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24226"/>
  <mc:AlternateContent xmlns:mc="http://schemas.openxmlformats.org/markup-compatibility/2006">
    <mc:Choice Requires="x15">
      <x15ac:absPath xmlns:x15ac="http://schemas.microsoft.com/office/spreadsheetml/2010/11/ac" url="F:\RIESGOS 2022\"/>
    </mc:Choice>
  </mc:AlternateContent>
  <xr:revisionPtr revIDLastSave="0" documentId="13_ncr:1_{DCEEBDC9-9EB7-43E8-9E01-30745C2EEE3A}" xr6:coauthVersionLast="47" xr6:coauthVersionMax="47" xr10:uidLastSave="{00000000-0000-0000-0000-000000000000}"/>
  <workbookProtection workbookAlgorithmName="SHA-512" workbookHashValue="JcMBycIzjmrvDfLCkiY7MZ/avbMeEgg0za9CD0amCCblVz4M7zRepab5Jyo489O+qbvRzQNm1gxZFoLWhzK6Iw==" workbookSaltValue="oE1b/GFNbdEcsHNs50x6Rg==" workbookSpinCount="100000" lockStructure="1"/>
  <bookViews>
    <workbookView xWindow="-120" yWindow="-120" windowWidth="21840" windowHeight="13140" tabRatio="658" firstSheet="2" activeTab="4"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22" l="1"/>
  <c r="Q5" i="24"/>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A6" i="1"/>
  <c r="T6" i="1"/>
  <c r="AA5" i="1"/>
  <c r="K5" i="1"/>
  <c r="L5" i="1" s="1"/>
  <c r="AI6" i="1" l="1"/>
  <c r="AH6" i="1" s="1"/>
  <c r="AE13" i="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7" i="1"/>
  <c r="AG7" i="1" s="1"/>
  <c r="AE8"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M52" i="24" s="1"/>
  <c r="AJ49" i="24"/>
  <c r="AI49" i="24"/>
  <c r="AM49" i="24" s="1"/>
  <c r="AI24" i="24"/>
  <c r="AI41" i="24"/>
  <c r="AM41" i="24" s="1"/>
  <c r="AI45" i="24"/>
  <c r="AM45" i="24" s="1"/>
  <c r="AI62" i="24"/>
  <c r="AM62" i="24" s="1"/>
  <c r="AH12" i="24"/>
  <c r="AH16" i="24"/>
  <c r="AI18" i="24"/>
  <c r="AM18" i="24" s="1"/>
  <c r="AL19" i="24"/>
  <c r="AK19" i="24" s="1"/>
  <c r="AI22" i="24"/>
  <c r="AM22" i="24" s="1"/>
  <c r="AH29" i="24"/>
  <c r="AH33" i="24"/>
  <c r="AI35" i="24"/>
  <c r="AM35" i="24" s="1"/>
  <c r="AL36" i="24"/>
  <c r="AK36" i="24" s="1"/>
  <c r="AI39" i="24"/>
  <c r="AM39" i="24" s="1"/>
  <c r="AL40" i="24"/>
  <c r="AK40" i="24" s="1"/>
  <c r="AH50" i="24"/>
  <c r="AL53" i="24"/>
  <c r="AK53" i="24" s="1"/>
  <c r="AI56" i="24"/>
  <c r="AM56" i="24" s="1"/>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M25" i="24" s="1"/>
  <c r="AH36" i="24"/>
  <c r="AI46" i="24"/>
  <c r="AM46" i="24" s="1"/>
  <c r="AH53" i="24"/>
  <c r="AH57" i="24"/>
  <c r="AI59" i="24"/>
  <c r="AM59" i="24" s="1"/>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J57" i="1" s="1"/>
  <c r="AG52" i="1"/>
  <c r="AG63" i="1"/>
  <c r="AF63" i="1"/>
  <c r="AF47" i="1"/>
  <c r="AJ47" i="1" s="1"/>
  <c r="AG47" i="1"/>
  <c r="AF31" i="1"/>
  <c r="AG31" i="1"/>
  <c r="AF34" i="1"/>
  <c r="AG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I7" i="1"/>
  <c r="AH7" i="1" s="1"/>
  <c r="AE11" i="1"/>
  <c r="AE15" i="1"/>
  <c r="AI18" i="1"/>
  <c r="AH18" i="1" s="1"/>
  <c r="AE32" i="1"/>
  <c r="L41" i="1"/>
  <c r="AE49" i="1"/>
  <c r="AI12" i="1"/>
  <c r="AH12" i="1" s="1"/>
  <c r="AE26" i="1"/>
  <c r="AI29" i="1"/>
  <c r="AH29" i="1" s="1"/>
  <c r="AE43" i="1"/>
  <c r="AE64" i="1"/>
  <c r="AE50" i="1"/>
  <c r="AI13" i="1"/>
  <c r="AH13" i="1" s="1"/>
  <c r="AE6" i="1"/>
  <c r="AE9" i="1"/>
  <c r="AE20" i="1"/>
  <c r="L29" i="1"/>
  <c r="AE37" i="1"/>
  <c r="AE58" i="1"/>
  <c r="AI30" i="1"/>
  <c r="AH30" i="1" s="1"/>
  <c r="AE48" i="1"/>
  <c r="AE12" i="1"/>
  <c r="AE29" i="1"/>
  <c r="AE19" i="1"/>
  <c r="AM7" i="24" l="1"/>
  <c r="AJ7" i="24"/>
  <c r="AI8" i="1"/>
  <c r="AH8" i="1" s="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F7" i="1"/>
  <c r="AJ7" i="1" s="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6" i="1"/>
  <c r="AF6" i="1"/>
  <c r="AJ6" i="1" s="1"/>
  <c r="AG38" i="1"/>
  <c r="AF38" i="1"/>
  <c r="AJ38" i="1" s="1"/>
  <c r="D49" i="11" l="1"/>
  <c r="C49" i="11"/>
  <c r="D48" i="11"/>
  <c r="D47" i="11"/>
  <c r="C48" i="11"/>
  <c r="C47" i="11"/>
  <c r="F221" i="13" l="1"/>
  <c r="F211" i="13"/>
  <c r="F212" i="13"/>
  <c r="F213" i="13"/>
  <c r="F214" i="13"/>
  <c r="F215" i="13"/>
  <c r="F216" i="13"/>
  <c r="F217" i="13"/>
  <c r="F218" i="13"/>
  <c r="F219" i="13"/>
  <c r="F220" i="13"/>
  <c r="F210" i="13"/>
  <c r="B221" i="13" a="1"/>
  <c r="B221" i="13" l="1"/>
  <c r="N23" i="1" l="1"/>
  <c r="O23" i="1" s="1"/>
  <c r="N11" i="1"/>
  <c r="O11" i="1" s="1"/>
  <c r="N35" i="1"/>
  <c r="O35" i="1" s="1"/>
  <c r="N59" i="1"/>
  <c r="O59" i="1" s="1"/>
  <c r="N47" i="1"/>
  <c r="O47" i="1" s="1"/>
  <c r="Q23" i="24"/>
  <c r="R23" i="24" s="1"/>
  <c r="Q35" i="24"/>
  <c r="Q47" i="24"/>
  <c r="R47" i="24" s="1"/>
  <c r="R5" i="24"/>
  <c r="N53" i="1"/>
  <c r="O53" i="1" s="1"/>
  <c r="Q59" i="24"/>
  <c r="R59" i="24" s="1"/>
  <c r="Q17" i="24"/>
  <c r="R17" i="24" s="1"/>
  <c r="Q29" i="24"/>
  <c r="R29" i="24" s="1"/>
  <c r="Q41" i="24"/>
  <c r="R41" i="24" s="1"/>
  <c r="Q53" i="24"/>
  <c r="R53" i="24" s="1"/>
  <c r="N17" i="1"/>
  <c r="O17" i="1" s="1"/>
  <c r="N41" i="1"/>
  <c r="O41" i="1" s="1"/>
  <c r="N5" i="1"/>
  <c r="O5" i="1" s="1"/>
  <c r="Q11" i="24"/>
  <c r="N29" i="1"/>
  <c r="O2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R35" i="24" l="1"/>
  <c r="T35" i="24" s="1"/>
  <c r="P41" i="1"/>
  <c r="Q41" i="1"/>
  <c r="P29" i="1"/>
  <c r="Q29" i="1"/>
  <c r="Q17" i="1"/>
  <c r="P17" i="1"/>
  <c r="AI17" i="1" s="1"/>
  <c r="AH17" i="1" s="1"/>
  <c r="AJ17" i="1" s="1"/>
  <c r="S17" i="24"/>
  <c r="T17" i="24"/>
  <c r="S47" i="24"/>
  <c r="T47" i="24"/>
  <c r="Q59" i="1"/>
  <c r="P59" i="1"/>
  <c r="P35" i="1"/>
  <c r="Q35" i="1"/>
  <c r="R11" i="24"/>
  <c r="T11" i="24" s="1"/>
  <c r="S53" i="24"/>
  <c r="T53" i="24"/>
  <c r="T41" i="24"/>
  <c r="S41" i="24"/>
  <c r="P53" i="1"/>
  <c r="Q53" i="1"/>
  <c r="S23" i="24"/>
  <c r="T23" i="24"/>
  <c r="P11" i="1"/>
  <c r="AI11" i="1" s="1"/>
  <c r="AH11" i="1" s="1"/>
  <c r="AJ11" i="1" s="1"/>
  <c r="Q11" i="1"/>
  <c r="S59" i="24"/>
  <c r="T59" i="24"/>
  <c r="T29" i="24"/>
  <c r="S29" i="24"/>
  <c r="P47" i="1"/>
  <c r="Q47" i="1"/>
  <c r="Q23"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5" i="1" l="1"/>
  <c r="AI5" i="1" s="1"/>
  <c r="AH5" i="1" s="1"/>
  <c r="AJ5" i="1" s="1"/>
  <c r="Q5" i="1"/>
  <c r="S5" i="24" l="1"/>
  <c r="T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tc={CAB27EC8-5C32-4256-A261-CBC08EA3D2CE}</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CAB27EC8-5C32-4256-A261-CBC08EA3D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<sst xmlns="http://schemas.openxmlformats.org/spreadsheetml/2006/main" count="995" uniqueCount="550">
  <si>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</si>
  <si>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</si>
  <si>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</si>
  <si>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</si>
  <si>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</si>
  <si>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</si>
  <si>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</si>
  <si>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</si>
  <si>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</si>
  <si>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</si>
  <si>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</si>
  <si>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</si>
  <si>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</si>
  <si>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</si>
  <si>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</si>
  <si>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</si>
  <si>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</si>
  <si>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</si>
  <si>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</si>
  <si>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</si>
  <si>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</si>
  <si>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</si>
  <si>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</si>
  <si>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</si>
  <si>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</si>
  <si>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</si>
  <si>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</si>
  <si>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</si>
  <si>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</si>
  <si>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</si>
  <si>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</si>
  <si>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</si>
  <si>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</si>
  <si>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</si>
  <si>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</si>
  <si>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</si>
  <si>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</si>
  <si>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</si>
  <si>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</si>
  <si>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</si>
  <si>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</si>
  <si>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</si>
  <si>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</si>
  <si>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</si>
  <si>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</si>
  <si>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</si>
  <si>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</si>
  <si>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</si>
  <si>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</si>
  <si>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</si>
  <si>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</si>
  <si>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</si>
  <si>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</si>
  <si>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</si>
  <si>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</si>
  <si>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</si>
  <si>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</si>
  <si>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</si>
  <si>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</si>
  <si>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</si>
  <si>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</si>
  <si>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</si>
  <si>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</si>
  <si>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</si>
  <si>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</si>
  <si>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</si>
  <si>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</si>
  <si>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</si>
  <si>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</si>
  <si>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</si>
  <si>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</si>
  <si>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</si>
  <si>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Gestión de Apoyo Logístico </t>
  </si>
  <si>
    <t>PERSONAL</t>
  </si>
  <si>
    <t>Encargados de supervisión de contratos que adquieren bienes y no reportan</t>
  </si>
  <si>
    <t>LEGALES Y REGLAMENTARIOS</t>
  </si>
  <si>
    <t>Cambio en normatividad frente  a bienes del estado.
Incertidumbre y vacíos en la estructuración de contratos.</t>
  </si>
  <si>
    <t>COMUNICACIÓN ENTRE LOS PROCESOS</t>
  </si>
  <si>
    <t>Falta de comunicación, conocimiento y cumplimiento de los procesos asociados a legalización, custodia y traslado de bienes</t>
  </si>
  <si>
    <t>HARDWARE</t>
  </si>
  <si>
    <t>Falta de compromiso en la custodia de los bienes a cargo.</t>
  </si>
  <si>
    <t>Posibilidad de Perdida de bienes de la entidad por falta de responsabilidad en la custodia, incumplimiento en el reporte de la adquisición y contratos mal estructurados.</t>
  </si>
  <si>
    <t>Detrimento patrimonial
Investigaciones disciplinarias
Afectación contable y financiera de inventarios</t>
  </si>
  <si>
    <t>SOCIALES Y CULTURALES</t>
  </si>
  <si>
    <t>Seguridad y orden público en la ciudad.</t>
  </si>
  <si>
    <t>INTERACCIONES CON OTROS PROCESOS</t>
  </si>
  <si>
    <t>Frente a la coordinación de entregas de bienes con proveedores.</t>
  </si>
  <si>
    <t>INFORMACION</t>
  </si>
  <si>
    <t>No reportar los cambios de inventarios que suceden al interior de cada subdirección.</t>
  </si>
  <si>
    <t>ESTRATÉGICOS</t>
  </si>
  <si>
    <t>Falta de planeación en adquisición de bienes y estructuración de contratos por desnaturalización de los mismos.</t>
  </si>
  <si>
    <t>AMBIENTALES</t>
  </si>
  <si>
    <t>Inundaciones en el sector por lluvias</t>
  </si>
  <si>
    <t>No socialización y detección de las necesidades durante la planeación del plan de adquisiciones</t>
  </si>
  <si>
    <t>Retraso en la información de los bienes que se adquieren y que reportan inoportunamente.</t>
  </si>
  <si>
    <t>Falta de responsabilidad frente a los bienes asignados y su uso institucional</t>
  </si>
  <si>
    <t>Cambios en la normatividad frente a alcance en la responsabilidad y uso de los bienes por parte de funcionarios públicos</t>
  </si>
  <si>
    <t>Falta de compromiso y responsabilidad en el cumplimiento de los procedimientos y la integración con los proveedores.</t>
  </si>
  <si>
    <t>APLICACIONES</t>
  </si>
  <si>
    <t>Aplicaciones que pueden ser usadas a nivel comercial por ser compatibles al exterior de la entidad</t>
  </si>
  <si>
    <t>Detrimento patrimonial
Investigaciones disciplinarias, fiscales y penales
Afectación contable y financiera de inventarios 
Perdida de imagen de la entidad frente a proveedores y entidades del estado.</t>
  </si>
  <si>
    <t>COMUNICACIÓN INTERNA</t>
  </si>
  <si>
    <t>No hay efectividad en el flujo de la información, sobre el uso de los recursos y servicios de la entidad y sus consecuencias.</t>
  </si>
  <si>
    <t>Propuestas desleales y permisividad por parte de los proveedores para acceder a actividades ilícitas o de beneficio propio.</t>
  </si>
  <si>
    <t>Falta de claridad en relación con proveedores por adquisición de bienes o prestación de servicios que determinen su alcance en el uso de los mismos.</t>
  </si>
  <si>
    <t>Filtración de información que puede generar desviaciones en la contratación.</t>
  </si>
  <si>
    <t>Se realice mala manipulación de los aplicativos</t>
  </si>
  <si>
    <t>TECNOLÓGICOS</t>
  </si>
  <si>
    <t>Cambios de aplicativos a nivel distrital y cambios en los fabricantes de equipos y licencias.</t>
  </si>
  <si>
    <t>TRANSVERSALIDAD</t>
  </si>
  <si>
    <t>Falla de la conectividad e interfaz de los aplicativos con otras áreas</t>
  </si>
  <si>
    <t>Falla en los aplicativos.</t>
  </si>
  <si>
    <t>Posibilidad de perdida de información de los inventarios de la entidad por fallas en los aplicativos, daños en los equipos o manipulación de los mismos.</t>
  </si>
  <si>
    <t>Perdida de información y daños en activos físicos.</t>
  </si>
  <si>
    <t xml:space="preserve">TECNOLOGÍA </t>
  </si>
  <si>
    <t>Falta de soporte técnico y desarrollo de aplicativos.</t>
  </si>
  <si>
    <t xml:space="preserve">Inundaciones en el sector por lluvias y descargas eléctricas por tormentas </t>
  </si>
  <si>
    <t>RESPONSABLES DEL PROCESO</t>
  </si>
  <si>
    <t>Toma de decisiones para desarrollo o implementación de aplicaciones.</t>
  </si>
  <si>
    <t xml:space="preserve">Obsolescencia de los equipos </t>
  </si>
  <si>
    <t xml:space="preserve">Servicio al Ciudadano </t>
  </si>
  <si>
    <t>FINANCIERO</t>
  </si>
  <si>
    <t>OBJETIVO DEL PROCESO</t>
  </si>
  <si>
    <t>ECONOMICOS Y FINANCIEROS</t>
  </si>
  <si>
    <t>DISEÑO DEL PROCESO</t>
  </si>
  <si>
    <t xml:space="preserve">POLÍTICOS </t>
  </si>
  <si>
    <t>PROCEDIMIENTOS ASOCIADOS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</si>
  <si>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</si>
  <si>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</si>
  <si>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</si>
  <si>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</si>
  <si>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</si>
  <si>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</si>
  <si>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</si>
  <si>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</si>
  <si>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</si>
  <si>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</si>
  <si>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</si>
  <si>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</si>
  <si>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</si>
  <si>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</si>
  <si>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</si>
  <si>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</si>
  <si>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</si>
  <si>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</si>
  <si>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</si>
  <si>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</si>
  <si>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</si>
  <si>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</si>
  <si>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</si>
  <si>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</si>
  <si>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</si>
  <si>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</si>
  <si>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</si>
  <si>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</si>
  <si>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</si>
  <si>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</si>
  <si>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</si>
  <si>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</si>
  <si>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</si>
  <si>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</si>
  <si>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</si>
  <si>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</si>
  <si>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</si>
  <si>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</si>
  <si>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</si>
  <si>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</si>
  <si>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</si>
  <si>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</si>
  <si>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</si>
  <si>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</si>
  <si>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</si>
  <si>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</si>
  <si>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</si>
  <si>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</si>
  <si>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</si>
  <si>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</si>
  <si>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adecuada?</t>
  </si>
  <si>
    <t>¿La fuente de información que se utiliza   confiable?</t>
  </si>
  <si>
    <t>¿Las observaciones, desviaciones o diferencias identificadas  investigadas y resueltas de manera oportuna?</t>
  </si>
  <si>
    <t>Implementación</t>
  </si>
  <si>
    <t>Calificación</t>
  </si>
  <si>
    <t>Documentación</t>
  </si>
  <si>
    <t>Frecuencia</t>
  </si>
  <si>
    <t>Suministrar y controlar los recursos físicos y servicios de apoyo logístico de la UAESP</t>
  </si>
  <si>
    <t xml:space="preserve">Inicia con la planeación de la Adquisición y mantenimiento de bienes y servicios y finaliza con el seguimiento y control de la prestación de los servicios y del consumo de los bienes </t>
  </si>
  <si>
    <t>Posibilidad de Perdida de bienes de propiedad de la entidad por falta de responsabilidad en la custodia, el incumplimiento en el reporte de la adquisición de los mismos, objeto de contratos y ordenes de compra.</t>
  </si>
  <si>
    <t>Económico y Reputacional</t>
  </si>
  <si>
    <t>No se registren los bienes por falta de comunicación o perdida de los mismos</t>
  </si>
  <si>
    <t>Incumplimiento de los procedimientos y falta de reporte de los bienes adquiridos o perdidos, responsabilidad en la custodia de los inventarios asignados a los funcionarios</t>
  </si>
  <si>
    <t>Daños Activos Fisicos</t>
  </si>
  <si>
    <t xml:space="preserve">     El riesgo afecta la imagen de alguna área de la organización</t>
  </si>
  <si>
    <t>El profesional responsable, verifica el inventario y bienes validando frente a los soportes de los mismos en cumplimiento de la normatividad vigente y procedimientos del proceso, el registro se encuentra en el archivo de gestión de la Subdirección Administrativa y Financiera. En caso de una desviación se corrige de inmediato dejando la trazabilidad del mismo.</t>
  </si>
  <si>
    <t>Si</t>
  </si>
  <si>
    <t>Preventivo</t>
  </si>
  <si>
    <t>Manual</t>
  </si>
  <si>
    <t>Documentado</t>
  </si>
  <si>
    <t>Aleatoria</t>
  </si>
  <si>
    <t>Con registro</t>
  </si>
  <si>
    <t>Reducir (mitigar)</t>
  </si>
  <si>
    <t>Sensibilizar a las diferentes áreas de la entidad divulgando los procedimientos y normas frente a la responsablilidad y custodia de los bienes.</t>
  </si>
  <si>
    <t>Almacenista General</t>
  </si>
  <si>
    <t xml:space="preserve">El Auxiliar Administrativo, registra y realiza seguimiento a  Ingresos, egresos y traslados de almacén debidamente firmados por los responsables. </t>
  </si>
  <si>
    <t>Continua</t>
  </si>
  <si>
    <t>Genrear los reportes de los movimientos realizados mensualmente.</t>
  </si>
  <si>
    <t>Auxiliar Administrativo</t>
  </si>
  <si>
    <t>El Almacenista presenta al comité de sostenibilidad contable el cronograma de inventarios para su aprobación y ejecución.</t>
  </si>
  <si>
    <t>Programar la verificación y toma física de los inventarios de la entidad trimestralmente.</t>
  </si>
  <si>
    <t>El Auxiliar Administrativo o responsable del grupo de almacén, verifica la devolución o traslado de los bienes a cargo de los funcionarios y procede al tramite del paz y salvo  correspondiente mediante la herramienta de trabajo colaborativo RunMyprocess.</t>
  </si>
  <si>
    <t>Detectivo</t>
  </si>
  <si>
    <t>Consolidar los paz y salvos solicitados durante el mes y generados por la herrasmienta Run Myprocess</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</si>
  <si>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</si>
  <si>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</si>
  <si>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</si>
  <si>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</si>
  <si>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</si>
  <si>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</si>
  <si>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</si>
  <si>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</si>
  <si>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</si>
  <si>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</si>
  <si>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</si>
  <si>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</si>
  <si>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</si>
  <si>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</si>
  <si>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</si>
  <si>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</si>
  <si>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</si>
  <si>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</si>
  <si>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</si>
  <si>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</si>
  <si>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</si>
  <si>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</si>
  <si>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Inicia con la planeación de la Adquisición y mantenimiento de bienes y servicios y finaliza con el seguimiento y control de la prestación de los servicios y del consumo de los bienes</t>
  </si>
  <si>
    <t>Económico</t>
  </si>
  <si>
    <t>Fraude Interno</t>
  </si>
  <si>
    <t>El Subdirector Administrativo verifica y autoriza la de salida de bienes y uso de servicios de la entidad para evitar que sean utilizados para otras actividades diferentes a las institucionales.</t>
  </si>
  <si>
    <t>FUERTE</t>
  </si>
  <si>
    <t>DIRECTAMENTE</t>
  </si>
  <si>
    <t>Consolidar las autorizaciones de servicios y salida de bienes mensualmente</t>
  </si>
  <si>
    <t>Los técnicos operativos validan y registran las diferentes actividades relacionadas con el uso de los servicios y bienes en planillas, informes o el que aplique de acuerdo con el proveedor del servicio.</t>
  </si>
  <si>
    <t>Generar informe de avances de los servicios prestados y contratos relacionados con los soportes y planillas que apliquen</t>
  </si>
  <si>
    <t>Tecnico Operativo</t>
  </si>
  <si>
    <t>Descripción Activos de Información</t>
  </si>
  <si>
    <t>Tipo de Activos / Grupo de Activos</t>
  </si>
  <si>
    <t>Amenaza</t>
  </si>
  <si>
    <t>Vulnerabilidad</t>
  </si>
  <si>
    <t>Tipo de Riesgo Digital</t>
  </si>
  <si>
    <t>¿Tiene responsabe asignbado?</t>
  </si>
  <si>
    <t>Posibilidad de perdida de información de los inventarios de la entidad por fallas en los aplicativos, daños en los equipos o manipulacion de los mismos.</t>
  </si>
  <si>
    <t>Inventario General de la Entidad y Paz y salvos</t>
  </si>
  <si>
    <t>Información</t>
  </si>
  <si>
    <t>Errores de software</t>
  </si>
  <si>
    <t>Mantenimiento Insuficiente</t>
  </si>
  <si>
    <t>Perdida de disponibilidad</t>
  </si>
  <si>
    <t xml:space="preserve">     Entre 10 y 50 SMLMV </t>
  </si>
  <si>
    <t>Automático</t>
  </si>
  <si>
    <t>Incendios</t>
  </si>
  <si>
    <t>Mantenimiento inadecuado</t>
  </si>
  <si>
    <t>Saturación del sistema de información</t>
  </si>
  <si>
    <t>Ausencia del personal</t>
  </si>
  <si>
    <t>Ausencia de servicios de apoyo</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</si>
  <si>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</si>
  <si>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</si>
  <si>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</si>
  <si>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</si>
  <si>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</si>
  <si>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</si>
  <si>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</si>
  <si>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Falta de una herramienta que consolide la información generada al interior del proceso.</t>
  </si>
  <si>
    <t>Crear herramientas tecnológicas (formularios, aplicativos, etc.) que contribuyan a mejorar el control de la información y reportes.</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</si>
  <si>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</si>
  <si>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</si>
  <si>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</si>
  <si>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</si>
  <si>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</si>
  <si>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</si>
  <si>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</si>
  <si>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</si>
  <si>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</si>
  <si>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</si>
  <si>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</si>
  <si>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</si>
  <si>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</si>
  <si>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</si>
  <si>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</si>
  <si>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</si>
  <si>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</si>
  <si>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</si>
  <si>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</si>
  <si>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</si>
  <si>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</si>
  <si>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</si>
  <si>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</si>
  <si>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</si>
  <si>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</si>
  <si>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</si>
  <si>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</si>
  <si>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</si>
  <si>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</si>
  <si>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</si>
  <si>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</si>
  <si>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</si>
  <si>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</si>
  <si>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</si>
  <si>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</si>
  <si>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</si>
  <si>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</si>
  <si>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</si>
  <si>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</si>
  <si>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</si>
  <si>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</si>
  <si>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</si>
  <si>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</si>
  <si>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</si>
  <si>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</si>
  <si>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</si>
  <si>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</si>
  <si>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</si>
  <si>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</si>
  <si>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</si>
  <si>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</si>
  <si>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</si>
  <si>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</si>
  <si>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</si>
  <si>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</si>
  <si>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</si>
  <si>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</si>
  <si>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</si>
  <si>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</si>
  <si>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</si>
  <si>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</si>
  <si>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</si>
  <si>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</si>
  <si>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</si>
  <si>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</si>
  <si>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</si>
  <si>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</si>
  <si>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</si>
  <si>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</si>
  <si>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</si>
  <si>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</si>
  <si>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</si>
  <si>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</si>
  <si>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</si>
  <si>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</si>
  <si>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</si>
  <si>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</si>
  <si>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</si>
  <si>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</si>
  <si>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</si>
  <si>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</si>
  <si>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</si>
  <si>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</si>
  <si>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</si>
  <si>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</si>
  <si>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</si>
  <si>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</si>
  <si>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</si>
  <si>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</si>
  <si>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</si>
  <si>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</si>
  <si>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</si>
  <si>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</si>
  <si>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</si>
  <si>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</si>
  <si>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</si>
  <si>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</si>
  <si>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</si>
  <si>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</si>
  <si>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</si>
  <si>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</si>
  <si>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</si>
  <si>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</si>
  <si>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</si>
  <si>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</si>
  <si>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</si>
  <si>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</si>
  <si>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</si>
  <si>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</si>
  <si>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</si>
  <si>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</si>
  <si>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</si>
  <si>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</si>
  <si>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</si>
  <si>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</si>
  <si>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</si>
  <si>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</si>
  <si>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</si>
  <si>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</si>
  <si>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</si>
  <si>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</si>
  <si>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Total dependencia para la prestación del servicio por parte de un tercero</t>
  </si>
  <si>
    <t>Mal funcionamiento del Software</t>
  </si>
  <si>
    <t>Daño causado por un tercero</t>
  </si>
  <si>
    <t>Fallo de los enlaces de comunicación</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</si>
  <si>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</si>
  <si>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</si>
  <si>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</si>
  <si>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</si>
  <si>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</si>
  <si>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</si>
  <si>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</si>
  <si>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</si>
  <si>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</si>
  <si>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</si>
  <si>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</si>
  <si>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</si>
  <si>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</si>
  <si>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</si>
  <si>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</si>
  <si>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</si>
  <si>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</si>
  <si>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</si>
  <si>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</si>
  <si>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</si>
  <si>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</si>
  <si>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</si>
  <si>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</si>
  <si>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</si>
  <si>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</si>
  <si>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ALTERACIONES DE ORDEN SOCIAL</t>
  </si>
  <si>
    <t>Huelgas o paros</t>
  </si>
  <si>
    <t>Hurtos o vandalismo</t>
  </si>
  <si>
    <t>TABLA DE VULNERABILIDADES</t>
  </si>
  <si>
    <t>VULNERABILIDAD</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</si>
  <si>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</si>
  <si>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</si>
  <si>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</si>
  <si>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</si>
  <si>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</si>
  <si>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</si>
  <si>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</si>
  <si>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</si>
  <si>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</si>
  <si>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</si>
  <si>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</si>
  <si>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</si>
  <si>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</si>
  <si>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</si>
  <si>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</si>
  <si>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</si>
  <si>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</si>
  <si>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</si>
  <si>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</si>
  <si>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</si>
  <si>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</si>
  <si>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</si>
  <si>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</si>
  <si>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</si>
  <si>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</si>
  <si>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</si>
  <si>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</si>
  <si>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</si>
  <si>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</si>
  <si>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</si>
  <si>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</si>
  <si>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</si>
  <si>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</si>
  <si>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</si>
  <si>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</si>
  <si>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</si>
  <si>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</si>
  <si>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</si>
  <si>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</si>
  <si>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</si>
  <si>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</si>
  <si>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</si>
  <si>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</si>
  <si>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</si>
  <si>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</si>
  <si>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</si>
  <si>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</si>
  <si>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</si>
  <si>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</si>
  <si>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</si>
  <si>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</si>
  <si>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</si>
  <si>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</si>
  <si>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</si>
  <si>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</si>
  <si>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</si>
  <si>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</si>
  <si>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</si>
  <si>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</si>
  <si>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Confidencialidad</t>
  </si>
  <si>
    <t>Perdidad de Integridad</t>
  </si>
  <si>
    <t>Aceptar</t>
  </si>
  <si>
    <t>Evitar</t>
  </si>
  <si>
    <t>Reputacional</t>
  </si>
  <si>
    <t>Reducir (compartir)</t>
  </si>
  <si>
    <t>Plan de accion (solo para la opción reducir)</t>
  </si>
  <si>
    <t>Finalizado</t>
  </si>
  <si>
    <t>En curso</t>
  </si>
  <si>
    <t>Ejecucion y Administracion de procesos</t>
  </si>
  <si>
    <t>Fallas Tecnologicas</t>
  </si>
  <si>
    <t>Relaciones Laborales</t>
  </si>
  <si>
    <t>Usuarios, productos y practicas , organizacionales</t>
  </si>
  <si>
    <t>Solicitud de cierre</t>
  </si>
  <si>
    <t>Solicitud de ajuste</t>
  </si>
  <si>
    <t>Fraude Externo</t>
  </si>
  <si>
    <t>Lavado de Activos</t>
  </si>
  <si>
    <t>Financiación del terrorismo</t>
  </si>
  <si>
    <t>No</t>
  </si>
  <si>
    <t>Sin registro</t>
  </si>
  <si>
    <t>Reducir</t>
  </si>
  <si>
    <t>Efectivo</t>
  </si>
  <si>
    <t>No efectivo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</si>
  <si>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</si>
  <si>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</si>
  <si>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</si>
  <si>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</si>
  <si>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</si>
  <si>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</si>
  <si>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</si>
  <si>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</si>
  <si>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</si>
  <si>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</si>
  <si>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</si>
  <si>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</si>
  <si>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</si>
  <si>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</si>
  <si>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</si>
  <si>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</si>
  <si>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</si>
  <si>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</si>
  <si>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</si>
  <si>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</si>
  <si>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</si>
  <si>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</si>
  <si>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</si>
  <si>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</si>
  <si>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</si>
  <si>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</si>
  <si>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</si>
  <si>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</si>
  <si>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INDIRECTAMENTE</t>
  </si>
  <si>
    <t>Compartir</t>
  </si>
  <si>
    <t>Realizar la gestión de afectación de polizas de seguro</t>
  </si>
  <si>
    <t>Solicitar al servidor a cargo del bien o servicio la denuncia oficial a los entes correspondientes y entrega del informe de los hechos</t>
  </si>
  <si>
    <t>uso indebido de  los bienes y servicios asociados, el aprovechamiento de las herramientas y contratos de servicios de la entidad</t>
  </si>
  <si>
    <t xml:space="preserve">Posibilidad de beneficio propio o de un tercero por el  uso indebido de  los bienes y servicios asociados, el aprovechamiento de las herramientas y contratos de servicios de la entidad por debilidades en el control de acceso de la información y falta de efectividad en el flujo de la información, sobre el uso de los recursos y servicios de la entidad y sus consecuencias. </t>
  </si>
  <si>
    <t xml:space="preserve">Debilidades en el control de acceso de la información y falta de efectividad en el flujo de la información, sobre el uso de los recursos y servicios de la entidad y sus consecuencias. </t>
  </si>
  <si>
    <t>NA</t>
  </si>
  <si>
    <t>Realizar la gestión de recuperación de los bienes,  servicios y recursos</t>
  </si>
  <si>
    <t>Generación de los inventarios y paz y salvos en excel y archivos pff</t>
  </si>
  <si>
    <t xml:space="preserve">Generar mensualmente los informe de inventario y paz y salvos </t>
  </si>
  <si>
    <t xml:space="preserve">Gestión de recuperación de información </t>
  </si>
  <si>
    <t>Sistematización de las actividades de inventario de bienes y servicios</t>
  </si>
  <si>
    <t>Posibilida de emitir información completa y en tiempo real de los servicios que prestan los 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</si>
</sst>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36" fillId="0" borderId="0"/>
  </cellStyleXfs>
  <cellXfs count="525">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2"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23" fillId="13" borderId="10" xfId="0" applyFont="1" applyFill="1" applyBorder="1" applyAlignment="1" applyProtection="1">
      <alignment horizontal="center" wrapText="1" readingOrder="1"/>
      <protection hidden="1"/>
    </xf>
    <xf numFmtId="0" fontId="0" fillId="3" borderId="0" xfId="0" applyFill="1"/>
    <xf numFmtId="0" fontId="49" fillId="3" borderId="37" xfId="2" applyFont="1" applyFill="1" applyBorder="1"/>
    <xf numFmtId="0" fontId="49" fillId="3" borderId="38" xfId="2" applyFont="1" applyFill="1" applyBorder="1"/>
    <xf numFmtId="0" fontId="49" fillId="3" borderId="39"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20" xfId="0" applyFont="1" applyFill="1" applyBorder="1" applyAlignment="1">
      <alignment horizontal="center" vertical="center" wrapText="1" readingOrder="1"/>
    </xf>
    <xf numFmtId="0" fontId="38" fillId="3" borderId="20" xfId="0" applyFont="1" applyFill="1" applyBorder="1" applyAlignment="1">
      <alignment horizontal="justify" vertical="center" wrapText="1" readingOrder="1"/>
    </xf>
    <xf numFmtId="9" fontId="37" fillId="3" borderId="29" xfId="0" applyNumberFormat="1"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8" fillId="3" borderId="19" xfId="0" applyFont="1" applyFill="1" applyBorder="1" applyAlignment="1">
      <alignment horizontal="justify" vertical="center" wrapText="1" readingOrder="1"/>
    </xf>
    <xf numFmtId="9" fontId="37" fillId="3" borderId="24" xfId="0" applyNumberFormat="1" applyFont="1" applyFill="1" applyBorder="1" applyAlignment="1">
      <alignment horizontal="center" vertical="center" wrapText="1" readingOrder="1"/>
    </xf>
    <xf numFmtId="0" fontId="38" fillId="3" borderId="24"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8" fillId="3" borderId="26" xfId="0" applyFont="1" applyFill="1" applyBorder="1" applyAlignment="1">
      <alignment horizontal="justify" vertical="center" wrapText="1" readingOrder="1"/>
    </xf>
    <xf numFmtId="0" fontId="38" fillId="3" borderId="27" xfId="0" applyFont="1" applyFill="1" applyBorder="1" applyAlignment="1">
      <alignment horizontal="center" vertical="center" wrapText="1" readingOrder="1"/>
    </xf>
    <xf numFmtId="0" fontId="46" fillId="3" borderId="0" xfId="0" applyFont="1" applyFill="1"/>
    <xf numFmtId="0" fontId="37" fillId="15" borderId="31" xfId="0" applyFont="1" applyFill="1" applyBorder="1" applyAlignment="1">
      <alignment horizontal="center" vertical="center" wrapText="1" readingOrder="1"/>
    </xf>
    <xf numFmtId="0" fontId="37" fillId="15" borderId="32"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5"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6" xfId="2" applyFont="1" applyFill="1" applyBorder="1"/>
    <xf numFmtId="0" fontId="49" fillId="3" borderId="7" xfId="2" applyFont="1" applyFill="1" applyBorder="1"/>
    <xf numFmtId="0" fontId="49" fillId="3" borderId="9" xfId="2" applyFont="1" applyFill="1" applyBorder="1"/>
    <xf numFmtId="0" fontId="49" fillId="3" borderId="8"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5"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8" fillId="0" borderId="0" xfId="0" applyFont="1" applyAlignment="1">
      <alignment horizontal="justify" vertical="center"/>
    </xf>
    <xf numFmtId="0" fontId="58" fillId="0" borderId="0" xfId="0" applyFont="1" applyAlignment="1">
      <alignment vertical="center"/>
    </xf>
    <xf numFmtId="0" fontId="59" fillId="0" borderId="0" xfId="0" applyFont="1"/>
    <xf numFmtId="0" fontId="6" fillId="0" borderId="19"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 fillId="0" borderId="19" xfId="0" applyFont="1" applyBorder="1" applyAlignment="1" applyProtection="1">
      <alignment horizontal="center" vertical="center" wrapText="1"/>
      <protection locked="0"/>
    </xf>
    <xf numFmtId="0" fontId="68" fillId="0" borderId="0" xfId="0" applyFont="1"/>
    <xf numFmtId="0" fontId="69"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65" fillId="19" borderId="67" xfId="0" applyFont="1" applyFill="1" applyBorder="1" applyAlignment="1" applyProtection="1">
      <alignment horizontal="center" vertical="center" wrapText="1"/>
      <protection hidden="1"/>
    </xf>
    <xf numFmtId="0" fontId="53" fillId="0" borderId="19" xfId="0" applyFont="1" applyBorder="1" applyAlignment="1" applyProtection="1">
      <alignment horizontal="center" vertical="center" wrapText="1"/>
      <protection hidden="1"/>
    </xf>
    <xf numFmtId="0" fontId="70" fillId="24" borderId="30" xfId="0" applyFont="1" applyFill="1" applyBorder="1" applyAlignment="1">
      <alignment horizontal="center"/>
    </xf>
    <xf numFmtId="0" fontId="70" fillId="24" borderId="32" xfId="0" applyFont="1" applyFill="1" applyBorder="1" applyAlignment="1">
      <alignment horizontal="center"/>
    </xf>
    <xf numFmtId="0" fontId="71"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70" fillId="24" borderId="25" xfId="0" applyFont="1" applyFill="1" applyBorder="1" applyAlignment="1">
      <alignment horizontal="center" vertical="center"/>
    </xf>
    <xf numFmtId="0" fontId="70"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70"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70"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0" fontId="75" fillId="0" borderId="19" xfId="0"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4" fontId="75"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4" fillId="0" borderId="0" xfId="0" applyFont="1" applyProtection="1">
      <protection locked="0"/>
    </xf>
    <xf numFmtId="0" fontId="52"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52" fillId="3" borderId="0" xfId="0" applyFont="1" applyFill="1" applyAlignment="1" applyProtection="1">
      <alignment horizontal="center" vertical="center"/>
      <protection locked="0"/>
    </xf>
    <xf numFmtId="0" fontId="52" fillId="2" borderId="0" xfId="0" applyFont="1" applyFill="1" applyAlignment="1" applyProtection="1">
      <alignment horizontal="center" vertical="center"/>
      <protection locked="0"/>
    </xf>
    <xf numFmtId="0" fontId="4" fillId="19" borderId="19" xfId="0" applyFont="1" applyFill="1" applyBorder="1" applyAlignment="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60" fillId="18" borderId="19" xfId="0" applyFont="1" applyFill="1" applyBorder="1" applyAlignment="1">
      <alignment horizontal="center" vertical="center"/>
    </xf>
    <xf numFmtId="0" fontId="60" fillId="18" borderId="19" xfId="0" applyFont="1" applyFill="1" applyBorder="1" applyAlignment="1">
      <alignment horizontal="center" vertical="center" wrapText="1"/>
    </xf>
    <xf numFmtId="0" fontId="60" fillId="3" borderId="19" xfId="0" applyFont="1" applyFill="1" applyBorder="1" applyAlignment="1" applyProtection="1">
      <alignment horizontal="center" vertical="center" wrapText="1"/>
      <protection locked="0"/>
    </xf>
    <xf numFmtId="14" fontId="61" fillId="3" borderId="19" xfId="0" applyNumberFormat="1" applyFont="1" applyFill="1" applyBorder="1" applyAlignment="1" applyProtection="1">
      <alignment horizontal="center"/>
      <protection locked="0"/>
    </xf>
    <xf numFmtId="0" fontId="47" fillId="3" borderId="38" xfId="0" applyFont="1" applyFill="1" applyBorder="1" applyProtection="1">
      <protection locked="0"/>
    </xf>
    <xf numFmtId="0" fontId="47" fillId="0" borderId="0" xfId="0" applyFont="1" applyProtection="1">
      <protection locked="0"/>
    </xf>
    <xf numFmtId="0" fontId="47" fillId="0" borderId="0" xfId="0" applyFont="1" applyAlignment="1" applyProtection="1">
      <alignment horizontal="center"/>
      <protection locked="0"/>
    </xf>
    <xf numFmtId="0" fontId="47" fillId="0" borderId="19" xfId="0" applyFont="1" applyBorder="1" applyAlignment="1" applyProtection="1">
      <alignment horizontal="center" vertical="center" wrapText="1"/>
      <protection locked="0"/>
    </xf>
    <xf numFmtId="0" fontId="47" fillId="0" borderId="19" xfId="0" applyFont="1" applyBorder="1" applyAlignment="1" applyProtection="1">
      <alignment vertical="center" wrapText="1"/>
      <protection locked="0"/>
    </xf>
    <xf numFmtId="0" fontId="47" fillId="0" borderId="19" xfId="0" quotePrefix="1" applyFont="1" applyBorder="1" applyAlignment="1" applyProtection="1">
      <alignment vertical="center" wrapText="1"/>
      <protection locked="0"/>
    </xf>
    <xf numFmtId="0" fontId="47" fillId="0" borderId="19" xfId="0" applyFont="1" applyBorder="1" applyAlignment="1" applyProtection="1">
      <alignment horizontal="justify" vertical="center" wrapText="1"/>
      <protection locked="0"/>
    </xf>
    <xf numFmtId="0" fontId="47" fillId="3" borderId="0" xfId="0" applyFont="1" applyFill="1" applyProtection="1">
      <protection locked="0"/>
    </xf>
    <xf numFmtId="0" fontId="47" fillId="0" borderId="19" xfId="0" applyFont="1" applyBorder="1" applyAlignment="1" applyProtection="1">
      <alignment wrapText="1"/>
      <protection locked="0"/>
    </xf>
    <xf numFmtId="0" fontId="47" fillId="0" borderId="19" xfId="0" quotePrefix="1" applyFont="1" applyBorder="1" applyAlignment="1" applyProtection="1">
      <alignment horizontal="justify" vertical="center" wrapText="1"/>
      <protection locked="0"/>
    </xf>
    <xf numFmtId="0" fontId="47" fillId="0" borderId="19" xfId="4" applyFont="1" applyBorder="1" applyAlignment="1" applyProtection="1">
      <alignment horizontal="justify" vertical="center" wrapText="1"/>
      <protection locked="0"/>
    </xf>
    <xf numFmtId="0" fontId="72" fillId="3" borderId="0" xfId="0" applyFont="1" applyFill="1" applyProtection="1">
      <protection locked="0"/>
    </xf>
    <xf numFmtId="0" fontId="73" fillId="3" borderId="0" xfId="0" applyFont="1" applyFill="1" applyProtection="1">
      <protection locked="0"/>
    </xf>
    <xf numFmtId="0" fontId="72" fillId="3" borderId="0" xfId="0" applyFont="1" applyFill="1" applyAlignment="1" applyProtection="1">
      <alignment horizontal="left" vertical="center" wrapText="1"/>
      <protection locked="0"/>
    </xf>
    <xf numFmtId="0" fontId="74" fillId="3" borderId="0" xfId="0" applyFont="1" applyFill="1" applyAlignment="1" applyProtection="1">
      <alignment vertical="center" wrapText="1"/>
      <protection locked="0"/>
    </xf>
    <xf numFmtId="0" fontId="72" fillId="3" borderId="0" xfId="0" applyFont="1" applyFill="1" applyAlignment="1" applyProtection="1">
      <alignment wrapText="1"/>
      <protection locked="0"/>
    </xf>
    <xf numFmtId="0" fontId="47" fillId="3" borderId="0" xfId="0" applyFont="1" applyFill="1" applyAlignment="1" applyProtection="1">
      <alignment horizontal="left" vertical="center" wrapText="1"/>
      <protection locked="0"/>
    </xf>
    <xf numFmtId="0" fontId="63" fillId="3" borderId="0" xfId="0" applyFont="1" applyFill="1" applyAlignment="1" applyProtection="1">
      <alignment vertical="center" wrapText="1"/>
      <protection locked="0"/>
    </xf>
    <xf numFmtId="0" fontId="47" fillId="3" borderId="0" xfId="0" applyFont="1" applyFill="1" applyAlignment="1" applyProtection="1">
      <alignment wrapText="1"/>
      <protection locked="0"/>
    </xf>
    <xf numFmtId="0" fontId="63" fillId="3" borderId="0" xfId="0" applyFont="1" applyFill="1" applyProtection="1">
      <protection locked="0"/>
    </xf>
    <xf numFmtId="0" fontId="47" fillId="0" borderId="78" xfId="0" applyFont="1" applyBorder="1" applyAlignment="1" applyProtection="1">
      <alignment horizontal="center" vertical="center" wrapText="1"/>
      <protection locked="0"/>
    </xf>
    <xf numFmtId="0" fontId="47" fillId="0" borderId="78" xfId="0" applyFont="1" applyBorder="1" applyAlignment="1" applyProtection="1">
      <alignment vertical="center" wrapText="1"/>
      <protection locked="0"/>
    </xf>
    <xf numFmtId="0" fontId="47" fillId="0" borderId="78" xfId="0" applyFont="1" applyBorder="1" applyAlignment="1" applyProtection="1">
      <alignment horizontal="left" vertical="center" wrapText="1"/>
      <protection locked="0"/>
    </xf>
    <xf numFmtId="0" fontId="47" fillId="0" borderId="78" xfId="0" applyFont="1" applyBorder="1" applyAlignment="1" applyProtection="1">
      <alignment wrapText="1"/>
      <protection locked="0"/>
    </xf>
    <xf numFmtId="0" fontId="49" fillId="0" borderId="78" xfId="0" applyFont="1" applyBorder="1" applyAlignment="1" applyProtection="1">
      <alignment horizontal="left" vertical="center" wrapText="1"/>
      <protection locked="0"/>
    </xf>
    <xf numFmtId="0" fontId="1" fillId="0" borderId="19" xfId="0" applyFont="1" applyBorder="1" applyAlignment="1" applyProtection="1">
      <alignment horizontal="justify" vertical="center"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textRotation="90"/>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47" fillId="0" borderId="19" xfId="0" applyFont="1" applyBorder="1" applyAlignment="1" applyProtection="1">
      <alignment vertical="center"/>
      <protection locked="0"/>
    </xf>
    <xf numFmtId="0" fontId="47" fillId="0" borderId="19" xfId="0" applyFont="1" applyBorder="1" applyProtection="1">
      <protection locked="0"/>
    </xf>
    <xf numFmtId="0" fontId="47" fillId="0" borderId="62" xfId="0" quotePrefix="1" applyFont="1" applyBorder="1" applyAlignment="1" applyProtection="1">
      <alignment vertical="center" wrapText="1"/>
      <protection locked="0"/>
    </xf>
    <xf numFmtId="0" fontId="47" fillId="0" borderId="62" xfId="0" applyFont="1" applyBorder="1" applyAlignment="1" applyProtection="1">
      <alignment vertical="center" wrapText="1"/>
      <protection locked="0"/>
    </xf>
    <xf numFmtId="0" fontId="47" fillId="0" borderId="62" xfId="0" applyFont="1" applyBorder="1" applyAlignment="1" applyProtection="1">
      <alignment wrapText="1"/>
      <protection locked="0"/>
    </xf>
    <xf numFmtId="0" fontId="47" fillId="0" borderId="82" xfId="0" applyFont="1" applyBorder="1" applyAlignment="1" applyProtection="1">
      <alignment vertical="center" wrapText="1"/>
      <protection locked="0"/>
    </xf>
    <xf numFmtId="0" fontId="47" fillId="0" borderId="82" xfId="0" applyFont="1" applyBorder="1" applyAlignment="1" applyProtection="1">
      <alignment wrapText="1"/>
      <protection locked="0"/>
    </xf>
    <xf numFmtId="0" fontId="47" fillId="0" borderId="62" xfId="0" applyFont="1" applyBorder="1" applyProtection="1">
      <protection locked="0"/>
    </xf>
    <xf numFmtId="0" fontId="47" fillId="0" borderId="62" xfId="0" applyFont="1" applyBorder="1" applyAlignment="1" applyProtection="1">
      <alignment vertical="center"/>
      <protection locked="0"/>
    </xf>
    <xf numFmtId="0" fontId="47" fillId="0" borderId="19" xfId="4" applyFont="1" applyBorder="1" applyAlignment="1" applyProtection="1">
      <alignment vertical="center" wrapText="1"/>
      <protection locked="0"/>
    </xf>
    <xf numFmtId="0" fontId="47" fillId="0" borderId="19" xfId="0" applyFont="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61" fillId="0" borderId="19" xfId="0" applyFont="1" applyBorder="1" applyAlignment="1">
      <alignment horizontal="center" vertical="center" wrapText="1"/>
    </xf>
    <xf numFmtId="0" fontId="2" fillId="0" borderId="19" xfId="0" applyFont="1" applyBorder="1" applyAlignment="1" applyProtection="1">
      <alignment horizontal="center" vertical="center" wrapText="1"/>
      <protection locked="0"/>
    </xf>
    <xf numFmtId="14" fontId="2" fillId="0" borderId="19" xfId="0" applyNumberFormat="1" applyFont="1" applyBorder="1" applyAlignment="1" applyProtection="1">
      <alignment horizontal="center" vertical="center" wrapText="1"/>
      <protection locked="0"/>
    </xf>
    <xf numFmtId="0" fontId="50" fillId="14" borderId="34" xfId="2" applyFont="1" applyFill="1" applyBorder="1" applyAlignment="1">
      <alignment horizontal="center" vertical="center" wrapText="1"/>
    </xf>
    <xf numFmtId="0" fontId="50" fillId="14" borderId="35" xfId="2" applyFont="1" applyFill="1" applyBorder="1" applyAlignment="1">
      <alignment horizontal="center" vertical="center" wrapText="1"/>
    </xf>
    <xf numFmtId="0" fontId="50" fillId="14" borderId="36" xfId="2" applyFont="1" applyFill="1" applyBorder="1" applyAlignment="1">
      <alignment horizontal="center" vertical="center" wrapText="1"/>
    </xf>
    <xf numFmtId="0" fontId="49" fillId="0" borderId="5"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6" xfId="2" quotePrefix="1" applyFont="1" applyBorder="1" applyAlignment="1">
      <alignment horizontal="left" vertical="center" wrapText="1"/>
    </xf>
    <xf numFmtId="0" fontId="49" fillId="0" borderId="54" xfId="2" quotePrefix="1" applyFont="1" applyBorder="1" applyAlignment="1">
      <alignment horizontal="left" vertical="center" wrapText="1"/>
    </xf>
    <xf numFmtId="0" fontId="49" fillId="0" borderId="55" xfId="2" quotePrefix="1" applyFont="1" applyBorder="1" applyAlignment="1">
      <alignment horizontal="left" vertical="center" wrapText="1"/>
    </xf>
    <xf numFmtId="0" fontId="49" fillId="0" borderId="56" xfId="2" quotePrefix="1" applyFont="1" applyBorder="1" applyAlignment="1">
      <alignment horizontal="left" vertical="center" wrapText="1"/>
    </xf>
    <xf numFmtId="0" fontId="51" fillId="3" borderId="37" xfId="2" quotePrefix="1" applyFont="1" applyFill="1" applyBorder="1" applyAlignment="1">
      <alignment horizontal="left" vertical="top" wrapText="1"/>
    </xf>
    <xf numFmtId="0" fontId="52" fillId="3" borderId="38" xfId="2" quotePrefix="1" applyFont="1" applyFill="1" applyBorder="1" applyAlignment="1">
      <alignment horizontal="left" vertical="top" wrapText="1"/>
    </xf>
    <xf numFmtId="0" fontId="52" fillId="3" borderId="39" xfId="2" quotePrefix="1" applyFont="1" applyFill="1" applyBorder="1" applyAlignment="1">
      <alignment horizontal="left" vertical="top" wrapText="1"/>
    </xf>
    <xf numFmtId="0" fontId="49" fillId="0" borderId="5"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6" xfId="2" quotePrefix="1" applyFont="1" applyBorder="1" applyAlignment="1">
      <alignment horizontal="left" vertical="top" wrapText="1"/>
    </xf>
    <xf numFmtId="0" fontId="54" fillId="14" borderId="40" xfId="3" applyFont="1" applyFill="1" applyBorder="1" applyAlignment="1">
      <alignment horizontal="center" vertical="center" wrapText="1"/>
    </xf>
    <xf numFmtId="0" fontId="54" fillId="14" borderId="41" xfId="3" applyFont="1" applyFill="1" applyBorder="1" applyAlignment="1">
      <alignment horizontal="center" vertical="center" wrapText="1"/>
    </xf>
    <xf numFmtId="0" fontId="54" fillId="14" borderId="42" xfId="2" applyFont="1" applyFill="1" applyBorder="1" applyAlignment="1">
      <alignment horizontal="center" vertical="center"/>
    </xf>
    <xf numFmtId="0" fontId="54"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4" fillId="3" borderId="44" xfId="3" applyFont="1" applyFill="1" applyBorder="1" applyAlignment="1">
      <alignment horizontal="left" vertical="top" wrapText="1" readingOrder="1"/>
    </xf>
    <xf numFmtId="0" fontId="54" fillId="3" borderId="45" xfId="3" applyFont="1" applyFill="1" applyBorder="1" applyAlignment="1">
      <alignment horizontal="left" vertical="top" wrapText="1" readingOrder="1"/>
    </xf>
    <xf numFmtId="0" fontId="55" fillId="3" borderId="46" xfId="2" applyFont="1" applyFill="1" applyBorder="1" applyAlignment="1">
      <alignment horizontal="justify" vertical="center" wrapText="1"/>
    </xf>
    <xf numFmtId="0" fontId="55" fillId="3" borderId="47" xfId="2" applyFont="1" applyFill="1" applyBorder="1" applyAlignment="1">
      <alignment horizontal="justify" vertical="center" wrapText="1"/>
    </xf>
    <xf numFmtId="0" fontId="54" fillId="3" borderId="48" xfId="0" applyFont="1" applyFill="1" applyBorder="1" applyAlignment="1">
      <alignment horizontal="left" vertical="center" wrapText="1"/>
    </xf>
    <xf numFmtId="0" fontId="54" fillId="3" borderId="49" xfId="0" applyFont="1" applyFill="1" applyBorder="1" applyAlignment="1">
      <alignment horizontal="left" vertical="center" wrapText="1"/>
    </xf>
    <xf numFmtId="0" fontId="55" fillId="3" borderId="50" xfId="2" applyFont="1" applyFill="1" applyBorder="1" applyAlignment="1">
      <alignment horizontal="justify" vertical="center" wrapText="1"/>
    </xf>
    <xf numFmtId="0" fontId="55" fillId="3" borderId="51" xfId="2" applyFont="1" applyFill="1" applyBorder="1" applyAlignment="1">
      <alignment horizontal="justify" vertical="center" wrapText="1"/>
    </xf>
    <xf numFmtId="0" fontId="49" fillId="3" borderId="5"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6" xfId="2" applyFont="1" applyFill="1" applyBorder="1" applyAlignment="1">
      <alignment horizontal="left" vertical="top" wrapText="1"/>
    </xf>
    <xf numFmtId="0" fontId="54" fillId="3" borderId="57" xfId="0" applyFont="1" applyFill="1" applyBorder="1" applyAlignment="1">
      <alignment horizontal="left" vertical="center" wrapText="1"/>
    </xf>
    <xf numFmtId="0" fontId="54" fillId="3" borderId="58" xfId="0" applyFont="1" applyFill="1" applyBorder="1" applyAlignment="1">
      <alignment horizontal="left"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55" fillId="3" borderId="52" xfId="0" applyFont="1" applyFill="1" applyBorder="1" applyAlignment="1">
      <alignment horizontal="justify" vertical="center" wrapText="1"/>
    </xf>
    <xf numFmtId="0" fontId="55" fillId="3" borderId="53" xfId="0" applyFont="1" applyFill="1" applyBorder="1" applyAlignment="1">
      <alignment horizontal="justify" vertical="center" wrapText="1"/>
    </xf>
    <xf numFmtId="0" fontId="60" fillId="0" borderId="19" xfId="0" applyFont="1" applyBorder="1" applyAlignment="1" applyProtection="1">
      <alignment horizontal="justify" vertical="center" wrapText="1"/>
      <protection locked="0"/>
    </xf>
    <xf numFmtId="0" fontId="60" fillId="16" borderId="61" xfId="0" applyFont="1" applyFill="1" applyBorder="1" applyAlignment="1">
      <alignment horizontal="center" vertical="center" wrapText="1"/>
    </xf>
    <xf numFmtId="0" fontId="60" fillId="16" borderId="65" xfId="0" applyFont="1" applyFill="1" applyBorder="1" applyAlignment="1">
      <alignment horizontal="center" vertical="center" wrapText="1"/>
    </xf>
    <xf numFmtId="0" fontId="60" fillId="16" borderId="20" xfId="0" applyFont="1" applyFill="1" applyBorder="1" applyAlignment="1">
      <alignment horizontal="center" vertical="center" wrapText="1"/>
    </xf>
    <xf numFmtId="0" fontId="47" fillId="0" borderId="61" xfId="4" applyFont="1" applyBorder="1" applyAlignment="1" applyProtection="1">
      <alignment horizontal="center" vertical="center" wrapText="1"/>
      <protection locked="0"/>
    </xf>
    <xf numFmtId="0" fontId="47" fillId="0" borderId="65" xfId="4" applyFont="1" applyBorder="1" applyAlignment="1" applyProtection="1">
      <alignment horizontal="center" vertical="center" wrapText="1"/>
      <protection locked="0"/>
    </xf>
    <xf numFmtId="0" fontId="47" fillId="0" borderId="20" xfId="4" applyFont="1" applyBorder="1" applyAlignment="1" applyProtection="1">
      <alignment horizontal="center" vertical="center" wrapText="1"/>
      <protection locked="0"/>
    </xf>
    <xf numFmtId="14" fontId="62" fillId="3" borderId="19" xfId="0" applyNumberFormat="1" applyFont="1" applyFill="1" applyBorder="1" applyAlignment="1">
      <alignment horizontal="center" vertical="center"/>
    </xf>
    <xf numFmtId="0" fontId="60" fillId="16" borderId="62" xfId="0" applyFont="1" applyFill="1" applyBorder="1" applyAlignment="1">
      <alignment horizontal="center" vertical="center" wrapText="1"/>
    </xf>
    <xf numFmtId="0" fontId="60" fillId="16" borderId="63" xfId="0" applyFont="1" applyFill="1" applyBorder="1" applyAlignment="1">
      <alignment horizontal="center" vertical="center" wrapText="1"/>
    </xf>
    <xf numFmtId="0" fontId="60" fillId="16" borderId="64" xfId="0" applyFont="1" applyFill="1" applyBorder="1" applyAlignment="1">
      <alignment horizontal="center" vertical="center" wrapText="1"/>
    </xf>
    <xf numFmtId="0" fontId="60" fillId="17" borderId="19" xfId="0" applyFont="1" applyFill="1" applyBorder="1" applyAlignment="1">
      <alignment horizontal="center" vertical="center" wrapText="1"/>
    </xf>
    <xf numFmtId="0" fontId="1" fillId="0" borderId="19" xfId="0" applyFont="1" applyBorder="1" applyAlignment="1" applyProtection="1">
      <alignment horizontal="center" vertical="center" wrapText="1"/>
      <protection locked="0"/>
    </xf>
    <xf numFmtId="0" fontId="4" fillId="15" borderId="19"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4" fillId="20" borderId="19" xfId="0" applyFont="1" applyFill="1" applyBorder="1" applyAlignment="1">
      <alignment horizontal="center" vertical="center" wrapText="1"/>
    </xf>
    <xf numFmtId="0" fontId="4" fillId="17" borderId="19" xfId="0" applyFont="1" applyFill="1" applyBorder="1" applyAlignment="1">
      <alignment horizontal="center" vertical="center"/>
    </xf>
    <xf numFmtId="0" fontId="52" fillId="19" borderId="19" xfId="0" applyFont="1" applyFill="1" applyBorder="1" applyAlignment="1">
      <alignment horizontal="center" vertical="center" wrapText="1"/>
    </xf>
    <xf numFmtId="0" fontId="4" fillId="19" borderId="19" xfId="0" applyFont="1" applyFill="1" applyBorder="1" applyAlignment="1">
      <alignment horizontal="center" vertical="center"/>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4" fillId="20" borderId="19" xfId="0" applyFont="1" applyFill="1" applyBorder="1" applyAlignment="1">
      <alignment horizontal="center" vertical="center"/>
    </xf>
    <xf numFmtId="0" fontId="2"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hidden="1"/>
    </xf>
    <xf numFmtId="9" fontId="1" fillId="0" borderId="19" xfId="0" applyNumberFormat="1" applyFont="1" applyBorder="1" applyAlignment="1" applyProtection="1">
      <alignment horizontal="center" vertical="center" wrapText="1"/>
      <protection hidden="1"/>
    </xf>
    <xf numFmtId="9" fontId="1" fillId="0" borderId="19" xfId="0" applyNumberFormat="1"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0" fillId="0" borderId="65" xfId="0" applyBorder="1" applyAlignment="1">
      <alignment horizontal="center" vertical="center" wrapText="1"/>
    </xf>
    <xf numFmtId="0" fontId="0" fillId="0" borderId="20" xfId="0" applyBorder="1" applyAlignment="1">
      <alignment horizontal="center" vertical="center" wrapText="1"/>
    </xf>
    <xf numFmtId="0" fontId="26" fillId="19" borderId="19" xfId="0" applyFont="1" applyFill="1" applyBorder="1" applyAlignment="1">
      <alignment horizontal="center" vertical="center" textRotation="90"/>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79" xfId="0" applyFont="1" applyBorder="1" applyAlignment="1" applyProtection="1">
      <alignment horizontal="center" vertical="center" wrapText="1"/>
      <protection locked="0"/>
    </xf>
    <xf numFmtId="0" fontId="63" fillId="0" borderId="80" xfId="0" applyFont="1" applyBorder="1" applyAlignment="1" applyProtection="1">
      <protection locked="0"/>
    </xf>
    <xf numFmtId="0" fontId="63" fillId="0" borderId="81" xfId="0" applyFont="1" applyBorder="1" applyAlignment="1" applyProtection="1">
      <protection locked="0"/>
    </xf>
    <xf numFmtId="9" fontId="2" fillId="0" borderId="79" xfId="0" applyNumberFormat="1" applyFont="1" applyBorder="1" applyAlignment="1" applyProtection="1">
      <alignment horizontal="center" vertical="center" wrapText="1"/>
      <protection locked="0"/>
    </xf>
    <xf numFmtId="0" fontId="1" fillId="0" borderId="61" xfId="0" applyFont="1" applyBorder="1" applyAlignment="1" applyProtection="1">
      <alignment horizontal="center" vertical="center" textRotation="90"/>
      <protection locked="0"/>
    </xf>
    <xf numFmtId="0" fontId="1" fillId="0" borderId="65" xfId="0" applyFont="1" applyBorder="1" applyAlignment="1" applyProtection="1">
      <alignment horizontal="center" vertical="center" textRotation="90"/>
      <protection locked="0"/>
    </xf>
    <xf numFmtId="0" fontId="1" fillId="0" borderId="20" xfId="0" applyFont="1" applyBorder="1" applyAlignment="1" applyProtection="1">
      <alignment horizontal="center" vertical="center" textRotation="90"/>
      <protection locked="0"/>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pplyProtection="1">
      <alignment horizontal="center" vertical="center" textRotation="90"/>
      <protection locked="0"/>
    </xf>
    <xf numFmtId="0" fontId="1" fillId="0" borderId="61" xfId="0" applyFont="1" applyBorder="1" applyAlignment="1" applyProtection="1">
      <alignment horizontal="center" vertical="center" textRotation="90" wrapText="1"/>
      <protection locked="0"/>
    </xf>
    <xf numFmtId="0" fontId="1" fillId="0" borderId="65" xfId="0" applyFont="1" applyBorder="1" applyAlignment="1" applyProtection="1">
      <alignment horizontal="center" vertical="center" textRotation="90" wrapText="1"/>
      <protection locked="0"/>
    </xf>
    <xf numFmtId="0" fontId="1" fillId="0" borderId="20" xfId="0" applyFont="1" applyBorder="1" applyAlignment="1" applyProtection="1">
      <alignment horizontal="center" vertical="center" textRotation="90" wrapText="1"/>
      <protection locked="0"/>
    </xf>
    <xf numFmtId="0" fontId="50" fillId="19" borderId="19" xfId="0" applyFont="1" applyFill="1" applyBorder="1" applyAlignment="1">
      <alignment horizontal="center" vertical="center" textRotation="90"/>
    </xf>
    <xf numFmtId="0" fontId="52" fillId="19" borderId="19" xfId="0" applyFont="1" applyFill="1" applyBorder="1" applyAlignment="1">
      <alignment horizontal="center" vertical="center"/>
    </xf>
    <xf numFmtId="0" fontId="52" fillId="19" borderId="61" xfId="0" applyFont="1" applyFill="1" applyBorder="1" applyAlignment="1">
      <alignment horizontal="center" vertical="center" wrapText="1"/>
    </xf>
    <xf numFmtId="0" fontId="52" fillId="19" borderId="20" xfId="0" applyFont="1" applyFill="1" applyBorder="1" applyAlignment="1">
      <alignment horizontal="center" vertical="center" wrapText="1"/>
    </xf>
    <xf numFmtId="0" fontId="52" fillId="19" borderId="19" xfId="0" applyFont="1" applyFill="1" applyBorder="1" applyAlignment="1">
      <alignment horizontal="center" vertical="center" textRotation="90" wrapText="1"/>
    </xf>
    <xf numFmtId="0" fontId="67" fillId="19" borderId="66" xfId="0" applyFont="1" applyFill="1" applyBorder="1" applyAlignment="1" applyProtection="1">
      <alignment horizontal="center" vertical="center"/>
      <protection locked="0"/>
    </xf>
    <xf numFmtId="0" fontId="66" fillId="22" borderId="66" xfId="0" applyFont="1" applyFill="1" applyBorder="1" applyAlignment="1" applyProtection="1">
      <alignment horizontal="center" vertical="center" wrapText="1"/>
      <protection hidden="1"/>
    </xf>
    <xf numFmtId="0" fontId="52" fillId="19" borderId="68" xfId="0" applyFont="1" applyFill="1" applyBorder="1" applyAlignment="1">
      <alignment horizontal="center" vertical="center" wrapText="1"/>
    </xf>
    <xf numFmtId="0" fontId="52" fillId="19" borderId="69" xfId="0" applyFont="1" applyFill="1" applyBorder="1" applyAlignment="1">
      <alignment horizontal="center" vertical="center" wrapText="1"/>
    </xf>
    <xf numFmtId="0" fontId="52" fillId="19" borderId="70" xfId="0" applyFont="1" applyFill="1" applyBorder="1" applyAlignment="1">
      <alignment horizontal="center" vertical="center" wrapText="1"/>
    </xf>
    <xf numFmtId="0" fontId="52" fillId="19" borderId="71" xfId="0" applyFont="1" applyFill="1" applyBorder="1" applyAlignment="1">
      <alignment horizontal="center" vertical="center" wrapText="1"/>
    </xf>
    <xf numFmtId="0" fontId="65" fillId="22" borderId="66"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52" fillId="17" borderId="19" xfId="0" applyFont="1" applyFill="1" applyBorder="1" applyAlignment="1">
      <alignment horizontal="center" vertical="center" wrapText="1"/>
    </xf>
    <xf numFmtId="0" fontId="1" fillId="0" borderId="19" xfId="0" applyFont="1" applyBorder="1" applyAlignment="1" applyProtection="1">
      <alignment horizontal="center" vertical="center"/>
      <protection hidden="1"/>
    </xf>
    <xf numFmtId="0" fontId="64" fillId="22" borderId="66" xfId="0" applyFont="1" applyFill="1" applyBorder="1" applyAlignment="1" applyProtection="1">
      <alignment horizontal="center" vertical="center" textRotation="90" wrapText="1"/>
      <protection locked="0"/>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15" borderId="19" xfId="0" applyFont="1" applyFill="1" applyBorder="1" applyAlignment="1">
      <alignment horizontal="center" vertical="center"/>
    </xf>
    <xf numFmtId="0" fontId="25" fillId="0" borderId="0" xfId="0" applyFont="1" applyAlignment="1">
      <alignment horizontal="center" vertical="center" wrapText="1"/>
    </xf>
    <xf numFmtId="0" fontId="20" fillId="5" borderId="5"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43" fillId="0" borderId="3" xfId="0" applyFont="1" applyBorder="1" applyAlignment="1">
      <alignment horizontal="center" vertical="center" wrapText="1"/>
    </xf>
    <xf numFmtId="0" fontId="43" fillId="0" borderId="10"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wrapText="1"/>
    </xf>
    <xf numFmtId="0" fontId="42" fillId="11" borderId="11" xfId="0" applyFont="1" applyFill="1" applyBorder="1" applyAlignment="1">
      <alignment horizontal="center" vertical="center" wrapText="1" readingOrder="1"/>
    </xf>
    <xf numFmtId="0" fontId="42" fillId="11" borderId="12" xfId="0" applyFont="1" applyFill="1" applyBorder="1" applyAlignment="1">
      <alignment horizontal="center" vertical="center" wrapText="1" readingOrder="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2" fillId="12" borderId="11" xfId="0" applyFont="1" applyFill="1" applyBorder="1" applyAlignment="1">
      <alignment horizontal="center" vertical="center" wrapText="1" readingOrder="1"/>
    </xf>
    <xf numFmtId="0" fontId="42" fillId="12" borderId="12" xfId="0" applyFont="1" applyFill="1" applyBorder="1" applyAlignment="1">
      <alignment horizontal="center" vertical="center" wrapText="1" readingOrder="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1" xfId="0" applyFont="1" applyFill="1" applyBorder="1" applyAlignment="1">
      <alignment horizontal="center" vertical="center" wrapText="1" readingOrder="1"/>
    </xf>
    <xf numFmtId="0" fontId="42" fillId="5" borderId="12" xfId="0" applyFont="1" applyFill="1" applyBorder="1" applyAlignment="1">
      <alignment horizontal="center" vertical="center" wrapText="1" readingOrder="1"/>
    </xf>
    <xf numFmtId="0" fontId="42" fillId="5" borderId="13" xfId="0" applyFont="1" applyFill="1" applyBorder="1" applyAlignment="1">
      <alignment horizontal="center" vertical="center" wrapText="1" readingOrder="1"/>
    </xf>
    <xf numFmtId="0" fontId="42" fillId="5" borderId="14"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15" xfId="0" applyFont="1" applyFill="1" applyBorder="1" applyAlignment="1">
      <alignment horizontal="center" vertical="center" wrapText="1" readingOrder="1"/>
    </xf>
    <xf numFmtId="0" fontId="42" fillId="5" borderId="16" xfId="0" applyFont="1" applyFill="1" applyBorder="1" applyAlignment="1">
      <alignment horizontal="center" vertical="center" wrapText="1" readingOrder="1"/>
    </xf>
    <xf numFmtId="0" fontId="42" fillId="5" borderId="17" xfId="0" applyFont="1" applyFill="1" applyBorder="1" applyAlignment="1">
      <alignment horizontal="center" vertical="center" wrapText="1" readingOrder="1"/>
    </xf>
    <xf numFmtId="0" fontId="42" fillId="5" borderId="18" xfId="0" applyFont="1" applyFill="1" applyBorder="1" applyAlignment="1">
      <alignment horizontal="center" vertical="center" wrapText="1" readingOrder="1"/>
    </xf>
    <xf numFmtId="0" fontId="42" fillId="13" borderId="11" xfId="0" applyFont="1" applyFill="1" applyBorder="1" applyAlignment="1">
      <alignment horizontal="center" vertical="center" wrapText="1" readingOrder="1"/>
    </xf>
    <xf numFmtId="0" fontId="42" fillId="13" borderId="12" xfId="0" applyFont="1" applyFill="1" applyBorder="1" applyAlignment="1">
      <alignment horizontal="center" vertical="center" wrapText="1" readingOrder="1"/>
    </xf>
    <xf numFmtId="0" fontId="42" fillId="13" borderId="13" xfId="0" applyFont="1" applyFill="1" applyBorder="1" applyAlignment="1">
      <alignment horizontal="center" vertical="center" wrapText="1" readingOrder="1"/>
    </xf>
    <xf numFmtId="0" fontId="42" fillId="13" borderId="14"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15" xfId="0" applyFont="1" applyFill="1" applyBorder="1" applyAlignment="1">
      <alignment horizontal="center" vertical="center" wrapText="1" readingOrder="1"/>
    </xf>
    <xf numFmtId="0" fontId="42" fillId="13" borderId="16" xfId="0" applyFont="1" applyFill="1" applyBorder="1" applyAlignment="1">
      <alignment horizontal="center" vertical="center" wrapText="1" readingOrder="1"/>
    </xf>
    <xf numFmtId="0" fontId="42" fillId="13" borderId="17" xfId="0" applyFont="1" applyFill="1" applyBorder="1" applyAlignment="1">
      <alignment horizontal="center" vertical="center" wrapText="1" readingOrder="1"/>
    </xf>
    <xf numFmtId="0" fontId="42" fillId="13" borderId="18"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21" xfId="0" applyFont="1" applyFill="1" applyBorder="1" applyAlignment="1">
      <alignment horizontal="center" vertical="center" wrapText="1" readingOrder="1"/>
    </xf>
    <xf numFmtId="0" fontId="40" fillId="15" borderId="2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30" xfId="0" applyFont="1" applyFill="1" applyBorder="1" applyAlignment="1">
      <alignment horizontal="center" vertical="center" wrapText="1" readingOrder="1"/>
    </xf>
    <xf numFmtId="0" fontId="37" fillId="15" borderId="31" xfId="0" applyFont="1" applyFill="1" applyBorder="1" applyAlignment="1">
      <alignment horizontal="center" vertical="center" wrapText="1" readingOrder="1"/>
    </xf>
    <xf numFmtId="0" fontId="37" fillId="3" borderId="28" xfId="0"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7" fillId="3" borderId="20" xfId="0"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7" fillId="3" borderId="25"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70" fillId="24" borderId="72" xfId="0" applyFont="1" applyFill="1" applyBorder="1" applyAlignment="1">
      <alignment horizontal="center" vertical="center"/>
    </xf>
    <xf numFmtId="0" fontId="70" fillId="24" borderId="73" xfId="0" applyFont="1" applyFill="1" applyBorder="1" applyAlignment="1">
      <alignment horizontal="center" vertical="center"/>
    </xf>
    <xf numFmtId="0" fontId="3" fillId="0" borderId="23" xfId="0" applyFont="1" applyBorder="1" applyAlignment="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52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CAB27EC8-5C32-4256-A261-CBC08EA3D2CE}">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4.7109375" style="72" customWidth="1"/>
    <col min="6" max="6" width="27.7109375" style="72" customWidth="1"/>
    <col min="7" max="8" width="24.7109375" style="72" customWidth="1"/>
    <col min="9" max="16384" width="11.42578125" style="72"/>
  </cols>
  <sheetData>
    <row r="1" spans="2:8" ht="15.75" thickBot="1" x14ac:dyDescent="0.3"/>
    <row r="2" spans="2:8" ht="18" x14ac:dyDescent="0.25">
      <c r="B2" s="239" t="s">
        <v>0</v>
      </c>
      <c r="C2" s="240"/>
      <c r="D2" s="240"/>
      <c r="E2" s="240"/>
      <c r="F2" s="240"/>
      <c r="G2" s="240"/>
      <c r="H2" s="241"/>
    </row>
    <row r="3" spans="2:8" x14ac:dyDescent="0.25">
      <c r="B3" s="73"/>
      <c r="C3" s="74"/>
      <c r="D3" s="74"/>
      <c r="E3" s="74"/>
      <c r="F3" s="74"/>
      <c r="G3" s="74"/>
      <c r="H3" s="75"/>
    </row>
    <row r="4" spans="2:8" ht="63" customHeight="1" x14ac:dyDescent="0.25">
      <c r="B4" s="242" t="s">
        <v>1</v>
      </c>
      <c r="C4" s="243"/>
      <c r="D4" s="243"/>
      <c r="E4" s="243"/>
      <c r="F4" s="243"/>
      <c r="G4" s="243"/>
      <c r="H4" s="244"/>
    </row>
    <row r="5" spans="2:8" ht="63" customHeight="1" x14ac:dyDescent="0.25">
      <c r="B5" s="245"/>
      <c r="C5" s="246"/>
      <c r="D5" s="246"/>
      <c r="E5" s="246"/>
      <c r="F5" s="246"/>
      <c r="G5" s="246"/>
      <c r="H5" s="247"/>
    </row>
    <row r="6" spans="2:8" ht="16.5" x14ac:dyDescent="0.25">
      <c r="B6" s="248" t="s">
        <v>2</v>
      </c>
      <c r="C6" s="249"/>
      <c r="D6" s="249"/>
      <c r="E6" s="249"/>
      <c r="F6" s="249"/>
      <c r="G6" s="249"/>
      <c r="H6" s="250"/>
    </row>
    <row r="7" spans="2:8" ht="95.25" customHeight="1" x14ac:dyDescent="0.25">
      <c r="B7" s="258" t="s">
        <v>3</v>
      </c>
      <c r="C7" s="259"/>
      <c r="D7" s="259"/>
      <c r="E7" s="259"/>
      <c r="F7" s="259"/>
      <c r="G7" s="259"/>
      <c r="H7" s="260"/>
    </row>
    <row r="8" spans="2:8" ht="16.5" x14ac:dyDescent="0.25">
      <c r="B8" s="109"/>
      <c r="C8" s="110"/>
      <c r="D8" s="110"/>
      <c r="E8" s="110"/>
      <c r="F8" s="110"/>
      <c r="G8" s="110"/>
      <c r="H8" s="111"/>
    </row>
    <row r="9" spans="2:8" ht="16.5" customHeight="1" x14ac:dyDescent="0.25">
      <c r="B9" s="251" t="s">
        <v>4</v>
      </c>
      <c r="C9" s="252"/>
      <c r="D9" s="252"/>
      <c r="E9" s="252"/>
      <c r="F9" s="252"/>
      <c r="G9" s="252"/>
      <c r="H9" s="253"/>
    </row>
    <row r="10" spans="2:8" ht="44.25" customHeight="1" x14ac:dyDescent="0.25">
      <c r="B10" s="251"/>
      <c r="C10" s="252"/>
      <c r="D10" s="252"/>
      <c r="E10" s="252"/>
      <c r="F10" s="252"/>
      <c r="G10" s="252"/>
      <c r="H10" s="253"/>
    </row>
    <row r="11" spans="2:8" ht="15.75" thickBot="1" x14ac:dyDescent="0.3">
      <c r="B11" s="98"/>
      <c r="C11" s="101"/>
      <c r="D11" s="106"/>
      <c r="E11" s="107"/>
      <c r="F11" s="107"/>
      <c r="G11" s="108"/>
      <c r="H11" s="102"/>
    </row>
    <row r="12" spans="2:8" ht="15.75" thickTop="1" x14ac:dyDescent="0.25">
      <c r="B12" s="98"/>
      <c r="C12" s="254" t="s">
        <v>5</v>
      </c>
      <c r="D12" s="255"/>
      <c r="E12" s="256" t="s">
        <v>6</v>
      </c>
      <c r="F12" s="257"/>
      <c r="G12" s="101"/>
      <c r="H12" s="102"/>
    </row>
    <row r="13" spans="2:8" ht="35.25" customHeight="1" x14ac:dyDescent="0.25">
      <c r="B13" s="98"/>
      <c r="C13" s="261" t="s">
        <v>7</v>
      </c>
      <c r="D13" s="262"/>
      <c r="E13" s="263" t="s">
        <v>8</v>
      </c>
      <c r="F13" s="264"/>
      <c r="G13" s="101"/>
      <c r="H13" s="102"/>
    </row>
    <row r="14" spans="2:8" ht="17.25" customHeight="1" x14ac:dyDescent="0.25">
      <c r="B14" s="98"/>
      <c r="C14" s="261" t="s">
        <v>9</v>
      </c>
      <c r="D14" s="262"/>
      <c r="E14" s="263" t="s">
        <v>10</v>
      </c>
      <c r="F14" s="264"/>
      <c r="G14" s="101"/>
      <c r="H14" s="102"/>
    </row>
    <row r="15" spans="2:8" ht="19.5" customHeight="1" x14ac:dyDescent="0.25">
      <c r="B15" s="98"/>
      <c r="C15" s="261" t="s">
        <v>11</v>
      </c>
      <c r="D15" s="262"/>
      <c r="E15" s="263" t="s">
        <v>12</v>
      </c>
      <c r="F15" s="264"/>
      <c r="G15" s="101"/>
      <c r="H15" s="102"/>
    </row>
    <row r="16" spans="2:8" ht="69.75" customHeight="1" x14ac:dyDescent="0.25">
      <c r="B16" s="98"/>
      <c r="C16" s="261" t="s">
        <v>13</v>
      </c>
      <c r="D16" s="262"/>
      <c r="E16" s="263" t="s">
        <v>14</v>
      </c>
      <c r="F16" s="264"/>
      <c r="G16" s="101"/>
      <c r="H16" s="102"/>
    </row>
    <row r="17" spans="2:8" ht="34.5" customHeight="1" x14ac:dyDescent="0.25">
      <c r="B17" s="98"/>
      <c r="C17" s="265" t="s">
        <v>15</v>
      </c>
      <c r="D17" s="266"/>
      <c r="E17" s="267" t="s">
        <v>16</v>
      </c>
      <c r="F17" s="268"/>
      <c r="G17" s="101"/>
      <c r="H17" s="102"/>
    </row>
    <row r="18" spans="2:8" ht="27.75" customHeight="1" x14ac:dyDescent="0.25">
      <c r="B18" s="98"/>
      <c r="C18" s="265" t="s">
        <v>17</v>
      </c>
      <c r="D18" s="266"/>
      <c r="E18" s="267" t="s">
        <v>18</v>
      </c>
      <c r="F18" s="268"/>
      <c r="G18" s="101"/>
      <c r="H18" s="102"/>
    </row>
    <row r="19" spans="2:8" ht="28.5" customHeight="1" x14ac:dyDescent="0.25">
      <c r="B19" s="98"/>
      <c r="C19" s="265" t="s">
        <v>19</v>
      </c>
      <c r="D19" s="266"/>
      <c r="E19" s="267" t="s">
        <v>20</v>
      </c>
      <c r="F19" s="268"/>
      <c r="G19" s="101"/>
      <c r="H19" s="102"/>
    </row>
    <row r="20" spans="2:8" ht="72.75" customHeight="1" x14ac:dyDescent="0.25">
      <c r="B20" s="98"/>
      <c r="C20" s="265" t="s">
        <v>21</v>
      </c>
      <c r="D20" s="266"/>
      <c r="E20" s="267" t="s">
        <v>22</v>
      </c>
      <c r="F20" s="268"/>
      <c r="G20" s="101"/>
      <c r="H20" s="102"/>
    </row>
    <row r="21" spans="2:8" ht="64.5" customHeight="1" x14ac:dyDescent="0.25">
      <c r="B21" s="98"/>
      <c r="C21" s="265" t="s">
        <v>23</v>
      </c>
      <c r="D21" s="266"/>
      <c r="E21" s="267" t="s">
        <v>24</v>
      </c>
      <c r="F21" s="268"/>
      <c r="G21" s="101"/>
      <c r="H21" s="102"/>
    </row>
    <row r="22" spans="2:8" ht="71.25" customHeight="1" x14ac:dyDescent="0.25">
      <c r="B22" s="98"/>
      <c r="C22" s="265" t="s">
        <v>25</v>
      </c>
      <c r="D22" s="266"/>
      <c r="E22" s="267" t="s">
        <v>26</v>
      </c>
      <c r="F22" s="268"/>
      <c r="G22" s="101"/>
      <c r="H22" s="102"/>
    </row>
    <row r="23" spans="2:8" ht="55.5" customHeight="1" x14ac:dyDescent="0.25">
      <c r="B23" s="98"/>
      <c r="C23" s="272" t="s">
        <v>27</v>
      </c>
      <c r="D23" s="273"/>
      <c r="E23" s="267" t="s">
        <v>28</v>
      </c>
      <c r="F23" s="268"/>
      <c r="G23" s="101"/>
      <c r="H23" s="102"/>
    </row>
    <row r="24" spans="2:8" ht="42" customHeight="1" x14ac:dyDescent="0.25">
      <c r="B24" s="98"/>
      <c r="C24" s="272" t="s">
        <v>29</v>
      </c>
      <c r="D24" s="273"/>
      <c r="E24" s="267" t="s">
        <v>30</v>
      </c>
      <c r="F24" s="268"/>
      <c r="G24" s="101"/>
      <c r="H24" s="102"/>
    </row>
    <row r="25" spans="2:8" ht="59.25" customHeight="1" x14ac:dyDescent="0.25">
      <c r="B25" s="98"/>
      <c r="C25" s="272" t="s">
        <v>31</v>
      </c>
      <c r="D25" s="273"/>
      <c r="E25" s="267" t="s">
        <v>32</v>
      </c>
      <c r="F25" s="268"/>
      <c r="G25" s="101"/>
      <c r="H25" s="102"/>
    </row>
    <row r="26" spans="2:8" ht="23.25" customHeight="1" x14ac:dyDescent="0.25">
      <c r="B26" s="98"/>
      <c r="C26" s="272" t="s">
        <v>33</v>
      </c>
      <c r="D26" s="273"/>
      <c r="E26" s="267" t="s">
        <v>34</v>
      </c>
      <c r="F26" s="268"/>
      <c r="G26" s="101"/>
      <c r="H26" s="102"/>
    </row>
    <row r="27" spans="2:8" ht="30.75" customHeight="1" x14ac:dyDescent="0.25">
      <c r="B27" s="98"/>
      <c r="C27" s="272" t="s">
        <v>35</v>
      </c>
      <c r="D27" s="273"/>
      <c r="E27" s="267" t="s">
        <v>36</v>
      </c>
      <c r="F27" s="268"/>
      <c r="G27" s="101"/>
      <c r="H27" s="102"/>
    </row>
    <row r="28" spans="2:8" ht="35.25" customHeight="1" x14ac:dyDescent="0.25">
      <c r="B28" s="98"/>
      <c r="C28" s="272" t="s">
        <v>37</v>
      </c>
      <c r="D28" s="273"/>
      <c r="E28" s="267" t="s">
        <v>38</v>
      </c>
      <c r="F28" s="268"/>
      <c r="G28" s="101"/>
      <c r="H28" s="102"/>
    </row>
    <row r="29" spans="2:8" ht="33" customHeight="1" x14ac:dyDescent="0.25">
      <c r="B29" s="98"/>
      <c r="C29" s="272" t="s">
        <v>37</v>
      </c>
      <c r="D29" s="273"/>
      <c r="E29" s="267" t="s">
        <v>38</v>
      </c>
      <c r="F29" s="268"/>
      <c r="G29" s="101"/>
      <c r="H29" s="102"/>
    </row>
    <row r="30" spans="2:8" ht="30" customHeight="1" x14ac:dyDescent="0.25">
      <c r="B30" s="98"/>
      <c r="C30" s="272" t="s">
        <v>39</v>
      </c>
      <c r="D30" s="273"/>
      <c r="E30" s="267" t="s">
        <v>40</v>
      </c>
      <c r="F30" s="268"/>
      <c r="G30" s="101"/>
      <c r="H30" s="102"/>
    </row>
    <row r="31" spans="2:8" ht="35.25" customHeight="1" x14ac:dyDescent="0.25">
      <c r="B31" s="98"/>
      <c r="C31" s="272" t="s">
        <v>41</v>
      </c>
      <c r="D31" s="273"/>
      <c r="E31" s="267" t="s">
        <v>42</v>
      </c>
      <c r="F31" s="268"/>
      <c r="G31" s="101"/>
      <c r="H31" s="102"/>
    </row>
    <row r="32" spans="2:8" ht="31.5" customHeight="1" x14ac:dyDescent="0.25">
      <c r="B32" s="98"/>
      <c r="C32" s="272" t="s">
        <v>43</v>
      </c>
      <c r="D32" s="273"/>
      <c r="E32" s="267" t="s">
        <v>44</v>
      </c>
      <c r="F32" s="268"/>
      <c r="G32" s="101"/>
      <c r="H32" s="102"/>
    </row>
    <row r="33" spans="2:8" ht="35.25" customHeight="1" x14ac:dyDescent="0.25">
      <c r="B33" s="98"/>
      <c r="C33" s="272" t="s">
        <v>45</v>
      </c>
      <c r="D33" s="273"/>
      <c r="E33" s="267" t="s">
        <v>46</v>
      </c>
      <c r="F33" s="268"/>
      <c r="G33" s="101"/>
      <c r="H33" s="102"/>
    </row>
    <row r="34" spans="2:8" ht="59.25" customHeight="1" x14ac:dyDescent="0.25">
      <c r="B34" s="98"/>
      <c r="C34" s="272" t="s">
        <v>47</v>
      </c>
      <c r="D34" s="273"/>
      <c r="E34" s="267" t="s">
        <v>48</v>
      </c>
      <c r="F34" s="268"/>
      <c r="G34" s="101"/>
      <c r="H34" s="102"/>
    </row>
    <row r="35" spans="2:8" ht="29.25" customHeight="1" x14ac:dyDescent="0.25">
      <c r="B35" s="98"/>
      <c r="C35" s="272" t="s">
        <v>49</v>
      </c>
      <c r="D35" s="273"/>
      <c r="E35" s="267" t="s">
        <v>50</v>
      </c>
      <c r="F35" s="268"/>
      <c r="G35" s="101"/>
      <c r="H35" s="102"/>
    </row>
    <row r="36" spans="2:8" ht="82.5" customHeight="1" x14ac:dyDescent="0.25">
      <c r="B36" s="98"/>
      <c r="C36" s="272" t="s">
        <v>51</v>
      </c>
      <c r="D36" s="273"/>
      <c r="E36" s="267" t="s">
        <v>52</v>
      </c>
      <c r="F36" s="268"/>
      <c r="G36" s="101"/>
      <c r="H36" s="102"/>
    </row>
    <row r="37" spans="2:8" ht="46.5" customHeight="1" x14ac:dyDescent="0.25">
      <c r="B37" s="98"/>
      <c r="C37" s="272" t="s">
        <v>53</v>
      </c>
      <c r="D37" s="273"/>
      <c r="E37" s="267" t="s">
        <v>54</v>
      </c>
      <c r="F37" s="268"/>
      <c r="G37" s="101"/>
      <c r="H37" s="102"/>
    </row>
    <row r="38" spans="2:8" ht="6.75" customHeight="1" thickBot="1" x14ac:dyDescent="0.3">
      <c r="B38" s="98"/>
      <c r="C38" s="274"/>
      <c r="D38" s="275"/>
      <c r="E38" s="276"/>
      <c r="F38" s="277"/>
      <c r="G38" s="101"/>
      <c r="H38" s="102"/>
    </row>
    <row r="39" spans="2:8" ht="15.75" thickTop="1" x14ac:dyDescent="0.25">
      <c r="B39" s="98"/>
      <c r="C39" s="99"/>
      <c r="D39" s="99"/>
      <c r="E39" s="100"/>
      <c r="F39" s="100"/>
      <c r="G39" s="101"/>
      <c r="H39" s="102"/>
    </row>
    <row r="40" spans="2:8" ht="21" customHeight="1" x14ac:dyDescent="0.25">
      <c r="B40" s="269" t="s">
        <v>55</v>
      </c>
      <c r="C40" s="270"/>
      <c r="D40" s="270"/>
      <c r="E40" s="270"/>
      <c r="F40" s="270"/>
      <c r="G40" s="270"/>
      <c r="H40" s="271"/>
    </row>
    <row r="41" spans="2:8" ht="20.25" customHeight="1" x14ac:dyDescent="0.25">
      <c r="B41" s="269" t="s">
        <v>56</v>
      </c>
      <c r="C41" s="270"/>
      <c r="D41" s="270"/>
      <c r="E41" s="270"/>
      <c r="F41" s="270"/>
      <c r="G41" s="270"/>
      <c r="H41" s="271"/>
    </row>
    <row r="42" spans="2:8" ht="20.25" customHeight="1" x14ac:dyDescent="0.25">
      <c r="B42" s="269" t="s">
        <v>57</v>
      </c>
      <c r="C42" s="270"/>
      <c r="D42" s="270"/>
      <c r="E42" s="270"/>
      <c r="F42" s="270"/>
      <c r="G42" s="270"/>
      <c r="H42" s="271"/>
    </row>
    <row r="43" spans="2:8" ht="20.25" customHeight="1" x14ac:dyDescent="0.25">
      <c r="B43" s="269" t="s">
        <v>58</v>
      </c>
      <c r="C43" s="270"/>
      <c r="D43" s="270"/>
      <c r="E43" s="270"/>
      <c r="F43" s="270"/>
      <c r="G43" s="270"/>
      <c r="H43" s="271"/>
    </row>
    <row r="44" spans="2:8" x14ac:dyDescent="0.25">
      <c r="B44" s="269" t="s">
        <v>59</v>
      </c>
      <c r="C44" s="270"/>
      <c r="D44" s="270"/>
      <c r="E44" s="270"/>
      <c r="F44" s="270"/>
      <c r="G44" s="270"/>
      <c r="H44" s="271"/>
    </row>
    <row r="45" spans="2:8" ht="15.75" thickBot="1" x14ac:dyDescent="0.3">
      <c r="B45" s="103"/>
      <c r="C45" s="104"/>
      <c r="D45" s="104"/>
      <c r="E45" s="104"/>
      <c r="F45" s="104"/>
      <c r="G45" s="104"/>
      <c r="H45" s="10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topLeftCell="E197" zoomScale="60" zoomScaleNormal="60" workbookViewId="0">
      <selection activeCell="E206" sqref="E20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2"/>
      <c r="B1" s="500" t="s">
        <v>299</v>
      </c>
      <c r="C1" s="500"/>
      <c r="D1" s="500"/>
      <c r="E1" s="72"/>
      <c r="F1" s="72"/>
      <c r="G1" s="72"/>
      <c r="H1" s="72"/>
      <c r="I1" s="72"/>
      <c r="J1" s="72"/>
      <c r="K1" s="72"/>
      <c r="L1" s="72"/>
      <c r="M1" s="72"/>
      <c r="N1" s="72"/>
      <c r="O1" s="72"/>
      <c r="P1" s="72"/>
      <c r="Q1" s="72"/>
      <c r="R1" s="72"/>
      <c r="S1" s="72"/>
      <c r="T1" s="72"/>
      <c r="U1" s="72"/>
    </row>
    <row r="2" spans="1:21" x14ac:dyDescent="0.25">
      <c r="A2" s="72"/>
      <c r="B2" s="72"/>
      <c r="C2" s="72"/>
      <c r="D2" s="72"/>
      <c r="E2" s="72"/>
      <c r="F2" s="72"/>
      <c r="G2" s="72"/>
      <c r="H2" s="72"/>
      <c r="I2" s="72"/>
      <c r="J2" s="72"/>
      <c r="K2" s="72"/>
      <c r="L2" s="72"/>
      <c r="M2" s="72"/>
      <c r="N2" s="72"/>
      <c r="O2" s="72"/>
      <c r="P2" s="72"/>
      <c r="Q2" s="72"/>
      <c r="R2" s="72"/>
      <c r="S2" s="72"/>
      <c r="T2" s="72"/>
      <c r="U2" s="72"/>
    </row>
    <row r="3" spans="1:21" ht="30" x14ac:dyDescent="0.25">
      <c r="A3" s="72"/>
      <c r="B3" s="93"/>
      <c r="C3" s="25" t="s">
        <v>300</v>
      </c>
      <c r="D3" s="25" t="s">
        <v>301</v>
      </c>
      <c r="E3" s="72"/>
      <c r="F3" s="72"/>
      <c r="G3" s="72"/>
      <c r="H3" s="72"/>
      <c r="I3" s="72"/>
      <c r="J3" s="72"/>
      <c r="K3" s="72"/>
      <c r="L3" s="72"/>
      <c r="M3" s="72"/>
      <c r="N3" s="72"/>
      <c r="O3" s="72"/>
      <c r="P3" s="72"/>
      <c r="Q3" s="72"/>
      <c r="R3" s="72"/>
      <c r="S3" s="72"/>
      <c r="T3" s="72"/>
      <c r="U3" s="72"/>
    </row>
    <row r="4" spans="1:21" ht="33.75" x14ac:dyDescent="0.25">
      <c r="A4" s="92" t="s">
        <v>302</v>
      </c>
      <c r="B4" s="28" t="s">
        <v>303</v>
      </c>
      <c r="C4" s="33" t="s">
        <v>304</v>
      </c>
      <c r="D4" s="26" t="s">
        <v>305</v>
      </c>
      <c r="E4" s="72"/>
      <c r="F4" s="72"/>
      <c r="G4" s="72"/>
      <c r="H4" s="72"/>
      <c r="I4" s="72"/>
      <c r="J4" s="72"/>
      <c r="K4" s="72"/>
      <c r="L4" s="72"/>
      <c r="M4" s="72"/>
      <c r="N4" s="72"/>
      <c r="O4" s="72"/>
      <c r="P4" s="72"/>
      <c r="Q4" s="72"/>
      <c r="R4" s="72"/>
      <c r="S4" s="72"/>
      <c r="T4" s="72"/>
      <c r="U4" s="72"/>
    </row>
    <row r="5" spans="1:21" ht="67.5" x14ac:dyDescent="0.25">
      <c r="A5" s="92" t="s">
        <v>306</v>
      </c>
      <c r="B5" s="29" t="s">
        <v>307</v>
      </c>
      <c r="C5" s="34" t="s">
        <v>308</v>
      </c>
      <c r="D5" s="27" t="s">
        <v>309</v>
      </c>
      <c r="E5" s="72"/>
      <c r="F5" s="72"/>
      <c r="G5" s="72"/>
      <c r="H5" s="72"/>
      <c r="I5" s="72"/>
      <c r="J5" s="72"/>
      <c r="K5" s="72"/>
      <c r="L5" s="72"/>
      <c r="M5" s="72"/>
      <c r="N5" s="72"/>
      <c r="O5" s="72"/>
      <c r="P5" s="72"/>
      <c r="Q5" s="72"/>
      <c r="R5" s="72"/>
      <c r="S5" s="72"/>
      <c r="T5" s="72"/>
      <c r="U5" s="72"/>
    </row>
    <row r="6" spans="1:21" ht="67.5" x14ac:dyDescent="0.25">
      <c r="A6" s="92" t="s">
        <v>277</v>
      </c>
      <c r="B6" s="30" t="s">
        <v>310</v>
      </c>
      <c r="C6" s="34" t="s">
        <v>311</v>
      </c>
      <c r="D6" s="27" t="s">
        <v>312</v>
      </c>
      <c r="E6" s="72"/>
      <c r="F6" s="72"/>
      <c r="G6" s="72"/>
      <c r="H6" s="72"/>
      <c r="I6" s="72"/>
      <c r="J6" s="72"/>
      <c r="K6" s="72"/>
      <c r="L6" s="72"/>
      <c r="M6" s="72"/>
      <c r="N6" s="72"/>
      <c r="O6" s="72"/>
      <c r="P6" s="72"/>
      <c r="Q6" s="72"/>
      <c r="R6" s="72"/>
      <c r="S6" s="72"/>
      <c r="T6" s="72"/>
      <c r="U6" s="72"/>
    </row>
    <row r="7" spans="1:21" ht="101.25" x14ac:dyDescent="0.25">
      <c r="A7" s="92" t="s">
        <v>313</v>
      </c>
      <c r="B7" s="31" t="s">
        <v>314</v>
      </c>
      <c r="C7" s="34" t="s">
        <v>315</v>
      </c>
      <c r="D7" s="27" t="s">
        <v>316</v>
      </c>
      <c r="E7" s="72"/>
      <c r="F7" s="72"/>
      <c r="G7" s="72"/>
      <c r="H7" s="72"/>
      <c r="I7" s="72"/>
      <c r="J7" s="72"/>
      <c r="K7" s="72"/>
      <c r="L7" s="72"/>
      <c r="M7" s="72"/>
      <c r="N7" s="72"/>
      <c r="O7" s="72"/>
      <c r="P7" s="72"/>
      <c r="Q7" s="72"/>
      <c r="R7" s="72"/>
      <c r="S7" s="72"/>
      <c r="T7" s="72"/>
      <c r="U7" s="72"/>
    </row>
    <row r="8" spans="1:21" ht="67.5" x14ac:dyDescent="0.25">
      <c r="A8" s="92" t="s">
        <v>317</v>
      </c>
      <c r="B8" s="32" t="s">
        <v>318</v>
      </c>
      <c r="C8" s="34" t="s">
        <v>319</v>
      </c>
      <c r="D8" s="27" t="s">
        <v>320</v>
      </c>
      <c r="E8" s="72"/>
      <c r="F8" s="72"/>
      <c r="G8" s="72"/>
      <c r="H8" s="72"/>
      <c r="I8" s="72"/>
      <c r="J8" s="72"/>
      <c r="K8" s="72"/>
      <c r="L8" s="72"/>
      <c r="M8" s="72"/>
      <c r="N8" s="72"/>
      <c r="O8" s="72"/>
      <c r="P8" s="72"/>
      <c r="Q8" s="72"/>
      <c r="R8" s="72"/>
      <c r="S8" s="72"/>
      <c r="T8" s="72"/>
      <c r="U8" s="72"/>
    </row>
    <row r="9" spans="1:21" ht="20.25" x14ac:dyDescent="0.25">
      <c r="A9" s="92"/>
      <c r="B9" s="92"/>
      <c r="C9" s="94"/>
      <c r="D9" s="94"/>
      <c r="E9" s="72"/>
      <c r="F9" s="72"/>
      <c r="G9" s="72"/>
      <c r="H9" s="72"/>
      <c r="I9" s="72"/>
      <c r="J9" s="72"/>
      <c r="K9" s="72"/>
      <c r="L9" s="72"/>
      <c r="M9" s="72"/>
      <c r="N9" s="72"/>
      <c r="O9" s="72"/>
      <c r="P9" s="72"/>
      <c r="Q9" s="72"/>
      <c r="R9" s="72"/>
      <c r="S9" s="72"/>
      <c r="T9" s="72"/>
      <c r="U9" s="72"/>
    </row>
    <row r="10" spans="1:21" ht="16.5" x14ac:dyDescent="0.25">
      <c r="A10" s="92"/>
      <c r="B10" s="95"/>
      <c r="C10" s="95"/>
      <c r="D10" s="95"/>
      <c r="E10" s="72"/>
      <c r="F10" s="72"/>
      <c r="G10" s="72"/>
      <c r="H10" s="72"/>
      <c r="I10" s="72"/>
      <c r="J10" s="72"/>
      <c r="K10" s="72"/>
      <c r="L10" s="72"/>
      <c r="M10" s="72"/>
      <c r="N10" s="72"/>
      <c r="O10" s="72"/>
      <c r="P10" s="72"/>
      <c r="Q10" s="72"/>
      <c r="R10" s="72"/>
      <c r="S10" s="72"/>
      <c r="T10" s="72"/>
      <c r="U10" s="72"/>
    </row>
    <row r="11" spans="1:21" x14ac:dyDescent="0.25">
      <c r="A11" s="92"/>
      <c r="B11" s="92" t="s">
        <v>321</v>
      </c>
      <c r="C11" s="92" t="s">
        <v>322</v>
      </c>
      <c r="D11" s="92" t="s">
        <v>191</v>
      </c>
      <c r="E11" s="72"/>
      <c r="F11" s="72"/>
      <c r="G11" s="72"/>
      <c r="H11" s="72"/>
      <c r="I11" s="72"/>
      <c r="J11" s="72"/>
      <c r="K11" s="72"/>
      <c r="L11" s="72"/>
      <c r="M11" s="72"/>
      <c r="N11" s="72"/>
      <c r="O11" s="72"/>
      <c r="P11" s="72"/>
      <c r="Q11" s="72"/>
      <c r="R11" s="72"/>
      <c r="S11" s="72"/>
      <c r="T11" s="72"/>
      <c r="U11" s="72"/>
    </row>
    <row r="12" spans="1:21" x14ac:dyDescent="0.25">
      <c r="A12" s="92"/>
      <c r="B12" s="92" t="s">
        <v>323</v>
      </c>
      <c r="C12" s="92" t="s">
        <v>255</v>
      </c>
      <c r="D12" s="92" t="s">
        <v>324</v>
      </c>
      <c r="E12" s="72"/>
      <c r="F12" s="72"/>
      <c r="G12" s="72"/>
      <c r="H12" s="72"/>
      <c r="I12" s="72"/>
      <c r="J12" s="72"/>
      <c r="K12" s="72"/>
      <c r="L12" s="72"/>
      <c r="M12" s="72"/>
      <c r="N12" s="72"/>
      <c r="O12" s="72"/>
      <c r="P12" s="72"/>
      <c r="Q12" s="72"/>
      <c r="R12" s="72"/>
      <c r="S12" s="72"/>
      <c r="T12" s="72"/>
      <c r="U12" s="72"/>
    </row>
    <row r="13" spans="1:21" x14ac:dyDescent="0.25">
      <c r="A13" s="92"/>
      <c r="B13" s="92"/>
      <c r="C13" s="92" t="s">
        <v>325</v>
      </c>
      <c r="D13" s="92" t="s">
        <v>326</v>
      </c>
      <c r="E13" s="72"/>
      <c r="F13" s="72"/>
      <c r="G13" s="72"/>
      <c r="H13" s="72"/>
      <c r="I13" s="72"/>
      <c r="J13" s="72"/>
      <c r="K13" s="72"/>
      <c r="L13" s="72"/>
      <c r="M13" s="72"/>
      <c r="N13" s="72"/>
      <c r="O13" s="72"/>
      <c r="P13" s="72"/>
      <c r="Q13" s="72"/>
      <c r="R13" s="72"/>
      <c r="S13" s="72"/>
      <c r="T13" s="72"/>
      <c r="U13" s="72"/>
    </row>
    <row r="14" spans="1:21" x14ac:dyDescent="0.25">
      <c r="A14" s="92"/>
      <c r="B14" s="92"/>
      <c r="C14" s="92" t="s">
        <v>327</v>
      </c>
      <c r="D14" s="92" t="s">
        <v>328</v>
      </c>
      <c r="E14" s="72"/>
      <c r="F14" s="72"/>
      <c r="G14" s="72"/>
      <c r="H14" s="72"/>
      <c r="I14" s="72"/>
      <c r="J14" s="72"/>
      <c r="K14" s="72"/>
      <c r="L14" s="72"/>
      <c r="M14" s="72"/>
      <c r="N14" s="72"/>
      <c r="O14" s="72"/>
      <c r="P14" s="72"/>
      <c r="Q14" s="72"/>
      <c r="R14" s="72"/>
      <c r="S14" s="72"/>
      <c r="T14" s="72"/>
      <c r="U14" s="72"/>
    </row>
    <row r="15" spans="1:21" x14ac:dyDescent="0.25">
      <c r="A15" s="92"/>
      <c r="B15" s="92"/>
      <c r="C15" s="92" t="s">
        <v>329</v>
      </c>
      <c r="D15" s="92" t="s">
        <v>330</v>
      </c>
      <c r="E15" s="72"/>
      <c r="F15" s="72"/>
      <c r="G15" s="72"/>
      <c r="H15" s="72"/>
      <c r="I15" s="72"/>
      <c r="J15" s="72"/>
      <c r="K15" s="72"/>
      <c r="L15" s="72"/>
      <c r="M15" s="72"/>
      <c r="N15" s="72"/>
      <c r="O15" s="72"/>
      <c r="P15" s="72"/>
      <c r="Q15" s="72"/>
      <c r="R15" s="72"/>
      <c r="S15" s="72"/>
      <c r="T15" s="72"/>
      <c r="U15" s="72"/>
    </row>
    <row r="16" spans="1:21" x14ac:dyDescent="0.25">
      <c r="A16" s="92"/>
      <c r="B16" s="92"/>
      <c r="C16" s="92"/>
      <c r="D16" s="92"/>
      <c r="E16" s="72"/>
      <c r="F16" s="72"/>
      <c r="G16" s="72"/>
      <c r="H16" s="72"/>
      <c r="I16" s="72"/>
      <c r="J16" s="72"/>
      <c r="K16" s="72"/>
      <c r="L16" s="72"/>
      <c r="M16" s="72"/>
      <c r="N16" s="72"/>
      <c r="O16" s="72"/>
    </row>
    <row r="17" spans="1:15" x14ac:dyDescent="0.25">
      <c r="A17" s="92"/>
      <c r="B17" s="92"/>
      <c r="C17" s="92"/>
      <c r="D17" s="92"/>
      <c r="E17" s="72"/>
      <c r="F17" s="72"/>
      <c r="G17" s="72"/>
      <c r="H17" s="72"/>
      <c r="I17" s="72"/>
      <c r="J17" s="72"/>
      <c r="K17" s="72"/>
      <c r="L17" s="72"/>
      <c r="M17" s="72"/>
      <c r="N17" s="72"/>
      <c r="O17" s="72"/>
    </row>
    <row r="18" spans="1:15" x14ac:dyDescent="0.25">
      <c r="A18" s="92"/>
      <c r="B18" s="96"/>
      <c r="C18" s="96"/>
      <c r="D18" s="96"/>
      <c r="E18" s="72"/>
      <c r="F18" s="72"/>
      <c r="G18" s="72"/>
      <c r="H18" s="72"/>
      <c r="I18" s="72"/>
      <c r="J18" s="72"/>
      <c r="K18" s="72"/>
      <c r="L18" s="72"/>
      <c r="M18" s="72"/>
      <c r="N18" s="72"/>
      <c r="O18" s="72"/>
    </row>
    <row r="19" spans="1:15" x14ac:dyDescent="0.25">
      <c r="A19" s="92"/>
      <c r="B19" s="96"/>
      <c r="C19" s="96"/>
      <c r="D19" s="96"/>
      <c r="E19" s="72"/>
      <c r="F19" s="72"/>
      <c r="G19" s="72"/>
      <c r="H19" s="72"/>
      <c r="I19" s="72"/>
      <c r="J19" s="72"/>
      <c r="K19" s="72"/>
      <c r="L19" s="72"/>
      <c r="M19" s="72"/>
      <c r="N19" s="72"/>
      <c r="O19" s="72"/>
    </row>
    <row r="20" spans="1:15" x14ac:dyDescent="0.25">
      <c r="A20" s="92"/>
      <c r="B20" s="96"/>
      <c r="C20" s="96"/>
      <c r="D20" s="96"/>
      <c r="E20" s="72"/>
      <c r="F20" s="72"/>
      <c r="G20" s="72"/>
      <c r="H20" s="72"/>
      <c r="I20" s="72"/>
      <c r="J20" s="72"/>
      <c r="K20" s="72"/>
      <c r="L20" s="72"/>
      <c r="M20" s="72"/>
      <c r="N20" s="72"/>
      <c r="O20" s="72"/>
    </row>
    <row r="21" spans="1:15" x14ac:dyDescent="0.25">
      <c r="A21" s="92"/>
      <c r="B21" s="96"/>
      <c r="C21" s="96"/>
      <c r="D21" s="96"/>
      <c r="E21" s="72"/>
      <c r="F21" s="72"/>
      <c r="G21" s="72"/>
      <c r="H21" s="72"/>
      <c r="I21" s="72"/>
      <c r="J21" s="72"/>
      <c r="K21" s="72"/>
      <c r="L21" s="72"/>
      <c r="M21" s="72"/>
      <c r="N21" s="72"/>
      <c r="O21" s="72"/>
    </row>
    <row r="22" spans="1:15" ht="20.25" x14ac:dyDescent="0.25">
      <c r="A22" s="92"/>
      <c r="B22" s="92"/>
      <c r="C22" s="94"/>
      <c r="D22" s="94"/>
      <c r="E22" s="72"/>
      <c r="F22" s="72"/>
      <c r="G22" s="72"/>
      <c r="H22" s="72"/>
      <c r="I22" s="72"/>
      <c r="J22" s="72"/>
      <c r="K22" s="72"/>
      <c r="L22" s="72"/>
      <c r="M22" s="72"/>
      <c r="N22" s="72"/>
      <c r="O22" s="72"/>
    </row>
    <row r="23" spans="1:15" ht="20.25" x14ac:dyDescent="0.25">
      <c r="A23" s="92"/>
      <c r="B23" s="92"/>
      <c r="C23" s="94"/>
      <c r="D23" s="94"/>
      <c r="E23" s="72"/>
      <c r="F23" s="72"/>
      <c r="G23" s="72"/>
      <c r="H23" s="72"/>
      <c r="I23" s="72"/>
      <c r="J23" s="72"/>
      <c r="K23" s="72"/>
      <c r="L23" s="72"/>
      <c r="M23" s="72"/>
      <c r="N23" s="72"/>
      <c r="O23" s="72"/>
    </row>
    <row r="24" spans="1:15" ht="20.25" x14ac:dyDescent="0.25">
      <c r="A24" s="92"/>
      <c r="B24" s="92"/>
      <c r="C24" s="94"/>
      <c r="D24" s="94"/>
      <c r="E24" s="72"/>
      <c r="F24" s="72"/>
      <c r="G24" s="72"/>
      <c r="H24" s="72"/>
      <c r="I24" s="72"/>
      <c r="J24" s="72"/>
      <c r="K24" s="72"/>
      <c r="L24" s="72"/>
      <c r="M24" s="72"/>
      <c r="N24" s="72"/>
      <c r="O24" s="72"/>
    </row>
    <row r="25" spans="1:15" ht="20.25" x14ac:dyDescent="0.25">
      <c r="A25" s="92"/>
      <c r="B25" s="92"/>
      <c r="C25" s="94"/>
      <c r="D25" s="94"/>
      <c r="E25" s="72"/>
      <c r="F25" s="72"/>
      <c r="G25" s="72"/>
      <c r="H25" s="72"/>
      <c r="I25" s="72"/>
      <c r="J25" s="72"/>
      <c r="K25" s="72"/>
      <c r="L25" s="72"/>
      <c r="M25" s="72"/>
      <c r="N25" s="72"/>
      <c r="O25" s="72"/>
    </row>
    <row r="26" spans="1:15" ht="20.25" x14ac:dyDescent="0.25">
      <c r="A26" s="92"/>
      <c r="B26" s="92"/>
      <c r="C26" s="94"/>
      <c r="D26" s="94"/>
      <c r="E26" s="72"/>
      <c r="F26" s="72"/>
      <c r="G26" s="72"/>
      <c r="H26" s="72"/>
      <c r="I26" s="72"/>
      <c r="J26" s="72"/>
      <c r="K26" s="72"/>
      <c r="L26" s="72"/>
      <c r="M26" s="72"/>
      <c r="N26" s="72"/>
      <c r="O26" s="72"/>
    </row>
    <row r="27" spans="1:15" ht="20.25" x14ac:dyDescent="0.25">
      <c r="A27" s="92"/>
      <c r="B27" s="92"/>
      <c r="C27" s="94"/>
      <c r="D27" s="94"/>
      <c r="E27" s="72"/>
      <c r="F27" s="72"/>
      <c r="G27" s="72"/>
      <c r="H27" s="72"/>
      <c r="I27" s="72"/>
      <c r="J27" s="72"/>
      <c r="K27" s="72"/>
      <c r="L27" s="72"/>
      <c r="M27" s="72"/>
      <c r="N27" s="72"/>
      <c r="O27" s="72"/>
    </row>
    <row r="28" spans="1:15" ht="20.25" x14ac:dyDescent="0.25">
      <c r="A28" s="92"/>
      <c r="B28" s="92"/>
      <c r="C28" s="94"/>
      <c r="D28" s="94"/>
      <c r="E28" s="72"/>
      <c r="F28" s="72"/>
      <c r="G28" s="72"/>
      <c r="H28" s="72"/>
      <c r="I28" s="72"/>
      <c r="J28" s="72"/>
      <c r="K28" s="72"/>
      <c r="L28" s="72"/>
      <c r="M28" s="72"/>
      <c r="N28" s="72"/>
      <c r="O28" s="72"/>
    </row>
    <row r="29" spans="1:15" ht="20.25" x14ac:dyDescent="0.25">
      <c r="A29" s="92"/>
      <c r="B29" s="92"/>
      <c r="C29" s="94"/>
      <c r="D29" s="94"/>
      <c r="E29" s="72"/>
      <c r="F29" s="72"/>
      <c r="G29" s="72"/>
      <c r="H29" s="72"/>
      <c r="I29" s="72"/>
      <c r="J29" s="72"/>
      <c r="K29" s="72"/>
      <c r="L29" s="72"/>
      <c r="M29" s="72"/>
      <c r="N29" s="72"/>
      <c r="O29" s="72"/>
    </row>
    <row r="30" spans="1:15" ht="20.25" x14ac:dyDescent="0.25">
      <c r="A30" s="92"/>
      <c r="B30" s="92"/>
      <c r="C30" s="94"/>
      <c r="D30" s="94"/>
      <c r="E30" s="72"/>
      <c r="F30" s="72"/>
      <c r="G30" s="72"/>
      <c r="H30" s="72"/>
      <c r="I30" s="72"/>
      <c r="J30" s="72"/>
      <c r="K30" s="72"/>
      <c r="L30" s="72"/>
      <c r="M30" s="72"/>
      <c r="N30" s="72"/>
      <c r="O30" s="72"/>
    </row>
    <row r="31" spans="1:15" ht="20.25" x14ac:dyDescent="0.25">
      <c r="A31" s="92"/>
      <c r="B31" s="92"/>
      <c r="C31" s="94"/>
      <c r="D31" s="94"/>
      <c r="E31" s="72"/>
      <c r="F31" s="72"/>
      <c r="G31" s="72"/>
      <c r="H31" s="72"/>
      <c r="I31" s="72"/>
      <c r="J31" s="72"/>
      <c r="K31" s="72"/>
      <c r="L31" s="72"/>
      <c r="M31" s="72"/>
      <c r="N31" s="72"/>
      <c r="O31" s="72"/>
    </row>
    <row r="32" spans="1:15" ht="20.25" x14ac:dyDescent="0.25">
      <c r="A32" s="92"/>
      <c r="B32" s="92"/>
      <c r="C32" s="94"/>
      <c r="D32" s="94"/>
      <c r="E32" s="72"/>
      <c r="F32" s="72"/>
      <c r="G32" s="72"/>
      <c r="H32" s="72"/>
      <c r="I32" s="72"/>
      <c r="J32" s="72"/>
      <c r="K32" s="72"/>
      <c r="L32" s="72"/>
      <c r="M32" s="72"/>
      <c r="N32" s="72"/>
      <c r="O32" s="72"/>
    </row>
    <row r="33" spans="1:15" ht="20.25" x14ac:dyDescent="0.25">
      <c r="A33" s="92"/>
      <c r="B33" s="92"/>
      <c r="C33" s="94"/>
      <c r="D33" s="94"/>
      <c r="E33" s="72"/>
      <c r="F33" s="72"/>
      <c r="G33" s="72"/>
      <c r="H33" s="72"/>
      <c r="I33" s="72"/>
      <c r="J33" s="72"/>
      <c r="K33" s="72"/>
      <c r="L33" s="72"/>
      <c r="M33" s="72"/>
      <c r="N33" s="72"/>
      <c r="O33" s="72"/>
    </row>
    <row r="34" spans="1:15" ht="20.25" x14ac:dyDescent="0.25">
      <c r="A34" s="92"/>
      <c r="B34" s="92"/>
      <c r="C34" s="94"/>
      <c r="D34" s="94"/>
      <c r="E34" s="72"/>
      <c r="F34" s="72"/>
      <c r="G34" s="72"/>
      <c r="H34" s="72"/>
      <c r="I34" s="72"/>
      <c r="J34" s="72"/>
      <c r="K34" s="72"/>
      <c r="L34" s="72"/>
      <c r="M34" s="72"/>
      <c r="N34" s="72"/>
      <c r="O34" s="72"/>
    </row>
    <row r="35" spans="1:15" ht="20.25" x14ac:dyDescent="0.25">
      <c r="A35" s="92"/>
      <c r="B35" s="92"/>
      <c r="C35" s="94"/>
      <c r="D35" s="94"/>
      <c r="E35" s="72"/>
      <c r="F35" s="72"/>
      <c r="G35" s="72"/>
      <c r="H35" s="72"/>
      <c r="I35" s="72"/>
      <c r="J35" s="72"/>
      <c r="K35" s="72"/>
      <c r="L35" s="72"/>
      <c r="M35" s="72"/>
      <c r="N35" s="72"/>
      <c r="O35" s="72"/>
    </row>
    <row r="36" spans="1:15" ht="20.25" x14ac:dyDescent="0.25">
      <c r="A36" s="92"/>
      <c r="B36" s="92"/>
      <c r="C36" s="94"/>
      <c r="D36" s="94"/>
      <c r="E36" s="72"/>
      <c r="F36" s="72"/>
      <c r="G36" s="72"/>
      <c r="H36" s="72"/>
      <c r="I36" s="72"/>
      <c r="J36" s="72"/>
      <c r="K36" s="72"/>
      <c r="L36" s="72"/>
      <c r="M36" s="72"/>
      <c r="N36" s="72"/>
      <c r="O36" s="72"/>
    </row>
    <row r="37" spans="1:15" ht="20.25" x14ac:dyDescent="0.25">
      <c r="A37" s="92"/>
      <c r="B37" s="92"/>
      <c r="C37" s="94"/>
      <c r="D37" s="94"/>
      <c r="E37" s="72"/>
      <c r="F37" s="72"/>
      <c r="G37" s="72"/>
      <c r="H37" s="72"/>
      <c r="I37" s="72"/>
      <c r="J37" s="72"/>
      <c r="K37" s="72"/>
      <c r="L37" s="72"/>
      <c r="M37" s="72"/>
      <c r="N37" s="72"/>
      <c r="O37" s="72"/>
    </row>
    <row r="38" spans="1:15" ht="20.25" x14ac:dyDescent="0.25">
      <c r="A38" s="92"/>
      <c r="B38" s="92"/>
      <c r="C38" s="94"/>
      <c r="D38" s="94"/>
      <c r="E38" s="72"/>
      <c r="F38" s="72"/>
      <c r="G38" s="72"/>
      <c r="H38" s="72"/>
      <c r="I38" s="72"/>
      <c r="J38" s="72"/>
      <c r="K38" s="72"/>
      <c r="L38" s="72"/>
      <c r="M38" s="72"/>
      <c r="N38" s="72"/>
      <c r="O38" s="72"/>
    </row>
    <row r="39" spans="1:15" ht="20.25" x14ac:dyDescent="0.25">
      <c r="A39" s="92"/>
      <c r="B39" s="92"/>
      <c r="C39" s="94"/>
      <c r="D39" s="94"/>
      <c r="E39" s="72"/>
      <c r="F39" s="72"/>
      <c r="G39" s="72"/>
      <c r="H39" s="72"/>
      <c r="I39" s="72"/>
      <c r="J39" s="72"/>
      <c r="K39" s="72"/>
      <c r="L39" s="72"/>
      <c r="M39" s="72"/>
      <c r="N39" s="72"/>
      <c r="O39" s="72"/>
    </row>
    <row r="40" spans="1:15" ht="20.25" x14ac:dyDescent="0.25">
      <c r="A40" s="92"/>
      <c r="B40" s="92"/>
      <c r="C40" s="94"/>
      <c r="D40" s="94"/>
      <c r="E40" s="72"/>
      <c r="F40" s="72"/>
      <c r="G40" s="72"/>
      <c r="H40" s="72"/>
      <c r="I40" s="72"/>
      <c r="J40" s="72"/>
      <c r="K40" s="72"/>
      <c r="L40" s="72"/>
      <c r="M40" s="72"/>
      <c r="N40" s="72"/>
      <c r="O40" s="72"/>
    </row>
    <row r="41" spans="1:15" ht="20.25" x14ac:dyDescent="0.25">
      <c r="A41" s="92"/>
      <c r="B41" s="92"/>
      <c r="C41" s="94"/>
      <c r="D41" s="94"/>
      <c r="E41" s="72"/>
      <c r="F41" s="72"/>
      <c r="G41" s="72"/>
      <c r="H41" s="72"/>
      <c r="I41" s="72"/>
      <c r="J41" s="72"/>
      <c r="K41" s="72"/>
      <c r="L41" s="72"/>
      <c r="M41" s="72"/>
      <c r="N41" s="72"/>
      <c r="O41" s="72"/>
    </row>
    <row r="42" spans="1:15" ht="20.25" x14ac:dyDescent="0.25">
      <c r="A42" s="92"/>
      <c r="B42" s="92"/>
      <c r="C42" s="94"/>
      <c r="D42" s="94"/>
      <c r="E42" s="72"/>
      <c r="F42" s="72"/>
      <c r="G42" s="72"/>
      <c r="H42" s="72"/>
      <c r="I42" s="72"/>
      <c r="J42" s="72"/>
      <c r="K42" s="72"/>
      <c r="L42" s="72"/>
      <c r="M42" s="72"/>
      <c r="N42" s="72"/>
      <c r="O42" s="72"/>
    </row>
    <row r="43" spans="1:15" ht="20.25" x14ac:dyDescent="0.25">
      <c r="A43" s="92"/>
      <c r="B43" s="92"/>
      <c r="C43" s="94"/>
      <c r="D43" s="94"/>
      <c r="E43" s="72"/>
      <c r="F43" s="72"/>
      <c r="G43" s="72"/>
      <c r="H43" s="72"/>
      <c r="I43" s="72"/>
      <c r="J43" s="72"/>
      <c r="K43" s="72"/>
      <c r="L43" s="72"/>
      <c r="M43" s="72"/>
      <c r="N43" s="72"/>
      <c r="O43" s="72"/>
    </row>
    <row r="44" spans="1:15" ht="20.25" x14ac:dyDescent="0.25">
      <c r="A44" s="92"/>
      <c r="B44" s="92"/>
      <c r="C44" s="94"/>
      <c r="D44" s="94"/>
      <c r="E44" s="72"/>
      <c r="F44" s="72"/>
      <c r="G44" s="72"/>
      <c r="H44" s="72"/>
      <c r="I44" s="72"/>
      <c r="J44" s="72"/>
      <c r="K44" s="72"/>
      <c r="L44" s="72"/>
      <c r="M44" s="72"/>
      <c r="N44" s="72"/>
      <c r="O44" s="72"/>
    </row>
    <row r="45" spans="1:15" ht="20.25" x14ac:dyDescent="0.25">
      <c r="A45" s="92"/>
      <c r="B45" s="92"/>
      <c r="C45" s="94"/>
      <c r="D45" s="94"/>
      <c r="E45" s="72"/>
      <c r="F45" s="72"/>
      <c r="G45" s="72"/>
      <c r="H45" s="72"/>
      <c r="I45" s="72"/>
      <c r="J45" s="72"/>
      <c r="K45" s="72"/>
      <c r="L45" s="72"/>
      <c r="M45" s="72"/>
      <c r="N45" s="72"/>
      <c r="O45" s="72"/>
    </row>
    <row r="46" spans="1:15" ht="20.25" x14ac:dyDescent="0.25">
      <c r="A46" s="92"/>
      <c r="B46" s="92"/>
      <c r="C46" s="94"/>
      <c r="D46" s="94"/>
      <c r="E46" s="72"/>
      <c r="F46" s="72"/>
      <c r="G46" s="72"/>
      <c r="H46" s="72"/>
      <c r="I46" s="72"/>
      <c r="J46" s="72"/>
      <c r="K46" s="72"/>
      <c r="L46" s="72"/>
      <c r="M46" s="72"/>
      <c r="N46" s="72"/>
      <c r="O46" s="72"/>
    </row>
    <row r="47" spans="1:15" ht="20.25" x14ac:dyDescent="0.25">
      <c r="A47" s="92"/>
      <c r="B47" s="92"/>
      <c r="C47" s="94"/>
      <c r="D47" s="94"/>
      <c r="E47" s="72"/>
      <c r="F47" s="72"/>
      <c r="G47" s="72"/>
      <c r="H47" s="72"/>
      <c r="I47" s="72"/>
      <c r="J47" s="72"/>
      <c r="K47" s="72"/>
      <c r="L47" s="72"/>
      <c r="M47" s="72"/>
      <c r="N47" s="72"/>
      <c r="O47" s="72"/>
    </row>
    <row r="48" spans="1:15" ht="20.25" x14ac:dyDescent="0.25">
      <c r="A48" s="92"/>
      <c r="B48" s="92"/>
      <c r="C48" s="94"/>
      <c r="D48" s="94"/>
      <c r="E48" s="72"/>
      <c r="F48" s="72"/>
      <c r="G48" s="72"/>
      <c r="H48" s="72"/>
      <c r="I48" s="72"/>
      <c r="J48" s="72"/>
      <c r="K48" s="72"/>
      <c r="L48" s="72"/>
      <c r="M48" s="72"/>
      <c r="N48" s="72"/>
      <c r="O48" s="72"/>
    </row>
    <row r="49" spans="1:15" ht="20.25" x14ac:dyDescent="0.25">
      <c r="A49" s="92"/>
      <c r="B49" s="92"/>
      <c r="C49" s="94"/>
      <c r="D49" s="94"/>
      <c r="E49" s="72"/>
      <c r="F49" s="72"/>
      <c r="G49" s="72"/>
      <c r="H49" s="72"/>
      <c r="I49" s="72"/>
      <c r="J49" s="72"/>
      <c r="K49" s="72"/>
      <c r="L49" s="72"/>
      <c r="M49" s="72"/>
      <c r="N49" s="72"/>
      <c r="O49" s="72"/>
    </row>
    <row r="50" spans="1:15" ht="20.25" x14ac:dyDescent="0.25">
      <c r="A50" s="92"/>
      <c r="B50" s="92"/>
      <c r="C50" s="94"/>
      <c r="D50" s="94"/>
      <c r="E50" s="72"/>
      <c r="F50" s="72"/>
      <c r="G50" s="72"/>
      <c r="H50" s="72"/>
      <c r="I50" s="72"/>
      <c r="J50" s="72"/>
      <c r="K50" s="72"/>
      <c r="L50" s="72"/>
      <c r="M50" s="72"/>
      <c r="N50" s="72"/>
      <c r="O50" s="72"/>
    </row>
    <row r="51" spans="1:15" ht="20.25" x14ac:dyDescent="0.25">
      <c r="A51" s="92"/>
      <c r="B51" s="92"/>
      <c r="C51" s="94"/>
      <c r="D51" s="94"/>
      <c r="E51" s="72"/>
      <c r="F51" s="72"/>
      <c r="G51" s="72"/>
      <c r="H51" s="72"/>
      <c r="I51" s="72"/>
      <c r="J51" s="72"/>
      <c r="K51" s="72"/>
      <c r="L51" s="72"/>
      <c r="M51" s="72"/>
      <c r="N51" s="72"/>
      <c r="O51" s="72"/>
    </row>
    <row r="52" spans="1:15" ht="20.25" x14ac:dyDescent="0.25">
      <c r="A52" s="92"/>
      <c r="B52" s="18"/>
      <c r="C52" s="23"/>
      <c r="D52" s="23"/>
    </row>
    <row r="53" spans="1:15" ht="20.25" x14ac:dyDescent="0.25">
      <c r="A53" s="92"/>
      <c r="B53" s="18"/>
      <c r="C53" s="23"/>
      <c r="D53" s="23"/>
    </row>
    <row r="54" spans="1:15" ht="20.25" x14ac:dyDescent="0.25">
      <c r="A54" s="92"/>
      <c r="B54" s="18"/>
      <c r="C54" s="23"/>
      <c r="D54" s="23"/>
    </row>
    <row r="55" spans="1:15" ht="20.25" x14ac:dyDescent="0.25">
      <c r="A55" s="92"/>
      <c r="B55" s="18"/>
      <c r="C55" s="23"/>
      <c r="D55" s="23"/>
    </row>
    <row r="56" spans="1:15" ht="20.25" x14ac:dyDescent="0.25">
      <c r="A56" s="92"/>
      <c r="B56" s="18"/>
      <c r="C56" s="23"/>
      <c r="D56" s="23"/>
    </row>
    <row r="57" spans="1:15" ht="20.25" x14ac:dyDescent="0.25">
      <c r="A57" s="92"/>
      <c r="B57" s="18"/>
      <c r="C57" s="23"/>
      <c r="D57" s="23"/>
    </row>
    <row r="58" spans="1:15" ht="20.25" x14ac:dyDescent="0.25">
      <c r="A58" s="92"/>
      <c r="B58" s="18"/>
      <c r="C58" s="23"/>
      <c r="D58" s="23"/>
    </row>
    <row r="59" spans="1:15" ht="20.25" x14ac:dyDescent="0.25">
      <c r="A59" s="92"/>
      <c r="B59" s="18"/>
      <c r="C59" s="23"/>
      <c r="D59" s="23"/>
    </row>
    <row r="60" spans="1:15" ht="20.25" x14ac:dyDescent="0.25">
      <c r="A60" s="92"/>
      <c r="B60" s="18"/>
      <c r="C60" s="23"/>
      <c r="D60" s="23"/>
    </row>
    <row r="61" spans="1:15" ht="20.25" x14ac:dyDescent="0.25">
      <c r="A61" s="92"/>
      <c r="B61" s="18"/>
      <c r="C61" s="23"/>
      <c r="D61" s="23"/>
    </row>
    <row r="62" spans="1:15" ht="20.25" x14ac:dyDescent="0.25">
      <c r="A62" s="92"/>
      <c r="B62" s="18"/>
      <c r="C62" s="23"/>
      <c r="D62" s="23"/>
    </row>
    <row r="63" spans="1:15" ht="20.25" x14ac:dyDescent="0.25">
      <c r="A63" s="92"/>
      <c r="B63" s="18"/>
      <c r="C63" s="23"/>
      <c r="D63" s="23"/>
    </row>
    <row r="64" spans="1:15" ht="20.25" x14ac:dyDescent="0.25">
      <c r="A64" s="92"/>
      <c r="B64" s="18"/>
      <c r="C64" s="23"/>
      <c r="D64" s="23"/>
    </row>
    <row r="65" spans="1:4" ht="20.25" x14ac:dyDescent="0.25">
      <c r="A65" s="92"/>
      <c r="B65" s="18"/>
      <c r="C65" s="23"/>
      <c r="D65" s="23"/>
    </row>
    <row r="66" spans="1:4" ht="20.25" x14ac:dyDescent="0.25">
      <c r="A66" s="92"/>
      <c r="B66" s="18"/>
      <c r="C66" s="23"/>
      <c r="D66" s="23"/>
    </row>
    <row r="67" spans="1:4" ht="20.25" x14ac:dyDescent="0.25">
      <c r="A67" s="92"/>
      <c r="B67" s="18"/>
      <c r="C67" s="23"/>
      <c r="D67" s="23"/>
    </row>
    <row r="68" spans="1:4" ht="20.25" x14ac:dyDescent="0.25">
      <c r="A68" s="92"/>
      <c r="B68" s="18"/>
      <c r="C68" s="23"/>
      <c r="D68" s="23"/>
    </row>
    <row r="69" spans="1:4" ht="20.25" x14ac:dyDescent="0.25">
      <c r="A69" s="92"/>
      <c r="B69" s="18"/>
      <c r="C69" s="23"/>
      <c r="D69" s="23"/>
    </row>
    <row r="70" spans="1:4" ht="20.25" x14ac:dyDescent="0.25">
      <c r="A70" s="92"/>
      <c r="B70" s="18"/>
      <c r="C70" s="23"/>
      <c r="D70" s="23"/>
    </row>
    <row r="71" spans="1:4" ht="20.25" x14ac:dyDescent="0.25">
      <c r="A71" s="92"/>
      <c r="B71" s="18"/>
      <c r="C71" s="23"/>
      <c r="D71" s="23"/>
    </row>
    <row r="72" spans="1:4" ht="20.25" x14ac:dyDescent="0.25">
      <c r="A72" s="92"/>
      <c r="B72" s="18"/>
      <c r="C72" s="23"/>
      <c r="D72" s="23"/>
    </row>
    <row r="73" spans="1:4" ht="20.25" x14ac:dyDescent="0.25">
      <c r="A73" s="92"/>
      <c r="B73" s="18"/>
      <c r="C73" s="23"/>
      <c r="D73" s="23"/>
    </row>
    <row r="74" spans="1:4" ht="20.25" x14ac:dyDescent="0.25">
      <c r="A74" s="92"/>
      <c r="B74" s="18"/>
      <c r="C74" s="23"/>
      <c r="D74" s="23"/>
    </row>
    <row r="75" spans="1:4" ht="20.25" x14ac:dyDescent="0.25">
      <c r="A75" s="92"/>
      <c r="B75" s="18"/>
      <c r="C75" s="23"/>
      <c r="D75" s="23"/>
    </row>
    <row r="76" spans="1:4" ht="20.25" x14ac:dyDescent="0.25">
      <c r="A76" s="92"/>
      <c r="B76" s="18"/>
      <c r="C76" s="23"/>
      <c r="D76" s="23"/>
    </row>
    <row r="77" spans="1:4" ht="20.25" x14ac:dyDescent="0.25">
      <c r="A77" s="92"/>
      <c r="B77" s="18"/>
      <c r="C77" s="23"/>
      <c r="D77" s="23"/>
    </row>
    <row r="78" spans="1:4" ht="20.25" x14ac:dyDescent="0.25">
      <c r="A78" s="92"/>
      <c r="B78" s="18"/>
      <c r="C78" s="23"/>
      <c r="D78" s="23"/>
    </row>
    <row r="79" spans="1:4" ht="20.25" x14ac:dyDescent="0.25">
      <c r="A79" s="92"/>
      <c r="B79" s="18"/>
      <c r="C79" s="23"/>
      <c r="D79" s="23"/>
    </row>
    <row r="80" spans="1:4" ht="20.25" x14ac:dyDescent="0.25">
      <c r="A80" s="92"/>
      <c r="B80" s="18"/>
      <c r="C80" s="23"/>
      <c r="D80" s="23"/>
    </row>
    <row r="81" spans="1:4" ht="20.25" x14ac:dyDescent="0.25">
      <c r="A81" s="92"/>
      <c r="B81" s="18"/>
      <c r="C81" s="23"/>
      <c r="D81" s="23"/>
    </row>
    <row r="82" spans="1:4" ht="20.25" x14ac:dyDescent="0.25">
      <c r="A82" s="92"/>
      <c r="B82" s="18"/>
      <c r="C82" s="23"/>
      <c r="D82" s="23"/>
    </row>
    <row r="83" spans="1:4" ht="20.25" x14ac:dyDescent="0.25">
      <c r="A83" s="92"/>
      <c r="B83" s="18"/>
      <c r="C83" s="23"/>
      <c r="D83" s="23"/>
    </row>
    <row r="84" spans="1:4" ht="20.25" x14ac:dyDescent="0.25">
      <c r="A84" s="92"/>
      <c r="B84" s="18"/>
      <c r="C84" s="23"/>
      <c r="D84" s="23"/>
    </row>
    <row r="85" spans="1:4" ht="20.25" x14ac:dyDescent="0.25">
      <c r="A85" s="92"/>
      <c r="B85" s="18"/>
      <c r="C85" s="23"/>
      <c r="D85" s="23"/>
    </row>
    <row r="86" spans="1:4" ht="20.25" x14ac:dyDescent="0.25">
      <c r="A86" s="92"/>
      <c r="B86" s="18"/>
      <c r="C86" s="23"/>
      <c r="D86" s="23"/>
    </row>
    <row r="87" spans="1:4" ht="20.25" x14ac:dyDescent="0.25">
      <c r="A87" s="92"/>
      <c r="B87" s="18"/>
      <c r="C87" s="23"/>
      <c r="D87" s="23"/>
    </row>
    <row r="88" spans="1:4" ht="20.25" x14ac:dyDescent="0.25">
      <c r="A88" s="92"/>
      <c r="B88" s="18"/>
      <c r="C88" s="23"/>
      <c r="D88" s="23"/>
    </row>
    <row r="89" spans="1:4" ht="20.25" x14ac:dyDescent="0.25">
      <c r="A89" s="92"/>
      <c r="B89" s="18"/>
      <c r="C89" s="23"/>
      <c r="D89" s="23"/>
    </row>
    <row r="90" spans="1:4" ht="20.25" x14ac:dyDescent="0.25">
      <c r="A90" s="92"/>
      <c r="B90" s="18"/>
      <c r="C90" s="23"/>
      <c r="D90" s="23"/>
    </row>
    <row r="91" spans="1:4" ht="20.25" x14ac:dyDescent="0.25">
      <c r="A91" s="92"/>
      <c r="B91" s="18"/>
      <c r="C91" s="23"/>
      <c r="D91" s="23"/>
    </row>
    <row r="92" spans="1:4" ht="20.25" x14ac:dyDescent="0.25">
      <c r="A92" s="92"/>
      <c r="B92" s="18"/>
      <c r="C92" s="23"/>
      <c r="D92" s="23"/>
    </row>
    <row r="93" spans="1:4" ht="20.25" x14ac:dyDescent="0.25">
      <c r="A93" s="92"/>
      <c r="B93" s="18"/>
      <c r="C93" s="23"/>
      <c r="D93" s="23"/>
    </row>
    <row r="94" spans="1:4" ht="20.25" x14ac:dyDescent="0.25">
      <c r="A94" s="92"/>
      <c r="B94" s="18"/>
      <c r="C94" s="23"/>
      <c r="D94" s="23"/>
    </row>
    <row r="95" spans="1:4" ht="20.25" x14ac:dyDescent="0.25">
      <c r="A95" s="92"/>
      <c r="B95" s="18"/>
      <c r="C95" s="23"/>
      <c r="D95" s="23"/>
    </row>
    <row r="96" spans="1:4" ht="20.25" x14ac:dyDescent="0.25">
      <c r="A96" s="92"/>
      <c r="B96" s="18"/>
      <c r="C96" s="23"/>
      <c r="D96" s="23"/>
    </row>
    <row r="97" spans="1:4" ht="20.25" x14ac:dyDescent="0.25">
      <c r="A97" s="92"/>
      <c r="B97" s="18"/>
      <c r="C97" s="23"/>
      <c r="D97" s="23"/>
    </row>
    <row r="98" spans="1:4" ht="20.25" x14ac:dyDescent="0.25">
      <c r="A98" s="92"/>
      <c r="B98" s="18"/>
      <c r="C98" s="23"/>
      <c r="D98" s="23"/>
    </row>
    <row r="99" spans="1:4" ht="20.25" x14ac:dyDescent="0.25">
      <c r="A99" s="92"/>
      <c r="B99" s="18"/>
      <c r="C99" s="23"/>
      <c r="D99" s="23"/>
    </row>
    <row r="100" spans="1:4" ht="20.25" x14ac:dyDescent="0.25">
      <c r="A100" s="92"/>
      <c r="B100" s="18"/>
      <c r="C100" s="23"/>
      <c r="D100" s="23"/>
    </row>
    <row r="101" spans="1:4" ht="20.25" x14ac:dyDescent="0.25">
      <c r="A101" s="92"/>
      <c r="B101" s="18"/>
      <c r="C101" s="23"/>
      <c r="D101" s="23"/>
    </row>
    <row r="102" spans="1:4" ht="20.25" x14ac:dyDescent="0.25">
      <c r="A102" s="92"/>
      <c r="B102" s="18"/>
      <c r="C102" s="23"/>
      <c r="D102" s="23"/>
    </row>
    <row r="103" spans="1:4" ht="20.25" x14ac:dyDescent="0.25">
      <c r="A103" s="92"/>
      <c r="B103" s="18"/>
      <c r="C103" s="23"/>
      <c r="D103" s="23"/>
    </row>
    <row r="104" spans="1:4" ht="20.25" x14ac:dyDescent="0.25">
      <c r="A104" s="92"/>
      <c r="B104" s="18"/>
      <c r="C104" s="23"/>
      <c r="D104" s="23"/>
    </row>
    <row r="105" spans="1:4" ht="20.25" x14ac:dyDescent="0.25">
      <c r="A105" s="92"/>
      <c r="B105" s="18"/>
      <c r="C105" s="23"/>
      <c r="D105" s="23"/>
    </row>
    <row r="106" spans="1:4" ht="20.25" x14ac:dyDescent="0.25">
      <c r="A106" s="92"/>
      <c r="B106" s="18"/>
      <c r="C106" s="23"/>
      <c r="D106" s="23"/>
    </row>
    <row r="107" spans="1:4" ht="20.25" x14ac:dyDescent="0.25">
      <c r="A107" s="92"/>
      <c r="B107" s="18"/>
      <c r="C107" s="23"/>
      <c r="D107" s="23"/>
    </row>
    <row r="108" spans="1:4" ht="20.25" x14ac:dyDescent="0.25">
      <c r="A108" s="92"/>
      <c r="B108" s="18"/>
      <c r="C108" s="23"/>
      <c r="D108" s="23"/>
    </row>
    <row r="109" spans="1:4" ht="20.25" x14ac:dyDescent="0.25">
      <c r="A109" s="92"/>
      <c r="B109" s="18"/>
      <c r="C109" s="23"/>
      <c r="D109" s="23"/>
    </row>
    <row r="110" spans="1:4" ht="20.25" x14ac:dyDescent="0.25">
      <c r="A110" s="92"/>
      <c r="B110" s="18"/>
      <c r="C110" s="23"/>
      <c r="D110" s="23"/>
    </row>
    <row r="111" spans="1:4" ht="20.25" x14ac:dyDescent="0.25">
      <c r="A111" s="92"/>
      <c r="B111" s="18"/>
      <c r="C111" s="23"/>
      <c r="D111" s="23"/>
    </row>
    <row r="112" spans="1:4" ht="20.25" x14ac:dyDescent="0.25">
      <c r="A112" s="92"/>
      <c r="B112" s="18"/>
      <c r="C112" s="23"/>
      <c r="D112" s="23"/>
    </row>
    <row r="113" spans="1:4" ht="20.25" x14ac:dyDescent="0.25">
      <c r="A113" s="92"/>
      <c r="B113" s="18"/>
      <c r="C113" s="23"/>
      <c r="D113" s="23"/>
    </row>
    <row r="114" spans="1:4" ht="20.25" x14ac:dyDescent="0.25">
      <c r="A114" s="92"/>
      <c r="B114" s="18"/>
      <c r="C114" s="23"/>
      <c r="D114" s="23"/>
    </row>
    <row r="115" spans="1:4" ht="20.25" x14ac:dyDescent="0.25">
      <c r="A115" s="92"/>
      <c r="B115" s="18"/>
      <c r="C115" s="23"/>
      <c r="D115" s="23"/>
    </row>
    <row r="116" spans="1:4" ht="20.25" x14ac:dyDescent="0.25">
      <c r="A116" s="92"/>
      <c r="B116" s="18"/>
      <c r="C116" s="23"/>
      <c r="D116" s="23"/>
    </row>
    <row r="117" spans="1:4" ht="20.25" x14ac:dyDescent="0.25">
      <c r="A117" s="92"/>
      <c r="B117" s="18"/>
      <c r="C117" s="23"/>
      <c r="D117" s="23"/>
    </row>
    <row r="118" spans="1:4" ht="20.25" x14ac:dyDescent="0.25">
      <c r="A118" s="92"/>
      <c r="B118" s="18"/>
      <c r="C118" s="23"/>
      <c r="D118" s="23"/>
    </row>
    <row r="119" spans="1:4" ht="20.25" x14ac:dyDescent="0.25">
      <c r="A119" s="92"/>
      <c r="B119" s="18"/>
      <c r="C119" s="23"/>
      <c r="D119" s="23"/>
    </row>
    <row r="120" spans="1:4" ht="20.25" x14ac:dyDescent="0.25">
      <c r="A120" s="92"/>
      <c r="B120" s="18"/>
      <c r="C120" s="23"/>
      <c r="D120" s="23"/>
    </row>
    <row r="121" spans="1:4" ht="20.25" x14ac:dyDescent="0.25">
      <c r="A121" s="92"/>
      <c r="B121" s="18"/>
      <c r="C121" s="23"/>
      <c r="D121" s="23"/>
    </row>
    <row r="122" spans="1:4" ht="20.25" x14ac:dyDescent="0.25">
      <c r="A122" s="92"/>
      <c r="B122" s="18"/>
      <c r="C122" s="23"/>
      <c r="D122" s="23"/>
    </row>
    <row r="123" spans="1:4" ht="20.25" x14ac:dyDescent="0.25">
      <c r="A123" s="92"/>
      <c r="B123" s="18"/>
      <c r="C123" s="23"/>
      <c r="D123" s="23"/>
    </row>
    <row r="124" spans="1:4" ht="20.25" x14ac:dyDescent="0.25">
      <c r="A124" s="92"/>
      <c r="B124" s="18"/>
      <c r="C124" s="23"/>
      <c r="D124" s="23"/>
    </row>
    <row r="125" spans="1:4" ht="20.25" x14ac:dyDescent="0.25">
      <c r="A125" s="92"/>
      <c r="B125" s="18"/>
      <c r="C125" s="23"/>
      <c r="D125" s="23"/>
    </row>
    <row r="126" spans="1:4" ht="20.25" x14ac:dyDescent="0.25">
      <c r="A126" s="92"/>
      <c r="B126" s="18"/>
      <c r="C126" s="23"/>
      <c r="D126" s="23"/>
    </row>
    <row r="127" spans="1:4" ht="20.25" x14ac:dyDescent="0.25">
      <c r="A127" s="92"/>
      <c r="B127" s="18"/>
      <c r="C127" s="23"/>
      <c r="D127" s="23"/>
    </row>
    <row r="128" spans="1:4" ht="20.25" x14ac:dyDescent="0.25">
      <c r="A128" s="92"/>
      <c r="B128" s="18"/>
      <c r="C128" s="23"/>
      <c r="D128" s="23"/>
    </row>
    <row r="129" spans="1:4" ht="20.25" x14ac:dyDescent="0.25">
      <c r="A129" s="92"/>
      <c r="B129" s="18"/>
      <c r="C129" s="23"/>
      <c r="D129" s="23"/>
    </row>
    <row r="130" spans="1:4" ht="20.25" x14ac:dyDescent="0.25">
      <c r="A130" s="92"/>
      <c r="B130" s="18"/>
      <c r="C130" s="23"/>
      <c r="D130" s="23"/>
    </row>
    <row r="131" spans="1:4" ht="20.25" x14ac:dyDescent="0.25">
      <c r="A131" s="92"/>
      <c r="B131" s="18"/>
      <c r="C131" s="23"/>
      <c r="D131" s="23"/>
    </row>
    <row r="132" spans="1:4" ht="20.25" x14ac:dyDescent="0.25">
      <c r="A132" s="92"/>
      <c r="B132" s="18"/>
      <c r="C132" s="23"/>
      <c r="D132" s="23"/>
    </row>
    <row r="133" spans="1:4" ht="20.25" x14ac:dyDescent="0.25">
      <c r="A133" s="92"/>
      <c r="B133" s="18"/>
      <c r="C133" s="23"/>
      <c r="D133" s="23"/>
    </row>
    <row r="134" spans="1:4" ht="20.25" x14ac:dyDescent="0.25">
      <c r="A134" s="92"/>
      <c r="B134" s="18"/>
      <c r="C134" s="23"/>
      <c r="D134" s="23"/>
    </row>
    <row r="135" spans="1:4" ht="20.25" x14ac:dyDescent="0.25">
      <c r="A135" s="92"/>
      <c r="B135" s="18"/>
      <c r="C135" s="23"/>
      <c r="D135" s="23"/>
    </row>
    <row r="136" spans="1:4" ht="20.25" x14ac:dyDescent="0.25">
      <c r="A136" s="92"/>
      <c r="B136" s="18"/>
      <c r="C136" s="23"/>
      <c r="D136" s="23"/>
    </row>
    <row r="137" spans="1:4" ht="20.25" x14ac:dyDescent="0.25">
      <c r="A137" s="92"/>
      <c r="B137" s="18"/>
      <c r="C137" s="23"/>
      <c r="D137" s="23"/>
    </row>
    <row r="138" spans="1:4" ht="20.25" x14ac:dyDescent="0.25">
      <c r="A138" s="92"/>
      <c r="B138" s="18"/>
      <c r="C138" s="23"/>
      <c r="D138" s="23"/>
    </row>
    <row r="139" spans="1:4" ht="20.25" x14ac:dyDescent="0.25">
      <c r="A139" s="92"/>
      <c r="B139" s="18"/>
      <c r="C139" s="23"/>
      <c r="D139" s="23"/>
    </row>
    <row r="140" spans="1:4" ht="20.25" x14ac:dyDescent="0.25">
      <c r="A140" s="92"/>
      <c r="B140" s="18"/>
      <c r="C140" s="23"/>
      <c r="D140" s="23"/>
    </row>
    <row r="141" spans="1:4" ht="20.25" x14ac:dyDescent="0.25">
      <c r="A141" s="92"/>
      <c r="B141" s="18"/>
      <c r="C141" s="23"/>
      <c r="D141" s="23"/>
    </row>
    <row r="142" spans="1:4" ht="20.25" x14ac:dyDescent="0.25">
      <c r="A142" s="92"/>
      <c r="B142" s="18"/>
      <c r="C142" s="23"/>
      <c r="D142" s="23"/>
    </row>
    <row r="143" spans="1:4" ht="20.25" x14ac:dyDescent="0.25">
      <c r="A143" s="92"/>
      <c r="B143" s="18"/>
      <c r="C143" s="23"/>
      <c r="D143" s="23"/>
    </row>
    <row r="144" spans="1:4" ht="20.25" x14ac:dyDescent="0.25">
      <c r="A144" s="92"/>
      <c r="B144" s="18"/>
      <c r="C144" s="23"/>
      <c r="D144" s="23"/>
    </row>
    <row r="145" spans="1:4" ht="20.25" x14ac:dyDescent="0.25">
      <c r="A145" s="92"/>
      <c r="B145" s="18"/>
      <c r="C145" s="23"/>
      <c r="D145" s="23"/>
    </row>
    <row r="146" spans="1:4" ht="20.25" x14ac:dyDescent="0.25">
      <c r="A146" s="92"/>
      <c r="B146" s="18"/>
      <c r="C146" s="23"/>
      <c r="D146" s="23"/>
    </row>
    <row r="147" spans="1:4" ht="20.25" x14ac:dyDescent="0.25">
      <c r="A147" s="92"/>
      <c r="B147" s="18"/>
      <c r="C147" s="23"/>
      <c r="D147" s="23"/>
    </row>
    <row r="148" spans="1:4" ht="20.25" x14ac:dyDescent="0.25">
      <c r="A148" s="92"/>
      <c r="B148" s="18"/>
      <c r="C148" s="23"/>
      <c r="D148" s="23"/>
    </row>
    <row r="149" spans="1:4" ht="20.25" x14ac:dyDescent="0.25">
      <c r="A149" s="92"/>
      <c r="B149" s="18"/>
      <c r="C149" s="23"/>
      <c r="D149" s="23"/>
    </row>
    <row r="150" spans="1:4" ht="20.25" x14ac:dyDescent="0.25">
      <c r="A150" s="92"/>
      <c r="B150" s="18"/>
      <c r="C150" s="23"/>
      <c r="D150" s="23"/>
    </row>
    <row r="151" spans="1:4" ht="20.25" x14ac:dyDescent="0.25">
      <c r="A151" s="92"/>
      <c r="B151" s="18"/>
      <c r="C151" s="23"/>
      <c r="D151" s="23"/>
    </row>
    <row r="152" spans="1:4" ht="20.25" x14ac:dyDescent="0.25">
      <c r="A152" s="92"/>
      <c r="B152" s="18"/>
      <c r="C152" s="23"/>
      <c r="D152" s="23"/>
    </row>
    <row r="153" spans="1:4" ht="20.25" x14ac:dyDescent="0.25">
      <c r="A153" s="92"/>
      <c r="B153" s="18"/>
      <c r="C153" s="23"/>
      <c r="D153" s="23"/>
    </row>
    <row r="154" spans="1:4" ht="20.25" x14ac:dyDescent="0.25">
      <c r="A154" s="92"/>
      <c r="B154" s="18"/>
      <c r="C154" s="23"/>
      <c r="D154" s="23"/>
    </row>
    <row r="155" spans="1:4" ht="20.25" x14ac:dyDescent="0.25">
      <c r="A155" s="92"/>
      <c r="B155" s="18"/>
      <c r="C155" s="23"/>
      <c r="D155" s="23"/>
    </row>
    <row r="156" spans="1:4" ht="20.25" x14ac:dyDescent="0.25">
      <c r="A156" s="92"/>
      <c r="B156" s="18"/>
      <c r="C156" s="23"/>
      <c r="D156" s="23"/>
    </row>
    <row r="157" spans="1:4" ht="20.25" x14ac:dyDescent="0.25">
      <c r="A157" s="92"/>
      <c r="B157" s="18"/>
      <c r="C157" s="23"/>
      <c r="D157" s="23"/>
    </row>
    <row r="158" spans="1:4" ht="20.25" x14ac:dyDescent="0.25">
      <c r="A158" s="92"/>
      <c r="B158" s="18"/>
      <c r="C158" s="23"/>
      <c r="D158" s="23"/>
    </row>
    <row r="159" spans="1:4" ht="20.25" x14ac:dyDescent="0.25">
      <c r="A159" s="92"/>
      <c r="B159" s="18"/>
      <c r="C159" s="23"/>
      <c r="D159" s="23"/>
    </row>
    <row r="160" spans="1:4" ht="20.25" x14ac:dyDescent="0.25">
      <c r="A160" s="92"/>
      <c r="B160" s="18"/>
      <c r="C160" s="23"/>
      <c r="D160" s="23"/>
    </row>
    <row r="161" spans="1:4" ht="20.25" x14ac:dyDescent="0.25">
      <c r="A161" s="92"/>
      <c r="B161" s="18"/>
      <c r="C161" s="23"/>
      <c r="D161" s="23"/>
    </row>
    <row r="162" spans="1:4" ht="20.25" x14ac:dyDescent="0.25">
      <c r="A162" s="92"/>
      <c r="B162" s="18"/>
      <c r="C162" s="23"/>
      <c r="D162" s="23"/>
    </row>
    <row r="163" spans="1:4" ht="20.25" x14ac:dyDescent="0.25">
      <c r="A163" s="92"/>
      <c r="B163" s="18"/>
      <c r="C163" s="23"/>
      <c r="D163" s="23"/>
    </row>
    <row r="164" spans="1:4" ht="20.25" x14ac:dyDescent="0.25">
      <c r="A164" s="92"/>
      <c r="B164" s="18"/>
      <c r="C164" s="23"/>
      <c r="D164" s="23"/>
    </row>
    <row r="165" spans="1:4" ht="20.25" x14ac:dyDescent="0.25">
      <c r="A165" s="92"/>
      <c r="B165" s="18"/>
      <c r="C165" s="23"/>
      <c r="D165" s="23"/>
    </row>
    <row r="166" spans="1:4" ht="20.25" x14ac:dyDescent="0.25">
      <c r="A166" s="92"/>
      <c r="B166" s="18"/>
      <c r="C166" s="23"/>
      <c r="D166" s="23"/>
    </row>
    <row r="167" spans="1:4" ht="20.25" x14ac:dyDescent="0.25">
      <c r="A167" s="92"/>
      <c r="B167" s="18"/>
      <c r="C167" s="23"/>
      <c r="D167" s="23"/>
    </row>
    <row r="168" spans="1:4" ht="20.25" x14ac:dyDescent="0.25">
      <c r="A168" s="92"/>
      <c r="B168" s="18"/>
      <c r="C168" s="23"/>
      <c r="D168" s="23"/>
    </row>
    <row r="169" spans="1:4" ht="20.25" x14ac:dyDescent="0.25">
      <c r="A169" s="92"/>
      <c r="B169" s="18"/>
      <c r="C169" s="23"/>
      <c r="D169" s="23"/>
    </row>
    <row r="170" spans="1:4" ht="20.25" x14ac:dyDescent="0.25">
      <c r="A170" s="92"/>
      <c r="B170" s="18"/>
      <c r="C170" s="23"/>
      <c r="D170" s="23"/>
    </row>
    <row r="171" spans="1:4" ht="20.25" x14ac:dyDescent="0.25">
      <c r="A171" s="92"/>
      <c r="B171" s="18"/>
      <c r="C171" s="23"/>
      <c r="D171" s="23"/>
    </row>
    <row r="172" spans="1:4" ht="20.25" x14ac:dyDescent="0.25">
      <c r="A172" s="92"/>
      <c r="B172" s="18"/>
      <c r="C172" s="23"/>
      <c r="D172" s="23"/>
    </row>
    <row r="173" spans="1:4" ht="20.25" x14ac:dyDescent="0.25">
      <c r="A173" s="92"/>
      <c r="B173" s="18"/>
      <c r="C173" s="23"/>
      <c r="D173" s="23"/>
    </row>
    <row r="174" spans="1:4" ht="20.25" x14ac:dyDescent="0.25">
      <c r="A174" s="92"/>
      <c r="B174" s="18"/>
      <c r="C174" s="23"/>
      <c r="D174" s="23"/>
    </row>
    <row r="175" spans="1:4" ht="20.25" x14ac:dyDescent="0.25">
      <c r="A175" s="92"/>
      <c r="B175" s="18"/>
      <c r="C175" s="23"/>
      <c r="D175" s="23"/>
    </row>
    <row r="176" spans="1:4" ht="20.25" x14ac:dyDescent="0.25">
      <c r="A176" s="92"/>
      <c r="B176" s="18"/>
      <c r="C176" s="23"/>
      <c r="D176" s="23"/>
    </row>
    <row r="177" spans="1:4" ht="20.25" x14ac:dyDescent="0.25">
      <c r="A177" s="92"/>
      <c r="B177" s="18"/>
      <c r="C177" s="23"/>
      <c r="D177" s="23"/>
    </row>
    <row r="178" spans="1:4" ht="20.25" x14ac:dyDescent="0.25">
      <c r="A178" s="92"/>
      <c r="B178" s="18"/>
      <c r="C178" s="23"/>
      <c r="D178" s="23"/>
    </row>
    <row r="179" spans="1:4" ht="20.25" x14ac:dyDescent="0.25">
      <c r="A179" s="92"/>
      <c r="B179" s="18"/>
      <c r="C179" s="23"/>
      <c r="D179" s="23"/>
    </row>
    <row r="180" spans="1:4" ht="20.25" x14ac:dyDescent="0.25">
      <c r="A180" s="92"/>
      <c r="B180" s="18"/>
      <c r="C180" s="23"/>
      <c r="D180" s="23"/>
    </row>
    <row r="181" spans="1:4" ht="20.25" x14ac:dyDescent="0.25">
      <c r="A181" s="92"/>
      <c r="B181" s="18"/>
      <c r="C181" s="23"/>
      <c r="D181" s="23"/>
    </row>
    <row r="182" spans="1:4" ht="20.25" x14ac:dyDescent="0.25">
      <c r="A182" s="92"/>
      <c r="B182" s="18"/>
      <c r="C182" s="23"/>
      <c r="D182" s="23"/>
    </row>
    <row r="183" spans="1:4" ht="20.25" x14ac:dyDescent="0.25">
      <c r="A183" s="92"/>
      <c r="B183" s="18"/>
      <c r="C183" s="23"/>
      <c r="D183" s="23"/>
    </row>
    <row r="184" spans="1:4" ht="20.25" x14ac:dyDescent="0.25">
      <c r="A184" s="92"/>
      <c r="B184" s="18"/>
      <c r="C184" s="23"/>
      <c r="D184" s="23"/>
    </row>
    <row r="185" spans="1:4" ht="20.25" x14ac:dyDescent="0.25">
      <c r="A185" s="92"/>
      <c r="B185" s="18"/>
      <c r="C185" s="23"/>
      <c r="D185" s="23"/>
    </row>
    <row r="186" spans="1:4" ht="20.25" x14ac:dyDescent="0.25">
      <c r="A186" s="92"/>
      <c r="B186" s="18"/>
      <c r="C186" s="23"/>
      <c r="D186" s="23"/>
    </row>
    <row r="187" spans="1:4" ht="20.25" x14ac:dyDescent="0.25">
      <c r="A187" s="92"/>
      <c r="B187" s="18"/>
      <c r="C187" s="23"/>
      <c r="D187" s="23"/>
    </row>
    <row r="188" spans="1:4" ht="20.25" x14ac:dyDescent="0.25">
      <c r="A188" s="92"/>
      <c r="B188" s="18"/>
      <c r="C188" s="23"/>
      <c r="D188" s="23"/>
    </row>
    <row r="189" spans="1:4" ht="20.25" x14ac:dyDescent="0.25">
      <c r="A189" s="92"/>
      <c r="B189" s="18"/>
      <c r="C189" s="23"/>
      <c r="D189" s="23"/>
    </row>
    <row r="190" spans="1:4" ht="20.25" x14ac:dyDescent="0.25">
      <c r="A190" s="92"/>
      <c r="B190" s="18"/>
      <c r="C190" s="23"/>
      <c r="D190" s="23"/>
    </row>
    <row r="191" spans="1:4" ht="20.25" x14ac:dyDescent="0.25">
      <c r="A191" s="92"/>
      <c r="B191" s="18"/>
      <c r="C191" s="23"/>
      <c r="D191" s="23"/>
    </row>
    <row r="192" spans="1:4" ht="20.25" x14ac:dyDescent="0.25">
      <c r="A192" s="92"/>
      <c r="B192" s="18"/>
      <c r="C192" s="23"/>
      <c r="D192" s="23"/>
    </row>
    <row r="193" spans="1:4" ht="20.25" x14ac:dyDescent="0.25">
      <c r="A193" s="92"/>
      <c r="B193" s="18"/>
      <c r="C193" s="23"/>
      <c r="D193" s="23"/>
    </row>
    <row r="194" spans="1:4" ht="20.25" x14ac:dyDescent="0.25">
      <c r="A194" s="92"/>
      <c r="B194" s="18"/>
      <c r="C194" s="23"/>
      <c r="D194" s="23"/>
    </row>
    <row r="195" spans="1:4" ht="20.25" x14ac:dyDescent="0.25">
      <c r="A195" s="92"/>
      <c r="B195" s="18"/>
      <c r="C195" s="23"/>
      <c r="D195" s="23"/>
    </row>
    <row r="196" spans="1:4" ht="20.25" x14ac:dyDescent="0.25">
      <c r="A196" s="92"/>
      <c r="B196" s="18"/>
      <c r="C196" s="23"/>
      <c r="D196" s="23"/>
    </row>
    <row r="197" spans="1:4" ht="20.25" x14ac:dyDescent="0.25">
      <c r="A197" s="92"/>
      <c r="B197" s="18"/>
      <c r="C197" s="23"/>
      <c r="D197" s="23"/>
    </row>
    <row r="198" spans="1:4" ht="20.25" x14ac:dyDescent="0.25">
      <c r="A198" s="92"/>
      <c r="B198" s="18"/>
      <c r="C198" s="23"/>
      <c r="D198" s="23"/>
    </row>
    <row r="199" spans="1:4" ht="20.25" x14ac:dyDescent="0.25">
      <c r="A199" s="92"/>
      <c r="B199" s="18"/>
      <c r="C199" s="23"/>
      <c r="D199" s="23"/>
    </row>
    <row r="200" spans="1:4" ht="20.25" x14ac:dyDescent="0.25">
      <c r="A200" s="92"/>
      <c r="B200" s="18"/>
      <c r="C200" s="23"/>
      <c r="D200" s="23"/>
    </row>
    <row r="201" spans="1:4" ht="20.25" x14ac:dyDescent="0.25">
      <c r="A201" s="92"/>
      <c r="B201" s="18"/>
      <c r="C201" s="23"/>
      <c r="D201" s="23"/>
    </row>
    <row r="202" spans="1:4" ht="20.25" x14ac:dyDescent="0.25">
      <c r="A202" s="92"/>
      <c r="B202" s="18"/>
      <c r="C202" s="23"/>
      <c r="D202" s="23"/>
    </row>
    <row r="203" spans="1:4" ht="20.25" x14ac:dyDescent="0.25">
      <c r="A203" s="92"/>
      <c r="B203" s="18"/>
      <c r="C203" s="23"/>
      <c r="D203" s="23"/>
    </row>
    <row r="204" spans="1:4" ht="20.25" x14ac:dyDescent="0.25">
      <c r="A204" s="92"/>
      <c r="B204" s="18"/>
      <c r="C204" s="23"/>
      <c r="D204" s="23"/>
    </row>
    <row r="205" spans="1:4" ht="20.25" x14ac:dyDescent="0.25">
      <c r="A205" s="92"/>
      <c r="B205" s="18"/>
      <c r="C205" s="23"/>
      <c r="D205" s="23"/>
    </row>
    <row r="206" spans="1:4" ht="20.25" x14ac:dyDescent="0.25">
      <c r="A206" s="92"/>
      <c r="B206" s="18"/>
      <c r="C206" s="23"/>
      <c r="D206" s="23"/>
    </row>
    <row r="207" spans="1:4" ht="20.25" x14ac:dyDescent="0.25">
      <c r="A207" s="92"/>
      <c r="B207" s="18"/>
      <c r="C207" s="23"/>
      <c r="D207" s="23"/>
    </row>
    <row r="208" spans="1:4" x14ac:dyDescent="0.25">
      <c r="A208" s="72"/>
      <c r="B208" s="18"/>
      <c r="C208" s="18"/>
      <c r="D208" s="18"/>
    </row>
    <row r="209" spans="1:8" ht="20.25" x14ac:dyDescent="0.25">
      <c r="A209" s="72"/>
      <c r="B209" s="19" t="s">
        <v>331</v>
      </c>
      <c r="C209" s="19" t="s">
        <v>332</v>
      </c>
      <c r="D209" s="22" t="s">
        <v>331</v>
      </c>
      <c r="E209" s="22" t="s">
        <v>332</v>
      </c>
    </row>
    <row r="210" spans="1:8" ht="21" x14ac:dyDescent="0.35">
      <c r="A210" s="72"/>
      <c r="B210" s="20" t="s">
        <v>333</v>
      </c>
      <c r="C210" s="20" t="s">
        <v>334</v>
      </c>
      <c r="D210" t="s">
        <v>333</v>
      </c>
      <c r="F210" t="str">
        <f>IF(NOT(ISBLANK(D210)),D210,IF(NOT(ISBLANK(E210)),"     "&amp;E210,FALSE))</f>
        <v>Afectación Económica o presupuestal</v>
      </c>
      <c r="G210" t="s">
        <v>333</v>
      </c>
      <c r="H210" t="str">
        <f>IF(NOT(ISERROR(MATCH(G210,_xlfn.ANCHORARRAY(B221),0))),F223&amp;"Por favor no seleccionar los criterios de impacto",G210)</f>
        <v>❌Por favor no seleccionar los criterios de impacto</v>
      </c>
    </row>
    <row r="211" spans="1:8" ht="21" x14ac:dyDescent="0.35">
      <c r="A211" s="72"/>
      <c r="B211" s="20" t="s">
        <v>333</v>
      </c>
      <c r="C211" s="20" t="s">
        <v>308</v>
      </c>
      <c r="E211" t="s">
        <v>334</v>
      </c>
      <c r="F211" t="str">
        <f t="shared" ref="F211:F221" si="0">IF(NOT(ISBLANK(D211)),D211,IF(NOT(ISBLANK(E211)),"     "&amp;E211,FALSE))</f>
        <v xml:space="preserve">     Afectación menor a 10 SMLMV .</v>
      </c>
    </row>
    <row r="212" spans="1:8" ht="21" x14ac:dyDescent="0.35">
      <c r="A212" s="72"/>
      <c r="B212" s="20" t="s">
        <v>333</v>
      </c>
      <c r="C212" s="20" t="s">
        <v>311</v>
      </c>
      <c r="E212" t="s">
        <v>308</v>
      </c>
      <c r="F212" t="str">
        <f t="shared" si="0"/>
        <v xml:space="preserve">     Entre 10 y 50 SMLMV </v>
      </c>
    </row>
    <row r="213" spans="1:8" ht="21" x14ac:dyDescent="0.35">
      <c r="A213" s="72"/>
      <c r="B213" s="20" t="s">
        <v>333</v>
      </c>
      <c r="C213" s="20" t="s">
        <v>315</v>
      </c>
      <c r="E213" t="s">
        <v>311</v>
      </c>
      <c r="F213" t="str">
        <f t="shared" si="0"/>
        <v xml:space="preserve">     Entre 50 y 100 SMLMV </v>
      </c>
    </row>
    <row r="214" spans="1:8" ht="21" x14ac:dyDescent="0.35">
      <c r="A214" s="72"/>
      <c r="B214" s="20" t="s">
        <v>333</v>
      </c>
      <c r="C214" s="20" t="s">
        <v>319</v>
      </c>
      <c r="E214" t="s">
        <v>315</v>
      </c>
      <c r="F214" t="str">
        <f t="shared" si="0"/>
        <v xml:space="preserve">     Entre 100 y 500 SMLMV </v>
      </c>
    </row>
    <row r="215" spans="1:8" ht="21" x14ac:dyDescent="0.35">
      <c r="A215" s="72"/>
      <c r="B215" s="20" t="s">
        <v>301</v>
      </c>
      <c r="C215" s="20" t="s">
        <v>305</v>
      </c>
      <c r="E215" t="s">
        <v>319</v>
      </c>
      <c r="F215" t="str">
        <f t="shared" si="0"/>
        <v xml:space="preserve">     Mayor a 500 SMLMV </v>
      </c>
    </row>
    <row r="216" spans="1:8" ht="21" x14ac:dyDescent="0.35">
      <c r="A216" s="72"/>
      <c r="B216" s="20" t="s">
        <v>301</v>
      </c>
      <c r="C216" s="20" t="s">
        <v>309</v>
      </c>
      <c r="D216" t="s">
        <v>301</v>
      </c>
      <c r="F216" t="str">
        <f t="shared" si="0"/>
        <v>Pérdida Reputacional</v>
      </c>
    </row>
    <row r="217" spans="1:8" ht="21" x14ac:dyDescent="0.35">
      <c r="A217" s="72"/>
      <c r="B217" s="20" t="s">
        <v>301</v>
      </c>
      <c r="C217" s="20" t="s">
        <v>312</v>
      </c>
      <c r="E217" t="s">
        <v>305</v>
      </c>
      <c r="F217" t="str">
        <f t="shared" si="0"/>
        <v xml:space="preserve">     El riesgo afecta la imagen de alguna área de la organización</v>
      </c>
    </row>
    <row r="218" spans="1:8" ht="21" x14ac:dyDescent="0.35">
      <c r="A218" s="72"/>
      <c r="B218" s="20" t="s">
        <v>301</v>
      </c>
      <c r="C218" s="20" t="s">
        <v>316</v>
      </c>
      <c r="E218" t="s">
        <v>309</v>
      </c>
      <c r="F218" t="str">
        <f t="shared" si="0"/>
        <v xml:space="preserve">     El riesgo afecta la imagen de la entidad internamente, de conocimiento general, nivel interno, de junta dircetiva y accionistas y/o de provedores</v>
      </c>
    </row>
    <row r="219" spans="1:8" ht="21" x14ac:dyDescent="0.35">
      <c r="A219" s="72"/>
      <c r="B219" s="20" t="s">
        <v>301</v>
      </c>
      <c r="C219" s="20" t="s">
        <v>320</v>
      </c>
      <c r="E219" t="s">
        <v>312</v>
      </c>
      <c r="F219" t="str">
        <f t="shared" si="0"/>
        <v xml:space="preserve">     El riesgo afecta la imagen de la entidad con algunos usuarios de relevancia frente al logro de los objetivos</v>
      </c>
    </row>
    <row r="220" spans="1:8" x14ac:dyDescent="0.25">
      <c r="A220" s="72"/>
      <c r="B220" s="21"/>
      <c r="C220" s="21"/>
      <c r="E220" t="s">
        <v>335</v>
      </c>
      <c r="F220" t="str">
        <f t="shared" si="0"/>
        <v xml:space="preserve">     El riesgo afecta la imagen de la entidad con efecto publicitario sostenido a nivel de sector administrativo, nivel departamental o municipal</v>
      </c>
    </row>
    <row r="221" spans="1:8" x14ac:dyDescent="0.25">
      <c r="A221" s="72"/>
      <c r="B221" s="21" t="str" cm="1">
        <f t="array" ref="B221:B223">_xlfn.UNIQUE(Tabla1[[#All],[Criterios]])</f>
        <v>Criterios</v>
      </c>
      <c r="C221" s="21"/>
      <c r="E221" t="s">
        <v>320</v>
      </c>
      <c r="F221" t="str">
        <f t="shared" si="0"/>
        <v xml:space="preserve">     El riesgo afecta la imagen de la entidad a nivel nacional, con efecto publicitarios sostenible a nivel país</v>
      </c>
    </row>
    <row r="222" spans="1:8" x14ac:dyDescent="0.25">
      <c r="A222" s="72"/>
      <c r="B222" s="21" t="str">
        <v>Afectación Económica o presupuestal</v>
      </c>
      <c r="C222" s="21"/>
    </row>
    <row r="223" spans="1:8" x14ac:dyDescent="0.25">
      <c r="B223" s="21" t="str">
        <v>Pérdida Reputacional</v>
      </c>
      <c r="C223" s="21"/>
      <c r="F223" s="24" t="s">
        <v>336</v>
      </c>
    </row>
    <row r="224" spans="1:8" x14ac:dyDescent="0.25">
      <c r="B224" s="17"/>
      <c r="C224" s="17"/>
      <c r="F224" s="24" t="s">
        <v>337</v>
      </c>
    </row>
    <row r="225" spans="2:4" x14ac:dyDescent="0.25">
      <c r="B225" s="17"/>
      <c r="C225" s="17"/>
    </row>
    <row r="226" spans="2:4" x14ac:dyDescent="0.25">
      <c r="B226" s="17"/>
      <c r="C226" s="17"/>
    </row>
    <row r="227" spans="2:4" x14ac:dyDescent="0.25">
      <c r="B227" s="17"/>
      <c r="C227" s="17"/>
      <c r="D227" s="17"/>
    </row>
    <row r="228" spans="2:4" x14ac:dyDescent="0.25">
      <c r="B228" s="17"/>
      <c r="C228" s="17"/>
      <c r="D228" s="17"/>
    </row>
    <row r="229" spans="2:4" x14ac:dyDescent="0.25">
      <c r="B229" s="17"/>
      <c r="C229" s="17"/>
      <c r="D229" s="17"/>
    </row>
    <row r="230" spans="2:4" x14ac:dyDescent="0.25">
      <c r="B230" s="17"/>
      <c r="C230" s="17"/>
      <c r="D230" s="17"/>
    </row>
    <row r="231" spans="2:4" x14ac:dyDescent="0.25">
      <c r="B231" s="17"/>
      <c r="C231" s="17"/>
      <c r="D231" s="17"/>
    </row>
    <row r="232" spans="2:4" x14ac:dyDescent="0.25">
      <c r="B232" s="17"/>
      <c r="C232" s="17"/>
      <c r="D232" s="17"/>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77"/>
    <col min="3" max="3" width="17" style="77" customWidth="1"/>
    <col min="4" max="4" width="14.28515625" style="77"/>
    <col min="5" max="5" width="46" style="77" customWidth="1"/>
    <col min="6" max="16384" width="14.28515625" style="77"/>
  </cols>
  <sheetData>
    <row r="1" spans="2:6" ht="24" customHeight="1" thickBot="1" x14ac:dyDescent="0.25">
      <c r="B1" s="501" t="s">
        <v>338</v>
      </c>
      <c r="C1" s="502"/>
      <c r="D1" s="502"/>
      <c r="E1" s="502"/>
      <c r="F1" s="503"/>
    </row>
    <row r="2" spans="2:6" ht="16.5" thickBot="1" x14ac:dyDescent="0.3">
      <c r="B2" s="78"/>
      <c r="C2" s="78"/>
      <c r="D2" s="78"/>
      <c r="E2" s="78"/>
      <c r="F2" s="78"/>
    </row>
    <row r="3" spans="2:6" ht="16.5" thickBot="1" x14ac:dyDescent="0.25">
      <c r="B3" s="505" t="s">
        <v>339</v>
      </c>
      <c r="C3" s="506"/>
      <c r="D3" s="506"/>
      <c r="E3" s="90" t="s">
        <v>340</v>
      </c>
      <c r="F3" s="91" t="s">
        <v>341</v>
      </c>
    </row>
    <row r="4" spans="2:6" ht="31.5" x14ac:dyDescent="0.2">
      <c r="B4" s="507" t="s">
        <v>342</v>
      </c>
      <c r="C4" s="509" t="s">
        <v>70</v>
      </c>
      <c r="D4" s="79" t="s">
        <v>194</v>
      </c>
      <c r="E4" s="80" t="s">
        <v>343</v>
      </c>
      <c r="F4" s="81">
        <v>0.25</v>
      </c>
    </row>
    <row r="5" spans="2:6" ht="47.25" x14ac:dyDescent="0.2">
      <c r="B5" s="508"/>
      <c r="C5" s="510"/>
      <c r="D5" s="82" t="s">
        <v>209</v>
      </c>
      <c r="E5" s="83" t="s">
        <v>344</v>
      </c>
      <c r="F5" s="84">
        <v>0.15</v>
      </c>
    </row>
    <row r="6" spans="2:6" ht="47.25" x14ac:dyDescent="0.2">
      <c r="B6" s="508"/>
      <c r="C6" s="510"/>
      <c r="D6" s="82" t="s">
        <v>345</v>
      </c>
      <c r="E6" s="83" t="s">
        <v>346</v>
      </c>
      <c r="F6" s="84">
        <v>0.1</v>
      </c>
    </row>
    <row r="7" spans="2:6" ht="63" x14ac:dyDescent="0.2">
      <c r="B7" s="508"/>
      <c r="C7" s="510" t="s">
        <v>180</v>
      </c>
      <c r="D7" s="82" t="s">
        <v>256</v>
      </c>
      <c r="E7" s="83" t="s">
        <v>347</v>
      </c>
      <c r="F7" s="84">
        <v>0.25</v>
      </c>
    </row>
    <row r="8" spans="2:6" ht="31.5" x14ac:dyDescent="0.2">
      <c r="B8" s="508"/>
      <c r="C8" s="510"/>
      <c r="D8" s="82" t="s">
        <v>195</v>
      </c>
      <c r="E8" s="83" t="s">
        <v>348</v>
      </c>
      <c r="F8" s="84">
        <v>0.15</v>
      </c>
    </row>
    <row r="9" spans="2:6" ht="47.25" x14ac:dyDescent="0.2">
      <c r="B9" s="508" t="s">
        <v>349</v>
      </c>
      <c r="C9" s="510" t="s">
        <v>182</v>
      </c>
      <c r="D9" s="82" t="s">
        <v>196</v>
      </c>
      <c r="E9" s="83" t="s">
        <v>350</v>
      </c>
      <c r="F9" s="85" t="s">
        <v>351</v>
      </c>
    </row>
    <row r="10" spans="2:6" ht="63" x14ac:dyDescent="0.2">
      <c r="B10" s="508"/>
      <c r="C10" s="510"/>
      <c r="D10" s="82" t="s">
        <v>352</v>
      </c>
      <c r="E10" s="83" t="s">
        <v>353</v>
      </c>
      <c r="F10" s="85" t="s">
        <v>351</v>
      </c>
    </row>
    <row r="11" spans="2:6" ht="47.25" x14ac:dyDescent="0.2">
      <c r="B11" s="508"/>
      <c r="C11" s="510" t="s">
        <v>183</v>
      </c>
      <c r="D11" s="82" t="s">
        <v>203</v>
      </c>
      <c r="E11" s="83" t="s">
        <v>354</v>
      </c>
      <c r="F11" s="85" t="s">
        <v>351</v>
      </c>
    </row>
    <row r="12" spans="2:6" ht="47.25" x14ac:dyDescent="0.2">
      <c r="B12" s="508"/>
      <c r="C12" s="510"/>
      <c r="D12" s="82" t="s">
        <v>197</v>
      </c>
      <c r="E12" s="83" t="s">
        <v>355</v>
      </c>
      <c r="F12" s="85" t="s">
        <v>351</v>
      </c>
    </row>
    <row r="13" spans="2:6" ht="31.5" x14ac:dyDescent="0.2">
      <c r="B13" s="508"/>
      <c r="C13" s="510" t="s">
        <v>165</v>
      </c>
      <c r="D13" s="82" t="s">
        <v>356</v>
      </c>
      <c r="E13" s="83" t="s">
        <v>357</v>
      </c>
      <c r="F13" s="85" t="s">
        <v>351</v>
      </c>
    </row>
    <row r="14" spans="2:6" ht="32.25" thickBot="1" x14ac:dyDescent="0.25">
      <c r="B14" s="511"/>
      <c r="C14" s="512"/>
      <c r="D14" s="86" t="s">
        <v>358</v>
      </c>
      <c r="E14" s="87" t="s">
        <v>359</v>
      </c>
      <c r="F14" s="88" t="s">
        <v>351</v>
      </c>
    </row>
    <row r="15" spans="2:6" ht="49.5" customHeight="1" x14ac:dyDescent="0.2">
      <c r="B15" s="504" t="s">
        <v>360</v>
      </c>
      <c r="C15" s="504"/>
      <c r="D15" s="504"/>
      <c r="E15" s="504"/>
      <c r="F15" s="504"/>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30" customWidth="1"/>
    <col min="2" max="2" width="155.5703125" style="130" customWidth="1"/>
    <col min="3" max="16384" width="11.42578125" style="130"/>
  </cols>
  <sheetData>
    <row r="1" spans="1:2" ht="17.25" thickBot="1" x14ac:dyDescent="0.35">
      <c r="A1" s="128" t="s">
        <v>361</v>
      </c>
      <c r="B1" s="129" t="s">
        <v>362</v>
      </c>
    </row>
    <row r="2" spans="1:2" ht="41.25" customHeight="1" x14ac:dyDescent="0.3">
      <c r="A2" s="131" t="s">
        <v>251</v>
      </c>
      <c r="B2" s="132" t="s">
        <v>363</v>
      </c>
    </row>
    <row r="3" spans="1:2" x14ac:dyDescent="0.3">
      <c r="A3" s="133" t="s">
        <v>364</v>
      </c>
      <c r="B3" s="134" t="s">
        <v>365</v>
      </c>
    </row>
    <row r="4" spans="1:2" x14ac:dyDescent="0.3">
      <c r="A4" s="133" t="s">
        <v>366</v>
      </c>
      <c r="B4" s="135" t="s">
        <v>367</v>
      </c>
    </row>
    <row r="5" spans="1:2" ht="31.5" customHeight="1" x14ac:dyDescent="0.3">
      <c r="A5" s="133" t="s">
        <v>368</v>
      </c>
      <c r="B5" s="134" t="s">
        <v>369</v>
      </c>
    </row>
    <row r="6" spans="1:2" ht="25.5" x14ac:dyDescent="0.3">
      <c r="A6" s="133" t="s">
        <v>370</v>
      </c>
      <c r="B6" s="134" t="s">
        <v>371</v>
      </c>
    </row>
    <row r="7" spans="1:2" ht="33.75" customHeight="1" x14ac:dyDescent="0.3">
      <c r="A7" s="133" t="s">
        <v>372</v>
      </c>
      <c r="B7" s="134" t="s">
        <v>373</v>
      </c>
    </row>
    <row r="8" spans="1:2" ht="25.5" x14ac:dyDescent="0.3">
      <c r="A8" s="133" t="s">
        <v>374</v>
      </c>
      <c r="B8" s="134" t="s">
        <v>375</v>
      </c>
    </row>
    <row r="9" spans="1:2" ht="17.25" thickBot="1" x14ac:dyDescent="0.35">
      <c r="A9" s="136" t="s">
        <v>376</v>
      </c>
      <c r="B9" s="137" t="s">
        <v>377</v>
      </c>
    </row>
    <row r="10" spans="1:2" ht="17.25" thickBot="1" x14ac:dyDescent="0.35"/>
    <row r="11" spans="1:2" x14ac:dyDescent="0.3">
      <c r="A11" s="522" t="s">
        <v>378</v>
      </c>
      <c r="B11" s="523"/>
    </row>
    <row r="12" spans="1:2" ht="17.25" thickBot="1" x14ac:dyDescent="0.35">
      <c r="A12" s="138" t="s">
        <v>379</v>
      </c>
      <c r="B12" s="139" t="s">
        <v>380</v>
      </c>
    </row>
    <row r="13" spans="1:2" x14ac:dyDescent="0.3">
      <c r="A13" s="518" t="s">
        <v>381</v>
      </c>
      <c r="B13" s="140" t="s">
        <v>257</v>
      </c>
    </row>
    <row r="14" spans="1:2" ht="17.25" thickBot="1" x14ac:dyDescent="0.35">
      <c r="A14" s="519"/>
      <c r="B14" s="141" t="s">
        <v>382</v>
      </c>
    </row>
    <row r="15" spans="1:2" x14ac:dyDescent="0.3">
      <c r="A15" s="513" t="s">
        <v>383</v>
      </c>
      <c r="B15" s="140" t="s">
        <v>384</v>
      </c>
    </row>
    <row r="16" spans="1:2" ht="17.25" thickBot="1" x14ac:dyDescent="0.35">
      <c r="A16" s="515"/>
      <c r="B16" s="141" t="s">
        <v>385</v>
      </c>
    </row>
    <row r="17" spans="1:2" x14ac:dyDescent="0.3">
      <c r="A17" s="516" t="s">
        <v>386</v>
      </c>
      <c r="B17" s="140" t="s">
        <v>387</v>
      </c>
    </row>
    <row r="18" spans="1:2" x14ac:dyDescent="0.3">
      <c r="A18" s="524"/>
      <c r="B18" s="142" t="s">
        <v>388</v>
      </c>
    </row>
    <row r="19" spans="1:2" ht="17.25" thickBot="1" x14ac:dyDescent="0.35">
      <c r="A19" s="517"/>
      <c r="B19" s="141" t="s">
        <v>389</v>
      </c>
    </row>
    <row r="20" spans="1:2" x14ac:dyDescent="0.3">
      <c r="A20" s="513" t="s">
        <v>390</v>
      </c>
      <c r="B20" s="140" t="s">
        <v>391</v>
      </c>
    </row>
    <row r="21" spans="1:2" x14ac:dyDescent="0.3">
      <c r="A21" s="514"/>
      <c r="B21" s="142" t="s">
        <v>259</v>
      </c>
    </row>
    <row r="22" spans="1:2" x14ac:dyDescent="0.3">
      <c r="A22" s="514"/>
      <c r="B22" s="142" t="s">
        <v>392</v>
      </c>
    </row>
    <row r="23" spans="1:2" x14ac:dyDescent="0.3">
      <c r="A23" s="514"/>
      <c r="B23" s="142" t="s">
        <v>393</v>
      </c>
    </row>
    <row r="24" spans="1:2" x14ac:dyDescent="0.3">
      <c r="A24" s="514"/>
      <c r="B24" s="142" t="s">
        <v>394</v>
      </c>
    </row>
    <row r="25" spans="1:2" x14ac:dyDescent="0.3">
      <c r="A25" s="514"/>
      <c r="B25" s="142" t="s">
        <v>395</v>
      </c>
    </row>
    <row r="26" spans="1:2" x14ac:dyDescent="0.3">
      <c r="A26" s="514"/>
      <c r="B26" s="142" t="s">
        <v>252</v>
      </c>
    </row>
    <row r="27" spans="1:2" x14ac:dyDescent="0.3">
      <c r="A27" s="514"/>
      <c r="B27" s="142" t="s">
        <v>396</v>
      </c>
    </row>
    <row r="28" spans="1:2" x14ac:dyDescent="0.3">
      <c r="A28" s="514"/>
      <c r="B28" s="142" t="s">
        <v>397</v>
      </c>
    </row>
    <row r="29" spans="1:2" x14ac:dyDescent="0.3">
      <c r="A29" s="514"/>
      <c r="B29" s="142" t="s">
        <v>398</v>
      </c>
    </row>
    <row r="30" spans="1:2" ht="17.25" thickBot="1" x14ac:dyDescent="0.35">
      <c r="A30" s="515"/>
      <c r="B30" s="141" t="s">
        <v>399</v>
      </c>
    </row>
    <row r="31" spans="1:2" x14ac:dyDescent="0.3">
      <c r="A31" s="516" t="s">
        <v>400</v>
      </c>
      <c r="B31" s="140" t="s">
        <v>401</v>
      </c>
    </row>
    <row r="32" spans="1:2" x14ac:dyDescent="0.3">
      <c r="A32" s="524"/>
      <c r="B32" s="142" t="s">
        <v>402</v>
      </c>
    </row>
    <row r="33" spans="1:2" x14ac:dyDescent="0.3">
      <c r="A33" s="524"/>
      <c r="B33" s="142" t="s">
        <v>403</v>
      </c>
    </row>
    <row r="34" spans="1:2" x14ac:dyDescent="0.3">
      <c r="A34" s="524"/>
      <c r="B34" s="142" t="s">
        <v>404</v>
      </c>
    </row>
    <row r="35" spans="1:2" x14ac:dyDescent="0.3">
      <c r="A35" s="524"/>
      <c r="B35" s="142" t="s">
        <v>405</v>
      </c>
    </row>
    <row r="36" spans="1:2" x14ac:dyDescent="0.3">
      <c r="A36" s="524"/>
      <c r="B36" s="142" t="s">
        <v>406</v>
      </c>
    </row>
    <row r="37" spans="1:2" x14ac:dyDescent="0.3">
      <c r="A37" s="524"/>
      <c r="B37" s="142" t="s">
        <v>407</v>
      </c>
    </row>
    <row r="38" spans="1:2" x14ac:dyDescent="0.3">
      <c r="A38" s="524"/>
      <c r="B38" s="142" t="s">
        <v>408</v>
      </c>
    </row>
    <row r="39" spans="1:2" x14ac:dyDescent="0.3">
      <c r="A39" s="524"/>
      <c r="B39" s="142" t="s">
        <v>409</v>
      </c>
    </row>
    <row r="40" spans="1:2" x14ac:dyDescent="0.3">
      <c r="A40" s="524"/>
      <c r="B40" s="142" t="s">
        <v>410</v>
      </c>
    </row>
    <row r="41" spans="1:2" x14ac:dyDescent="0.3">
      <c r="A41" s="524"/>
      <c r="B41" s="142" t="s">
        <v>411</v>
      </c>
    </row>
    <row r="42" spans="1:2" x14ac:dyDescent="0.3">
      <c r="A42" s="524"/>
      <c r="B42" s="142" t="s">
        <v>412</v>
      </c>
    </row>
    <row r="43" spans="1:2" x14ac:dyDescent="0.3">
      <c r="A43" s="524"/>
      <c r="B43" s="142" t="s">
        <v>413</v>
      </c>
    </row>
    <row r="44" spans="1:2" x14ac:dyDescent="0.3">
      <c r="A44" s="524"/>
      <c r="B44" s="142" t="s">
        <v>414</v>
      </c>
    </row>
    <row r="45" spans="1:2" ht="17.25" thickBot="1" x14ac:dyDescent="0.35">
      <c r="A45" s="517"/>
      <c r="B45" s="141" t="s">
        <v>415</v>
      </c>
    </row>
    <row r="46" spans="1:2" x14ac:dyDescent="0.3">
      <c r="A46" s="516" t="s">
        <v>416</v>
      </c>
      <c r="B46" s="140" t="s">
        <v>417</v>
      </c>
    </row>
    <row r="47" spans="1:2" ht="17.25" thickBot="1" x14ac:dyDescent="0.35">
      <c r="A47" s="517"/>
      <c r="B47" s="141" t="s">
        <v>418</v>
      </c>
    </row>
    <row r="48" spans="1:2" x14ac:dyDescent="0.3">
      <c r="A48" s="518" t="s">
        <v>419</v>
      </c>
      <c r="B48" s="143" t="s">
        <v>420</v>
      </c>
    </row>
    <row r="49" spans="1:2" ht="17.25" thickBot="1" x14ac:dyDescent="0.35">
      <c r="A49" s="519"/>
      <c r="B49" s="144" t="s">
        <v>261</v>
      </c>
    </row>
    <row r="50" spans="1:2" x14ac:dyDescent="0.3">
      <c r="A50" s="520" t="s">
        <v>421</v>
      </c>
      <c r="B50" s="143" t="s">
        <v>422</v>
      </c>
    </row>
    <row r="51" spans="1:2" ht="17.25" thickBot="1" x14ac:dyDescent="0.35">
      <c r="A51" s="521"/>
      <c r="B51" s="144" t="s">
        <v>423</v>
      </c>
    </row>
    <row r="52" spans="1:2" ht="17.25" thickBot="1" x14ac:dyDescent="0.35"/>
    <row r="53" spans="1:2" x14ac:dyDescent="0.3">
      <c r="A53" s="522" t="s">
        <v>424</v>
      </c>
      <c r="B53" s="523"/>
    </row>
    <row r="54" spans="1:2" ht="17.25" thickBot="1" x14ac:dyDescent="0.35">
      <c r="A54" s="138" t="s">
        <v>379</v>
      </c>
      <c r="B54" s="145" t="s">
        <v>425</v>
      </c>
    </row>
    <row r="55" spans="1:2" x14ac:dyDescent="0.3">
      <c r="A55" s="513" t="s">
        <v>79</v>
      </c>
      <c r="B55" s="143" t="s">
        <v>253</v>
      </c>
    </row>
    <row r="56" spans="1:2" x14ac:dyDescent="0.3">
      <c r="A56" s="514"/>
      <c r="B56" s="146" t="s">
        <v>426</v>
      </c>
    </row>
    <row r="57" spans="1:2" x14ac:dyDescent="0.3">
      <c r="A57" s="514"/>
      <c r="B57" s="146" t="s">
        <v>427</v>
      </c>
    </row>
    <row r="58" spans="1:2" x14ac:dyDescent="0.3">
      <c r="A58" s="514"/>
      <c r="B58" s="146" t="s">
        <v>428</v>
      </c>
    </row>
    <row r="59" spans="1:2" x14ac:dyDescent="0.3">
      <c r="A59" s="514"/>
      <c r="B59" s="146" t="s">
        <v>429</v>
      </c>
    </row>
    <row r="60" spans="1:2" x14ac:dyDescent="0.3">
      <c r="A60" s="514"/>
      <c r="B60" s="146" t="s">
        <v>430</v>
      </c>
    </row>
    <row r="61" spans="1:2" x14ac:dyDescent="0.3">
      <c r="A61" s="514"/>
      <c r="B61" s="146" t="s">
        <v>431</v>
      </c>
    </row>
    <row r="62" spans="1:2" x14ac:dyDescent="0.3">
      <c r="A62" s="514"/>
      <c r="B62" s="146" t="s">
        <v>432</v>
      </c>
    </row>
    <row r="63" spans="1:2" x14ac:dyDescent="0.3">
      <c r="A63" s="514"/>
      <c r="B63" s="146" t="s">
        <v>258</v>
      </c>
    </row>
    <row r="64" spans="1:2" x14ac:dyDescent="0.3">
      <c r="A64" s="514"/>
      <c r="B64" s="146" t="s">
        <v>433</v>
      </c>
    </row>
    <row r="65" spans="1:2" x14ac:dyDescent="0.3">
      <c r="A65" s="514"/>
      <c r="B65" s="146" t="s">
        <v>434</v>
      </c>
    </row>
    <row r="66" spans="1:2" x14ac:dyDescent="0.3">
      <c r="A66" s="514"/>
      <c r="B66" s="146" t="s">
        <v>435</v>
      </c>
    </row>
    <row r="67" spans="1:2" x14ac:dyDescent="0.3">
      <c r="A67" s="514"/>
      <c r="B67" s="146" t="s">
        <v>436</v>
      </c>
    </row>
    <row r="68" spans="1:2" ht="17.25" thickBot="1" x14ac:dyDescent="0.35">
      <c r="A68" s="515"/>
      <c r="B68" s="144" t="s">
        <v>437</v>
      </c>
    </row>
    <row r="69" spans="1:2" x14ac:dyDescent="0.3">
      <c r="A69" s="513" t="s">
        <v>438</v>
      </c>
      <c r="B69" s="143" t="s">
        <v>439</v>
      </c>
    </row>
    <row r="70" spans="1:2" x14ac:dyDescent="0.3">
      <c r="A70" s="514"/>
      <c r="B70" s="146" t="s">
        <v>440</v>
      </c>
    </row>
    <row r="71" spans="1:2" x14ac:dyDescent="0.3">
      <c r="A71" s="514"/>
      <c r="B71" s="146" t="s">
        <v>441</v>
      </c>
    </row>
    <row r="72" spans="1:2" x14ac:dyDescent="0.3">
      <c r="A72" s="514"/>
      <c r="B72" s="146" t="s">
        <v>442</v>
      </c>
    </row>
    <row r="73" spans="1:2" x14ac:dyDescent="0.3">
      <c r="A73" s="514"/>
      <c r="B73" s="146" t="s">
        <v>443</v>
      </c>
    </row>
    <row r="74" spans="1:2" x14ac:dyDescent="0.3">
      <c r="A74" s="514"/>
      <c r="B74" s="146" t="s">
        <v>444</v>
      </c>
    </row>
    <row r="75" spans="1:2" x14ac:dyDescent="0.3">
      <c r="A75" s="514"/>
      <c r="B75" s="146" t="s">
        <v>445</v>
      </c>
    </row>
    <row r="76" spans="1:2" x14ac:dyDescent="0.3">
      <c r="A76" s="514"/>
      <c r="B76" s="146" t="s">
        <v>446</v>
      </c>
    </row>
    <row r="77" spans="1:2" x14ac:dyDescent="0.3">
      <c r="A77" s="514"/>
      <c r="B77" s="146" t="s">
        <v>447</v>
      </c>
    </row>
    <row r="78" spans="1:2" x14ac:dyDescent="0.3">
      <c r="A78" s="514"/>
      <c r="B78" s="146" t="s">
        <v>448</v>
      </c>
    </row>
    <row r="79" spans="1:2" x14ac:dyDescent="0.3">
      <c r="A79" s="514"/>
      <c r="B79" s="146" t="s">
        <v>449</v>
      </c>
    </row>
    <row r="80" spans="1:2" x14ac:dyDescent="0.3">
      <c r="A80" s="514"/>
      <c r="B80" s="146" t="s">
        <v>450</v>
      </c>
    </row>
    <row r="81" spans="1:2" x14ac:dyDescent="0.3">
      <c r="A81" s="514"/>
      <c r="B81" s="146" t="s">
        <v>451</v>
      </c>
    </row>
    <row r="82" spans="1:2" x14ac:dyDescent="0.3">
      <c r="A82" s="514"/>
      <c r="B82" s="146" t="s">
        <v>452</v>
      </c>
    </row>
    <row r="83" spans="1:2" x14ac:dyDescent="0.3">
      <c r="A83" s="514"/>
      <c r="B83" s="146" t="s">
        <v>453</v>
      </c>
    </row>
    <row r="84" spans="1:2" ht="17.25" thickBot="1" x14ac:dyDescent="0.35">
      <c r="A84" s="515"/>
      <c r="B84" s="144" t="s">
        <v>454</v>
      </c>
    </row>
    <row r="85" spans="1:2" x14ac:dyDescent="0.3">
      <c r="A85" s="513" t="s">
        <v>455</v>
      </c>
      <c r="B85" s="143" t="s">
        <v>456</v>
      </c>
    </row>
    <row r="86" spans="1:2" x14ac:dyDescent="0.3">
      <c r="A86" s="514"/>
      <c r="B86" s="146" t="s">
        <v>457</v>
      </c>
    </row>
    <row r="87" spans="1:2" x14ac:dyDescent="0.3">
      <c r="A87" s="514"/>
      <c r="B87" s="146" t="s">
        <v>458</v>
      </c>
    </row>
    <row r="88" spans="1:2" x14ac:dyDescent="0.3">
      <c r="A88" s="514"/>
      <c r="B88" s="146" t="s">
        <v>459</v>
      </c>
    </row>
    <row r="89" spans="1:2" x14ac:dyDescent="0.3">
      <c r="A89" s="514"/>
      <c r="B89" s="146" t="s">
        <v>460</v>
      </c>
    </row>
    <row r="90" spans="1:2" ht="16.5" customHeight="1" x14ac:dyDescent="0.3">
      <c r="A90" s="514"/>
      <c r="B90" s="147" t="s">
        <v>461</v>
      </c>
    </row>
    <row r="91" spans="1:2" ht="17.25" thickBot="1" x14ac:dyDescent="0.35">
      <c r="A91" s="515"/>
      <c r="B91" s="144" t="s">
        <v>462</v>
      </c>
    </row>
    <row r="92" spans="1:2" x14ac:dyDescent="0.3">
      <c r="A92" s="513" t="s">
        <v>73</v>
      </c>
      <c r="B92" s="143" t="s">
        <v>260</v>
      </c>
    </row>
    <row r="93" spans="1:2" ht="15" customHeight="1" x14ac:dyDescent="0.3">
      <c r="A93" s="514"/>
      <c r="B93" s="147" t="s">
        <v>463</v>
      </c>
    </row>
    <row r="94" spans="1:2" ht="16.5" customHeight="1" x14ac:dyDescent="0.3">
      <c r="A94" s="514"/>
      <c r="B94" s="147" t="s">
        <v>464</v>
      </c>
    </row>
    <row r="95" spans="1:2" x14ac:dyDescent="0.3">
      <c r="A95" s="514"/>
      <c r="B95" s="146" t="s">
        <v>465</v>
      </c>
    </row>
    <row r="96" spans="1:2" x14ac:dyDescent="0.3">
      <c r="A96" s="514"/>
      <c r="B96" s="146" t="s">
        <v>466</v>
      </c>
    </row>
    <row r="97" spans="1:2" ht="17.25" thickBot="1" x14ac:dyDescent="0.35">
      <c r="A97" s="515"/>
      <c r="B97" s="144" t="s">
        <v>467</v>
      </c>
    </row>
    <row r="98" spans="1:2" x14ac:dyDescent="0.3">
      <c r="A98" s="513" t="s">
        <v>468</v>
      </c>
      <c r="B98" s="148" t="s">
        <v>469</v>
      </c>
    </row>
    <row r="99" spans="1:2" x14ac:dyDescent="0.3">
      <c r="A99" s="514"/>
      <c r="B99" s="146" t="s">
        <v>470</v>
      </c>
    </row>
    <row r="100" spans="1:2" x14ac:dyDescent="0.3">
      <c r="A100" s="514"/>
      <c r="B100" s="146" t="s">
        <v>471</v>
      </c>
    </row>
    <row r="101" spans="1:2" x14ac:dyDescent="0.3">
      <c r="A101" s="514"/>
      <c r="B101" s="146" t="s">
        <v>472</v>
      </c>
    </row>
    <row r="102" spans="1:2" x14ac:dyDescent="0.3">
      <c r="A102" s="514"/>
      <c r="B102" s="146" t="s">
        <v>473</v>
      </c>
    </row>
    <row r="103" spans="1:2" ht="17.25" thickBot="1" x14ac:dyDescent="0.35">
      <c r="A103" s="515"/>
      <c r="B103" s="149" t="s">
        <v>474</v>
      </c>
    </row>
    <row r="104" spans="1:2" x14ac:dyDescent="0.3">
      <c r="A104" s="513" t="s">
        <v>475</v>
      </c>
      <c r="B104" s="148" t="s">
        <v>476</v>
      </c>
    </row>
    <row r="105" spans="1:2" x14ac:dyDescent="0.3">
      <c r="A105" s="514"/>
      <c r="B105" s="146" t="s">
        <v>477</v>
      </c>
    </row>
    <row r="106" spans="1:2" x14ac:dyDescent="0.3">
      <c r="A106" s="514"/>
      <c r="B106" s="146" t="s">
        <v>478</v>
      </c>
    </row>
    <row r="107" spans="1:2" x14ac:dyDescent="0.3">
      <c r="A107" s="514"/>
      <c r="B107" s="146" t="s">
        <v>479</v>
      </c>
    </row>
    <row r="108" spans="1:2" x14ac:dyDescent="0.3">
      <c r="A108" s="514"/>
      <c r="B108" s="146" t="s">
        <v>480</v>
      </c>
    </row>
    <row r="109" spans="1:2" ht="17.25" thickBot="1" x14ac:dyDescent="0.35">
      <c r="A109" s="515"/>
      <c r="B109" s="149" t="s">
        <v>481</v>
      </c>
    </row>
    <row r="110" spans="1:2" ht="17.25" thickBot="1" x14ac:dyDescent="0.35">
      <c r="A110" s="150" t="s">
        <v>482</v>
      </c>
      <c r="B110" s="151" t="s">
        <v>483</v>
      </c>
    </row>
    <row r="111" spans="1:2" ht="15" customHeight="1" x14ac:dyDescent="0.3"/>
    <row r="112" spans="1:2" x14ac:dyDescent="0.3">
      <c r="A112" s="152" t="s">
        <v>484</v>
      </c>
    </row>
    <row r="113" spans="1:1" x14ac:dyDescent="0.3">
      <c r="A113" s="153" t="s">
        <v>254</v>
      </c>
    </row>
    <row r="114" spans="1:1" x14ac:dyDescent="0.3">
      <c r="A114" s="153" t="s">
        <v>485</v>
      </c>
    </row>
    <row r="115" spans="1:1" x14ac:dyDescent="0.3">
      <c r="A115" s="153" t="s">
        <v>486</v>
      </c>
    </row>
  </sheetData>
  <mergeCells count="16">
    <mergeCell ref="A31:A45"/>
    <mergeCell ref="A11:B11"/>
    <mergeCell ref="A13:A14"/>
    <mergeCell ref="A15:A16"/>
    <mergeCell ref="A17:A19"/>
    <mergeCell ref="A20:A30"/>
    <mergeCell ref="A85:A91"/>
    <mergeCell ref="A92:A97"/>
    <mergeCell ref="A98:A103"/>
    <mergeCell ref="A104:A109"/>
    <mergeCell ref="A46:A47"/>
    <mergeCell ref="A48:A49"/>
    <mergeCell ref="A50:A51"/>
    <mergeCell ref="A53:B53"/>
    <mergeCell ref="A55:A68"/>
    <mergeCell ref="A69:A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487</v>
      </c>
      <c r="E2" t="s">
        <v>234</v>
      </c>
    </row>
    <row r="3" spans="2:5" x14ac:dyDescent="0.25">
      <c r="B3" t="s">
        <v>488</v>
      </c>
      <c r="E3" t="s">
        <v>489</v>
      </c>
    </row>
    <row r="4" spans="2:5" x14ac:dyDescent="0.25">
      <c r="B4" t="s">
        <v>490</v>
      </c>
      <c r="E4" t="s">
        <v>187</v>
      </c>
    </row>
    <row r="5" spans="2:5" x14ac:dyDescent="0.25">
      <c r="B5" t="s">
        <v>199</v>
      </c>
    </row>
    <row r="8" spans="2:5" x14ac:dyDescent="0.25">
      <c r="B8" t="s">
        <v>491</v>
      </c>
    </row>
    <row r="9" spans="2:5" x14ac:dyDescent="0.25">
      <c r="B9" t="s">
        <v>492</v>
      </c>
    </row>
    <row r="10" spans="2:5" x14ac:dyDescent="0.25">
      <c r="B10" t="s">
        <v>493</v>
      </c>
    </row>
    <row r="13" spans="2:5" x14ac:dyDescent="0.25">
      <c r="B13" t="s">
        <v>190</v>
      </c>
    </row>
    <row r="14" spans="2:5" x14ac:dyDescent="0.25">
      <c r="B14" t="s">
        <v>494</v>
      </c>
    </row>
    <row r="15" spans="2:5" x14ac:dyDescent="0.25">
      <c r="B15" t="s">
        <v>495</v>
      </c>
    </row>
    <row r="16" spans="2:5" x14ac:dyDescent="0.25">
      <c r="B16" t="s">
        <v>496</v>
      </c>
    </row>
    <row r="17" spans="2:2" x14ac:dyDescent="0.25">
      <c r="B17" t="s">
        <v>497</v>
      </c>
    </row>
    <row r="20" spans="2:2" x14ac:dyDescent="0.25">
      <c r="B20" t="s">
        <v>493</v>
      </c>
    </row>
    <row r="21" spans="2:2" x14ac:dyDescent="0.25">
      <c r="B21" t="s">
        <v>498</v>
      </c>
    </row>
    <row r="22" spans="2:2" x14ac:dyDescent="0.25">
      <c r="B22" t="s">
        <v>499</v>
      </c>
    </row>
    <row r="24" spans="2:2" x14ac:dyDescent="0.25">
      <c r="B24" t="s">
        <v>500</v>
      </c>
    </row>
    <row r="25" spans="2:2" x14ac:dyDescent="0.25">
      <c r="B25" t="s">
        <v>235</v>
      </c>
    </row>
    <row r="26" spans="2:2" x14ac:dyDescent="0.25">
      <c r="B26" t="s">
        <v>501</v>
      </c>
    </row>
    <row r="27" spans="2:2" x14ac:dyDescent="0.25">
      <c r="B27" t="s">
        <v>502</v>
      </c>
    </row>
    <row r="28" spans="2:2" x14ac:dyDescent="0.25">
      <c r="B28" t="s">
        <v>193</v>
      </c>
    </row>
    <row r="29" spans="2:2" x14ac:dyDescent="0.25">
      <c r="B29" t="s">
        <v>503</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4" customWidth="1"/>
    <col min="2" max="16384" width="11.42578125" style="4"/>
  </cols>
  <sheetData>
    <row r="3" spans="1:1" x14ac:dyDescent="0.2">
      <c r="A3" s="5" t="s">
        <v>194</v>
      </c>
    </row>
    <row r="4" spans="1:1" x14ac:dyDescent="0.2">
      <c r="A4" s="5" t="s">
        <v>209</v>
      </c>
    </row>
    <row r="5" spans="1:1" x14ac:dyDescent="0.2">
      <c r="A5" s="5" t="s">
        <v>345</v>
      </c>
    </row>
    <row r="6" spans="1:1" x14ac:dyDescent="0.2">
      <c r="A6" s="5" t="s">
        <v>256</v>
      </c>
    </row>
    <row r="7" spans="1:1" x14ac:dyDescent="0.2">
      <c r="A7" s="5" t="s">
        <v>195</v>
      </c>
    </row>
    <row r="8" spans="1:1" x14ac:dyDescent="0.2">
      <c r="A8" s="5" t="s">
        <v>196</v>
      </c>
    </row>
    <row r="9" spans="1:1" x14ac:dyDescent="0.2">
      <c r="A9" s="5" t="s">
        <v>352</v>
      </c>
    </row>
    <row r="10" spans="1:1" x14ac:dyDescent="0.2">
      <c r="A10" s="5" t="s">
        <v>203</v>
      </c>
    </row>
    <row r="11" spans="1:1" x14ac:dyDescent="0.2">
      <c r="A11" s="5" t="s">
        <v>197</v>
      </c>
    </row>
    <row r="12" spans="1:1" x14ac:dyDescent="0.2">
      <c r="A12" s="5" t="s">
        <v>198</v>
      </c>
    </row>
    <row r="13" spans="1:1" x14ac:dyDescent="0.2">
      <c r="A13" s="5" t="s">
        <v>504</v>
      </c>
    </row>
    <row r="14" spans="1:1" x14ac:dyDescent="0.2">
      <c r="A14" s="5"/>
    </row>
    <row r="16" spans="1:1" x14ac:dyDescent="0.2">
      <c r="A16" s="5" t="s">
        <v>505</v>
      </c>
    </row>
    <row r="17" spans="1:2" x14ac:dyDescent="0.2">
      <c r="A17" s="5" t="s">
        <v>487</v>
      </c>
    </row>
    <row r="18" spans="1:2" x14ac:dyDescent="0.2">
      <c r="A18" s="5" t="s">
        <v>488</v>
      </c>
    </row>
    <row r="20" spans="1:2" x14ac:dyDescent="0.2">
      <c r="A20" s="5" t="s">
        <v>492</v>
      </c>
    </row>
    <row r="21" spans="1:2" x14ac:dyDescent="0.2">
      <c r="A21" s="5" t="s">
        <v>493</v>
      </c>
    </row>
    <row r="23" spans="1:2" x14ac:dyDescent="0.2">
      <c r="A23" s="4" t="s">
        <v>506</v>
      </c>
    </row>
    <row r="24" spans="1:2" x14ac:dyDescent="0.2">
      <c r="A24" s="4" t="s">
        <v>507</v>
      </c>
    </row>
    <row r="26" spans="1:2" x14ac:dyDescent="0.2">
      <c r="A26" s="113" t="s">
        <v>508</v>
      </c>
      <c r="B26" s="115" t="s">
        <v>509</v>
      </c>
    </row>
    <row r="27" spans="1:2" x14ac:dyDescent="0.2">
      <c r="A27" s="113" t="s">
        <v>510</v>
      </c>
      <c r="B27" s="115" t="s">
        <v>511</v>
      </c>
    </row>
    <row r="28" spans="1:2" ht="25.5" x14ac:dyDescent="0.2">
      <c r="A28" s="113" t="s">
        <v>512</v>
      </c>
      <c r="B28" s="115" t="s">
        <v>513</v>
      </c>
    </row>
    <row r="29" spans="1:2" x14ac:dyDescent="0.2">
      <c r="A29" s="114" t="s">
        <v>514</v>
      </c>
      <c r="B29" s="115" t="s">
        <v>515</v>
      </c>
    </row>
    <row r="30" spans="1:2" x14ac:dyDescent="0.2">
      <c r="A30" s="113" t="s">
        <v>516</v>
      </c>
      <c r="B30" s="115" t="s">
        <v>517</v>
      </c>
    </row>
    <row r="31" spans="1:2" x14ac:dyDescent="0.2">
      <c r="A31" s="113" t="s">
        <v>518</v>
      </c>
      <c r="B31" s="115" t="s">
        <v>519</v>
      </c>
    </row>
    <row r="32" spans="1:2" x14ac:dyDescent="0.2">
      <c r="A32" s="113" t="s">
        <v>520</v>
      </c>
      <c r="B32" s="115" t="s">
        <v>521</v>
      </c>
    </row>
    <row r="33" spans="1:4" x14ac:dyDescent="0.2">
      <c r="A33" s="113" t="s">
        <v>522</v>
      </c>
      <c r="B33" s="115" t="s">
        <v>523</v>
      </c>
    </row>
    <row r="34" spans="1:4" x14ac:dyDescent="0.2">
      <c r="A34" s="113" t="s">
        <v>524</v>
      </c>
      <c r="B34" s="115" t="s">
        <v>525</v>
      </c>
    </row>
    <row r="35" spans="1:4" x14ac:dyDescent="0.2">
      <c r="A35" s="113" t="s">
        <v>72</v>
      </c>
      <c r="B35" s="115" t="s">
        <v>184</v>
      </c>
    </row>
    <row r="36" spans="1:4" x14ac:dyDescent="0.2">
      <c r="A36" s="113" t="s">
        <v>120</v>
      </c>
      <c r="B36" s="115" t="s">
        <v>526</v>
      </c>
    </row>
    <row r="37" spans="1:4" ht="15.75" customHeight="1" x14ac:dyDescent="0.2">
      <c r="A37" s="113" t="s">
        <v>527</v>
      </c>
      <c r="B37" s="115" t="s">
        <v>528</v>
      </c>
    </row>
    <row r="38" spans="1:4" x14ac:dyDescent="0.2">
      <c r="A38" s="113" t="s">
        <v>529</v>
      </c>
      <c r="B38" s="115" t="s">
        <v>530</v>
      </c>
    </row>
    <row r="39" spans="1:4" x14ac:dyDescent="0.2">
      <c r="A39" s="113" t="s">
        <v>531</v>
      </c>
      <c r="B39" s="115" t="s">
        <v>532</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23" t="s">
        <v>237</v>
      </c>
    </row>
    <row r="57" spans="1:4" x14ac:dyDescent="0.2">
      <c r="A57" s="123" t="s">
        <v>533</v>
      </c>
    </row>
    <row r="58" spans="1:4" x14ac:dyDescent="0.2">
      <c r="A58" s="123" t="s">
        <v>534</v>
      </c>
    </row>
    <row r="60" spans="1:4" x14ac:dyDescent="0.2">
      <c r="A60" s="4" t="s">
        <v>238</v>
      </c>
      <c r="B60" s="4" t="s">
        <v>238</v>
      </c>
    </row>
    <row r="61" spans="1:4" x14ac:dyDescent="0.2">
      <c r="A61" s="4" t="s">
        <v>535</v>
      </c>
      <c r="B61" s="4" t="s">
        <v>536</v>
      </c>
    </row>
    <row r="62" spans="1:4" x14ac:dyDescent="0.2">
      <c r="B62" s="4" t="s">
        <v>535</v>
      </c>
    </row>
    <row r="64" spans="1:4" x14ac:dyDescent="0.2">
      <c r="A64" s="4" t="s">
        <v>505</v>
      </c>
    </row>
    <row r="65" spans="1:1" x14ac:dyDescent="0.2">
      <c r="A65" s="4" t="s">
        <v>488</v>
      </c>
    </row>
    <row r="66" spans="1:1" x14ac:dyDescent="0.2">
      <c r="A66" s="4" t="s">
        <v>537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opLeftCell="C1" zoomScale="70" zoomScaleNormal="70" zoomScalePageLayoutView="55" workbookViewId="0">
      <selection activeCell="J5" sqref="J5:J11"/>
    </sheetView>
  </sheetViews>
  <sheetFormatPr baseColWidth="10" defaultColWidth="17.42578125" defaultRowHeight="12.75" x14ac:dyDescent="0.2"/>
  <cols>
    <col min="1" max="1" width="17.42578125" style="200"/>
    <col min="2" max="2" width="36.28515625" style="200" customWidth="1"/>
    <col min="3" max="3" width="23" style="200" customWidth="1"/>
    <col min="4" max="4" width="38.7109375" style="200" customWidth="1"/>
    <col min="5" max="5" width="22.42578125" style="200" customWidth="1"/>
    <col min="6" max="6" width="30.42578125" style="200" customWidth="1"/>
    <col min="7" max="7" width="17.42578125" style="200"/>
    <col min="8" max="8" width="41.42578125" style="200" customWidth="1"/>
    <col min="9" max="10" width="17.42578125" style="200"/>
    <col min="11" max="11" width="44.5703125" style="200" customWidth="1"/>
    <col min="12" max="16384" width="17.42578125" style="200"/>
  </cols>
  <sheetData>
    <row r="1" spans="1:11" s="193" customFormat="1" ht="39" customHeight="1" x14ac:dyDescent="0.2">
      <c r="A1" s="191" t="s">
        <v>60</v>
      </c>
      <c r="B1" s="192"/>
      <c r="C1" s="285" t="s">
        <v>61</v>
      </c>
      <c r="D1" s="285"/>
      <c r="E1" s="285"/>
      <c r="F1" s="285"/>
      <c r="G1" s="285"/>
      <c r="H1" s="285"/>
      <c r="I1" s="285"/>
      <c r="J1" s="285"/>
      <c r="K1" s="285"/>
    </row>
    <row r="2" spans="1:11" s="194" customFormat="1" ht="25.5" customHeight="1" x14ac:dyDescent="0.2">
      <c r="A2" s="279" t="s">
        <v>62</v>
      </c>
      <c r="B2" s="286" t="s">
        <v>63</v>
      </c>
      <c r="C2" s="287"/>
      <c r="D2" s="287"/>
      <c r="E2" s="287"/>
      <c r="F2" s="287"/>
      <c r="G2" s="287"/>
      <c r="H2" s="287"/>
      <c r="I2" s="288"/>
      <c r="J2" s="279" t="s">
        <v>64</v>
      </c>
      <c r="K2" s="279" t="s">
        <v>65</v>
      </c>
    </row>
    <row r="3" spans="1:11" s="194" customFormat="1" ht="22.5" customHeight="1" x14ac:dyDescent="0.2">
      <c r="A3" s="280"/>
      <c r="B3" s="289" t="s">
        <v>66</v>
      </c>
      <c r="C3" s="289"/>
      <c r="D3" s="289" t="s">
        <v>67</v>
      </c>
      <c r="E3" s="289"/>
      <c r="F3" s="289" t="s">
        <v>68</v>
      </c>
      <c r="G3" s="289"/>
      <c r="H3" s="289" t="s">
        <v>69</v>
      </c>
      <c r="I3" s="289"/>
      <c r="J3" s="280"/>
      <c r="K3" s="280"/>
    </row>
    <row r="4" spans="1:11" s="195" customFormat="1" ht="27" customHeight="1" x14ac:dyDescent="0.2">
      <c r="A4" s="281"/>
      <c r="B4" s="189" t="s">
        <v>70</v>
      </c>
      <c r="C4" s="190" t="s">
        <v>71</v>
      </c>
      <c r="D4" s="189" t="s">
        <v>70</v>
      </c>
      <c r="E4" s="190" t="s">
        <v>71</v>
      </c>
      <c r="F4" s="189" t="s">
        <v>70</v>
      </c>
      <c r="G4" s="190" t="s">
        <v>71</v>
      </c>
      <c r="H4" s="189" t="s">
        <v>70</v>
      </c>
      <c r="I4" s="190" t="s">
        <v>71</v>
      </c>
      <c r="J4" s="281"/>
      <c r="K4" s="281"/>
    </row>
    <row r="5" spans="1:11" ht="78.75" customHeight="1" x14ac:dyDescent="0.2">
      <c r="A5" s="196" t="s">
        <v>72</v>
      </c>
      <c r="B5" s="197" t="s">
        <v>73</v>
      </c>
      <c r="C5" s="198" t="s">
        <v>74</v>
      </c>
      <c r="D5" s="197" t="s">
        <v>75</v>
      </c>
      <c r="E5" s="199" t="s">
        <v>76</v>
      </c>
      <c r="F5" s="197" t="s">
        <v>77</v>
      </c>
      <c r="G5" s="198" t="s">
        <v>78</v>
      </c>
      <c r="H5" s="196" t="s">
        <v>79</v>
      </c>
      <c r="I5" s="226" t="s">
        <v>80</v>
      </c>
      <c r="J5" s="282" t="s">
        <v>81</v>
      </c>
      <c r="K5" s="282" t="s">
        <v>82</v>
      </c>
    </row>
    <row r="6" spans="1:11" ht="77.25" customHeight="1" x14ac:dyDescent="0.2">
      <c r="A6" s="196" t="s">
        <v>72</v>
      </c>
      <c r="B6" s="197" t="s">
        <v>68</v>
      </c>
      <c r="C6" s="197" t="s">
        <v>78</v>
      </c>
      <c r="D6" s="197" t="s">
        <v>83</v>
      </c>
      <c r="E6" s="199" t="s">
        <v>84</v>
      </c>
      <c r="F6" s="197" t="s">
        <v>85</v>
      </c>
      <c r="G6" s="197" t="s">
        <v>86</v>
      </c>
      <c r="H6" s="196" t="s">
        <v>87</v>
      </c>
      <c r="I6" s="227" t="s">
        <v>88</v>
      </c>
      <c r="J6" s="283"/>
      <c r="K6" s="283"/>
    </row>
    <row r="7" spans="1:11" ht="66" customHeight="1" x14ac:dyDescent="0.2">
      <c r="A7" s="196" t="s">
        <v>72</v>
      </c>
      <c r="B7" s="197" t="s">
        <v>89</v>
      </c>
      <c r="C7" s="197" t="s">
        <v>90</v>
      </c>
      <c r="D7" s="197" t="s">
        <v>91</v>
      </c>
      <c r="E7" s="199" t="s">
        <v>92</v>
      </c>
      <c r="F7" s="197" t="s">
        <v>85</v>
      </c>
      <c r="G7" s="197" t="s">
        <v>93</v>
      </c>
      <c r="H7" s="196" t="s">
        <v>87</v>
      </c>
      <c r="I7" s="227" t="s">
        <v>94</v>
      </c>
      <c r="J7" s="284"/>
      <c r="K7" s="284"/>
    </row>
    <row r="8" spans="1:11" ht="99.75" customHeight="1" x14ac:dyDescent="0.2">
      <c r="A8" s="196" t="s">
        <v>72</v>
      </c>
      <c r="B8" s="197" t="s">
        <v>73</v>
      </c>
      <c r="C8" s="198" t="s">
        <v>95</v>
      </c>
      <c r="D8" s="197" t="s">
        <v>75</v>
      </c>
      <c r="E8" s="199" t="s">
        <v>96</v>
      </c>
      <c r="F8" s="197" t="s">
        <v>85</v>
      </c>
      <c r="G8" s="201" t="s">
        <v>97</v>
      </c>
      <c r="H8" s="196" t="s">
        <v>98</v>
      </c>
      <c r="I8" s="228" t="s">
        <v>99</v>
      </c>
      <c r="J8" s="282" t="s">
        <v>541</v>
      </c>
      <c r="K8" s="282" t="s">
        <v>100</v>
      </c>
    </row>
    <row r="9" spans="1:11" ht="35.1" customHeight="1" x14ac:dyDescent="0.2">
      <c r="A9" s="213" t="s">
        <v>72</v>
      </c>
      <c r="B9" s="214" t="s">
        <v>101</v>
      </c>
      <c r="C9" s="214" t="s">
        <v>102</v>
      </c>
      <c r="D9" s="214" t="s">
        <v>83</v>
      </c>
      <c r="E9" s="199" t="s">
        <v>103</v>
      </c>
      <c r="F9" s="214" t="s">
        <v>85</v>
      </c>
      <c r="G9" s="214" t="s">
        <v>104</v>
      </c>
      <c r="H9" s="213" t="s">
        <v>87</v>
      </c>
      <c r="I9" s="229" t="s">
        <v>105</v>
      </c>
      <c r="J9" s="284"/>
      <c r="K9" s="284"/>
    </row>
    <row r="10" spans="1:11" ht="86.25" customHeight="1" x14ac:dyDescent="0.2">
      <c r="A10" s="213" t="s">
        <v>72</v>
      </c>
      <c r="B10" s="214" t="s">
        <v>73</v>
      </c>
      <c r="C10" s="214" t="s">
        <v>106</v>
      </c>
      <c r="D10" s="214" t="s">
        <v>107</v>
      </c>
      <c r="E10" s="215" t="s">
        <v>108</v>
      </c>
      <c r="F10" s="214" t="s">
        <v>109</v>
      </c>
      <c r="G10" s="214" t="s">
        <v>110</v>
      </c>
      <c r="H10" s="213" t="s">
        <v>98</v>
      </c>
      <c r="I10" s="229" t="s">
        <v>111</v>
      </c>
      <c r="J10" s="282" t="s">
        <v>112</v>
      </c>
      <c r="K10" s="282" t="s">
        <v>113</v>
      </c>
    </row>
    <row r="11" spans="1:11" ht="32.25" customHeight="1" x14ac:dyDescent="0.2">
      <c r="A11" s="213" t="s">
        <v>72</v>
      </c>
      <c r="B11" s="214" t="s">
        <v>114</v>
      </c>
      <c r="C11" s="214" t="s">
        <v>115</v>
      </c>
      <c r="D11" s="214" t="s">
        <v>91</v>
      </c>
      <c r="E11" s="215" t="s">
        <v>116</v>
      </c>
      <c r="F11" s="214" t="s">
        <v>117</v>
      </c>
      <c r="G11" s="214" t="s">
        <v>118</v>
      </c>
      <c r="H11" s="213" t="s">
        <v>79</v>
      </c>
      <c r="I11" s="229" t="s">
        <v>119</v>
      </c>
      <c r="J11" s="284"/>
      <c r="K11" s="284"/>
    </row>
    <row r="12" spans="1:11" ht="24.95" customHeight="1" x14ac:dyDescent="0.2">
      <c r="A12" s="213" t="s">
        <v>120</v>
      </c>
      <c r="B12" s="214" t="s">
        <v>121</v>
      </c>
      <c r="C12" s="214"/>
      <c r="D12" s="214"/>
      <c r="E12" s="215"/>
      <c r="F12" s="214"/>
      <c r="G12" s="216"/>
      <c r="H12" s="213"/>
      <c r="I12" s="230"/>
      <c r="J12" s="233"/>
      <c r="K12" s="233"/>
    </row>
    <row r="13" spans="1:11" ht="36" customHeight="1" x14ac:dyDescent="0.2">
      <c r="A13" s="213"/>
      <c r="B13" s="214"/>
      <c r="C13" s="214"/>
      <c r="D13" s="214"/>
      <c r="E13" s="215"/>
      <c r="F13" s="214"/>
      <c r="G13" s="214"/>
      <c r="H13" s="213"/>
      <c r="I13" s="229"/>
      <c r="J13" s="233"/>
      <c r="K13" s="233"/>
    </row>
    <row r="14" spans="1:11" ht="30.75" customHeight="1" x14ac:dyDescent="0.2">
      <c r="A14" s="213"/>
      <c r="B14" s="214"/>
      <c r="C14" s="214"/>
      <c r="D14" s="214"/>
      <c r="E14" s="215"/>
      <c r="F14" s="214"/>
      <c r="G14" s="214"/>
      <c r="H14" s="213"/>
      <c r="I14" s="229"/>
      <c r="J14" s="233"/>
      <c r="K14" s="233"/>
    </row>
    <row r="15" spans="1:11" ht="33" customHeight="1" x14ac:dyDescent="0.2">
      <c r="A15" s="213"/>
      <c r="B15" s="214"/>
      <c r="C15" s="214"/>
      <c r="D15" s="214"/>
      <c r="E15" s="215"/>
      <c r="F15" s="214"/>
      <c r="G15" s="214"/>
      <c r="H15" s="213"/>
      <c r="I15" s="229"/>
      <c r="J15" s="233"/>
      <c r="K15" s="233"/>
    </row>
    <row r="16" spans="1:11" ht="36" customHeight="1" x14ac:dyDescent="0.2">
      <c r="A16" s="213"/>
      <c r="B16" s="214"/>
      <c r="C16" s="214"/>
      <c r="D16" s="214"/>
      <c r="E16" s="215"/>
      <c r="F16" s="214"/>
      <c r="G16" s="216"/>
      <c r="H16" s="215"/>
      <c r="I16" s="230"/>
      <c r="J16" s="233"/>
      <c r="K16" s="233"/>
    </row>
    <row r="17" spans="1:11" ht="38.1" customHeight="1" x14ac:dyDescent="0.2">
      <c r="A17" s="213"/>
      <c r="B17" s="214"/>
      <c r="C17" s="214"/>
      <c r="D17" s="214"/>
      <c r="E17" s="215"/>
      <c r="F17" s="214"/>
      <c r="G17" s="214"/>
      <c r="H17" s="213"/>
      <c r="I17" s="229"/>
      <c r="J17" s="197"/>
      <c r="K17" s="234"/>
    </row>
    <row r="18" spans="1:11" ht="24.95" customHeight="1" x14ac:dyDescent="0.2">
      <c r="A18" s="213"/>
      <c r="B18" s="214"/>
      <c r="C18" s="214"/>
      <c r="D18" s="214"/>
      <c r="E18" s="215"/>
      <c r="F18" s="214"/>
      <c r="G18" s="214"/>
      <c r="H18" s="213"/>
      <c r="I18" s="229"/>
      <c r="J18" s="197"/>
      <c r="K18" s="234"/>
    </row>
    <row r="19" spans="1:11" ht="42" customHeight="1" x14ac:dyDescent="0.2">
      <c r="A19" s="213"/>
      <c r="B19" s="214"/>
      <c r="C19" s="214"/>
      <c r="D19" s="214"/>
      <c r="E19" s="215"/>
      <c r="F19" s="214"/>
      <c r="G19" s="214"/>
      <c r="H19" s="213"/>
      <c r="I19" s="229"/>
      <c r="J19" s="197"/>
      <c r="K19" s="234"/>
    </row>
    <row r="20" spans="1:11" ht="33" customHeight="1" x14ac:dyDescent="0.2">
      <c r="A20" s="213"/>
      <c r="B20" s="214"/>
      <c r="C20" s="214"/>
      <c r="D20" s="214"/>
      <c r="E20" s="215"/>
      <c r="F20" s="214"/>
      <c r="G20" s="214"/>
      <c r="H20" s="215"/>
      <c r="I20" s="230"/>
      <c r="J20" s="197"/>
      <c r="K20" s="234"/>
    </row>
    <row r="21" spans="1:11" ht="36.950000000000003" customHeight="1" x14ac:dyDescent="0.2">
      <c r="A21" s="196"/>
      <c r="B21" s="214"/>
      <c r="C21" s="198"/>
      <c r="D21" s="214"/>
      <c r="E21" s="199"/>
      <c r="F21" s="214"/>
      <c r="G21" s="198"/>
      <c r="H21" s="215"/>
      <c r="I21" s="226"/>
      <c r="J21" s="233"/>
      <c r="K21" s="197"/>
    </row>
    <row r="22" spans="1:11" ht="36.950000000000003" customHeight="1" x14ac:dyDescent="0.2">
      <c r="A22" s="196"/>
      <c r="B22" s="214"/>
      <c r="C22" s="197"/>
      <c r="D22" s="214"/>
      <c r="E22" s="199"/>
      <c r="F22" s="214"/>
      <c r="G22" s="197"/>
      <c r="H22" s="215"/>
      <c r="I22" s="227"/>
      <c r="J22" s="233"/>
      <c r="K22" s="197"/>
    </row>
    <row r="23" spans="1:11" ht="36.950000000000003" customHeight="1" x14ac:dyDescent="0.2">
      <c r="A23" s="196"/>
      <c r="B23" s="214"/>
      <c r="C23" s="197"/>
      <c r="D23" s="214"/>
      <c r="E23" s="199"/>
      <c r="F23" s="214"/>
      <c r="G23" s="197"/>
      <c r="H23" s="215"/>
      <c r="I23" s="227"/>
      <c r="J23" s="233"/>
      <c r="K23" s="197"/>
    </row>
    <row r="24" spans="1:11" ht="36.950000000000003" customHeight="1" x14ac:dyDescent="0.2">
      <c r="A24" s="196"/>
      <c r="B24" s="214"/>
      <c r="C24" s="198"/>
      <c r="D24" s="214"/>
      <c r="E24" s="199"/>
      <c r="F24" s="214"/>
      <c r="G24" s="201"/>
      <c r="H24" s="215"/>
      <c r="I24" s="228"/>
      <c r="J24" s="233"/>
      <c r="K24" s="197"/>
    </row>
    <row r="25" spans="1:11" ht="36.950000000000003" customHeight="1" x14ac:dyDescent="0.2">
      <c r="A25" s="196"/>
      <c r="B25" s="214"/>
      <c r="C25" s="197"/>
      <c r="D25" s="214"/>
      <c r="E25" s="199"/>
      <c r="F25" s="214"/>
      <c r="G25" s="197"/>
      <c r="H25" s="215"/>
      <c r="I25" s="227"/>
      <c r="J25" s="233"/>
      <c r="K25" s="197"/>
    </row>
    <row r="26" spans="1:11" ht="47.25" customHeight="1" x14ac:dyDescent="0.2">
      <c r="A26" s="196"/>
      <c r="B26" s="214"/>
      <c r="C26" s="197"/>
      <c r="D26" s="214"/>
      <c r="E26" s="199"/>
      <c r="F26" s="214"/>
      <c r="G26" s="197"/>
      <c r="H26" s="215"/>
      <c r="I26" s="228"/>
      <c r="J26" s="233"/>
      <c r="K26" s="197"/>
    </row>
    <row r="27" spans="1:11" ht="36.950000000000003" customHeight="1" x14ac:dyDescent="0.2">
      <c r="A27" s="196"/>
      <c r="B27" s="214"/>
      <c r="C27" s="197"/>
      <c r="D27" s="214"/>
      <c r="E27" s="199"/>
      <c r="F27" s="214"/>
      <c r="H27" s="215"/>
      <c r="I27" s="227"/>
      <c r="J27" s="233"/>
      <c r="K27" s="197"/>
    </row>
    <row r="28" spans="1:11" ht="36.950000000000003" customHeight="1" x14ac:dyDescent="0.2">
      <c r="A28" s="196"/>
      <c r="B28" s="197"/>
      <c r="C28" s="198"/>
      <c r="D28" s="214"/>
      <c r="E28" s="198"/>
      <c r="F28" s="214"/>
      <c r="G28" s="198"/>
      <c r="H28" s="223"/>
      <c r="I28" s="226"/>
      <c r="J28" s="233"/>
      <c r="K28" s="197"/>
    </row>
    <row r="29" spans="1:11" ht="36.950000000000003" customHeight="1" x14ac:dyDescent="0.2">
      <c r="A29" s="196"/>
      <c r="B29" s="197"/>
      <c r="C29" s="197"/>
      <c r="D29" s="214"/>
      <c r="E29" s="199"/>
      <c r="F29" s="214"/>
      <c r="G29" s="197"/>
      <c r="H29" s="223"/>
      <c r="I29" s="227"/>
      <c r="J29" s="235"/>
      <c r="K29" s="235"/>
    </row>
    <row r="30" spans="1:11" ht="36.950000000000003" customHeight="1" x14ac:dyDescent="0.2">
      <c r="A30" s="196"/>
      <c r="B30" s="197"/>
      <c r="C30" s="197"/>
      <c r="D30" s="214"/>
      <c r="E30" s="199"/>
      <c r="F30" s="214"/>
      <c r="G30" s="197"/>
      <c r="H30" s="223"/>
      <c r="I30" s="227"/>
      <c r="J30" s="235"/>
      <c r="K30" s="235"/>
    </row>
    <row r="31" spans="1:11" ht="36.950000000000003" customHeight="1" x14ac:dyDescent="0.2">
      <c r="A31" s="196"/>
      <c r="B31" s="197"/>
      <c r="C31" s="198"/>
      <c r="D31" s="224"/>
      <c r="E31" s="199"/>
      <c r="F31" s="214"/>
      <c r="G31" s="225"/>
      <c r="H31" s="223"/>
      <c r="I31" s="231"/>
      <c r="J31" s="235"/>
      <c r="K31" s="235"/>
    </row>
    <row r="32" spans="1:11" ht="36.950000000000003" customHeight="1" x14ac:dyDescent="0.2">
      <c r="A32" s="196"/>
      <c r="B32" s="197"/>
      <c r="C32" s="197"/>
      <c r="D32" s="224"/>
      <c r="E32" s="199"/>
      <c r="F32" s="214"/>
      <c r="G32" s="197"/>
      <c r="H32" s="223"/>
      <c r="I32" s="232"/>
      <c r="J32" s="197"/>
      <c r="K32" s="197"/>
    </row>
    <row r="33" spans="1:11" ht="36.950000000000003" customHeight="1" x14ac:dyDescent="0.2">
      <c r="A33" s="196"/>
      <c r="B33" s="197"/>
      <c r="C33" s="197"/>
      <c r="D33" s="224"/>
      <c r="E33" s="199"/>
      <c r="F33" s="214"/>
      <c r="G33" s="197"/>
      <c r="H33" s="223"/>
      <c r="I33" s="231"/>
      <c r="J33" s="235"/>
      <c r="K33" s="235"/>
    </row>
    <row r="34" spans="1:11" ht="36.950000000000003" customHeight="1" x14ac:dyDescent="0.2">
      <c r="A34" s="196"/>
      <c r="B34" s="214"/>
      <c r="C34" s="202"/>
      <c r="D34" s="197"/>
      <c r="E34" s="199"/>
      <c r="F34" s="214"/>
      <c r="G34" s="201"/>
      <c r="H34" s="201"/>
      <c r="I34" s="228"/>
      <c r="J34" s="203"/>
      <c r="K34" s="199"/>
    </row>
    <row r="35" spans="1:11" ht="36.950000000000003" customHeight="1" x14ac:dyDescent="0.2">
      <c r="A35" s="196"/>
      <c r="B35" s="214"/>
      <c r="C35" s="202"/>
      <c r="D35" s="197"/>
      <c r="E35" s="199"/>
      <c r="F35" s="197"/>
      <c r="G35" s="201"/>
      <c r="H35" s="201"/>
      <c r="I35" s="228"/>
      <c r="J35" s="203"/>
      <c r="K35" s="199"/>
    </row>
    <row r="36" spans="1:11" ht="36.950000000000003" customHeight="1" x14ac:dyDescent="0.2">
      <c r="A36" s="196"/>
      <c r="B36" s="214"/>
      <c r="C36" s="202"/>
      <c r="D36" s="197"/>
      <c r="E36" s="199"/>
      <c r="F36" s="197"/>
      <c r="G36" s="201"/>
      <c r="H36" s="201"/>
      <c r="I36" s="228"/>
      <c r="J36" s="203"/>
      <c r="K36" s="199"/>
    </row>
    <row r="37" spans="1:11" ht="36.950000000000003" customHeight="1" x14ac:dyDescent="0.2">
      <c r="A37" s="196"/>
      <c r="B37" s="214"/>
      <c r="C37" s="202"/>
      <c r="D37" s="197"/>
      <c r="E37" s="199"/>
      <c r="F37" s="197"/>
      <c r="G37" s="201"/>
      <c r="H37" s="201"/>
      <c r="I37" s="228"/>
      <c r="J37" s="203"/>
      <c r="K37" s="199"/>
    </row>
    <row r="38" spans="1:11" ht="36.950000000000003" customHeight="1" x14ac:dyDescent="0.2">
      <c r="A38" s="196"/>
      <c r="B38" s="214"/>
      <c r="C38" s="202"/>
      <c r="D38" s="197"/>
      <c r="E38" s="199"/>
      <c r="F38" s="197"/>
      <c r="G38" s="201"/>
      <c r="H38" s="201"/>
      <c r="I38" s="228"/>
      <c r="J38" s="203"/>
      <c r="K38" s="199"/>
    </row>
    <row r="39" spans="1:11" ht="36.950000000000003" customHeight="1" x14ac:dyDescent="0.2">
      <c r="A39" s="196"/>
      <c r="B39" s="214"/>
      <c r="C39" s="202"/>
      <c r="D39" s="197"/>
      <c r="E39" s="199"/>
      <c r="F39" s="197"/>
      <c r="G39" s="201"/>
      <c r="H39" s="201"/>
      <c r="I39" s="228"/>
      <c r="J39" s="203"/>
      <c r="K39" s="199"/>
    </row>
    <row r="40" spans="1:11" ht="36.950000000000003" customHeight="1" x14ac:dyDescent="0.2">
      <c r="A40" s="196"/>
      <c r="B40" s="214"/>
      <c r="C40" s="202"/>
      <c r="D40" s="197"/>
      <c r="E40" s="199"/>
      <c r="F40" s="197"/>
      <c r="G40" s="201"/>
      <c r="H40" s="201"/>
      <c r="I40" s="228"/>
      <c r="J40" s="203"/>
      <c r="K40" s="199"/>
    </row>
    <row r="41" spans="1:11" ht="36.950000000000003" customHeight="1" x14ac:dyDescent="0.2">
      <c r="A41" s="196"/>
      <c r="B41" s="214"/>
      <c r="C41" s="202"/>
      <c r="D41" s="197"/>
      <c r="E41" s="199"/>
      <c r="F41" s="197"/>
      <c r="G41" s="201"/>
      <c r="H41" s="201"/>
      <c r="I41" s="228"/>
      <c r="J41" s="203"/>
      <c r="K41" s="199"/>
    </row>
    <row r="42" spans="1:11" ht="36.950000000000003" customHeight="1" x14ac:dyDescent="0.2">
      <c r="A42" s="196"/>
      <c r="B42" s="214"/>
      <c r="C42" s="202"/>
      <c r="D42" s="197"/>
      <c r="E42" s="199"/>
      <c r="F42" s="197"/>
      <c r="G42" s="201"/>
      <c r="H42" s="201"/>
      <c r="I42" s="228"/>
      <c r="J42" s="203"/>
      <c r="K42" s="199"/>
    </row>
    <row r="43" spans="1:11" ht="36.950000000000003" customHeight="1" x14ac:dyDescent="0.2">
      <c r="A43" s="196"/>
      <c r="B43" s="214"/>
      <c r="C43" s="202"/>
      <c r="D43" s="197"/>
      <c r="E43" s="199"/>
      <c r="F43" s="197"/>
      <c r="G43" s="201"/>
      <c r="H43" s="201"/>
      <c r="I43" s="228"/>
      <c r="J43" s="203"/>
      <c r="K43" s="199"/>
    </row>
    <row r="44" spans="1:11" ht="36.950000000000003" customHeight="1" x14ac:dyDescent="0.2">
      <c r="A44" s="196"/>
      <c r="B44" s="214"/>
      <c r="C44" s="202"/>
      <c r="D44" s="197"/>
      <c r="E44" s="199"/>
      <c r="F44" s="197"/>
      <c r="G44" s="201"/>
      <c r="H44" s="201"/>
      <c r="I44" s="228"/>
      <c r="J44" s="203"/>
      <c r="K44" s="199"/>
    </row>
    <row r="45" spans="1:11" ht="42.95" customHeight="1" x14ac:dyDescent="0.2">
      <c r="A45" s="236" t="s">
        <v>122</v>
      </c>
      <c r="B45" s="278"/>
      <c r="C45" s="278"/>
      <c r="D45" s="278"/>
      <c r="E45" s="278"/>
      <c r="F45" s="278"/>
      <c r="G45" s="278"/>
      <c r="H45" s="278"/>
      <c r="I45" s="278"/>
      <c r="J45" s="278"/>
      <c r="K45" s="278"/>
    </row>
    <row r="49" spans="1:8" hidden="1" x14ac:dyDescent="0.2">
      <c r="A49" s="200" t="s">
        <v>123</v>
      </c>
      <c r="B49" s="200" t="s">
        <v>121</v>
      </c>
      <c r="C49" s="200" t="s">
        <v>124</v>
      </c>
      <c r="D49" s="200" t="s">
        <v>87</v>
      </c>
      <c r="F49" s="200" t="s">
        <v>87</v>
      </c>
      <c r="H49" s="200" t="s">
        <v>87</v>
      </c>
    </row>
    <row r="50" spans="1:8" hidden="1" x14ac:dyDescent="0.2">
      <c r="A50" s="200" t="s">
        <v>125</v>
      </c>
      <c r="B50" s="200" t="s">
        <v>73</v>
      </c>
      <c r="C50" s="200" t="s">
        <v>85</v>
      </c>
      <c r="D50" s="200" t="s">
        <v>98</v>
      </c>
      <c r="F50" s="200" t="s">
        <v>98</v>
      </c>
      <c r="H50" s="200" t="s">
        <v>98</v>
      </c>
    </row>
    <row r="51" spans="1:8" hidden="1" x14ac:dyDescent="0.2">
      <c r="A51" s="200" t="s">
        <v>83</v>
      </c>
      <c r="B51" s="200" t="s">
        <v>68</v>
      </c>
      <c r="C51" s="200" t="s">
        <v>109</v>
      </c>
      <c r="D51" s="200" t="s">
        <v>79</v>
      </c>
      <c r="F51" s="200" t="s">
        <v>79</v>
      </c>
      <c r="H51" s="200" t="s">
        <v>79</v>
      </c>
    </row>
    <row r="52" spans="1:8" hidden="1" x14ac:dyDescent="0.2">
      <c r="A52" s="200" t="s">
        <v>107</v>
      </c>
      <c r="B52" s="200" t="s">
        <v>114</v>
      </c>
      <c r="C52" s="200" t="s">
        <v>126</v>
      </c>
    </row>
    <row r="53" spans="1:8" hidden="1" x14ac:dyDescent="0.2">
      <c r="A53" s="200" t="s">
        <v>91</v>
      </c>
      <c r="B53" s="200" t="s">
        <v>89</v>
      </c>
      <c r="C53" s="200" t="s">
        <v>117</v>
      </c>
    </row>
    <row r="54" spans="1:8" hidden="1" x14ac:dyDescent="0.2">
      <c r="A54" s="200" t="s">
        <v>75</v>
      </c>
      <c r="B54" s="200" t="s">
        <v>101</v>
      </c>
      <c r="C54" s="200" t="s">
        <v>77</v>
      </c>
    </row>
    <row r="55" spans="1:8" hidden="1" x14ac:dyDescent="0.2"/>
    <row r="56" spans="1:8" s="204" customFormat="1" x14ac:dyDescent="0.2"/>
    <row r="57" spans="1:8" s="204" customFormat="1" x14ac:dyDescent="0.2"/>
    <row r="58" spans="1:8" s="204" customFormat="1" ht="15" x14ac:dyDescent="0.25">
      <c r="A58" s="205"/>
      <c r="B58" s="205"/>
      <c r="C58" s="205"/>
    </row>
    <row r="59" spans="1:8" s="204" customFormat="1" ht="14.25" x14ac:dyDescent="0.2">
      <c r="A59" s="206"/>
      <c r="B59" s="207"/>
      <c r="C59" s="208"/>
    </row>
    <row r="60" spans="1:8" s="204" customFormat="1" ht="14.25" x14ac:dyDescent="0.2">
      <c r="A60" s="206"/>
      <c r="B60" s="207"/>
      <c r="C60" s="208"/>
    </row>
    <row r="61" spans="1:8" s="204" customFormat="1" ht="14.25" x14ac:dyDescent="0.2">
      <c r="A61" s="206"/>
      <c r="B61" s="207"/>
      <c r="C61" s="208"/>
    </row>
    <row r="62" spans="1:8" s="204" customFormat="1" ht="14.25" x14ac:dyDescent="0.2">
      <c r="A62" s="206"/>
      <c r="B62" s="207"/>
      <c r="C62" s="208"/>
    </row>
    <row r="63" spans="1:8" s="204" customFormat="1" ht="14.25" x14ac:dyDescent="0.2">
      <c r="A63" s="206"/>
      <c r="B63" s="207"/>
      <c r="C63" s="208"/>
    </row>
    <row r="64" spans="1:8" ht="14.25" x14ac:dyDescent="0.2">
      <c r="A64" s="209"/>
      <c r="B64" s="210"/>
      <c r="C64" s="211"/>
    </row>
    <row r="65" spans="1:3" ht="14.25" x14ac:dyDescent="0.2">
      <c r="A65" s="209"/>
      <c r="B65" s="210"/>
      <c r="C65" s="211"/>
    </row>
    <row r="66" spans="1:3" ht="14.25" x14ac:dyDescent="0.2">
      <c r="A66" s="209"/>
      <c r="B66" s="210"/>
      <c r="C66" s="211"/>
    </row>
    <row r="67" spans="1:3" ht="14.25" x14ac:dyDescent="0.2">
      <c r="A67" s="209"/>
      <c r="B67" s="210"/>
      <c r="C67" s="211"/>
    </row>
    <row r="68" spans="1:3" ht="14.25" x14ac:dyDescent="0.2">
      <c r="A68" s="209"/>
      <c r="B68" s="210"/>
      <c r="C68" s="211"/>
    </row>
    <row r="69" spans="1:3" ht="14.25" x14ac:dyDescent="0.2">
      <c r="A69" s="209"/>
      <c r="B69" s="210"/>
      <c r="C69" s="211"/>
    </row>
    <row r="70" spans="1:3" ht="14.25" x14ac:dyDescent="0.2">
      <c r="A70" s="209"/>
      <c r="B70" s="210"/>
    </row>
    <row r="71" spans="1:3" ht="14.25" x14ac:dyDescent="0.2">
      <c r="A71" s="209"/>
      <c r="B71" s="210"/>
    </row>
    <row r="72" spans="1:3" ht="14.25" x14ac:dyDescent="0.2">
      <c r="A72" s="209"/>
      <c r="B72" s="210"/>
    </row>
    <row r="144" s="212" customFormat="1" ht="25.5" customHeight="1" x14ac:dyDescent="0.2"/>
    <row r="145" s="212" customFormat="1" ht="24" customHeight="1" x14ac:dyDescent="0.2"/>
    <row r="146" s="212" customFormat="1" ht="22.5" customHeight="1" x14ac:dyDescent="0.2"/>
    <row r="147" ht="31.5" customHeight="1" x14ac:dyDescent="0.2"/>
  </sheetData>
  <sheetProtection formatCells="0" formatColumns="0" formatRows="0"/>
  <mergeCells count="16">
    <mergeCell ref="C1:K1"/>
    <mergeCell ref="A2:A4"/>
    <mergeCell ref="B2:I2"/>
    <mergeCell ref="B3:C3"/>
    <mergeCell ref="D3:E3"/>
    <mergeCell ref="F3:G3"/>
    <mergeCell ref="H3:I3"/>
    <mergeCell ref="B45:K45"/>
    <mergeCell ref="J2:J4"/>
    <mergeCell ref="K2:K4"/>
    <mergeCell ref="J5:J7"/>
    <mergeCell ref="K5:K7"/>
    <mergeCell ref="J8:J9"/>
    <mergeCell ref="K8:K9"/>
    <mergeCell ref="J10:J11"/>
    <mergeCell ref="K10:K11"/>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view="pageBreakPreview" topLeftCell="F1" zoomScaleNormal="100" zoomScaleSheetLayoutView="100" zoomScalePageLayoutView="55" workbookViewId="0">
      <selection activeCell="B5" sqref="B5:B10"/>
    </sheetView>
  </sheetViews>
  <sheetFormatPr baseColWidth="10" defaultColWidth="11.42578125" defaultRowHeight="16.5" customHeight="1" x14ac:dyDescent="0.3"/>
  <cols>
    <col min="1" max="1" width="4" style="172" bestFit="1" customWidth="1"/>
    <col min="2" max="4" width="18.7109375" style="173" customWidth="1"/>
    <col min="5" max="5" width="32.42578125" style="166" customWidth="1"/>
    <col min="6" max="6" width="18.42578125" style="172" customWidth="1"/>
    <col min="7" max="7" width="16.42578125" style="172" customWidth="1"/>
    <col min="8" max="8" width="16.140625" style="172" customWidth="1"/>
    <col min="9" max="9" width="19" style="174" customWidth="1"/>
    <col min="10" max="10" width="24.42578125" style="166" customWidth="1"/>
    <col min="11" max="11" width="16.5703125" style="166" customWidth="1"/>
    <col min="12" max="12" width="6.28515625" style="166" bestFit="1" customWidth="1"/>
    <col min="13" max="13" width="27" style="166" customWidth="1"/>
    <col min="14" max="14" width="21.28515625" style="166" hidden="1" customWidth="1"/>
    <col min="15" max="15" width="17.5703125" style="166" customWidth="1"/>
    <col min="16" max="16" width="6.28515625" style="166" bestFit="1" customWidth="1"/>
    <col min="17" max="17" width="20.42578125" style="166" customWidth="1"/>
    <col min="18" max="18" width="5.85546875" style="166" customWidth="1"/>
    <col min="19" max="19" width="31" style="166" customWidth="1"/>
    <col min="20" max="20" width="15.140625" style="166" bestFit="1" customWidth="1"/>
    <col min="21" max="21" width="18.42578125" style="166" customWidth="1"/>
    <col min="22" max="22" width="21" style="166" customWidth="1"/>
    <col min="23" max="23" width="19.28515625" style="166" customWidth="1"/>
    <col min="24" max="24" width="28.42578125" style="166" customWidth="1"/>
    <col min="25" max="25" width="6.85546875" style="166" customWidth="1"/>
    <col min="26" max="26" width="5" style="166" customWidth="1"/>
    <col min="27" max="27" width="5.5703125" style="166" customWidth="1"/>
    <col min="28" max="28" width="7.140625" style="166" customWidth="1"/>
    <col min="29" max="29" width="6.7109375" style="166" customWidth="1"/>
    <col min="30" max="30" width="7.5703125" style="166" customWidth="1"/>
    <col min="31" max="31" width="15.28515625" style="166" customWidth="1"/>
    <col min="32" max="32" width="12" style="166" customWidth="1"/>
    <col min="33" max="33" width="10.42578125" style="166" customWidth="1"/>
    <col min="34" max="34" width="9.28515625" style="166" customWidth="1"/>
    <col min="35" max="35" width="9.140625" style="166" customWidth="1"/>
    <col min="36" max="36" width="8.42578125" style="166" customWidth="1"/>
    <col min="37" max="37" width="7.28515625" style="166" customWidth="1"/>
    <col min="38" max="38" width="23" style="166" customWidth="1"/>
    <col min="39" max="39" width="18.85546875" style="166" customWidth="1"/>
    <col min="40" max="40" width="22.140625" style="166" customWidth="1"/>
    <col min="41" max="41" width="20.5703125" style="166" customWidth="1"/>
    <col min="42" max="42" width="18.5703125" style="166" customWidth="1"/>
    <col min="43" max="43" width="20.5703125" style="166" customWidth="1"/>
    <col min="44" max="44" width="18.5703125" style="166" customWidth="1"/>
    <col min="45" max="45" width="20.5703125" style="166" customWidth="1"/>
    <col min="46" max="46" width="18.5703125" style="166" customWidth="1"/>
    <col min="47" max="47" width="20.5703125" style="166" customWidth="1"/>
    <col min="48" max="48" width="18.5703125" style="166" customWidth="1"/>
    <col min="49" max="49" width="21" style="166" customWidth="1"/>
    <col min="50" max="51" width="23" style="166" customWidth="1"/>
    <col min="52" max="52" width="18.85546875" style="166" customWidth="1"/>
    <col min="53" max="53" width="16.85546875" style="166" customWidth="1"/>
    <col min="54" max="54" width="19.5703125" style="166" customWidth="1"/>
    <col min="55" max="56" width="23" style="166" customWidth="1"/>
    <col min="57" max="57" width="18.85546875" style="166" customWidth="1"/>
    <col min="58" max="58" width="16.85546875" style="166" customWidth="1"/>
    <col min="59" max="59" width="19.5703125" style="166" customWidth="1"/>
    <col min="60" max="61" width="23" style="166" customWidth="1"/>
    <col min="62" max="62" width="18.85546875" style="166" customWidth="1"/>
    <col min="63" max="63" width="16.85546875" style="166" customWidth="1"/>
    <col min="64" max="64" width="19.5703125" style="166" customWidth="1"/>
    <col min="65" max="66" width="23" style="166" customWidth="1"/>
    <col min="67" max="67" width="18.85546875" style="166" customWidth="1"/>
    <col min="68" max="68" width="16.85546875" style="166" customWidth="1"/>
    <col min="69" max="69" width="19.5703125" style="166" customWidth="1"/>
    <col min="70" max="70" width="20.5703125" style="188" customWidth="1"/>
    <col min="71" max="72" width="23" style="166" customWidth="1"/>
    <col min="73" max="73" width="18.5703125" style="166" customWidth="1"/>
    <col min="74" max="74" width="20.5703125" style="166" customWidth="1"/>
    <col min="75" max="75" width="23" style="166" customWidth="1"/>
    <col min="76" max="76" width="18.5703125" style="166" customWidth="1"/>
    <col min="77" max="77" width="20.5703125" style="166" customWidth="1"/>
    <col min="78" max="78" width="23" style="166" customWidth="1"/>
    <col min="79" max="79" width="18.85546875" style="166" customWidth="1"/>
    <col min="80" max="80" width="18.5703125" style="166" customWidth="1"/>
    <col min="81" max="16384" width="11.42578125" style="166"/>
  </cols>
  <sheetData>
    <row r="1" spans="1:106" ht="16.5" customHeight="1" x14ac:dyDescent="0.3">
      <c r="A1" s="161"/>
      <c r="B1" s="162"/>
      <c r="C1" s="162"/>
      <c r="E1" s="163"/>
      <c r="F1" s="164"/>
      <c r="G1" s="161"/>
      <c r="H1" s="161"/>
      <c r="I1" s="165"/>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87"/>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row>
    <row r="2" spans="1:106" ht="16.5" customHeight="1" x14ac:dyDescent="0.3">
      <c r="A2" s="330" t="s">
        <v>127</v>
      </c>
      <c r="B2" s="331"/>
      <c r="C2" s="331"/>
      <c r="D2" s="331"/>
      <c r="E2" s="331"/>
      <c r="F2" s="331"/>
      <c r="G2" s="331"/>
      <c r="H2" s="331"/>
      <c r="I2" s="332"/>
      <c r="J2" s="330" t="s">
        <v>128</v>
      </c>
      <c r="K2" s="331"/>
      <c r="L2" s="331"/>
      <c r="M2" s="331"/>
      <c r="N2" s="331"/>
      <c r="O2" s="331"/>
      <c r="P2" s="331"/>
      <c r="Q2" s="332"/>
      <c r="R2" s="299" t="s">
        <v>129</v>
      </c>
      <c r="S2" s="299"/>
      <c r="T2" s="299"/>
      <c r="U2" s="299"/>
      <c r="V2" s="299"/>
      <c r="W2" s="299"/>
      <c r="X2" s="299"/>
      <c r="Y2" s="299"/>
      <c r="Z2" s="299"/>
      <c r="AA2" s="299"/>
      <c r="AB2" s="299"/>
      <c r="AC2" s="299"/>
      <c r="AD2" s="299"/>
      <c r="AE2" s="299" t="s">
        <v>130</v>
      </c>
      <c r="AF2" s="299"/>
      <c r="AG2" s="299"/>
      <c r="AH2" s="299"/>
      <c r="AI2" s="299"/>
      <c r="AJ2" s="299"/>
      <c r="AK2" s="299"/>
      <c r="AL2" s="300" t="s">
        <v>131</v>
      </c>
      <c r="AM2" s="300"/>
      <c r="AN2" s="300"/>
      <c r="AO2" s="300"/>
      <c r="AP2" s="300"/>
      <c r="AQ2" s="300"/>
      <c r="AR2" s="300"/>
      <c r="AS2" s="300"/>
      <c r="AT2" s="300"/>
      <c r="AU2" s="300"/>
      <c r="AV2" s="300"/>
      <c r="AW2" s="300"/>
      <c r="AX2" s="305" t="s">
        <v>132</v>
      </c>
      <c r="AY2" s="305"/>
      <c r="AZ2" s="305"/>
      <c r="BA2" s="305"/>
      <c r="BB2" s="305"/>
      <c r="BC2" s="305" t="s">
        <v>133</v>
      </c>
      <c r="BD2" s="305"/>
      <c r="BE2" s="305"/>
      <c r="BF2" s="305"/>
      <c r="BG2" s="305"/>
      <c r="BH2" s="305" t="s">
        <v>134</v>
      </c>
      <c r="BI2" s="305"/>
      <c r="BJ2" s="305"/>
      <c r="BK2" s="305"/>
      <c r="BL2" s="305"/>
      <c r="BM2" s="305" t="s">
        <v>135</v>
      </c>
      <c r="BN2" s="305"/>
      <c r="BO2" s="305"/>
      <c r="BP2" s="305"/>
      <c r="BQ2" s="305"/>
      <c r="BR2" s="297" t="s">
        <v>136</v>
      </c>
      <c r="BS2" s="297"/>
      <c r="BT2" s="297"/>
      <c r="BU2" s="297"/>
      <c r="BV2" s="333" t="s">
        <v>137</v>
      </c>
      <c r="BW2" s="333"/>
      <c r="BX2" s="333"/>
      <c r="BY2" s="327" t="s">
        <v>138</v>
      </c>
      <c r="BZ2" s="328"/>
      <c r="CA2" s="328"/>
      <c r="CB2" s="329"/>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row>
    <row r="3" spans="1:106" ht="16.5" customHeight="1" x14ac:dyDescent="0.3">
      <c r="A3" s="316" t="s">
        <v>139</v>
      </c>
      <c r="B3" s="294" t="s">
        <v>7</v>
      </c>
      <c r="C3" s="294" t="s">
        <v>9</v>
      </c>
      <c r="D3" s="298" t="s">
        <v>140</v>
      </c>
      <c r="E3" s="298" t="s">
        <v>21</v>
      </c>
      <c r="F3" s="299" t="s">
        <v>15</v>
      </c>
      <c r="G3" s="294" t="s">
        <v>17</v>
      </c>
      <c r="H3" s="294" t="s">
        <v>141</v>
      </c>
      <c r="I3" s="294" t="s">
        <v>23</v>
      </c>
      <c r="J3" s="294" t="s">
        <v>142</v>
      </c>
      <c r="K3" s="294" t="s">
        <v>143</v>
      </c>
      <c r="L3" s="298" t="s">
        <v>144</v>
      </c>
      <c r="M3" s="294" t="s">
        <v>145</v>
      </c>
      <c r="N3" s="301" t="s">
        <v>146</v>
      </c>
      <c r="O3" s="294" t="s">
        <v>147</v>
      </c>
      <c r="P3" s="299" t="s">
        <v>144</v>
      </c>
      <c r="Q3" s="294" t="s">
        <v>29</v>
      </c>
      <c r="R3" s="293" t="s">
        <v>148</v>
      </c>
      <c r="S3" s="294" t="s">
        <v>31</v>
      </c>
      <c r="T3" s="294" t="s">
        <v>33</v>
      </c>
      <c r="U3" s="317" t="s">
        <v>149</v>
      </c>
      <c r="V3" s="318"/>
      <c r="W3" s="318"/>
      <c r="X3" s="319"/>
      <c r="Y3" s="294" t="s">
        <v>150</v>
      </c>
      <c r="Z3" s="294"/>
      <c r="AA3" s="294"/>
      <c r="AB3" s="294"/>
      <c r="AC3" s="294"/>
      <c r="AD3" s="294"/>
      <c r="AE3" s="293" t="s">
        <v>151</v>
      </c>
      <c r="AF3" s="293" t="s">
        <v>152</v>
      </c>
      <c r="AG3" s="293" t="s">
        <v>144</v>
      </c>
      <c r="AH3" s="293" t="s">
        <v>153</v>
      </c>
      <c r="AI3" s="293" t="s">
        <v>144</v>
      </c>
      <c r="AJ3" s="293" t="s">
        <v>154</v>
      </c>
      <c r="AK3" s="293" t="s">
        <v>49</v>
      </c>
      <c r="AL3" s="295" t="s">
        <v>155</v>
      </c>
      <c r="AM3" s="295" t="s">
        <v>156</v>
      </c>
      <c r="AN3" s="295" t="s">
        <v>157</v>
      </c>
      <c r="AO3" s="295" t="s">
        <v>158</v>
      </c>
      <c r="AP3" s="295" t="s">
        <v>159</v>
      </c>
      <c r="AQ3" s="295" t="s">
        <v>158</v>
      </c>
      <c r="AR3" s="303" t="s">
        <v>160</v>
      </c>
      <c r="AS3" s="295" t="s">
        <v>158</v>
      </c>
      <c r="AT3" s="295" t="s">
        <v>161</v>
      </c>
      <c r="AU3" s="295" t="s">
        <v>158</v>
      </c>
      <c r="AV3" s="303" t="s">
        <v>162</v>
      </c>
      <c r="AW3" s="295" t="s">
        <v>53</v>
      </c>
      <c r="AX3" s="296" t="s">
        <v>163</v>
      </c>
      <c r="AY3" s="296" t="s">
        <v>164</v>
      </c>
      <c r="AZ3" s="296" t="s">
        <v>156</v>
      </c>
      <c r="BA3" s="296" t="s">
        <v>165</v>
      </c>
      <c r="BB3" s="296" t="s">
        <v>166</v>
      </c>
      <c r="BC3" s="296" t="s">
        <v>163</v>
      </c>
      <c r="BD3" s="296" t="s">
        <v>164</v>
      </c>
      <c r="BE3" s="296" t="s">
        <v>156</v>
      </c>
      <c r="BF3" s="296" t="s">
        <v>165</v>
      </c>
      <c r="BG3" s="296" t="s">
        <v>166</v>
      </c>
      <c r="BH3" s="296" t="s">
        <v>163</v>
      </c>
      <c r="BI3" s="296" t="s">
        <v>164</v>
      </c>
      <c r="BJ3" s="296" t="s">
        <v>156</v>
      </c>
      <c r="BK3" s="296" t="s">
        <v>165</v>
      </c>
      <c r="BL3" s="296" t="s">
        <v>166</v>
      </c>
      <c r="BM3" s="296" t="s">
        <v>163</v>
      </c>
      <c r="BN3" s="296" t="s">
        <v>164</v>
      </c>
      <c r="BO3" s="296" t="s">
        <v>156</v>
      </c>
      <c r="BP3" s="296" t="s">
        <v>165</v>
      </c>
      <c r="BQ3" s="296" t="s">
        <v>166</v>
      </c>
      <c r="BR3" s="292" t="s">
        <v>167</v>
      </c>
      <c r="BS3" s="292" t="s">
        <v>168</v>
      </c>
      <c r="BT3" s="292" t="s">
        <v>169</v>
      </c>
      <c r="BU3" s="292" t="s">
        <v>164</v>
      </c>
      <c r="BV3" s="334" t="s">
        <v>158</v>
      </c>
      <c r="BW3" s="334" t="s">
        <v>170</v>
      </c>
      <c r="BX3" s="334" t="s">
        <v>171</v>
      </c>
      <c r="BY3" s="291" t="s">
        <v>172</v>
      </c>
      <c r="BZ3" s="291" t="s">
        <v>173</v>
      </c>
      <c r="CA3" s="291" t="s">
        <v>174</v>
      </c>
      <c r="CB3" s="291" t="s">
        <v>175</v>
      </c>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row>
    <row r="4" spans="1:106" s="168" customFormat="1" ht="67.5" customHeight="1" x14ac:dyDescent="0.25">
      <c r="A4" s="316"/>
      <c r="B4" s="294"/>
      <c r="C4" s="294"/>
      <c r="D4" s="298"/>
      <c r="E4" s="298"/>
      <c r="F4" s="299"/>
      <c r="G4" s="294"/>
      <c r="H4" s="294"/>
      <c r="I4" s="294"/>
      <c r="J4" s="294"/>
      <c r="K4" s="294"/>
      <c r="L4" s="298"/>
      <c r="M4" s="294"/>
      <c r="N4" s="302"/>
      <c r="O4" s="299"/>
      <c r="P4" s="299"/>
      <c r="Q4" s="294"/>
      <c r="R4" s="293"/>
      <c r="S4" s="294"/>
      <c r="T4" s="294"/>
      <c r="U4" s="175" t="s">
        <v>176</v>
      </c>
      <c r="V4" s="175" t="s">
        <v>177</v>
      </c>
      <c r="W4" s="175" t="s">
        <v>178</v>
      </c>
      <c r="X4" s="175" t="s">
        <v>179</v>
      </c>
      <c r="Y4" s="176" t="s">
        <v>70</v>
      </c>
      <c r="Z4" s="176" t="s">
        <v>180</v>
      </c>
      <c r="AA4" s="176" t="s">
        <v>181</v>
      </c>
      <c r="AB4" s="176" t="s">
        <v>182</v>
      </c>
      <c r="AC4" s="176" t="s">
        <v>183</v>
      </c>
      <c r="AD4" s="176" t="s">
        <v>165</v>
      </c>
      <c r="AE4" s="293"/>
      <c r="AF4" s="293"/>
      <c r="AG4" s="293"/>
      <c r="AH4" s="293"/>
      <c r="AI4" s="293"/>
      <c r="AJ4" s="293"/>
      <c r="AK4" s="293"/>
      <c r="AL4" s="295"/>
      <c r="AM4" s="295"/>
      <c r="AN4" s="295"/>
      <c r="AO4" s="295"/>
      <c r="AP4" s="295"/>
      <c r="AQ4" s="295"/>
      <c r="AR4" s="304"/>
      <c r="AS4" s="295"/>
      <c r="AT4" s="295"/>
      <c r="AU4" s="295"/>
      <c r="AV4" s="304"/>
      <c r="AW4" s="295"/>
      <c r="AX4" s="296"/>
      <c r="AY4" s="296"/>
      <c r="AZ4" s="296"/>
      <c r="BA4" s="296"/>
      <c r="BB4" s="296"/>
      <c r="BC4" s="296"/>
      <c r="BD4" s="296"/>
      <c r="BE4" s="296"/>
      <c r="BF4" s="296"/>
      <c r="BG4" s="296"/>
      <c r="BH4" s="296"/>
      <c r="BI4" s="296"/>
      <c r="BJ4" s="296"/>
      <c r="BK4" s="296"/>
      <c r="BL4" s="296"/>
      <c r="BM4" s="296"/>
      <c r="BN4" s="296"/>
      <c r="BO4" s="296"/>
      <c r="BP4" s="296"/>
      <c r="BQ4" s="296"/>
      <c r="BR4" s="292"/>
      <c r="BS4" s="292"/>
      <c r="BT4" s="292"/>
      <c r="BU4" s="292"/>
      <c r="BV4" s="334"/>
      <c r="BW4" s="334"/>
      <c r="BX4" s="334"/>
      <c r="BY4" s="291"/>
      <c r="BZ4" s="291"/>
      <c r="CA4" s="291"/>
      <c r="CB4" s="291"/>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row>
    <row r="5" spans="1:106" s="171" customFormat="1" ht="107.25" customHeight="1" x14ac:dyDescent="0.25">
      <c r="A5" s="308">
        <v>1</v>
      </c>
      <c r="B5" s="290" t="s">
        <v>72</v>
      </c>
      <c r="C5" s="290" t="s">
        <v>184</v>
      </c>
      <c r="D5" s="290" t="s">
        <v>185</v>
      </c>
      <c r="E5" s="309" t="s">
        <v>186</v>
      </c>
      <c r="F5" s="290" t="s">
        <v>187</v>
      </c>
      <c r="G5" s="290" t="s">
        <v>188</v>
      </c>
      <c r="H5" s="290" t="s">
        <v>189</v>
      </c>
      <c r="I5" s="290" t="s">
        <v>494</v>
      </c>
      <c r="J5" s="306">
        <v>1287</v>
      </c>
      <c r="K5" s="307" t="str">
        <f>IF(J5&lt;=0,"",IF(J5&lt;=2,"Muy Baja",IF(J5&lt;=24,"Baja",IF(J5&lt;=500,"Media",IF(J5&lt;=5000,"Alta","Muy Alta")))))</f>
        <v>Alta</v>
      </c>
      <c r="L5" s="311">
        <f>IF(K5="","",IF(K5="Muy Baja",0.2,IF(K5="Baja",0.4,IF(K5="Media",0.6,IF(K5="Alta",0.8,IF(K5="Muy Alta",1,))))))</f>
        <v>0.8</v>
      </c>
      <c r="M5" s="312" t="s">
        <v>191</v>
      </c>
      <c r="N5" s="313" t="str">
        <f>IF(NOT(ISERROR(MATCH(M5,'Tabla Impacto'!$B$221:$B$223,0))),'Tabla Impacto'!$F$223&amp;"Por favor no seleccionar los criterios de impacto(Afectación Económica o presupuestal y Pérdida Reputacional)",M5)</f>
        <v xml:space="preserve">     El riesgo afecta la imagen de alguna área de la organización</v>
      </c>
      <c r="O5" s="307" t="str">
        <f>IF(OR(N5='Tabla Impacto'!$C$11,N5='Tabla Impacto'!$D$11),"Leve",IF(OR(N5='Tabla Impacto'!$C$12,N5='Tabla Impacto'!$D$12),"Menor",IF(OR(N5='Tabla Impacto'!$C$13,N5='Tabla Impacto'!$D$13),"Moderado",IF(OR(N5='Tabla Impacto'!$C$14,N5='Tabla Impacto'!$D$14),"Mayor",IF(OR(N5='Tabla Impacto'!$C$15,N5='Tabla Impacto'!$D$15),"Catastrófico","")))))</f>
        <v>Leve</v>
      </c>
      <c r="P5" s="311">
        <f>IF(O5="","",IF(O5="Leve",0.2,IF(O5="Menor",0.4,IF(O5="Moderado",0.6,IF(O5="Mayor",0.8,IF(O5="Catastrófico",1,))))))</f>
        <v>0.2</v>
      </c>
      <c r="Q5" s="310" t="str">
        <f>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Moderado</v>
      </c>
      <c r="R5" s="156">
        <v>1</v>
      </c>
      <c r="S5" s="116" t="s">
        <v>192</v>
      </c>
      <c r="T5" s="157" t="str">
        <f t="shared" ref="T5:T37" si="0">IF(OR(Y5="Preventivo",Y5="Detectivo"),"Probabilidad",IF(Y5="Correctivo","Impacto",""))</f>
        <v>Probabilidad</v>
      </c>
      <c r="U5" s="169" t="s">
        <v>193</v>
      </c>
      <c r="V5" s="169" t="s">
        <v>193</v>
      </c>
      <c r="W5" s="169" t="s">
        <v>193</v>
      </c>
      <c r="X5" s="169" t="s">
        <v>193</v>
      </c>
      <c r="Y5" s="117" t="s">
        <v>194</v>
      </c>
      <c r="Z5" s="117" t="s">
        <v>195</v>
      </c>
      <c r="AA5" s="118" t="str">
        <f t="shared" ref="AA5:AA36" si="1">IF(AND(Y5="Preventivo",Z5="Automático"),"50%",IF(AND(Y5="Preventivo",Z5="Manual"),"40%",IF(AND(Y5="Detectivo",Z5="Automático"),"40%",IF(AND(Y5="Detectivo",Z5="Manual"),"30%",IF(AND(Y5="Correctivo",Z5="Automático"),"35%",IF(AND(Y5="Correctivo",Z5="Manual"),"25%",""))))))</f>
        <v>40%</v>
      </c>
      <c r="AB5" s="117" t="s">
        <v>196</v>
      </c>
      <c r="AC5" s="117" t="s">
        <v>197</v>
      </c>
      <c r="AD5" s="117" t="s">
        <v>198</v>
      </c>
      <c r="AE5" s="185">
        <f>IFERROR(IF(T5="Probabilidad",(L5-(+L5*AA5)),IF(T5="Impacto",L5,"")),"")</f>
        <v>0.48</v>
      </c>
      <c r="AF5" s="154" t="str">
        <f>IFERROR(IF(AE5="","",IF(AE5&lt;=0.2,"Muy Baja",IF(AE5&lt;=0.4,"Baja",IF(AE5&lt;=0.6,"Media",IF(AE5&lt;=0.8,"Alta","Muy Alta"))))),"")</f>
        <v>Media</v>
      </c>
      <c r="AG5" s="118">
        <f t="shared" ref="AG5:AG36" si="2">+AE5</f>
        <v>0.48</v>
      </c>
      <c r="AH5" s="154" t="str">
        <f>IFERROR(IF(AI5="","",IF(AI5&lt;=0.2,"Leve",IF(AI5&lt;=0.4,"Menor",IF(AI5&lt;=0.6,"Moderado",IF(AI5&lt;=0.8,"Mayor","Catastrófico"))))),"")</f>
        <v>Leve</v>
      </c>
      <c r="AI5" s="118">
        <f>IFERROR(IF(T5="Impacto",(P5-(+P5*AA5)),IF(T5="Probabilidad",P5,"")),"")</f>
        <v>0.2</v>
      </c>
      <c r="AJ5" s="119" t="str">
        <f t="shared" ref="AJ5:AJ36"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Moderado</v>
      </c>
      <c r="AK5" s="324" t="s">
        <v>199</v>
      </c>
      <c r="AL5" s="237" t="s">
        <v>200</v>
      </c>
      <c r="AM5" s="156" t="s">
        <v>201</v>
      </c>
      <c r="AN5" s="120">
        <v>44926</v>
      </c>
      <c r="AO5" s="160"/>
      <c r="AP5" s="158"/>
      <c r="AQ5" s="160"/>
      <c r="AR5" s="158"/>
      <c r="AS5" s="120"/>
      <c r="AT5" s="155"/>
      <c r="AU5" s="120"/>
      <c r="AV5" s="155"/>
      <c r="AW5" s="156"/>
      <c r="AX5" s="155"/>
      <c r="AY5" s="155"/>
      <c r="AZ5" s="156"/>
      <c r="BA5" s="120"/>
      <c r="BB5" s="120"/>
      <c r="BC5" s="155"/>
      <c r="BD5" s="155"/>
      <c r="BE5" s="156"/>
      <c r="BF5" s="120"/>
      <c r="BG5" s="120"/>
      <c r="BH5" s="155"/>
      <c r="BI5" s="155"/>
      <c r="BJ5" s="156"/>
      <c r="BK5" s="120"/>
      <c r="BL5" s="120"/>
      <c r="BM5" s="155"/>
      <c r="BN5" s="155"/>
      <c r="BO5" s="156"/>
      <c r="BP5" s="120"/>
      <c r="BQ5" s="120"/>
      <c r="BR5" s="238" t="s">
        <v>539</v>
      </c>
      <c r="BS5" s="155"/>
      <c r="BT5" s="155"/>
      <c r="BU5" s="155"/>
      <c r="BV5" s="120"/>
      <c r="BW5" s="155"/>
      <c r="BX5" s="155"/>
      <c r="BY5" s="120"/>
      <c r="BZ5" s="155"/>
      <c r="CA5" s="156"/>
      <c r="CB5" s="155"/>
    </row>
    <row r="6" spans="1:106" ht="59.25" customHeight="1" x14ac:dyDescent="0.3">
      <c r="A6" s="308"/>
      <c r="B6" s="290"/>
      <c r="C6" s="290"/>
      <c r="D6" s="290"/>
      <c r="E6" s="309"/>
      <c r="F6" s="290"/>
      <c r="G6" s="290"/>
      <c r="H6" s="290"/>
      <c r="I6" s="290"/>
      <c r="J6" s="306"/>
      <c r="K6" s="307"/>
      <c r="L6" s="311"/>
      <c r="M6" s="312"/>
      <c r="N6" s="314"/>
      <c r="O6" s="307"/>
      <c r="P6" s="311"/>
      <c r="Q6" s="310"/>
      <c r="R6" s="156">
        <v>2</v>
      </c>
      <c r="S6" s="116" t="s">
        <v>202</v>
      </c>
      <c r="T6" s="157" t="str">
        <f t="shared" si="0"/>
        <v>Probabilidad</v>
      </c>
      <c r="U6" s="169" t="s">
        <v>193</v>
      </c>
      <c r="V6" s="169" t="s">
        <v>193</v>
      </c>
      <c r="W6" s="169" t="s">
        <v>193</v>
      </c>
      <c r="X6" s="169" t="s">
        <v>193</v>
      </c>
      <c r="Y6" s="117" t="s">
        <v>194</v>
      </c>
      <c r="Z6" s="117" t="s">
        <v>195</v>
      </c>
      <c r="AA6" s="118" t="str">
        <f t="shared" si="1"/>
        <v>40%</v>
      </c>
      <c r="AB6" s="117" t="s">
        <v>196</v>
      </c>
      <c r="AC6" s="117" t="s">
        <v>203</v>
      </c>
      <c r="AD6" s="117" t="s">
        <v>198</v>
      </c>
      <c r="AE6" s="185">
        <f>IFERROR(IF(AND(T5="Probabilidad",T6="Probabilidad"),(AG5-(+AG5*AA6)),IF(T6="Probabilidad",(L5-(+L5*AA6)),IF(T6="Impacto",AG5,""))),"")</f>
        <v>0.28799999999999998</v>
      </c>
      <c r="AF6" s="154" t="str">
        <f t="shared" ref="AF6:AF64" si="4">IFERROR(IF(AE6="","",IF(AE6&lt;=0.2,"Muy Baja",IF(AE6&lt;=0.4,"Baja",IF(AE6&lt;=0.6,"Media",IF(AE6&lt;=0.8,"Alta","Muy Alta"))))),"")</f>
        <v>Baja</v>
      </c>
      <c r="AG6" s="118">
        <f t="shared" si="2"/>
        <v>0.28799999999999998</v>
      </c>
      <c r="AH6" s="154" t="str">
        <f t="shared" ref="AH6:AH64" si="5">IFERROR(IF(AI6="","",IF(AI6&lt;=0.2,"Leve",IF(AI6&lt;=0.4,"Menor",IF(AI6&lt;=0.6,"Moderado",IF(AI6&lt;=0.8,"Mayor","Catastrófico"))))),"")</f>
        <v>Leve</v>
      </c>
      <c r="AI6" s="118">
        <f>IFERROR(IF(AND(T5="Impacto",T6="Impacto"),(AI5-(+AI5*AA6)),IF(T6="Impacto",($P$5-(+$P$5*AA6)),IF(T6="Probabilidad",AI5,""))),"")</f>
        <v>0.2</v>
      </c>
      <c r="AJ6" s="119" t="str">
        <f t="shared" si="3"/>
        <v>Bajo</v>
      </c>
      <c r="AK6" s="325"/>
      <c r="AL6" s="237" t="s">
        <v>204</v>
      </c>
      <c r="AM6" s="156" t="s">
        <v>205</v>
      </c>
      <c r="AN6" s="120">
        <v>44926</v>
      </c>
      <c r="AO6" s="120"/>
      <c r="AP6" s="155"/>
      <c r="AQ6" s="120"/>
      <c r="AR6" s="155"/>
      <c r="AS6" s="120"/>
      <c r="AT6" s="155"/>
      <c r="AU6" s="120"/>
      <c r="AV6" s="155"/>
      <c r="AW6" s="156"/>
      <c r="AX6" s="155"/>
      <c r="AY6" s="155"/>
      <c r="AZ6" s="156"/>
      <c r="BA6" s="120"/>
      <c r="BB6" s="120"/>
      <c r="BC6" s="155"/>
      <c r="BD6" s="155"/>
      <c r="BE6" s="156"/>
      <c r="BF6" s="120"/>
      <c r="BG6" s="120"/>
      <c r="BH6" s="155"/>
      <c r="BI6" s="155"/>
      <c r="BJ6" s="156"/>
      <c r="BK6" s="120"/>
      <c r="BL6" s="120"/>
      <c r="BM6" s="155"/>
      <c r="BN6" s="155"/>
      <c r="BO6" s="156"/>
      <c r="BP6" s="120"/>
      <c r="BQ6" s="120"/>
      <c r="BR6" s="238" t="s">
        <v>538</v>
      </c>
      <c r="BS6" s="155"/>
      <c r="BT6" s="155"/>
      <c r="BU6" s="155"/>
      <c r="BV6" s="120"/>
      <c r="BW6" s="155"/>
      <c r="BX6" s="155"/>
      <c r="BY6" s="120"/>
      <c r="BZ6" s="155"/>
      <c r="CA6" s="156"/>
      <c r="CB6" s="155"/>
    </row>
    <row r="7" spans="1:106" ht="37.5" customHeight="1" x14ac:dyDescent="0.3">
      <c r="A7" s="308"/>
      <c r="B7" s="290"/>
      <c r="C7" s="290"/>
      <c r="D7" s="290"/>
      <c r="E7" s="309"/>
      <c r="F7" s="290"/>
      <c r="G7" s="290"/>
      <c r="H7" s="290"/>
      <c r="I7" s="290"/>
      <c r="J7" s="306"/>
      <c r="K7" s="307"/>
      <c r="L7" s="311"/>
      <c r="M7" s="312"/>
      <c r="N7" s="314"/>
      <c r="O7" s="307"/>
      <c r="P7" s="311"/>
      <c r="Q7" s="310"/>
      <c r="R7" s="156">
        <v>3</v>
      </c>
      <c r="S7" s="116" t="s">
        <v>206</v>
      </c>
      <c r="T7" s="157" t="str">
        <f t="shared" si="0"/>
        <v>Probabilidad</v>
      </c>
      <c r="U7" s="169" t="s">
        <v>193</v>
      </c>
      <c r="V7" s="169" t="s">
        <v>193</v>
      </c>
      <c r="W7" s="169" t="s">
        <v>193</v>
      </c>
      <c r="X7" s="169" t="s">
        <v>193</v>
      </c>
      <c r="Y7" s="117" t="s">
        <v>194</v>
      </c>
      <c r="Z7" s="117" t="s">
        <v>195</v>
      </c>
      <c r="AA7" s="118" t="str">
        <f t="shared" si="1"/>
        <v>40%</v>
      </c>
      <c r="AB7" s="117" t="s">
        <v>196</v>
      </c>
      <c r="AC7" s="117" t="s">
        <v>203</v>
      </c>
      <c r="AD7" s="117" t="s">
        <v>198</v>
      </c>
      <c r="AE7" s="185">
        <f>IFERROR(IF(AND(T6="Probabilidad",T7="Probabilidad"),(AG6-(+AG6*AA7)),IF(AND(T6="Impacto",T7="Probabilidad"),(AG5-(+AG5*AA7)),IF(T7="Impacto",AG6,""))),"")</f>
        <v>0.17279999999999998</v>
      </c>
      <c r="AF7" s="154" t="str">
        <f t="shared" si="4"/>
        <v>Muy Baja</v>
      </c>
      <c r="AG7" s="118">
        <f t="shared" si="2"/>
        <v>0.17279999999999998</v>
      </c>
      <c r="AH7" s="154" t="str">
        <f t="shared" si="5"/>
        <v>Leve</v>
      </c>
      <c r="AI7" s="118">
        <f>IFERROR(IF(AND(T6="Impacto",T7="Impacto"),(AI6-(+AI6*AA7)),IF(AND(T6="Probabilidad",T7="Impacto"),(AI5-(+AI5*AA7)),IF(T7="Probabilidad",AI6,""))),"")</f>
        <v>0.2</v>
      </c>
      <c r="AJ7" s="119" t="str">
        <f t="shared" si="3"/>
        <v>Bajo</v>
      </c>
      <c r="AK7" s="325"/>
      <c r="AL7" s="237" t="s">
        <v>207</v>
      </c>
      <c r="AM7" s="156" t="s">
        <v>201</v>
      </c>
      <c r="AN7" s="120">
        <v>44926</v>
      </c>
      <c r="AO7" s="120"/>
      <c r="AP7" s="155"/>
      <c r="AQ7" s="120"/>
      <c r="AR7" s="155"/>
      <c r="AS7" s="120"/>
      <c r="AT7" s="155"/>
      <c r="AU7" s="120"/>
      <c r="AV7" s="155"/>
      <c r="AW7" s="156"/>
      <c r="AX7" s="155"/>
      <c r="AY7" s="155"/>
      <c r="AZ7" s="156"/>
      <c r="BA7" s="120"/>
      <c r="BB7" s="120"/>
      <c r="BC7" s="155"/>
      <c r="BD7" s="155"/>
      <c r="BE7" s="156"/>
      <c r="BF7" s="120"/>
      <c r="BG7" s="120"/>
      <c r="BH7" s="155"/>
      <c r="BI7" s="155"/>
      <c r="BJ7" s="156"/>
      <c r="BK7" s="120"/>
      <c r="BL7" s="120"/>
      <c r="BM7" s="155"/>
      <c r="BN7" s="155"/>
      <c r="BO7" s="156"/>
      <c r="BP7" s="120"/>
      <c r="BQ7" s="120"/>
      <c r="BR7" s="160"/>
      <c r="BS7" s="155"/>
      <c r="BT7" s="155"/>
      <c r="BU7" s="155"/>
      <c r="BV7" s="120"/>
      <c r="BW7" s="155"/>
      <c r="BX7" s="155"/>
      <c r="BY7" s="120"/>
      <c r="BZ7" s="155"/>
      <c r="CA7" s="156"/>
      <c r="CB7" s="155"/>
    </row>
    <row r="8" spans="1:106" ht="36" customHeight="1" x14ac:dyDescent="0.3">
      <c r="A8" s="308"/>
      <c r="B8" s="290"/>
      <c r="C8" s="290"/>
      <c r="D8" s="290"/>
      <c r="E8" s="309"/>
      <c r="F8" s="290"/>
      <c r="G8" s="290"/>
      <c r="H8" s="290"/>
      <c r="I8" s="290"/>
      <c r="J8" s="306"/>
      <c r="K8" s="307"/>
      <c r="L8" s="311"/>
      <c r="M8" s="312"/>
      <c r="N8" s="314"/>
      <c r="O8" s="307"/>
      <c r="P8" s="311"/>
      <c r="Q8" s="310"/>
      <c r="R8" s="156">
        <v>4</v>
      </c>
      <c r="S8" s="116" t="s">
        <v>208</v>
      </c>
      <c r="T8" s="157" t="str">
        <f t="shared" si="0"/>
        <v>Probabilidad</v>
      </c>
      <c r="U8" s="169" t="s">
        <v>193</v>
      </c>
      <c r="V8" s="169" t="s">
        <v>193</v>
      </c>
      <c r="W8" s="169" t="s">
        <v>193</v>
      </c>
      <c r="X8" s="169" t="s">
        <v>193</v>
      </c>
      <c r="Y8" s="117" t="s">
        <v>209</v>
      </c>
      <c r="Z8" s="117" t="s">
        <v>195</v>
      </c>
      <c r="AA8" s="118" t="str">
        <f t="shared" si="1"/>
        <v>30%</v>
      </c>
      <c r="AB8" s="117" t="s">
        <v>196</v>
      </c>
      <c r="AC8" s="117" t="s">
        <v>203</v>
      </c>
      <c r="AD8" s="117" t="s">
        <v>198</v>
      </c>
      <c r="AE8" s="185">
        <f>IFERROR(IF(AND(T7="Probabilidad",T8="Probabilidad"),(AG7-(+AG7*AA8)),IF(AND(T7="Impacto",T8="Probabilidad"),(AG6-(+AG6*AA8)),IF(T8="Impacto",AG7,""))),"")</f>
        <v>0.12095999999999998</v>
      </c>
      <c r="AF8" s="154" t="str">
        <f t="shared" si="4"/>
        <v>Muy Baja</v>
      </c>
      <c r="AG8" s="118">
        <f t="shared" si="2"/>
        <v>0.12095999999999998</v>
      </c>
      <c r="AH8" s="154" t="str">
        <f t="shared" si="5"/>
        <v>Leve</v>
      </c>
      <c r="AI8" s="118">
        <f>IFERROR(IF(AND(T7="Impacto",T8="Impacto"),(AI7-(+AI7*AA8)),IF(AND(T7="Probabilidad",T8="Impacto"),(AI6-(+AI6*AA8)),IF(T8="Probabilidad",AI7,""))),"")</f>
        <v>0.2</v>
      </c>
      <c r="AJ8" s="119" t="str">
        <f t="shared" si="3"/>
        <v>Bajo</v>
      </c>
      <c r="AK8" s="325"/>
      <c r="AL8" s="155" t="s">
        <v>210</v>
      </c>
      <c r="AM8" s="156" t="s">
        <v>205</v>
      </c>
      <c r="AN8" s="120">
        <v>44926</v>
      </c>
      <c r="AO8" s="120"/>
      <c r="AP8" s="155"/>
      <c r="AQ8" s="120"/>
      <c r="AR8" s="155"/>
      <c r="AS8" s="120"/>
      <c r="AT8" s="155"/>
      <c r="AU8" s="120"/>
      <c r="AV8" s="155"/>
      <c r="AW8" s="156"/>
      <c r="AX8" s="155"/>
      <c r="AY8" s="155"/>
      <c r="AZ8" s="156"/>
      <c r="BA8" s="120"/>
      <c r="BB8" s="120"/>
      <c r="BC8" s="155"/>
      <c r="BD8" s="155"/>
      <c r="BE8" s="156"/>
      <c r="BF8" s="120"/>
      <c r="BG8" s="120"/>
      <c r="BH8" s="155"/>
      <c r="BI8" s="155"/>
      <c r="BJ8" s="156"/>
      <c r="BK8" s="120"/>
      <c r="BL8" s="120"/>
      <c r="BM8" s="155"/>
      <c r="BN8" s="155"/>
      <c r="BO8" s="156"/>
      <c r="BP8" s="120"/>
      <c r="BQ8" s="120"/>
      <c r="BR8" s="159"/>
      <c r="BS8" s="155"/>
      <c r="BT8" s="155"/>
      <c r="BU8" s="155"/>
      <c r="BV8" s="120"/>
      <c r="BW8" s="155"/>
      <c r="BX8" s="155"/>
      <c r="BY8" s="120"/>
      <c r="BZ8" s="155"/>
      <c r="CA8" s="156"/>
      <c r="CB8" s="155"/>
    </row>
    <row r="9" spans="1:106" ht="16.5" customHeight="1" x14ac:dyDescent="0.3">
      <c r="A9" s="308"/>
      <c r="B9" s="290"/>
      <c r="C9" s="290"/>
      <c r="D9" s="290"/>
      <c r="E9" s="309"/>
      <c r="F9" s="290"/>
      <c r="G9" s="290"/>
      <c r="H9" s="290"/>
      <c r="I9" s="290"/>
      <c r="J9" s="306"/>
      <c r="K9" s="307"/>
      <c r="L9" s="311"/>
      <c r="M9" s="312"/>
      <c r="N9" s="314"/>
      <c r="O9" s="307"/>
      <c r="P9" s="311"/>
      <c r="Q9" s="310"/>
      <c r="R9" s="156">
        <v>5</v>
      </c>
      <c r="S9" s="116"/>
      <c r="T9" s="157" t="str">
        <f t="shared" si="0"/>
        <v/>
      </c>
      <c r="U9" s="169"/>
      <c r="V9" s="169"/>
      <c r="W9" s="169"/>
      <c r="X9" s="169"/>
      <c r="Y9" s="117"/>
      <c r="Z9" s="117"/>
      <c r="AA9" s="118" t="str">
        <f t="shared" si="1"/>
        <v/>
      </c>
      <c r="AB9" s="117"/>
      <c r="AC9" s="117"/>
      <c r="AD9" s="117"/>
      <c r="AE9" s="185" t="str">
        <f>IFERROR(IF(AND(T8="Probabilidad",T9="Probabilidad"),(AG8-(+AG8*AA9)),IF(AND(T8="Impacto",T9="Probabilidad"),(AG7-(+AG7*AA9)),IF(T9="Impacto",AG8,""))),"")</f>
        <v/>
      </c>
      <c r="AF9" s="154" t="str">
        <f t="shared" si="4"/>
        <v/>
      </c>
      <c r="AG9" s="118" t="str">
        <f t="shared" si="2"/>
        <v/>
      </c>
      <c r="AH9" s="154" t="str">
        <f t="shared" si="5"/>
        <v/>
      </c>
      <c r="AI9" s="118" t="str">
        <f>IFERROR(IF(AND(T8="Impacto",T9="Impacto"),(AI8-(+AI8*AA9)),IF(AND(T8="Probabilidad",T9="Impacto"),(AI7-(+AI7*AA9)),IF(T9="Probabilidad",AI8,""))),"")</f>
        <v/>
      </c>
      <c r="AJ9" s="119" t="str">
        <f t="shared" si="3"/>
        <v/>
      </c>
      <c r="AK9" s="325"/>
      <c r="AL9" s="155"/>
      <c r="AM9" s="156"/>
      <c r="AN9" s="120"/>
      <c r="AO9" s="120"/>
      <c r="AP9" s="155"/>
      <c r="AQ9" s="120"/>
      <c r="AR9" s="155"/>
      <c r="AS9" s="120"/>
      <c r="AT9" s="155"/>
      <c r="AU9" s="120"/>
      <c r="AV9" s="155"/>
      <c r="AW9" s="156"/>
      <c r="AX9" s="155"/>
      <c r="AY9" s="155"/>
      <c r="AZ9" s="156"/>
      <c r="BA9" s="120"/>
      <c r="BB9" s="120"/>
      <c r="BC9" s="155"/>
      <c r="BD9" s="155"/>
      <c r="BE9" s="156"/>
      <c r="BF9" s="120"/>
      <c r="BG9" s="120"/>
      <c r="BH9" s="155"/>
      <c r="BI9" s="155"/>
      <c r="BJ9" s="156"/>
      <c r="BK9" s="120"/>
      <c r="BL9" s="120"/>
      <c r="BM9" s="155"/>
      <c r="BN9" s="155"/>
      <c r="BO9" s="156"/>
      <c r="BP9" s="120"/>
      <c r="BQ9" s="120"/>
      <c r="BR9" s="159"/>
      <c r="BS9" s="155"/>
      <c r="BT9" s="155"/>
      <c r="BU9" s="155"/>
      <c r="BV9" s="120"/>
      <c r="BW9" s="155"/>
      <c r="BX9" s="155"/>
      <c r="BY9" s="120"/>
      <c r="BZ9" s="155"/>
      <c r="CA9" s="156"/>
      <c r="CB9" s="155"/>
    </row>
    <row r="10" spans="1:106" ht="16.5" customHeight="1" x14ac:dyDescent="0.3">
      <c r="A10" s="308"/>
      <c r="B10" s="290"/>
      <c r="C10" s="290"/>
      <c r="D10" s="290"/>
      <c r="E10" s="309"/>
      <c r="F10" s="290"/>
      <c r="G10" s="290"/>
      <c r="H10" s="290"/>
      <c r="I10" s="290"/>
      <c r="J10" s="306"/>
      <c r="K10" s="307"/>
      <c r="L10" s="311"/>
      <c r="M10" s="312"/>
      <c r="N10" s="315"/>
      <c r="O10" s="307"/>
      <c r="P10" s="311"/>
      <c r="Q10" s="310"/>
      <c r="R10" s="156">
        <v>6</v>
      </c>
      <c r="S10" s="116"/>
      <c r="T10" s="157" t="str">
        <f t="shared" si="0"/>
        <v/>
      </c>
      <c r="U10" s="169"/>
      <c r="V10" s="169"/>
      <c r="W10" s="169"/>
      <c r="X10" s="169"/>
      <c r="Y10" s="117"/>
      <c r="Z10" s="117"/>
      <c r="AA10" s="118" t="str">
        <f t="shared" si="1"/>
        <v/>
      </c>
      <c r="AB10" s="117"/>
      <c r="AC10" s="117"/>
      <c r="AD10" s="117"/>
      <c r="AE10" s="185" t="str">
        <f>IFERROR(IF(AND(T9="Probabilidad",T10="Probabilidad"),(AG9-(+AG9*AA10)),IF(AND(T9="Impacto",T10="Probabilidad"),(AG8-(+AG8*AA10)),IF(T10="Impacto",AG9,""))),"")</f>
        <v/>
      </c>
      <c r="AF10" s="154" t="str">
        <f t="shared" si="4"/>
        <v/>
      </c>
      <c r="AG10" s="118" t="str">
        <f t="shared" si="2"/>
        <v/>
      </c>
      <c r="AH10" s="154" t="str">
        <f t="shared" si="5"/>
        <v/>
      </c>
      <c r="AI10" s="118" t="str">
        <f>IFERROR(IF(AND(T9="Impacto",T10="Impacto"),(AI9-(+AI9*AA10)),IF(AND(T9="Probabilidad",T10="Impacto"),(AI8-(+AI8*AA10)),IF(T10="Probabilidad",AI9,""))),"")</f>
        <v/>
      </c>
      <c r="AJ10" s="119" t="str">
        <f t="shared" si="3"/>
        <v/>
      </c>
      <c r="AK10" s="326"/>
      <c r="AL10" s="155"/>
      <c r="AM10" s="156"/>
      <c r="AN10" s="120"/>
      <c r="AO10" s="120"/>
      <c r="AP10" s="155"/>
      <c r="AQ10" s="120"/>
      <c r="AR10" s="155"/>
      <c r="AS10" s="120"/>
      <c r="AT10" s="155"/>
      <c r="AU10" s="120"/>
      <c r="AV10" s="155"/>
      <c r="AW10" s="156"/>
      <c r="AX10" s="155"/>
      <c r="AY10" s="155"/>
      <c r="AZ10" s="156"/>
      <c r="BA10" s="120"/>
      <c r="BB10" s="120"/>
      <c r="BC10" s="155"/>
      <c r="BD10" s="155"/>
      <c r="BE10" s="156"/>
      <c r="BF10" s="120"/>
      <c r="BG10" s="120"/>
      <c r="BH10" s="155"/>
      <c r="BI10" s="155"/>
      <c r="BJ10" s="156"/>
      <c r="BK10" s="120"/>
      <c r="BL10" s="120"/>
      <c r="BM10" s="155"/>
      <c r="BN10" s="155"/>
      <c r="BO10" s="156"/>
      <c r="BP10" s="120"/>
      <c r="BQ10" s="120"/>
      <c r="BR10" s="159"/>
      <c r="BS10" s="155"/>
      <c r="BT10" s="155"/>
      <c r="BU10" s="155"/>
      <c r="BV10" s="120"/>
      <c r="BW10" s="155"/>
      <c r="BX10" s="155"/>
      <c r="BY10" s="120"/>
      <c r="BZ10" s="155"/>
      <c r="CA10" s="156"/>
      <c r="CB10" s="155"/>
    </row>
    <row r="11" spans="1:106" ht="47.25" customHeight="1" x14ac:dyDescent="0.3">
      <c r="A11" s="308">
        <v>2</v>
      </c>
      <c r="B11" s="320"/>
      <c r="C11" s="320"/>
      <c r="D11" s="320"/>
      <c r="E11" s="320"/>
      <c r="F11" s="320"/>
      <c r="G11" s="320"/>
      <c r="H11" s="320"/>
      <c r="I11" s="320"/>
      <c r="J11" s="308"/>
      <c r="K11" s="307" t="str">
        <f>IF(J11&lt;=0,"",IF(J11&lt;=2,"Muy Baja",IF(J11&lt;=24,"Baja",IF(J11&lt;=500,"Media",IF(J11&lt;=5000,"Alta","Muy Alta")))))</f>
        <v/>
      </c>
      <c r="L11" s="311" t="str">
        <f>IF(K11="","",IF(K11="Muy Baja",0.2,IF(K11="Baja",0.4,IF(K11="Media",0.6,IF(K11="Alta",0.8,IF(K11="Muy Alta",1,))))))</f>
        <v/>
      </c>
      <c r="M11" s="323"/>
      <c r="N11" s="313">
        <f>IF(NOT(ISERROR(MATCH(M11,'Tabla Impacto'!$B$221:$B$223,0))),'Tabla Impacto'!$F$223&amp;"Por favor no seleccionar los criterios de impacto(Afectación Económica o presupuestal y Pérdida Reputacional)",M11)</f>
        <v>0</v>
      </c>
      <c r="O11" s="307" t="str">
        <f>IF(OR(N11='Tabla Impacto'!$C$11,N11='Tabla Impacto'!$D$11),"Leve",IF(OR(N11='Tabla Impacto'!$C$12,N11='Tabla Impacto'!$D$12),"Menor",IF(OR(N11='Tabla Impacto'!$C$13,N11='Tabla Impacto'!$D$13),"Moderado",IF(OR(N11='Tabla Impacto'!$C$14,N11='Tabla Impacto'!$D$14),"Mayor",IF(OR(N11='Tabla Impacto'!$C$15,N11='Tabla Impacto'!$D$15),"Catastrófico","")))))</f>
        <v/>
      </c>
      <c r="P11" s="311" t="str">
        <f>IF(O11="","",IF(O11="Leve",0.2,IF(O11="Menor",0.4,IF(O11="Moderado",0.6,IF(O11="Mayor",0.8,IF(O11="Catastrófico",1,))))))</f>
        <v/>
      </c>
      <c r="Q11" s="310"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56">
        <v>1</v>
      </c>
      <c r="S11" s="217"/>
      <c r="T11" s="157" t="str">
        <f t="shared" si="0"/>
        <v/>
      </c>
      <c r="U11" s="219"/>
      <c r="V11" s="219"/>
      <c r="W11" s="219"/>
      <c r="X11" s="219"/>
      <c r="Y11" s="220"/>
      <c r="Z11" s="220"/>
      <c r="AA11" s="118" t="str">
        <f t="shared" si="1"/>
        <v/>
      </c>
      <c r="AB11" s="220"/>
      <c r="AC11" s="220"/>
      <c r="AD11" s="220"/>
      <c r="AE11" s="186" t="str">
        <f>IFERROR(IF(T11="Probabilidad",(L11-(+L11*AA11)),IF(T11="Impacto",L11,"")),"")</f>
        <v/>
      </c>
      <c r="AF11" s="154" t="str">
        <f>IFERROR(IF(AE11="","",IF(AE11&lt;=0.2,"Muy Baja",IF(AE11&lt;=0.4,"Baja",IF(AE11&lt;=0.6,"Media",IF(AE11&lt;=0.8,"Alta","Muy Alta"))))),"")</f>
        <v/>
      </c>
      <c r="AG11" s="118" t="str">
        <f t="shared" si="2"/>
        <v/>
      </c>
      <c r="AH11" s="154" t="str">
        <f>IFERROR(IF(AI11="","",IF(AI11&lt;=0.2,"Leve",IF(AI11&lt;=0.4,"Menor",IF(AI11&lt;=0.6,"Moderado",IF(AI11&lt;=0.8,"Mayor","Catastrófico"))))),"")</f>
        <v/>
      </c>
      <c r="AI11" s="118" t="str">
        <f>IFERROR(IF(T11="Impacto",(P11-(+P11*AA11)),IF(T11="Probabilidad",P11,"")),"")</f>
        <v/>
      </c>
      <c r="AJ11" s="119" t="str">
        <f t="shared" si="3"/>
        <v/>
      </c>
      <c r="AK11" s="335"/>
      <c r="AL11" s="221"/>
      <c r="AM11" s="219"/>
      <c r="AN11" s="222"/>
      <c r="AO11" s="222"/>
      <c r="AP11" s="221"/>
      <c r="AQ11" s="222"/>
      <c r="AR11" s="221"/>
      <c r="AS11" s="222"/>
      <c r="AT11" s="221"/>
      <c r="AU11" s="222"/>
      <c r="AV11" s="221"/>
      <c r="AW11" s="219"/>
      <c r="AX11" s="221"/>
      <c r="AY11" s="221"/>
      <c r="AZ11" s="219"/>
      <c r="BA11" s="222"/>
      <c r="BB11" s="222"/>
      <c r="BC11" s="221"/>
      <c r="BD11" s="221"/>
      <c r="BE11" s="219"/>
      <c r="BF11" s="222"/>
      <c r="BG11" s="222"/>
      <c r="BH11" s="221"/>
      <c r="BI11" s="221"/>
      <c r="BJ11" s="219"/>
      <c r="BK11" s="222"/>
      <c r="BL11" s="222"/>
      <c r="BM11" s="221"/>
      <c r="BN11" s="221"/>
      <c r="BO11" s="219"/>
      <c r="BP11" s="222"/>
      <c r="BQ11" s="222"/>
      <c r="BR11" s="222"/>
      <c r="BS11" s="221"/>
      <c r="BT11" s="221"/>
      <c r="BU11" s="221"/>
      <c r="BV11" s="222"/>
      <c r="BW11" s="221"/>
      <c r="BX11" s="221"/>
      <c r="BY11" s="222"/>
      <c r="BZ11" s="221"/>
      <c r="CA11" s="219"/>
      <c r="CB11" s="221"/>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row>
    <row r="12" spans="1:106" ht="16.5" customHeight="1" x14ac:dyDescent="0.3">
      <c r="A12" s="308"/>
      <c r="B12" s="321"/>
      <c r="C12" s="321"/>
      <c r="D12" s="321"/>
      <c r="E12" s="321"/>
      <c r="F12" s="321"/>
      <c r="G12" s="321"/>
      <c r="H12" s="321"/>
      <c r="I12" s="321"/>
      <c r="J12" s="308"/>
      <c r="K12" s="307"/>
      <c r="L12" s="311"/>
      <c r="M12" s="321"/>
      <c r="N12" s="314"/>
      <c r="O12" s="307"/>
      <c r="P12" s="311"/>
      <c r="Q12" s="310"/>
      <c r="R12" s="156">
        <v>2</v>
      </c>
      <c r="S12" s="116"/>
      <c r="T12" s="157" t="str">
        <f t="shared" si="0"/>
        <v/>
      </c>
      <c r="U12" s="169"/>
      <c r="V12" s="169"/>
      <c r="W12" s="169"/>
      <c r="X12" s="169"/>
      <c r="Y12" s="117"/>
      <c r="Z12" s="117"/>
      <c r="AA12" s="118" t="str">
        <f t="shared" si="1"/>
        <v/>
      </c>
      <c r="AB12" s="117"/>
      <c r="AC12" s="117"/>
      <c r="AD12" s="117"/>
      <c r="AE12" s="186" t="str">
        <f>IFERROR(IF(AND(T11="Probabilidad",T12="Probabilidad"),(AG11-(+AG11*AA12)),IF(T12="Probabilidad",(L11-(+L11*AA12)),IF(T12="Impacto",AG11,""))),"")</f>
        <v/>
      </c>
      <c r="AF12" s="154" t="str">
        <f t="shared" si="4"/>
        <v/>
      </c>
      <c r="AG12" s="118" t="str">
        <f t="shared" si="2"/>
        <v/>
      </c>
      <c r="AH12" s="154" t="str">
        <f t="shared" si="5"/>
        <v/>
      </c>
      <c r="AI12" s="118" t="str">
        <f>IFERROR(IF(AND(T11="Impacto",T12="Impacto"),(AI5-(+AI5*AA12)),IF(T12="Impacto",($P$11-(+$P$11*AA12)),IF(T12="Probabilidad",AI5,""))),"")</f>
        <v/>
      </c>
      <c r="AJ12" s="119" t="str">
        <f t="shared" si="3"/>
        <v/>
      </c>
      <c r="AK12" s="321"/>
      <c r="AL12" s="155"/>
      <c r="AM12" s="156"/>
      <c r="AN12" s="120"/>
      <c r="AO12" s="120"/>
      <c r="AP12" s="155"/>
      <c r="AQ12" s="120"/>
      <c r="AR12" s="155"/>
      <c r="AS12" s="120"/>
      <c r="AT12" s="155"/>
      <c r="AU12" s="120"/>
      <c r="AV12" s="155"/>
      <c r="AW12" s="156"/>
      <c r="AX12" s="155"/>
      <c r="AY12" s="155"/>
      <c r="AZ12" s="156"/>
      <c r="BA12" s="120"/>
      <c r="BB12" s="120"/>
      <c r="BC12" s="155"/>
      <c r="BD12" s="155"/>
      <c r="BE12" s="156"/>
      <c r="BF12" s="120"/>
      <c r="BG12" s="120"/>
      <c r="BH12" s="155"/>
      <c r="BI12" s="155"/>
      <c r="BJ12" s="156"/>
      <c r="BK12" s="120"/>
      <c r="BL12" s="120"/>
      <c r="BM12" s="155"/>
      <c r="BN12" s="155"/>
      <c r="BO12" s="156"/>
      <c r="BP12" s="120"/>
      <c r="BQ12" s="120"/>
      <c r="BR12" s="159"/>
      <c r="BS12" s="155"/>
      <c r="BT12" s="155"/>
      <c r="BU12" s="155"/>
      <c r="BV12" s="120"/>
      <c r="BW12" s="155"/>
      <c r="BX12" s="155"/>
      <c r="BY12" s="120"/>
      <c r="BZ12" s="155"/>
      <c r="CA12" s="156"/>
      <c r="CB12" s="155"/>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row>
    <row r="13" spans="1:106" ht="16.5" customHeight="1" x14ac:dyDescent="0.3">
      <c r="A13" s="308"/>
      <c r="B13" s="321"/>
      <c r="C13" s="321"/>
      <c r="D13" s="321"/>
      <c r="E13" s="321"/>
      <c r="F13" s="321"/>
      <c r="G13" s="321"/>
      <c r="H13" s="321"/>
      <c r="I13" s="321"/>
      <c r="J13" s="308"/>
      <c r="K13" s="307"/>
      <c r="L13" s="311"/>
      <c r="M13" s="321"/>
      <c r="N13" s="314"/>
      <c r="O13" s="307"/>
      <c r="P13" s="311"/>
      <c r="Q13" s="310"/>
      <c r="R13" s="156">
        <v>3</v>
      </c>
      <c r="S13" s="218"/>
      <c r="T13" s="157" t="str">
        <f t="shared" si="0"/>
        <v/>
      </c>
      <c r="U13" s="169"/>
      <c r="V13" s="169"/>
      <c r="W13" s="169"/>
      <c r="X13" s="169"/>
      <c r="Y13" s="117"/>
      <c r="Z13" s="117"/>
      <c r="AA13" s="118" t="str">
        <f t="shared" si="1"/>
        <v/>
      </c>
      <c r="AB13" s="117"/>
      <c r="AC13" s="117"/>
      <c r="AD13" s="117"/>
      <c r="AE13" s="186" t="str">
        <f>IFERROR(IF(AND(T12="Probabilidad",T13="Probabilidad"),(AG12-(+AG12*AA13)),IF(AND(T12="Impacto",T13="Probabilidad"),(AG11-(+AG11*AA13)),IF(T13="Impacto",AG12,""))),"")</f>
        <v/>
      </c>
      <c r="AF13" s="154" t="str">
        <f t="shared" si="4"/>
        <v/>
      </c>
      <c r="AG13" s="118" t="str">
        <f t="shared" si="2"/>
        <v/>
      </c>
      <c r="AH13" s="154" t="str">
        <f t="shared" si="5"/>
        <v/>
      </c>
      <c r="AI13" s="118" t="str">
        <f>IFERROR(IF(AND(T12="Impacto",T13="Impacto"),(AI12-(+AI12*AA13)),IF(AND(T12="Probabilidad",T13="Impacto"),(AI11-(+AI11*AA13)),IF(T13="Probabilidad",AI12,""))),"")</f>
        <v/>
      </c>
      <c r="AJ13" s="119" t="str">
        <f t="shared" si="3"/>
        <v/>
      </c>
      <c r="AK13" s="321"/>
      <c r="AL13" s="155"/>
      <c r="AM13" s="156"/>
      <c r="AN13" s="120"/>
      <c r="AO13" s="120"/>
      <c r="AP13" s="155"/>
      <c r="AQ13" s="120"/>
      <c r="AR13" s="155"/>
      <c r="AS13" s="120"/>
      <c r="AT13" s="155"/>
      <c r="AU13" s="120"/>
      <c r="AV13" s="155"/>
      <c r="AW13" s="156"/>
      <c r="AX13" s="155"/>
      <c r="AY13" s="155"/>
      <c r="AZ13" s="156"/>
      <c r="BA13" s="120"/>
      <c r="BB13" s="120"/>
      <c r="BC13" s="155"/>
      <c r="BD13" s="155"/>
      <c r="BE13" s="156"/>
      <c r="BF13" s="120"/>
      <c r="BG13" s="120"/>
      <c r="BH13" s="155"/>
      <c r="BI13" s="155"/>
      <c r="BJ13" s="156"/>
      <c r="BK13" s="120"/>
      <c r="BL13" s="120"/>
      <c r="BM13" s="155"/>
      <c r="BN13" s="155"/>
      <c r="BO13" s="156"/>
      <c r="BP13" s="120"/>
      <c r="BQ13" s="120"/>
      <c r="BR13" s="159"/>
      <c r="BS13" s="155"/>
      <c r="BT13" s="155"/>
      <c r="BU13" s="155"/>
      <c r="BV13" s="120"/>
      <c r="BW13" s="155"/>
      <c r="BX13" s="155"/>
      <c r="BY13" s="120"/>
      <c r="BZ13" s="155"/>
      <c r="CA13" s="156"/>
      <c r="CB13" s="155"/>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row>
    <row r="14" spans="1:106" ht="16.5" customHeight="1" x14ac:dyDescent="0.3">
      <c r="A14" s="308"/>
      <c r="B14" s="321"/>
      <c r="C14" s="321"/>
      <c r="D14" s="321"/>
      <c r="E14" s="321"/>
      <c r="F14" s="321"/>
      <c r="G14" s="321"/>
      <c r="H14" s="321"/>
      <c r="I14" s="321"/>
      <c r="J14" s="308"/>
      <c r="K14" s="307"/>
      <c r="L14" s="311"/>
      <c r="M14" s="321"/>
      <c r="N14" s="314"/>
      <c r="O14" s="307"/>
      <c r="P14" s="311"/>
      <c r="Q14" s="310"/>
      <c r="R14" s="156">
        <v>4</v>
      </c>
      <c r="S14" s="116"/>
      <c r="T14" s="157" t="str">
        <f t="shared" si="0"/>
        <v/>
      </c>
      <c r="U14" s="169"/>
      <c r="V14" s="169"/>
      <c r="W14" s="169"/>
      <c r="X14" s="169"/>
      <c r="Y14" s="117"/>
      <c r="Z14" s="117"/>
      <c r="AA14" s="118" t="str">
        <f t="shared" si="1"/>
        <v/>
      </c>
      <c r="AB14" s="117"/>
      <c r="AC14" s="117"/>
      <c r="AD14" s="117"/>
      <c r="AE14" s="186" t="str">
        <f>IFERROR(IF(AND(T13="Probabilidad",T14="Probabilidad"),(AG13-(+AG13*AA14)),IF(AND(T13="Impacto",T14="Probabilidad"),(AG12-(+AG12*AA14)),IF(T14="Impacto",AG13,""))),"")</f>
        <v/>
      </c>
      <c r="AF14" s="154" t="str">
        <f t="shared" si="4"/>
        <v/>
      </c>
      <c r="AG14" s="118" t="str">
        <f t="shared" si="2"/>
        <v/>
      </c>
      <c r="AH14" s="154" t="str">
        <f t="shared" si="5"/>
        <v/>
      </c>
      <c r="AI14" s="118" t="str">
        <f>IFERROR(IF(AND(T13="Impacto",T14="Impacto"),(AI13-(+AI13*AA14)),IF(AND(T13="Probabilidad",T14="Impacto"),(AI12-(+AI12*AA14)),IF(T14="Probabilidad",AI13,""))),"")</f>
        <v/>
      </c>
      <c r="AJ14" s="119" t="str">
        <f t="shared" si="3"/>
        <v/>
      </c>
      <c r="AK14" s="321"/>
      <c r="AL14" s="155"/>
      <c r="AM14" s="156"/>
      <c r="AN14" s="120"/>
      <c r="AO14" s="120"/>
      <c r="AP14" s="155"/>
      <c r="AQ14" s="120"/>
      <c r="AR14" s="155"/>
      <c r="AS14" s="120"/>
      <c r="AT14" s="155"/>
      <c r="AU14" s="120"/>
      <c r="AV14" s="155"/>
      <c r="AW14" s="156"/>
      <c r="AX14" s="155"/>
      <c r="AY14" s="155"/>
      <c r="AZ14" s="156"/>
      <c r="BA14" s="120"/>
      <c r="BB14" s="120"/>
      <c r="BC14" s="155"/>
      <c r="BD14" s="155"/>
      <c r="BE14" s="156"/>
      <c r="BF14" s="120"/>
      <c r="BG14" s="120"/>
      <c r="BH14" s="155"/>
      <c r="BI14" s="155"/>
      <c r="BJ14" s="156"/>
      <c r="BK14" s="120"/>
      <c r="BL14" s="120"/>
      <c r="BM14" s="155"/>
      <c r="BN14" s="155"/>
      <c r="BO14" s="156"/>
      <c r="BP14" s="120"/>
      <c r="BQ14" s="120"/>
      <c r="BR14" s="159"/>
      <c r="BS14" s="155"/>
      <c r="BT14" s="155"/>
      <c r="BU14" s="155"/>
      <c r="BV14" s="120"/>
      <c r="BW14" s="155"/>
      <c r="BX14" s="155"/>
      <c r="BY14" s="120"/>
      <c r="BZ14" s="155"/>
      <c r="CA14" s="156"/>
      <c r="CB14" s="155"/>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row>
    <row r="15" spans="1:106" ht="16.5" customHeight="1" x14ac:dyDescent="0.3">
      <c r="A15" s="308"/>
      <c r="B15" s="321"/>
      <c r="C15" s="321"/>
      <c r="D15" s="321"/>
      <c r="E15" s="321"/>
      <c r="F15" s="321"/>
      <c r="G15" s="321"/>
      <c r="H15" s="321"/>
      <c r="I15" s="321"/>
      <c r="J15" s="308"/>
      <c r="K15" s="307"/>
      <c r="L15" s="311"/>
      <c r="M15" s="321"/>
      <c r="N15" s="314"/>
      <c r="O15" s="307"/>
      <c r="P15" s="311"/>
      <c r="Q15" s="310"/>
      <c r="R15" s="156">
        <v>5</v>
      </c>
      <c r="S15" s="116"/>
      <c r="T15" s="157" t="str">
        <f t="shared" si="0"/>
        <v/>
      </c>
      <c r="U15" s="169"/>
      <c r="V15" s="169"/>
      <c r="W15" s="169"/>
      <c r="X15" s="169"/>
      <c r="Y15" s="117"/>
      <c r="Z15" s="117"/>
      <c r="AA15" s="118" t="str">
        <f t="shared" si="1"/>
        <v/>
      </c>
      <c r="AB15" s="117"/>
      <c r="AC15" s="117"/>
      <c r="AD15" s="117"/>
      <c r="AE15" s="186" t="str">
        <f>IFERROR(IF(AND(T14="Probabilidad",T15="Probabilidad"),(AG14-(+AG14*AA15)),IF(AND(T14="Impacto",T15="Probabilidad"),(AG13-(+AG13*AA15)),IF(T15="Impacto",AG14,""))),"")</f>
        <v/>
      </c>
      <c r="AF15" s="154" t="str">
        <f t="shared" si="4"/>
        <v/>
      </c>
      <c r="AG15" s="118" t="str">
        <f t="shared" si="2"/>
        <v/>
      </c>
      <c r="AH15" s="154" t="str">
        <f t="shared" si="5"/>
        <v/>
      </c>
      <c r="AI15" s="118" t="str">
        <f>IFERROR(IF(AND(T14="Impacto",T15="Impacto"),(AI14-(+AI14*AA15)),IF(AND(T14="Probabilidad",T15="Impacto"),(AI13-(+AI13*AA15)),IF(T15="Probabilidad",AI14,""))),"")</f>
        <v/>
      </c>
      <c r="AJ15" s="119" t="str">
        <f t="shared" si="3"/>
        <v/>
      </c>
      <c r="AK15" s="321"/>
      <c r="AL15" s="155"/>
      <c r="AM15" s="156"/>
      <c r="AN15" s="120"/>
      <c r="AO15" s="120"/>
      <c r="AP15" s="155"/>
      <c r="AQ15" s="120"/>
      <c r="AR15" s="155"/>
      <c r="AS15" s="120"/>
      <c r="AT15" s="155"/>
      <c r="AU15" s="120"/>
      <c r="AV15" s="155"/>
      <c r="AW15" s="156"/>
      <c r="AX15" s="155"/>
      <c r="AY15" s="155"/>
      <c r="AZ15" s="156"/>
      <c r="BA15" s="120"/>
      <c r="BB15" s="120"/>
      <c r="BC15" s="155"/>
      <c r="BD15" s="155"/>
      <c r="BE15" s="156"/>
      <c r="BF15" s="120"/>
      <c r="BG15" s="120"/>
      <c r="BH15" s="155"/>
      <c r="BI15" s="155"/>
      <c r="BJ15" s="156"/>
      <c r="BK15" s="120"/>
      <c r="BL15" s="120"/>
      <c r="BM15" s="155"/>
      <c r="BN15" s="155"/>
      <c r="BO15" s="156"/>
      <c r="BP15" s="120"/>
      <c r="BQ15" s="120"/>
      <c r="BR15" s="159"/>
      <c r="BS15" s="155"/>
      <c r="BT15" s="155"/>
      <c r="BU15" s="155"/>
      <c r="BV15" s="120"/>
      <c r="BW15" s="155"/>
      <c r="BX15" s="155"/>
      <c r="BY15" s="120"/>
      <c r="BZ15" s="155"/>
      <c r="CA15" s="156"/>
      <c r="CB15" s="155"/>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row>
    <row r="16" spans="1:106" ht="16.5" customHeight="1" x14ac:dyDescent="0.3">
      <c r="A16" s="308"/>
      <c r="B16" s="322"/>
      <c r="C16" s="322"/>
      <c r="D16" s="322"/>
      <c r="E16" s="322"/>
      <c r="F16" s="322"/>
      <c r="G16" s="322"/>
      <c r="H16" s="322"/>
      <c r="I16" s="322"/>
      <c r="J16" s="308"/>
      <c r="K16" s="307"/>
      <c r="L16" s="311"/>
      <c r="M16" s="322"/>
      <c r="N16" s="315"/>
      <c r="O16" s="307"/>
      <c r="P16" s="311"/>
      <c r="Q16" s="310"/>
      <c r="R16" s="156">
        <v>6</v>
      </c>
      <c r="S16" s="116"/>
      <c r="T16" s="157" t="str">
        <f t="shared" si="0"/>
        <v/>
      </c>
      <c r="U16" s="169"/>
      <c r="V16" s="169"/>
      <c r="W16" s="169"/>
      <c r="X16" s="169"/>
      <c r="Y16" s="117"/>
      <c r="Z16" s="117"/>
      <c r="AA16" s="118" t="str">
        <f t="shared" si="1"/>
        <v/>
      </c>
      <c r="AB16" s="117"/>
      <c r="AC16" s="117"/>
      <c r="AD16" s="117"/>
      <c r="AE16" s="186" t="str">
        <f>IFERROR(IF(AND(T15="Probabilidad",T16="Probabilidad"),(AG15-(+AG15*AA16)),IF(AND(T15="Impacto",T16="Probabilidad"),(AG14-(+AG14*AA16)),IF(T16="Impacto",AG15,""))),"")</f>
        <v/>
      </c>
      <c r="AF16" s="154" t="str">
        <f t="shared" si="4"/>
        <v/>
      </c>
      <c r="AG16" s="118" t="str">
        <f t="shared" si="2"/>
        <v/>
      </c>
      <c r="AH16" s="154" t="str">
        <f t="shared" si="5"/>
        <v/>
      </c>
      <c r="AI16" s="118" t="str">
        <f>IFERROR(IF(AND(T15="Impacto",T16="Impacto"),(AI15-(+AI15*AA16)),IF(AND(T15="Probabilidad",T16="Impacto"),(AI14-(+AI14*AA16)),IF(T16="Probabilidad",AI15,""))),"")</f>
        <v/>
      </c>
      <c r="AJ16" s="119" t="str">
        <f t="shared" si="3"/>
        <v/>
      </c>
      <c r="AK16" s="322"/>
      <c r="AL16" s="155"/>
      <c r="AM16" s="156"/>
      <c r="AN16" s="120"/>
      <c r="AO16" s="120"/>
      <c r="AP16" s="155"/>
      <c r="AQ16" s="120"/>
      <c r="AR16" s="155"/>
      <c r="AS16" s="120"/>
      <c r="AT16" s="155"/>
      <c r="AU16" s="120"/>
      <c r="AV16" s="155"/>
      <c r="AW16" s="156"/>
      <c r="AX16" s="155"/>
      <c r="AY16" s="155"/>
      <c r="AZ16" s="156"/>
      <c r="BA16" s="120"/>
      <c r="BB16" s="120"/>
      <c r="BC16" s="155"/>
      <c r="BD16" s="155"/>
      <c r="BE16" s="156"/>
      <c r="BF16" s="120"/>
      <c r="BG16" s="120"/>
      <c r="BH16" s="155"/>
      <c r="BI16" s="155"/>
      <c r="BJ16" s="156"/>
      <c r="BK16" s="120"/>
      <c r="BL16" s="120"/>
      <c r="BM16" s="155"/>
      <c r="BN16" s="155"/>
      <c r="BO16" s="156"/>
      <c r="BP16" s="120"/>
      <c r="BQ16" s="120"/>
      <c r="BR16" s="159"/>
      <c r="BS16" s="155"/>
      <c r="BT16" s="155"/>
      <c r="BU16" s="155"/>
      <c r="BV16" s="120"/>
      <c r="BW16" s="155"/>
      <c r="BX16" s="155"/>
      <c r="BY16" s="120"/>
      <c r="BZ16" s="155"/>
      <c r="CA16" s="156"/>
      <c r="CB16" s="155"/>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row>
    <row r="17" spans="1:106" ht="27" customHeight="1" x14ac:dyDescent="0.3">
      <c r="A17" s="308">
        <v>3</v>
      </c>
      <c r="B17" s="290"/>
      <c r="C17" s="290"/>
      <c r="D17" s="290"/>
      <c r="E17" s="309"/>
      <c r="F17" s="290"/>
      <c r="G17" s="290"/>
      <c r="H17" s="290"/>
      <c r="I17" s="290"/>
      <c r="J17" s="308"/>
      <c r="K17" s="307" t="str">
        <f>IF(J17&lt;=0,"",IF(J17&lt;=2,"Muy Baja",IF(J17&lt;=24,"Baja",IF(J17&lt;=500,"Media",IF(J17&lt;=5000,"Alta","Muy Alta")))))</f>
        <v/>
      </c>
      <c r="L17" s="311" t="str">
        <f>IF(K17="","",IF(K17="Muy Baja",0.2,IF(K17="Baja",0.4,IF(K17="Media",0.6,IF(K17="Alta",0.8,IF(K17="Muy Alta",1,))))))</f>
        <v/>
      </c>
      <c r="M17" s="312"/>
      <c r="N17" s="313">
        <f>IF(NOT(ISERROR(MATCH(M17,'Tabla Impacto'!$B$221:$B$223,0))),'Tabla Impacto'!$F$223&amp;"Por favor no seleccionar los criterios de impacto(Afectación Económica o presupuestal y Pérdida Reputacional)",M17)</f>
        <v>0</v>
      </c>
      <c r="O17" s="307" t="str">
        <f>IF(OR(N17='Tabla Impacto'!$C$11,N17='Tabla Impacto'!$D$11),"Leve",IF(OR(N17='Tabla Impacto'!$C$12,N17='Tabla Impacto'!$D$12),"Menor",IF(OR(N17='Tabla Impacto'!$C$13,N17='Tabla Impacto'!$D$13),"Moderado",IF(OR(N17='Tabla Impacto'!$C$14,N17='Tabla Impacto'!$D$14),"Mayor",IF(OR(N17='Tabla Impacto'!$C$15,N17='Tabla Impacto'!$D$15),"Catastrófico","")))))</f>
        <v/>
      </c>
      <c r="P17" s="311" t="str">
        <f>IF(O17="","",IF(O17="Leve",0.2,IF(O17="Menor",0.4,IF(O17="Moderado",0.6,IF(O17="Mayor",0.8,IF(O17="Catastrófico",1,))))))</f>
        <v/>
      </c>
      <c r="Q17" s="310"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56">
        <v>1</v>
      </c>
      <c r="S17" s="116"/>
      <c r="T17" s="157" t="str">
        <f t="shared" si="0"/>
        <v/>
      </c>
      <c r="U17" s="169"/>
      <c r="V17" s="169"/>
      <c r="W17" s="169"/>
      <c r="X17" s="169"/>
      <c r="Y17" s="117"/>
      <c r="Z17" s="117"/>
      <c r="AA17" s="118" t="str">
        <f t="shared" si="1"/>
        <v/>
      </c>
      <c r="AB17" s="117"/>
      <c r="AC17" s="117"/>
      <c r="AD17" s="117"/>
      <c r="AE17" s="186" t="str">
        <f>IFERROR(IF(T17="Probabilidad",(L17-(+L17*AA17)),IF(T17="Impacto",L17,"")),"")</f>
        <v/>
      </c>
      <c r="AF17" s="154" t="str">
        <f>IFERROR(IF(AE17="","",IF(AE17&lt;=0.2,"Muy Baja",IF(AE17&lt;=0.4,"Baja",IF(AE17&lt;=0.6,"Media",IF(AE17&lt;=0.8,"Alta","Muy Alta"))))),"")</f>
        <v/>
      </c>
      <c r="AG17" s="118" t="str">
        <f t="shared" si="2"/>
        <v/>
      </c>
      <c r="AH17" s="154" t="str">
        <f>IFERROR(IF(AI17="","",IF(AI17&lt;=0.2,"Leve",IF(AI17&lt;=0.4,"Menor",IF(AI17&lt;=0.6,"Moderado",IF(AI17&lt;=0.8,"Mayor","Catastrófico"))))),"")</f>
        <v/>
      </c>
      <c r="AI17" s="118" t="str">
        <f>IFERROR(IF(T17="Impacto",(P17-(+P17*AA17)),IF(T17="Probabilidad",P17,"")),"")</f>
        <v/>
      </c>
      <c r="AJ17" s="119" t="str">
        <f t="shared" si="3"/>
        <v/>
      </c>
      <c r="AK17" s="336"/>
      <c r="AL17" s="155"/>
      <c r="AM17" s="155"/>
      <c r="AN17" s="159"/>
      <c r="AO17" s="159"/>
      <c r="AP17" s="155"/>
      <c r="AQ17" s="159"/>
      <c r="AR17" s="155"/>
      <c r="AS17" s="159"/>
      <c r="AT17" s="155"/>
      <c r="AU17" s="159"/>
      <c r="AV17" s="155"/>
      <c r="AW17" s="155"/>
      <c r="AX17" s="155"/>
      <c r="AY17" s="155"/>
      <c r="AZ17" s="155"/>
      <c r="BA17" s="159"/>
      <c r="BB17" s="159"/>
      <c r="BC17" s="155"/>
      <c r="BD17" s="155"/>
      <c r="BE17" s="155"/>
      <c r="BF17" s="159"/>
      <c r="BG17" s="159"/>
      <c r="BH17" s="155"/>
      <c r="BI17" s="155"/>
      <c r="BJ17" s="155"/>
      <c r="BK17" s="159"/>
      <c r="BL17" s="159"/>
      <c r="BM17" s="155"/>
      <c r="BN17" s="155"/>
      <c r="BO17" s="155"/>
      <c r="BP17" s="159"/>
      <c r="BQ17" s="159"/>
      <c r="BR17" s="159"/>
      <c r="BS17" s="155"/>
      <c r="BT17" s="155"/>
      <c r="BU17" s="155"/>
      <c r="BV17" s="159"/>
      <c r="BW17" s="155"/>
      <c r="BX17" s="155"/>
      <c r="BY17" s="159"/>
      <c r="BZ17" s="155"/>
      <c r="CA17" s="155"/>
      <c r="CB17" s="155"/>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row>
    <row r="18" spans="1:106" ht="16.5" customHeight="1" x14ac:dyDescent="0.3">
      <c r="A18" s="308"/>
      <c r="B18" s="290"/>
      <c r="C18" s="290"/>
      <c r="D18" s="290"/>
      <c r="E18" s="309"/>
      <c r="F18" s="290"/>
      <c r="G18" s="290"/>
      <c r="H18" s="290"/>
      <c r="I18" s="290"/>
      <c r="J18" s="308"/>
      <c r="K18" s="307"/>
      <c r="L18" s="311"/>
      <c r="M18" s="312"/>
      <c r="N18" s="314"/>
      <c r="O18" s="307"/>
      <c r="P18" s="311"/>
      <c r="Q18" s="310"/>
      <c r="R18" s="156">
        <v>2</v>
      </c>
      <c r="S18" s="116"/>
      <c r="T18" s="157" t="str">
        <f t="shared" si="0"/>
        <v/>
      </c>
      <c r="U18" s="169"/>
      <c r="V18" s="169"/>
      <c r="W18" s="169"/>
      <c r="X18" s="169"/>
      <c r="Y18" s="117"/>
      <c r="Z18" s="117"/>
      <c r="AA18" s="118" t="str">
        <f t="shared" si="1"/>
        <v/>
      </c>
      <c r="AB18" s="117"/>
      <c r="AC18" s="117"/>
      <c r="AD18" s="117"/>
      <c r="AE18" s="185" t="str">
        <f>IFERROR(IF(AND(T17="Probabilidad",T18="Probabilidad"),(AG17-(+AG17*AA18)),IF(T18="Probabilidad",(L17-(+L17*AA18)),IF(T18="Impacto",AG17,""))),"")</f>
        <v/>
      </c>
      <c r="AF18" s="154" t="str">
        <f t="shared" si="4"/>
        <v/>
      </c>
      <c r="AG18" s="118" t="str">
        <f t="shared" si="2"/>
        <v/>
      </c>
      <c r="AH18" s="154" t="str">
        <f t="shared" si="5"/>
        <v/>
      </c>
      <c r="AI18" s="118" t="str">
        <f>IFERROR(IF(AND(T17="Impacto",T18="Impacto"),(AI11-(+AI11*AA18)),IF(T18="Impacto",($P$17-(+$P$17*AA18)),IF(T18="Probabilidad",AI11,""))),"")</f>
        <v/>
      </c>
      <c r="AJ18" s="119" t="str">
        <f t="shared" si="3"/>
        <v/>
      </c>
      <c r="AK18" s="337"/>
      <c r="AL18" s="155"/>
      <c r="AM18" s="155"/>
      <c r="AN18" s="159"/>
      <c r="AO18" s="159"/>
      <c r="AP18" s="155"/>
      <c r="AQ18" s="159"/>
      <c r="AR18" s="155"/>
      <c r="AS18" s="159"/>
      <c r="AT18" s="155"/>
      <c r="AU18" s="159"/>
      <c r="AV18" s="155"/>
      <c r="AW18" s="155"/>
      <c r="AX18" s="155"/>
      <c r="AY18" s="155"/>
      <c r="AZ18" s="155"/>
      <c r="BA18" s="159"/>
      <c r="BB18" s="159"/>
      <c r="BC18" s="155"/>
      <c r="BD18" s="155"/>
      <c r="BE18" s="155"/>
      <c r="BF18" s="159"/>
      <c r="BG18" s="159"/>
      <c r="BH18" s="155"/>
      <c r="BI18" s="155"/>
      <c r="BJ18" s="155"/>
      <c r="BK18" s="159"/>
      <c r="BL18" s="159"/>
      <c r="BM18" s="155"/>
      <c r="BN18" s="155"/>
      <c r="BO18" s="155"/>
      <c r="BP18" s="159"/>
      <c r="BQ18" s="159"/>
      <c r="BR18" s="159"/>
      <c r="BS18" s="155"/>
      <c r="BT18" s="155"/>
      <c r="BU18" s="155"/>
      <c r="BV18" s="159"/>
      <c r="BW18" s="155"/>
      <c r="BX18" s="155"/>
      <c r="BY18" s="159"/>
      <c r="BZ18" s="155"/>
      <c r="CA18" s="155"/>
      <c r="CB18" s="155"/>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row>
    <row r="19" spans="1:106" ht="16.5" customHeight="1" x14ac:dyDescent="0.3">
      <c r="A19" s="308"/>
      <c r="B19" s="290"/>
      <c r="C19" s="290"/>
      <c r="D19" s="290"/>
      <c r="E19" s="309"/>
      <c r="F19" s="290"/>
      <c r="G19" s="290"/>
      <c r="H19" s="290"/>
      <c r="I19" s="290"/>
      <c r="J19" s="308"/>
      <c r="K19" s="307"/>
      <c r="L19" s="311"/>
      <c r="M19" s="312"/>
      <c r="N19" s="314"/>
      <c r="O19" s="307"/>
      <c r="P19" s="311"/>
      <c r="Q19" s="310"/>
      <c r="R19" s="156">
        <v>3</v>
      </c>
      <c r="S19" s="218"/>
      <c r="T19" s="157" t="str">
        <f t="shared" si="0"/>
        <v/>
      </c>
      <c r="U19" s="169"/>
      <c r="V19" s="169"/>
      <c r="W19" s="169"/>
      <c r="X19" s="169"/>
      <c r="Y19" s="117"/>
      <c r="Z19" s="117"/>
      <c r="AA19" s="118" t="str">
        <f t="shared" si="1"/>
        <v/>
      </c>
      <c r="AB19" s="117"/>
      <c r="AC19" s="117"/>
      <c r="AD19" s="117"/>
      <c r="AE19" s="186" t="str">
        <f>IFERROR(IF(AND(T18="Probabilidad",T19="Probabilidad"),(AG18-(+AG18*AA19)),IF(AND(T18="Impacto",T19="Probabilidad"),(AG17-(+AG17*AA19)),IF(T19="Impacto",AG18,""))),"")</f>
        <v/>
      </c>
      <c r="AF19" s="154" t="str">
        <f t="shared" si="4"/>
        <v/>
      </c>
      <c r="AG19" s="118" t="str">
        <f t="shared" si="2"/>
        <v/>
      </c>
      <c r="AH19" s="154" t="str">
        <f t="shared" si="5"/>
        <v/>
      </c>
      <c r="AI19" s="118" t="str">
        <f>IFERROR(IF(AND(T18="Impacto",T19="Impacto"),(AI18-(+AI18*AA19)),IF(AND(T18="Probabilidad",T19="Impacto"),(AI17-(+AI17*AA19)),IF(T19="Probabilidad",AI18,""))),"")</f>
        <v/>
      </c>
      <c r="AJ19" s="119" t="str">
        <f t="shared" si="3"/>
        <v/>
      </c>
      <c r="AK19" s="337"/>
      <c r="AL19" s="155"/>
      <c r="AM19" s="155"/>
      <c r="AN19" s="159"/>
      <c r="AO19" s="159"/>
      <c r="AP19" s="155"/>
      <c r="AQ19" s="159"/>
      <c r="AR19" s="155"/>
      <c r="AS19" s="159"/>
      <c r="AT19" s="155"/>
      <c r="AU19" s="159"/>
      <c r="AV19" s="155"/>
      <c r="AW19" s="155"/>
      <c r="AX19" s="155"/>
      <c r="AY19" s="155"/>
      <c r="AZ19" s="155"/>
      <c r="BA19" s="159"/>
      <c r="BB19" s="159"/>
      <c r="BC19" s="155"/>
      <c r="BD19" s="155"/>
      <c r="BE19" s="155"/>
      <c r="BF19" s="159"/>
      <c r="BG19" s="159"/>
      <c r="BH19" s="155"/>
      <c r="BI19" s="155"/>
      <c r="BJ19" s="155"/>
      <c r="BK19" s="159"/>
      <c r="BL19" s="159"/>
      <c r="BM19" s="155"/>
      <c r="BN19" s="155"/>
      <c r="BO19" s="155"/>
      <c r="BP19" s="159"/>
      <c r="BQ19" s="159"/>
      <c r="BR19" s="159"/>
      <c r="BS19" s="155"/>
      <c r="BT19" s="155"/>
      <c r="BU19" s="155"/>
      <c r="BV19" s="159"/>
      <c r="BW19" s="155"/>
      <c r="BX19" s="155"/>
      <c r="BY19" s="159"/>
      <c r="BZ19" s="155"/>
      <c r="CA19" s="155"/>
      <c r="CB19" s="155"/>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row>
    <row r="20" spans="1:106" ht="16.5" customHeight="1" x14ac:dyDescent="0.3">
      <c r="A20" s="308"/>
      <c r="B20" s="290"/>
      <c r="C20" s="290"/>
      <c r="D20" s="290"/>
      <c r="E20" s="309"/>
      <c r="F20" s="290"/>
      <c r="G20" s="290"/>
      <c r="H20" s="290"/>
      <c r="I20" s="290"/>
      <c r="J20" s="308"/>
      <c r="K20" s="307"/>
      <c r="L20" s="311"/>
      <c r="M20" s="312"/>
      <c r="N20" s="314"/>
      <c r="O20" s="307"/>
      <c r="P20" s="311"/>
      <c r="Q20" s="310"/>
      <c r="R20" s="156">
        <v>4</v>
      </c>
      <c r="S20" s="116"/>
      <c r="T20" s="157" t="str">
        <f t="shared" si="0"/>
        <v/>
      </c>
      <c r="U20" s="169"/>
      <c r="V20" s="169"/>
      <c r="W20" s="169"/>
      <c r="X20" s="169"/>
      <c r="Y20" s="117"/>
      <c r="Z20" s="117"/>
      <c r="AA20" s="118" t="str">
        <f t="shared" si="1"/>
        <v/>
      </c>
      <c r="AB20" s="117"/>
      <c r="AC20" s="117"/>
      <c r="AD20" s="117"/>
      <c r="AE20" s="186" t="str">
        <f>IFERROR(IF(AND(T19="Probabilidad",T20="Probabilidad"),(AG19-(+AG19*AA20)),IF(AND(T19="Impacto",T20="Probabilidad"),(AG18-(+AG18*AA20)),IF(T20="Impacto",AG19,""))),"")</f>
        <v/>
      </c>
      <c r="AF20" s="154" t="str">
        <f t="shared" si="4"/>
        <v/>
      </c>
      <c r="AG20" s="118" t="str">
        <f t="shared" si="2"/>
        <v/>
      </c>
      <c r="AH20" s="154" t="str">
        <f t="shared" si="5"/>
        <v/>
      </c>
      <c r="AI20" s="118" t="str">
        <f>IFERROR(IF(AND(T19="Impacto",T20="Impacto"),(AI19-(+AI19*AA20)),IF(AND(T19="Probabilidad",T20="Impacto"),(AI18-(+AI18*AA20)),IF(T20="Probabilidad",AI19,""))),"")</f>
        <v/>
      </c>
      <c r="AJ20" s="119" t="str">
        <f t="shared" si="3"/>
        <v/>
      </c>
      <c r="AK20" s="337"/>
      <c r="AL20" s="155"/>
      <c r="AM20" s="155"/>
      <c r="AN20" s="159"/>
      <c r="AO20" s="159"/>
      <c r="AP20" s="155"/>
      <c r="AQ20" s="159"/>
      <c r="AR20" s="155"/>
      <c r="AS20" s="159"/>
      <c r="AT20" s="155"/>
      <c r="AU20" s="159"/>
      <c r="AV20" s="155"/>
      <c r="AW20" s="155"/>
      <c r="AX20" s="155"/>
      <c r="AY20" s="155"/>
      <c r="AZ20" s="155"/>
      <c r="BA20" s="159"/>
      <c r="BB20" s="159"/>
      <c r="BC20" s="155"/>
      <c r="BD20" s="155"/>
      <c r="BE20" s="155"/>
      <c r="BF20" s="159"/>
      <c r="BG20" s="159"/>
      <c r="BH20" s="155"/>
      <c r="BI20" s="155"/>
      <c r="BJ20" s="155"/>
      <c r="BK20" s="159"/>
      <c r="BL20" s="159"/>
      <c r="BM20" s="155"/>
      <c r="BN20" s="155"/>
      <c r="BO20" s="155"/>
      <c r="BP20" s="159"/>
      <c r="BQ20" s="159"/>
      <c r="BR20" s="159"/>
      <c r="BS20" s="155"/>
      <c r="BT20" s="155"/>
      <c r="BU20" s="155"/>
      <c r="BV20" s="159"/>
      <c r="BW20" s="155"/>
      <c r="BX20" s="155"/>
      <c r="BY20" s="159"/>
      <c r="BZ20" s="155"/>
      <c r="CA20" s="155"/>
      <c r="CB20" s="155"/>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row>
    <row r="21" spans="1:106" ht="16.5" customHeight="1" x14ac:dyDescent="0.3">
      <c r="A21" s="308"/>
      <c r="B21" s="290"/>
      <c r="C21" s="290"/>
      <c r="D21" s="290"/>
      <c r="E21" s="309"/>
      <c r="F21" s="290"/>
      <c r="G21" s="290"/>
      <c r="H21" s="290"/>
      <c r="I21" s="290"/>
      <c r="J21" s="308"/>
      <c r="K21" s="307"/>
      <c r="L21" s="311"/>
      <c r="M21" s="312"/>
      <c r="N21" s="314"/>
      <c r="O21" s="307"/>
      <c r="P21" s="311"/>
      <c r="Q21" s="310"/>
      <c r="R21" s="156">
        <v>5</v>
      </c>
      <c r="S21" s="116"/>
      <c r="T21" s="157" t="str">
        <f t="shared" si="0"/>
        <v/>
      </c>
      <c r="U21" s="169"/>
      <c r="V21" s="169"/>
      <c r="W21" s="169"/>
      <c r="X21" s="169"/>
      <c r="Y21" s="117"/>
      <c r="Z21" s="117"/>
      <c r="AA21" s="118" t="str">
        <f t="shared" si="1"/>
        <v/>
      </c>
      <c r="AB21" s="117"/>
      <c r="AC21" s="117"/>
      <c r="AD21" s="117"/>
      <c r="AE21" s="186" t="str">
        <f>IFERROR(IF(AND(T20="Probabilidad",T21="Probabilidad"),(AG20-(+AG20*AA21)),IF(AND(T20="Impacto",T21="Probabilidad"),(AG19-(+AG19*AA21)),IF(T21="Impacto",AG20,""))),"")</f>
        <v/>
      </c>
      <c r="AF21" s="154" t="str">
        <f t="shared" si="4"/>
        <v/>
      </c>
      <c r="AG21" s="118" t="str">
        <f t="shared" si="2"/>
        <v/>
      </c>
      <c r="AH21" s="154" t="str">
        <f t="shared" si="5"/>
        <v/>
      </c>
      <c r="AI21" s="118" t="str">
        <f>IFERROR(IF(AND(T20="Impacto",T21="Impacto"),(AI20-(+AI20*AA21)),IF(AND(T20="Probabilidad",T21="Impacto"),(AI19-(+AI19*AA21)),IF(T21="Probabilidad",AI20,""))),"")</f>
        <v/>
      </c>
      <c r="AJ21" s="119" t="str">
        <f t="shared" si="3"/>
        <v/>
      </c>
      <c r="AK21" s="337"/>
      <c r="AL21" s="155"/>
      <c r="AM21" s="155"/>
      <c r="AN21" s="159"/>
      <c r="AO21" s="159"/>
      <c r="AP21" s="155"/>
      <c r="AQ21" s="159"/>
      <c r="AR21" s="155"/>
      <c r="AS21" s="159"/>
      <c r="AT21" s="155"/>
      <c r="AU21" s="159"/>
      <c r="AV21" s="155"/>
      <c r="AW21" s="155"/>
      <c r="AX21" s="155"/>
      <c r="AY21" s="155"/>
      <c r="AZ21" s="155"/>
      <c r="BA21" s="159"/>
      <c r="BB21" s="159"/>
      <c r="BC21" s="155"/>
      <c r="BD21" s="155"/>
      <c r="BE21" s="155"/>
      <c r="BF21" s="159"/>
      <c r="BG21" s="159"/>
      <c r="BH21" s="155"/>
      <c r="BI21" s="155"/>
      <c r="BJ21" s="155"/>
      <c r="BK21" s="159"/>
      <c r="BL21" s="159"/>
      <c r="BM21" s="155"/>
      <c r="BN21" s="155"/>
      <c r="BO21" s="155"/>
      <c r="BP21" s="159"/>
      <c r="BQ21" s="159"/>
      <c r="BR21" s="159"/>
      <c r="BS21" s="155"/>
      <c r="BT21" s="155"/>
      <c r="BU21" s="155"/>
      <c r="BV21" s="159"/>
      <c r="BW21" s="155"/>
      <c r="BX21" s="155"/>
      <c r="BY21" s="159"/>
      <c r="BZ21" s="155"/>
      <c r="CA21" s="155"/>
      <c r="CB21" s="155"/>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row>
    <row r="22" spans="1:106" ht="16.5" customHeight="1" x14ac:dyDescent="0.3">
      <c r="A22" s="308"/>
      <c r="B22" s="290"/>
      <c r="C22" s="290"/>
      <c r="D22" s="290"/>
      <c r="E22" s="309"/>
      <c r="F22" s="290"/>
      <c r="G22" s="290"/>
      <c r="H22" s="290"/>
      <c r="I22" s="290"/>
      <c r="J22" s="308"/>
      <c r="K22" s="307"/>
      <c r="L22" s="311"/>
      <c r="M22" s="312"/>
      <c r="N22" s="315"/>
      <c r="O22" s="307"/>
      <c r="P22" s="311"/>
      <c r="Q22" s="310"/>
      <c r="R22" s="156">
        <v>6</v>
      </c>
      <c r="S22" s="116"/>
      <c r="T22" s="157" t="str">
        <f t="shared" si="0"/>
        <v/>
      </c>
      <c r="U22" s="169"/>
      <c r="V22" s="169"/>
      <c r="W22" s="169"/>
      <c r="X22" s="169"/>
      <c r="Y22" s="117"/>
      <c r="Z22" s="117"/>
      <c r="AA22" s="118" t="str">
        <f t="shared" si="1"/>
        <v/>
      </c>
      <c r="AB22" s="117"/>
      <c r="AC22" s="117"/>
      <c r="AD22" s="117"/>
      <c r="AE22" s="186" t="str">
        <f>IFERROR(IF(AND(T21="Probabilidad",T22="Probabilidad"),(AG21-(+AG21*AA22)),IF(AND(T21="Impacto",T22="Probabilidad"),(AG20-(+AG20*AA22)),IF(T22="Impacto",AG21,""))),"")</f>
        <v/>
      </c>
      <c r="AF22" s="154" t="str">
        <f t="shared" si="4"/>
        <v/>
      </c>
      <c r="AG22" s="118" t="str">
        <f t="shared" si="2"/>
        <v/>
      </c>
      <c r="AH22" s="154" t="str">
        <f t="shared" si="5"/>
        <v/>
      </c>
      <c r="AI22" s="118" t="str">
        <f>IFERROR(IF(AND(T21="Impacto",T22="Impacto"),(AI21-(+AI21*AA22)),IF(AND(T21="Probabilidad",T22="Impacto"),(AI20-(+AI20*AA22)),IF(T22="Probabilidad",AI21,""))),"")</f>
        <v/>
      </c>
      <c r="AJ22" s="119" t="str">
        <f t="shared" si="3"/>
        <v/>
      </c>
      <c r="AK22" s="338"/>
      <c r="AL22" s="155"/>
      <c r="AM22" s="155"/>
      <c r="AN22" s="159"/>
      <c r="AO22" s="159"/>
      <c r="AP22" s="155"/>
      <c r="AQ22" s="159"/>
      <c r="AR22" s="155"/>
      <c r="AS22" s="159"/>
      <c r="AT22" s="155"/>
      <c r="AU22" s="159"/>
      <c r="AV22" s="155"/>
      <c r="AW22" s="155"/>
      <c r="AX22" s="155"/>
      <c r="AY22" s="155"/>
      <c r="AZ22" s="155"/>
      <c r="BA22" s="159"/>
      <c r="BB22" s="159"/>
      <c r="BC22" s="155"/>
      <c r="BD22" s="155"/>
      <c r="BE22" s="155"/>
      <c r="BF22" s="159"/>
      <c r="BG22" s="159"/>
      <c r="BH22" s="155"/>
      <c r="BI22" s="155"/>
      <c r="BJ22" s="155"/>
      <c r="BK22" s="159"/>
      <c r="BL22" s="159"/>
      <c r="BM22" s="155"/>
      <c r="BN22" s="155"/>
      <c r="BO22" s="155"/>
      <c r="BP22" s="159"/>
      <c r="BQ22" s="159"/>
      <c r="BR22" s="159"/>
      <c r="BS22" s="155"/>
      <c r="BT22" s="155"/>
      <c r="BU22" s="155"/>
      <c r="BV22" s="159"/>
      <c r="BW22" s="155"/>
      <c r="BX22" s="155"/>
      <c r="BY22" s="159"/>
      <c r="BZ22" s="155"/>
      <c r="CA22" s="155"/>
      <c r="CB22" s="155"/>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row>
    <row r="23" spans="1:106" ht="16.5" customHeight="1" x14ac:dyDescent="0.3">
      <c r="A23" s="308">
        <v>4</v>
      </c>
      <c r="B23" s="290"/>
      <c r="C23" s="290"/>
      <c r="D23" s="290"/>
      <c r="E23" s="309"/>
      <c r="F23" s="290"/>
      <c r="G23" s="290"/>
      <c r="H23" s="290"/>
      <c r="I23" s="290"/>
      <c r="J23" s="308"/>
      <c r="K23" s="307" t="str">
        <f>IF(J23&lt;=0,"",IF(J23&lt;=2,"Muy Baja",IF(J23&lt;=24,"Baja",IF(J23&lt;=500,"Media",IF(J23&lt;=5000,"Alta","Muy Alta")))))</f>
        <v/>
      </c>
      <c r="L23" s="311" t="str">
        <f>IF(K23="","",IF(K23="Muy Baja",0.2,IF(K23="Baja",0.4,IF(K23="Media",0.6,IF(K23="Alta",0.8,IF(K23="Muy Alta",1,))))))</f>
        <v/>
      </c>
      <c r="M23" s="312"/>
      <c r="N23" s="313">
        <f>IF(NOT(ISERROR(MATCH(M23,'Tabla Impacto'!$B$221:$B$223,0))),'Tabla Impacto'!$F$223&amp;"Por favor no seleccionar los criterios de impacto(Afectación Económica o presupuestal y Pérdida Reputacional)",M23)</f>
        <v>0</v>
      </c>
      <c r="O23" s="307" t="str">
        <f>IF(OR(N23='Tabla Impacto'!$C$11,N23='Tabla Impacto'!$D$11),"Leve",IF(OR(N23='Tabla Impacto'!$C$12,N23='Tabla Impacto'!$D$12),"Menor",IF(OR(N23='Tabla Impacto'!$C$13,N23='Tabla Impacto'!$D$13),"Moderado",IF(OR(N23='Tabla Impacto'!$C$14,N23='Tabla Impacto'!$D$14),"Mayor",IF(OR(N23='Tabla Impacto'!$C$15,N23='Tabla Impacto'!$D$15),"Catastrófico","")))))</f>
        <v/>
      </c>
      <c r="P23" s="311" t="str">
        <f>IF(O23="","",IF(O23="Leve",0.2,IF(O23="Menor",0.4,IF(O23="Moderado",0.6,IF(O23="Mayor",0.8,IF(O23="Catastrófico",1,))))))</f>
        <v/>
      </c>
      <c r="Q23" s="310" t="str">
        <f>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56">
        <v>1</v>
      </c>
      <c r="S23" s="116"/>
      <c r="T23" s="157" t="str">
        <f t="shared" si="0"/>
        <v/>
      </c>
      <c r="U23" s="169"/>
      <c r="V23" s="169"/>
      <c r="W23" s="169"/>
      <c r="X23" s="169"/>
      <c r="Y23" s="117"/>
      <c r="Z23" s="117"/>
      <c r="AA23" s="118" t="str">
        <f t="shared" si="1"/>
        <v/>
      </c>
      <c r="AB23" s="117"/>
      <c r="AC23" s="117"/>
      <c r="AD23" s="117"/>
      <c r="AE23" s="186" t="str">
        <f>IFERROR(IF(T23="Probabilidad",(L23-(+L23*AA23)),IF(T23="Impacto",L23,"")),"")</f>
        <v/>
      </c>
      <c r="AF23" s="154" t="str">
        <f>IFERROR(IF(AE23="","",IF(AE23&lt;=0.2,"Muy Baja",IF(AE23&lt;=0.4,"Baja",IF(AE23&lt;=0.6,"Media",IF(AE23&lt;=0.8,"Alta","Muy Alta"))))),"")</f>
        <v/>
      </c>
      <c r="AG23" s="118" t="str">
        <f t="shared" si="2"/>
        <v/>
      </c>
      <c r="AH23" s="154" t="str">
        <f>IFERROR(IF(AI23="","",IF(AI23&lt;=0.2,"Leve",IF(AI23&lt;=0.4,"Menor",IF(AI23&lt;=0.6,"Moderado",IF(AI23&lt;=0.8,"Mayor","Catastrófico"))))),"")</f>
        <v/>
      </c>
      <c r="AI23" s="118" t="str">
        <f>IFERROR(IF(T23="Impacto",(P23-(+P23*AA23)),IF(T23="Probabilidad",P23,"")),"")</f>
        <v/>
      </c>
      <c r="AJ23" s="119" t="str">
        <f t="shared" si="3"/>
        <v/>
      </c>
      <c r="AK23" s="324"/>
      <c r="AL23" s="155"/>
      <c r="AM23" s="156"/>
      <c r="AN23" s="120"/>
      <c r="AO23" s="120"/>
      <c r="AP23" s="155"/>
      <c r="AQ23" s="120"/>
      <c r="AR23" s="155"/>
      <c r="AS23" s="120"/>
      <c r="AT23" s="155"/>
      <c r="AU23" s="120"/>
      <c r="AV23" s="155"/>
      <c r="AW23" s="156"/>
      <c r="AX23" s="155"/>
      <c r="AY23" s="155"/>
      <c r="AZ23" s="156"/>
      <c r="BA23" s="120"/>
      <c r="BB23" s="120"/>
      <c r="BC23" s="155"/>
      <c r="BD23" s="155"/>
      <c r="BE23" s="156"/>
      <c r="BF23" s="120"/>
      <c r="BG23" s="120"/>
      <c r="BH23" s="155"/>
      <c r="BI23" s="155"/>
      <c r="BJ23" s="156"/>
      <c r="BK23" s="120"/>
      <c r="BL23" s="120"/>
      <c r="BM23" s="155"/>
      <c r="BN23" s="155"/>
      <c r="BO23" s="156"/>
      <c r="BP23" s="120"/>
      <c r="BQ23" s="120"/>
      <c r="BR23" s="159"/>
      <c r="BS23" s="155"/>
      <c r="BT23" s="155"/>
      <c r="BU23" s="155"/>
      <c r="BV23" s="120"/>
      <c r="BW23" s="155"/>
      <c r="BX23" s="155"/>
      <c r="BY23" s="120"/>
      <c r="BZ23" s="155"/>
      <c r="CA23" s="156"/>
      <c r="CB23" s="155"/>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row>
    <row r="24" spans="1:106" ht="16.5" customHeight="1" x14ac:dyDescent="0.3">
      <c r="A24" s="308"/>
      <c r="B24" s="290"/>
      <c r="C24" s="290"/>
      <c r="D24" s="290"/>
      <c r="E24" s="309"/>
      <c r="F24" s="290"/>
      <c r="G24" s="290"/>
      <c r="H24" s="290"/>
      <c r="I24" s="290"/>
      <c r="J24" s="308"/>
      <c r="K24" s="307"/>
      <c r="L24" s="311"/>
      <c r="M24" s="312"/>
      <c r="N24" s="314"/>
      <c r="O24" s="307"/>
      <c r="P24" s="311"/>
      <c r="Q24" s="310"/>
      <c r="R24" s="156">
        <v>2</v>
      </c>
      <c r="S24" s="116"/>
      <c r="T24" s="157" t="str">
        <f t="shared" si="0"/>
        <v/>
      </c>
      <c r="U24" s="169"/>
      <c r="V24" s="169"/>
      <c r="W24" s="169"/>
      <c r="X24" s="169"/>
      <c r="Y24" s="117"/>
      <c r="Z24" s="117"/>
      <c r="AA24" s="118" t="str">
        <f t="shared" si="1"/>
        <v/>
      </c>
      <c r="AB24" s="117"/>
      <c r="AC24" s="117"/>
      <c r="AD24" s="117"/>
      <c r="AE24" s="186" t="str">
        <f>IFERROR(IF(AND(T23="Probabilidad",T24="Probabilidad"),(AG23-(+AG23*AA24)),IF(T24="Probabilidad",(L23-(+L23*AA24)),IF(T24="Impacto",AG23,""))),"")</f>
        <v/>
      </c>
      <c r="AF24" s="154" t="str">
        <f t="shared" si="4"/>
        <v/>
      </c>
      <c r="AG24" s="118" t="str">
        <f t="shared" si="2"/>
        <v/>
      </c>
      <c r="AH24" s="154" t="str">
        <f t="shared" si="5"/>
        <v/>
      </c>
      <c r="AI24" s="118" t="str">
        <f>IFERROR(IF(AND(T23="Impacto",T24="Impacto"),(AI17-(+AI17*AA24)),IF(T24="Impacto",($P$23-(+$P$23*AA24)),IF(T24="Probabilidad",AI17,""))),"")</f>
        <v/>
      </c>
      <c r="AJ24" s="119" t="str">
        <f t="shared" si="3"/>
        <v/>
      </c>
      <c r="AK24" s="325"/>
      <c r="AL24" s="155"/>
      <c r="AM24" s="156"/>
      <c r="AN24" s="120"/>
      <c r="AO24" s="120"/>
      <c r="AP24" s="155"/>
      <c r="AQ24" s="120"/>
      <c r="AR24" s="155"/>
      <c r="AS24" s="120"/>
      <c r="AT24" s="155"/>
      <c r="AU24" s="120"/>
      <c r="AV24" s="155"/>
      <c r="AW24" s="156"/>
      <c r="AX24" s="155"/>
      <c r="AY24" s="155"/>
      <c r="AZ24" s="156"/>
      <c r="BA24" s="120"/>
      <c r="BB24" s="120"/>
      <c r="BC24" s="155"/>
      <c r="BD24" s="155"/>
      <c r="BE24" s="156"/>
      <c r="BF24" s="120"/>
      <c r="BG24" s="120"/>
      <c r="BH24" s="155"/>
      <c r="BI24" s="155"/>
      <c r="BJ24" s="156"/>
      <c r="BK24" s="120"/>
      <c r="BL24" s="120"/>
      <c r="BM24" s="155"/>
      <c r="BN24" s="155"/>
      <c r="BO24" s="156"/>
      <c r="BP24" s="120"/>
      <c r="BQ24" s="120"/>
      <c r="BR24" s="159"/>
      <c r="BS24" s="155"/>
      <c r="BT24" s="155"/>
      <c r="BU24" s="155"/>
      <c r="BV24" s="120"/>
      <c r="BW24" s="155"/>
      <c r="BX24" s="155"/>
      <c r="BY24" s="120"/>
      <c r="BZ24" s="155"/>
      <c r="CA24" s="156"/>
      <c r="CB24" s="155"/>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row>
    <row r="25" spans="1:106" ht="16.5" customHeight="1" x14ac:dyDescent="0.3">
      <c r="A25" s="308"/>
      <c r="B25" s="290"/>
      <c r="C25" s="290"/>
      <c r="D25" s="290"/>
      <c r="E25" s="309"/>
      <c r="F25" s="290"/>
      <c r="G25" s="290"/>
      <c r="H25" s="290"/>
      <c r="I25" s="290"/>
      <c r="J25" s="308"/>
      <c r="K25" s="307"/>
      <c r="L25" s="311"/>
      <c r="M25" s="312"/>
      <c r="N25" s="314"/>
      <c r="O25" s="307"/>
      <c r="P25" s="311"/>
      <c r="Q25" s="310"/>
      <c r="R25" s="156">
        <v>3</v>
      </c>
      <c r="S25" s="218"/>
      <c r="T25" s="157" t="str">
        <f t="shared" si="0"/>
        <v/>
      </c>
      <c r="U25" s="169"/>
      <c r="V25" s="169"/>
      <c r="W25" s="169"/>
      <c r="X25" s="169"/>
      <c r="Y25" s="117"/>
      <c r="Z25" s="117"/>
      <c r="AA25" s="118" t="str">
        <f t="shared" si="1"/>
        <v/>
      </c>
      <c r="AB25" s="117"/>
      <c r="AC25" s="117"/>
      <c r="AD25" s="117"/>
      <c r="AE25" s="186" t="str">
        <f>IFERROR(IF(AND(T24="Probabilidad",T25="Probabilidad"),(AG24-(+AG24*AA25)),IF(AND(T24="Impacto",T25="Probabilidad"),(AG23-(+AG23*AA25)),IF(T25="Impacto",AG24,""))),"")</f>
        <v/>
      </c>
      <c r="AF25" s="154" t="str">
        <f t="shared" si="4"/>
        <v/>
      </c>
      <c r="AG25" s="118" t="str">
        <f t="shared" si="2"/>
        <v/>
      </c>
      <c r="AH25" s="154" t="str">
        <f t="shared" si="5"/>
        <v/>
      </c>
      <c r="AI25" s="118" t="str">
        <f>IFERROR(IF(AND(T24="Impacto",T25="Impacto"),(AI24-(+AI24*AA25)),IF(AND(T24="Probabilidad",T25="Impacto"),(AI23-(+AI23*AA25)),IF(T25="Probabilidad",AI24,""))),"")</f>
        <v/>
      </c>
      <c r="AJ25" s="119" t="str">
        <f t="shared" si="3"/>
        <v/>
      </c>
      <c r="AK25" s="325"/>
      <c r="AL25" s="155"/>
      <c r="AM25" s="156"/>
      <c r="AN25" s="120"/>
      <c r="AO25" s="120"/>
      <c r="AP25" s="155"/>
      <c r="AQ25" s="120"/>
      <c r="AR25" s="155"/>
      <c r="AS25" s="120"/>
      <c r="AT25" s="155"/>
      <c r="AU25" s="120"/>
      <c r="AV25" s="155"/>
      <c r="AW25" s="156"/>
      <c r="AX25" s="155"/>
      <c r="AY25" s="155"/>
      <c r="AZ25" s="156"/>
      <c r="BA25" s="120"/>
      <c r="BB25" s="120"/>
      <c r="BC25" s="155"/>
      <c r="BD25" s="155"/>
      <c r="BE25" s="156"/>
      <c r="BF25" s="120"/>
      <c r="BG25" s="120"/>
      <c r="BH25" s="155"/>
      <c r="BI25" s="155"/>
      <c r="BJ25" s="156"/>
      <c r="BK25" s="120"/>
      <c r="BL25" s="120"/>
      <c r="BM25" s="155"/>
      <c r="BN25" s="155"/>
      <c r="BO25" s="156"/>
      <c r="BP25" s="120"/>
      <c r="BQ25" s="120"/>
      <c r="BR25" s="159"/>
      <c r="BS25" s="155"/>
      <c r="BT25" s="155"/>
      <c r="BU25" s="155"/>
      <c r="BV25" s="120"/>
      <c r="BW25" s="155"/>
      <c r="BX25" s="155"/>
      <c r="BY25" s="120"/>
      <c r="BZ25" s="155"/>
      <c r="CA25" s="156"/>
      <c r="CB25" s="155"/>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row>
    <row r="26" spans="1:106" ht="16.5" customHeight="1" x14ac:dyDescent="0.3">
      <c r="A26" s="308"/>
      <c r="B26" s="290"/>
      <c r="C26" s="290"/>
      <c r="D26" s="290"/>
      <c r="E26" s="309"/>
      <c r="F26" s="290"/>
      <c r="G26" s="290"/>
      <c r="H26" s="290"/>
      <c r="I26" s="290"/>
      <c r="J26" s="308"/>
      <c r="K26" s="307"/>
      <c r="L26" s="311"/>
      <c r="M26" s="312"/>
      <c r="N26" s="314"/>
      <c r="O26" s="307"/>
      <c r="P26" s="311"/>
      <c r="Q26" s="310"/>
      <c r="R26" s="156">
        <v>4</v>
      </c>
      <c r="S26" s="116"/>
      <c r="T26" s="157" t="str">
        <f t="shared" si="0"/>
        <v/>
      </c>
      <c r="U26" s="169"/>
      <c r="V26" s="169"/>
      <c r="W26" s="169"/>
      <c r="X26" s="169"/>
      <c r="Y26" s="117"/>
      <c r="Z26" s="117"/>
      <c r="AA26" s="118" t="str">
        <f t="shared" si="1"/>
        <v/>
      </c>
      <c r="AB26" s="117"/>
      <c r="AC26" s="117"/>
      <c r="AD26" s="117"/>
      <c r="AE26" s="186" t="str">
        <f>IFERROR(IF(AND(T25="Probabilidad",T26="Probabilidad"),(AG25-(+AG25*AA26)),IF(AND(T25="Impacto",T26="Probabilidad"),(AG24-(+AG24*AA26)),IF(T26="Impacto",AG25,""))),"")</f>
        <v/>
      </c>
      <c r="AF26" s="154" t="str">
        <f t="shared" si="4"/>
        <v/>
      </c>
      <c r="AG26" s="118" t="str">
        <f t="shared" si="2"/>
        <v/>
      </c>
      <c r="AH26" s="154" t="str">
        <f t="shared" si="5"/>
        <v/>
      </c>
      <c r="AI26" s="118" t="str">
        <f>IFERROR(IF(AND(T25="Impacto",T26="Impacto"),(AI25-(+AI25*AA26)),IF(AND(T25="Probabilidad",T26="Impacto"),(AI24-(+AI24*AA26)),IF(T26="Probabilidad",AI25,""))),"")</f>
        <v/>
      </c>
      <c r="AJ26" s="119" t="str">
        <f t="shared" si="3"/>
        <v/>
      </c>
      <c r="AK26" s="325"/>
      <c r="AL26" s="155"/>
      <c r="AM26" s="156"/>
      <c r="AN26" s="120"/>
      <c r="AO26" s="120"/>
      <c r="AP26" s="155"/>
      <c r="AQ26" s="120"/>
      <c r="AR26" s="155"/>
      <c r="AS26" s="120"/>
      <c r="AT26" s="155"/>
      <c r="AU26" s="120"/>
      <c r="AV26" s="155"/>
      <c r="AW26" s="156"/>
      <c r="AX26" s="155"/>
      <c r="AY26" s="155"/>
      <c r="AZ26" s="156"/>
      <c r="BA26" s="120"/>
      <c r="BB26" s="120"/>
      <c r="BC26" s="155"/>
      <c r="BD26" s="155"/>
      <c r="BE26" s="156"/>
      <c r="BF26" s="120"/>
      <c r="BG26" s="120"/>
      <c r="BH26" s="155"/>
      <c r="BI26" s="155"/>
      <c r="BJ26" s="156"/>
      <c r="BK26" s="120"/>
      <c r="BL26" s="120"/>
      <c r="BM26" s="155"/>
      <c r="BN26" s="155"/>
      <c r="BO26" s="156"/>
      <c r="BP26" s="120"/>
      <c r="BQ26" s="120"/>
      <c r="BR26" s="159"/>
      <c r="BS26" s="155"/>
      <c r="BT26" s="155"/>
      <c r="BU26" s="155"/>
      <c r="BV26" s="120"/>
      <c r="BW26" s="155"/>
      <c r="BX26" s="155"/>
      <c r="BY26" s="120"/>
      <c r="BZ26" s="155"/>
      <c r="CA26" s="156"/>
      <c r="CB26" s="155"/>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row>
    <row r="27" spans="1:106" ht="16.5" customHeight="1" x14ac:dyDescent="0.3">
      <c r="A27" s="308"/>
      <c r="B27" s="290"/>
      <c r="C27" s="290"/>
      <c r="D27" s="290"/>
      <c r="E27" s="309"/>
      <c r="F27" s="290"/>
      <c r="G27" s="290"/>
      <c r="H27" s="290"/>
      <c r="I27" s="290"/>
      <c r="J27" s="308"/>
      <c r="K27" s="307"/>
      <c r="L27" s="311"/>
      <c r="M27" s="312"/>
      <c r="N27" s="314"/>
      <c r="O27" s="307"/>
      <c r="P27" s="311"/>
      <c r="Q27" s="310"/>
      <c r="R27" s="156">
        <v>5</v>
      </c>
      <c r="S27" s="116"/>
      <c r="T27" s="157" t="str">
        <f t="shared" si="0"/>
        <v/>
      </c>
      <c r="U27" s="169"/>
      <c r="V27" s="169"/>
      <c r="W27" s="169"/>
      <c r="X27" s="169"/>
      <c r="Y27" s="117"/>
      <c r="Z27" s="117"/>
      <c r="AA27" s="118" t="str">
        <f t="shared" si="1"/>
        <v/>
      </c>
      <c r="AB27" s="117"/>
      <c r="AC27" s="117"/>
      <c r="AD27" s="117"/>
      <c r="AE27" s="185" t="str">
        <f>IFERROR(IF(AND(T26="Probabilidad",T27="Probabilidad"),(AG26-(+AG26*AA27)),IF(AND(T26="Impacto",T27="Probabilidad"),(AG25-(+AG25*AA27)),IF(T27="Impacto",AG26,""))),"")</f>
        <v/>
      </c>
      <c r="AF27" s="154" t="str">
        <f>IFERROR(IF(AE27="","",IF(AE27&lt;=0.2,"Muy Baja",IF(AE27&lt;=0.4,"Baja",IF(AE27&lt;=0.6,"Media",IF(AE27&lt;=0.8,"Alta","Muy Alta"))))),"")</f>
        <v/>
      </c>
      <c r="AG27" s="118" t="str">
        <f t="shared" si="2"/>
        <v/>
      </c>
      <c r="AH27" s="154" t="str">
        <f t="shared" si="5"/>
        <v/>
      </c>
      <c r="AI27" s="118" t="str">
        <f>IFERROR(IF(AND(T26="Impacto",T27="Impacto"),(AI26-(+AI26*AA27)),IF(AND(T26="Probabilidad",T27="Impacto"),(AI25-(+AI25*AA27)),IF(T27="Probabilidad",AI26,""))),"")</f>
        <v/>
      </c>
      <c r="AJ27" s="119" t="str">
        <f t="shared" si="3"/>
        <v/>
      </c>
      <c r="AK27" s="325"/>
      <c r="AL27" s="155"/>
      <c r="AM27" s="156"/>
      <c r="AN27" s="120"/>
      <c r="AO27" s="120"/>
      <c r="AP27" s="155"/>
      <c r="AQ27" s="120"/>
      <c r="AR27" s="155"/>
      <c r="AS27" s="120"/>
      <c r="AT27" s="155"/>
      <c r="AU27" s="120"/>
      <c r="AV27" s="155"/>
      <c r="AW27" s="156"/>
      <c r="AX27" s="155"/>
      <c r="AY27" s="155"/>
      <c r="AZ27" s="156"/>
      <c r="BA27" s="120"/>
      <c r="BB27" s="120"/>
      <c r="BC27" s="155"/>
      <c r="BD27" s="155"/>
      <c r="BE27" s="156"/>
      <c r="BF27" s="120"/>
      <c r="BG27" s="120"/>
      <c r="BH27" s="155"/>
      <c r="BI27" s="155"/>
      <c r="BJ27" s="156"/>
      <c r="BK27" s="120"/>
      <c r="BL27" s="120"/>
      <c r="BM27" s="155"/>
      <c r="BN27" s="155"/>
      <c r="BO27" s="156"/>
      <c r="BP27" s="120"/>
      <c r="BQ27" s="120"/>
      <c r="BR27" s="159"/>
      <c r="BS27" s="155"/>
      <c r="BT27" s="155"/>
      <c r="BU27" s="155"/>
      <c r="BV27" s="120"/>
      <c r="BW27" s="155"/>
      <c r="BX27" s="155"/>
      <c r="BY27" s="120"/>
      <c r="BZ27" s="155"/>
      <c r="CA27" s="156"/>
      <c r="CB27" s="155"/>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row>
    <row r="28" spans="1:106" ht="16.5" customHeight="1" x14ac:dyDescent="0.3">
      <c r="A28" s="308"/>
      <c r="B28" s="290"/>
      <c r="C28" s="290"/>
      <c r="D28" s="290"/>
      <c r="E28" s="309"/>
      <c r="F28" s="290"/>
      <c r="G28" s="290"/>
      <c r="H28" s="290"/>
      <c r="I28" s="290"/>
      <c r="J28" s="308"/>
      <c r="K28" s="307"/>
      <c r="L28" s="311"/>
      <c r="M28" s="312"/>
      <c r="N28" s="315"/>
      <c r="O28" s="307"/>
      <c r="P28" s="311"/>
      <c r="Q28" s="310"/>
      <c r="R28" s="156">
        <v>6</v>
      </c>
      <c r="S28" s="116"/>
      <c r="T28" s="157" t="str">
        <f t="shared" si="0"/>
        <v/>
      </c>
      <c r="U28" s="169"/>
      <c r="V28" s="169"/>
      <c r="W28" s="169"/>
      <c r="X28" s="169"/>
      <c r="Y28" s="117"/>
      <c r="Z28" s="117"/>
      <c r="AA28" s="118" t="str">
        <f t="shared" si="1"/>
        <v/>
      </c>
      <c r="AB28" s="117"/>
      <c r="AC28" s="117"/>
      <c r="AD28" s="117"/>
      <c r="AE28" s="186" t="str">
        <f>IFERROR(IF(AND(T27="Probabilidad",T28="Probabilidad"),(AG27-(+AG27*AA28)),IF(AND(T27="Impacto",T28="Probabilidad"),(AG26-(+AG26*AA28)),IF(T28="Impacto",AG27,""))),"")</f>
        <v/>
      </c>
      <c r="AF28" s="154" t="str">
        <f t="shared" si="4"/>
        <v/>
      </c>
      <c r="AG28" s="118" t="str">
        <f t="shared" si="2"/>
        <v/>
      </c>
      <c r="AH28" s="154" t="str">
        <f t="shared" si="5"/>
        <v/>
      </c>
      <c r="AI28" s="118" t="str">
        <f>IFERROR(IF(AND(T27="Impacto",T28="Impacto"),(AI27-(+AI27*AA28)),IF(AND(T27="Probabilidad",T28="Impacto"),(AI26-(+AI26*AA28)),IF(T28="Probabilidad",AI27,""))),"")</f>
        <v/>
      </c>
      <c r="AJ28" s="119" t="str">
        <f t="shared" si="3"/>
        <v/>
      </c>
      <c r="AK28" s="326"/>
      <c r="AL28" s="155"/>
      <c r="AM28" s="156"/>
      <c r="AN28" s="120"/>
      <c r="AO28" s="120"/>
      <c r="AP28" s="155"/>
      <c r="AQ28" s="120"/>
      <c r="AR28" s="155"/>
      <c r="AS28" s="120"/>
      <c r="AT28" s="155"/>
      <c r="AU28" s="120"/>
      <c r="AV28" s="155"/>
      <c r="AW28" s="156"/>
      <c r="AX28" s="155"/>
      <c r="AY28" s="155"/>
      <c r="AZ28" s="156"/>
      <c r="BA28" s="120"/>
      <c r="BB28" s="120"/>
      <c r="BC28" s="155"/>
      <c r="BD28" s="155"/>
      <c r="BE28" s="156"/>
      <c r="BF28" s="120"/>
      <c r="BG28" s="120"/>
      <c r="BH28" s="155"/>
      <c r="BI28" s="155"/>
      <c r="BJ28" s="156"/>
      <c r="BK28" s="120"/>
      <c r="BL28" s="120"/>
      <c r="BM28" s="155"/>
      <c r="BN28" s="155"/>
      <c r="BO28" s="156"/>
      <c r="BP28" s="120"/>
      <c r="BQ28" s="120"/>
      <c r="BR28" s="159"/>
      <c r="BS28" s="155"/>
      <c r="BT28" s="155"/>
      <c r="BU28" s="155"/>
      <c r="BV28" s="120"/>
      <c r="BW28" s="155"/>
      <c r="BX28" s="155"/>
      <c r="BY28" s="120"/>
      <c r="BZ28" s="155"/>
      <c r="CA28" s="156"/>
      <c r="CB28" s="155"/>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row>
    <row r="29" spans="1:106" ht="16.5" customHeight="1" x14ac:dyDescent="0.3">
      <c r="A29" s="308">
        <v>5</v>
      </c>
      <c r="B29" s="290"/>
      <c r="C29" s="290"/>
      <c r="D29" s="290"/>
      <c r="E29" s="309"/>
      <c r="F29" s="290"/>
      <c r="G29" s="290"/>
      <c r="H29" s="290"/>
      <c r="I29" s="290"/>
      <c r="J29" s="308"/>
      <c r="K29" s="307" t="str">
        <f>IF(J29&lt;=0,"",IF(J29&lt;=2,"Muy Baja",IF(J29&lt;=24,"Baja",IF(J29&lt;=500,"Media",IF(J29&lt;=5000,"Alta","Muy Alta")))))</f>
        <v/>
      </c>
      <c r="L29" s="311" t="str">
        <f>IF(K29="","",IF(K29="Muy Baja",0.2,IF(K29="Baja",0.4,IF(K29="Media",0.6,IF(K29="Alta",0.8,IF(K29="Muy Alta",1,))))))</f>
        <v/>
      </c>
      <c r="M29" s="312"/>
      <c r="N29" s="313">
        <f>IF(NOT(ISERROR(MATCH(M29,'Tabla Impacto'!$B$221:$B$223,0))),'Tabla Impacto'!$F$223&amp;"Por favor no seleccionar los criterios de impacto(Afectación Económica o presupuestal y Pérdida Reputacional)",M29)</f>
        <v>0</v>
      </c>
      <c r="O29" s="307" t="str">
        <f>IF(OR(N29='Tabla Impacto'!$C$11,N29='Tabla Impacto'!$D$11),"Leve",IF(OR(N29='Tabla Impacto'!$C$12,N29='Tabla Impacto'!$D$12),"Menor",IF(OR(N29='Tabla Impacto'!$C$13,N29='Tabla Impacto'!$D$13),"Moderado",IF(OR(N29='Tabla Impacto'!$C$14,N29='Tabla Impacto'!$D$14),"Mayor",IF(OR(N29='Tabla Impacto'!$C$15,N29='Tabla Impacto'!$D$15),"Catastrófico","")))))</f>
        <v/>
      </c>
      <c r="P29" s="311" t="str">
        <f>IF(O29="","",IF(O29="Leve",0.2,IF(O29="Menor",0.4,IF(O29="Moderado",0.6,IF(O29="Mayor",0.8,IF(O29="Catastrófico",1,))))))</f>
        <v/>
      </c>
      <c r="Q29" s="310" t="str">
        <f>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56">
        <v>1</v>
      </c>
      <c r="S29" s="116"/>
      <c r="T29" s="157" t="str">
        <f t="shared" si="0"/>
        <v/>
      </c>
      <c r="U29" s="169"/>
      <c r="V29" s="169"/>
      <c r="W29" s="169"/>
      <c r="X29" s="169"/>
      <c r="Y29" s="117"/>
      <c r="Z29" s="117"/>
      <c r="AA29" s="118" t="str">
        <f t="shared" si="1"/>
        <v/>
      </c>
      <c r="AB29" s="117"/>
      <c r="AC29" s="117"/>
      <c r="AD29" s="117"/>
      <c r="AE29" s="186" t="str">
        <f>IFERROR(IF(T29="Probabilidad",(L29-(+L29*AA29)),IF(T29="Impacto",L29,"")),"")</f>
        <v/>
      </c>
      <c r="AF29" s="154" t="str">
        <f>IFERROR(IF(AE29="","",IF(AE29&lt;=0.2,"Muy Baja",IF(AE29&lt;=0.4,"Baja",IF(AE29&lt;=0.6,"Media",IF(AE29&lt;=0.8,"Alta","Muy Alta"))))),"")</f>
        <v/>
      </c>
      <c r="AG29" s="118" t="str">
        <f t="shared" si="2"/>
        <v/>
      </c>
      <c r="AH29" s="154" t="str">
        <f>IFERROR(IF(AI29="","",IF(AI29&lt;=0.2,"Leve",IF(AI29&lt;=0.4,"Menor",IF(AI29&lt;=0.6,"Moderado",IF(AI29&lt;=0.8,"Mayor","Catastrófico"))))),"")</f>
        <v/>
      </c>
      <c r="AI29" s="118" t="str">
        <f>IFERROR(IF(T29="Impacto",(P29-(+P29*AA29)),IF(T29="Probabilidad",P29,"")),"")</f>
        <v/>
      </c>
      <c r="AJ29" s="119" t="str">
        <f t="shared" si="3"/>
        <v/>
      </c>
      <c r="AK29" s="324"/>
      <c r="AL29" s="155"/>
      <c r="AM29" s="156"/>
      <c r="AN29" s="120"/>
      <c r="AO29" s="120"/>
      <c r="AP29" s="155"/>
      <c r="AQ29" s="120"/>
      <c r="AR29" s="155"/>
      <c r="AS29" s="120"/>
      <c r="AT29" s="155"/>
      <c r="AU29" s="120"/>
      <c r="AV29" s="155"/>
      <c r="AW29" s="156"/>
      <c r="AX29" s="155"/>
      <c r="AY29" s="155"/>
      <c r="AZ29" s="156"/>
      <c r="BA29" s="120"/>
      <c r="BB29" s="120"/>
      <c r="BC29" s="155"/>
      <c r="BD29" s="155"/>
      <c r="BE29" s="156"/>
      <c r="BF29" s="120"/>
      <c r="BG29" s="120"/>
      <c r="BH29" s="155"/>
      <c r="BI29" s="155"/>
      <c r="BJ29" s="156"/>
      <c r="BK29" s="120"/>
      <c r="BL29" s="120"/>
      <c r="BM29" s="155"/>
      <c r="BN29" s="155"/>
      <c r="BO29" s="156"/>
      <c r="BP29" s="120"/>
      <c r="BQ29" s="120"/>
      <c r="BR29" s="159"/>
      <c r="BS29" s="155"/>
      <c r="BT29" s="155"/>
      <c r="BU29" s="155"/>
      <c r="BV29" s="120"/>
      <c r="BW29" s="155"/>
      <c r="BX29" s="155"/>
      <c r="BY29" s="120"/>
      <c r="BZ29" s="155"/>
      <c r="CA29" s="156"/>
      <c r="CB29" s="155"/>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row>
    <row r="30" spans="1:106" ht="16.5" customHeight="1" x14ac:dyDescent="0.3">
      <c r="A30" s="308"/>
      <c r="B30" s="290"/>
      <c r="C30" s="290"/>
      <c r="D30" s="290"/>
      <c r="E30" s="309"/>
      <c r="F30" s="290"/>
      <c r="G30" s="290"/>
      <c r="H30" s="290"/>
      <c r="I30" s="290"/>
      <c r="J30" s="308"/>
      <c r="K30" s="307"/>
      <c r="L30" s="311"/>
      <c r="M30" s="312"/>
      <c r="N30" s="314"/>
      <c r="O30" s="307"/>
      <c r="P30" s="311"/>
      <c r="Q30" s="310"/>
      <c r="R30" s="156">
        <v>2</v>
      </c>
      <c r="S30" s="116"/>
      <c r="T30" s="157" t="str">
        <f t="shared" si="0"/>
        <v/>
      </c>
      <c r="U30" s="169"/>
      <c r="V30" s="169"/>
      <c r="W30" s="169"/>
      <c r="X30" s="169"/>
      <c r="Y30" s="117"/>
      <c r="Z30" s="117"/>
      <c r="AA30" s="118" t="str">
        <f t="shared" si="1"/>
        <v/>
      </c>
      <c r="AB30" s="117"/>
      <c r="AC30" s="117"/>
      <c r="AD30" s="117"/>
      <c r="AE30" s="186" t="str">
        <f>IFERROR(IF(AND(T29="Probabilidad",T30="Probabilidad"),(AG29-(+AG29*AA30)),IF(T30="Probabilidad",(L29-(+L29*AA30)),IF(T30="Impacto",AG29,""))),"")</f>
        <v/>
      </c>
      <c r="AF30" s="154" t="str">
        <f t="shared" si="4"/>
        <v/>
      </c>
      <c r="AG30" s="118" t="str">
        <f t="shared" si="2"/>
        <v/>
      </c>
      <c r="AH30" s="154" t="str">
        <f t="shared" si="5"/>
        <v/>
      </c>
      <c r="AI30" s="118" t="str">
        <f>IFERROR(IF(AND(T29="Impacto",T30="Impacto"),(AI23-(+AI23*AA30)),IF(T30="Impacto",($P$29-(+$P$29*AA30)),IF(T30="Probabilidad",AI23,""))),"")</f>
        <v/>
      </c>
      <c r="AJ30" s="119" t="str">
        <f t="shared" si="3"/>
        <v/>
      </c>
      <c r="AK30" s="325"/>
      <c r="AL30" s="155"/>
      <c r="AM30" s="156"/>
      <c r="AN30" s="120"/>
      <c r="AO30" s="120"/>
      <c r="AP30" s="155"/>
      <c r="AQ30" s="120"/>
      <c r="AR30" s="155"/>
      <c r="AS30" s="120"/>
      <c r="AT30" s="155"/>
      <c r="AU30" s="120"/>
      <c r="AV30" s="155"/>
      <c r="AW30" s="156"/>
      <c r="AX30" s="155"/>
      <c r="AY30" s="155"/>
      <c r="AZ30" s="156"/>
      <c r="BA30" s="120"/>
      <c r="BB30" s="120"/>
      <c r="BC30" s="155"/>
      <c r="BD30" s="155"/>
      <c r="BE30" s="156"/>
      <c r="BF30" s="120"/>
      <c r="BG30" s="120"/>
      <c r="BH30" s="155"/>
      <c r="BI30" s="155"/>
      <c r="BJ30" s="156"/>
      <c r="BK30" s="120"/>
      <c r="BL30" s="120"/>
      <c r="BM30" s="155"/>
      <c r="BN30" s="155"/>
      <c r="BO30" s="156"/>
      <c r="BP30" s="120"/>
      <c r="BQ30" s="120"/>
      <c r="BR30" s="159"/>
      <c r="BS30" s="155"/>
      <c r="BT30" s="155"/>
      <c r="BU30" s="155"/>
      <c r="BV30" s="120"/>
      <c r="BW30" s="155"/>
      <c r="BX30" s="155"/>
      <c r="BY30" s="120"/>
      <c r="BZ30" s="155"/>
      <c r="CA30" s="156"/>
      <c r="CB30" s="155"/>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row>
    <row r="31" spans="1:106" ht="16.5" customHeight="1" x14ac:dyDescent="0.3">
      <c r="A31" s="308"/>
      <c r="B31" s="290"/>
      <c r="C31" s="290"/>
      <c r="D31" s="290"/>
      <c r="E31" s="309"/>
      <c r="F31" s="290"/>
      <c r="G31" s="290"/>
      <c r="H31" s="290"/>
      <c r="I31" s="290"/>
      <c r="J31" s="308"/>
      <c r="K31" s="307"/>
      <c r="L31" s="311"/>
      <c r="M31" s="312"/>
      <c r="N31" s="314"/>
      <c r="O31" s="307"/>
      <c r="P31" s="311"/>
      <c r="Q31" s="310"/>
      <c r="R31" s="156">
        <v>3</v>
      </c>
      <c r="S31" s="218"/>
      <c r="T31" s="157" t="str">
        <f t="shared" si="0"/>
        <v/>
      </c>
      <c r="U31" s="169"/>
      <c r="V31" s="169"/>
      <c r="W31" s="169"/>
      <c r="X31" s="169"/>
      <c r="Y31" s="117"/>
      <c r="Z31" s="117"/>
      <c r="AA31" s="118" t="str">
        <f t="shared" si="1"/>
        <v/>
      </c>
      <c r="AB31" s="117"/>
      <c r="AC31" s="117"/>
      <c r="AD31" s="117"/>
      <c r="AE31" s="186" t="str">
        <f>IFERROR(IF(AND(T30="Probabilidad",T31="Probabilidad"),(AG30-(+AG30*AA31)),IF(AND(T30="Impacto",T31="Probabilidad"),(AG29-(+AG29*AA31)),IF(T31="Impacto",AG30,""))),"")</f>
        <v/>
      </c>
      <c r="AF31" s="154" t="str">
        <f t="shared" si="4"/>
        <v/>
      </c>
      <c r="AG31" s="118" t="str">
        <f t="shared" si="2"/>
        <v/>
      </c>
      <c r="AH31" s="154" t="str">
        <f t="shared" si="5"/>
        <v/>
      </c>
      <c r="AI31" s="118" t="str">
        <f>IFERROR(IF(AND(T30="Impacto",T31="Impacto"),(AI30-(+AI30*AA31)),IF(AND(T30="Probabilidad",T31="Impacto"),(AI29-(+AI29*AA31)),IF(T31="Probabilidad",AI30,""))),"")</f>
        <v/>
      </c>
      <c r="AJ31" s="119" t="str">
        <f t="shared" si="3"/>
        <v/>
      </c>
      <c r="AK31" s="325"/>
      <c r="AL31" s="155"/>
      <c r="AM31" s="156"/>
      <c r="AN31" s="120"/>
      <c r="AO31" s="120"/>
      <c r="AP31" s="155"/>
      <c r="AQ31" s="120"/>
      <c r="AR31" s="155"/>
      <c r="AS31" s="120"/>
      <c r="AT31" s="155"/>
      <c r="AU31" s="120"/>
      <c r="AV31" s="155"/>
      <c r="AW31" s="156"/>
      <c r="AX31" s="155"/>
      <c r="AY31" s="155"/>
      <c r="AZ31" s="156"/>
      <c r="BA31" s="120"/>
      <c r="BB31" s="120"/>
      <c r="BC31" s="155"/>
      <c r="BD31" s="155"/>
      <c r="BE31" s="156"/>
      <c r="BF31" s="120"/>
      <c r="BG31" s="120"/>
      <c r="BH31" s="155"/>
      <c r="BI31" s="155"/>
      <c r="BJ31" s="156"/>
      <c r="BK31" s="120"/>
      <c r="BL31" s="120"/>
      <c r="BM31" s="155"/>
      <c r="BN31" s="155"/>
      <c r="BO31" s="156"/>
      <c r="BP31" s="120"/>
      <c r="BQ31" s="120"/>
      <c r="BR31" s="159"/>
      <c r="BS31" s="155"/>
      <c r="BT31" s="155"/>
      <c r="BU31" s="155"/>
      <c r="BV31" s="120"/>
      <c r="BW31" s="155"/>
      <c r="BX31" s="155"/>
      <c r="BY31" s="120"/>
      <c r="BZ31" s="155"/>
      <c r="CA31" s="156"/>
      <c r="CB31" s="155"/>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row>
    <row r="32" spans="1:106" ht="16.5" customHeight="1" x14ac:dyDescent="0.3">
      <c r="A32" s="308"/>
      <c r="B32" s="290"/>
      <c r="C32" s="290"/>
      <c r="D32" s="290"/>
      <c r="E32" s="309"/>
      <c r="F32" s="290"/>
      <c r="G32" s="290"/>
      <c r="H32" s="290"/>
      <c r="I32" s="290"/>
      <c r="J32" s="308"/>
      <c r="K32" s="307"/>
      <c r="L32" s="311"/>
      <c r="M32" s="312"/>
      <c r="N32" s="314"/>
      <c r="O32" s="307"/>
      <c r="P32" s="311"/>
      <c r="Q32" s="310"/>
      <c r="R32" s="156">
        <v>4</v>
      </c>
      <c r="S32" s="116"/>
      <c r="T32" s="157" t="str">
        <f t="shared" si="0"/>
        <v/>
      </c>
      <c r="U32" s="169"/>
      <c r="V32" s="169"/>
      <c r="W32" s="169"/>
      <c r="X32" s="169"/>
      <c r="Y32" s="117"/>
      <c r="Z32" s="117"/>
      <c r="AA32" s="118" t="str">
        <f t="shared" si="1"/>
        <v/>
      </c>
      <c r="AB32" s="117"/>
      <c r="AC32" s="117"/>
      <c r="AD32" s="117"/>
      <c r="AE32" s="186" t="str">
        <f>IFERROR(IF(AND(T31="Probabilidad",T32="Probabilidad"),(AG31-(+AG31*AA32)),IF(AND(T31="Impacto",T32="Probabilidad"),(AG30-(+AG30*AA32)),IF(T32="Impacto",AG31,""))),"")</f>
        <v/>
      </c>
      <c r="AF32" s="154" t="str">
        <f t="shared" si="4"/>
        <v/>
      </c>
      <c r="AG32" s="118" t="str">
        <f t="shared" si="2"/>
        <v/>
      </c>
      <c r="AH32" s="154" t="str">
        <f t="shared" si="5"/>
        <v/>
      </c>
      <c r="AI32" s="118" t="str">
        <f>IFERROR(IF(AND(T31="Impacto",T32="Impacto"),(AI31-(+AI31*AA32)),IF(AND(T31="Probabilidad",T32="Impacto"),(AI30-(+AI30*AA32)),IF(T32="Probabilidad",AI31,""))),"")</f>
        <v/>
      </c>
      <c r="AJ32" s="119" t="str">
        <f t="shared" si="3"/>
        <v/>
      </c>
      <c r="AK32" s="325"/>
      <c r="AL32" s="155"/>
      <c r="AM32" s="156"/>
      <c r="AN32" s="120"/>
      <c r="AO32" s="120"/>
      <c r="AP32" s="155"/>
      <c r="AQ32" s="120"/>
      <c r="AR32" s="155"/>
      <c r="AS32" s="120"/>
      <c r="AT32" s="155"/>
      <c r="AU32" s="120"/>
      <c r="AV32" s="155"/>
      <c r="AW32" s="156"/>
      <c r="AX32" s="155"/>
      <c r="AY32" s="155"/>
      <c r="AZ32" s="156"/>
      <c r="BA32" s="120"/>
      <c r="BB32" s="120"/>
      <c r="BC32" s="155"/>
      <c r="BD32" s="155"/>
      <c r="BE32" s="156"/>
      <c r="BF32" s="120"/>
      <c r="BG32" s="120"/>
      <c r="BH32" s="155"/>
      <c r="BI32" s="155"/>
      <c r="BJ32" s="156"/>
      <c r="BK32" s="120"/>
      <c r="BL32" s="120"/>
      <c r="BM32" s="155"/>
      <c r="BN32" s="155"/>
      <c r="BO32" s="156"/>
      <c r="BP32" s="120"/>
      <c r="BQ32" s="120"/>
      <c r="BR32" s="159"/>
      <c r="BS32" s="155"/>
      <c r="BT32" s="155"/>
      <c r="BU32" s="155"/>
      <c r="BV32" s="120"/>
      <c r="BW32" s="155"/>
      <c r="BX32" s="155"/>
      <c r="BY32" s="120"/>
      <c r="BZ32" s="155"/>
      <c r="CA32" s="156"/>
      <c r="CB32" s="155"/>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row>
    <row r="33" spans="1:106" ht="16.5" customHeight="1" x14ac:dyDescent="0.3">
      <c r="A33" s="308"/>
      <c r="B33" s="290"/>
      <c r="C33" s="290"/>
      <c r="D33" s="290"/>
      <c r="E33" s="309"/>
      <c r="F33" s="290"/>
      <c r="G33" s="290"/>
      <c r="H33" s="290"/>
      <c r="I33" s="290"/>
      <c r="J33" s="308"/>
      <c r="K33" s="307"/>
      <c r="L33" s="311"/>
      <c r="M33" s="312"/>
      <c r="N33" s="314"/>
      <c r="O33" s="307"/>
      <c r="P33" s="311"/>
      <c r="Q33" s="310"/>
      <c r="R33" s="156">
        <v>5</v>
      </c>
      <c r="S33" s="116"/>
      <c r="T33" s="157" t="str">
        <f t="shared" si="0"/>
        <v/>
      </c>
      <c r="U33" s="169"/>
      <c r="V33" s="169"/>
      <c r="W33" s="169"/>
      <c r="X33" s="169"/>
      <c r="Y33" s="117"/>
      <c r="Z33" s="117"/>
      <c r="AA33" s="118" t="str">
        <f t="shared" si="1"/>
        <v/>
      </c>
      <c r="AB33" s="117"/>
      <c r="AC33" s="117"/>
      <c r="AD33" s="117"/>
      <c r="AE33" s="186" t="str">
        <f>IFERROR(IF(AND(T32="Probabilidad",T33="Probabilidad"),(AG32-(+AG32*AA33)),IF(AND(T32="Impacto",T33="Probabilidad"),(AG31-(+AG31*AA33)),IF(T33="Impacto",AG32,""))),"")</f>
        <v/>
      </c>
      <c r="AF33" s="154" t="str">
        <f t="shared" si="4"/>
        <v/>
      </c>
      <c r="AG33" s="118" t="str">
        <f t="shared" si="2"/>
        <v/>
      </c>
      <c r="AH33" s="154" t="str">
        <f t="shared" si="5"/>
        <v/>
      </c>
      <c r="AI33" s="118" t="str">
        <f>IFERROR(IF(AND(T32="Impacto",T33="Impacto"),(AI32-(+AI32*AA33)),IF(AND(T32="Probabilidad",T33="Impacto"),(AI31-(+AI31*AA33)),IF(T33="Probabilidad",AI32,""))),"")</f>
        <v/>
      </c>
      <c r="AJ33" s="119" t="str">
        <f t="shared" si="3"/>
        <v/>
      </c>
      <c r="AK33" s="325"/>
      <c r="AL33" s="155"/>
      <c r="AM33" s="156"/>
      <c r="AN33" s="120"/>
      <c r="AO33" s="120"/>
      <c r="AP33" s="155"/>
      <c r="AQ33" s="120"/>
      <c r="AR33" s="155"/>
      <c r="AS33" s="120"/>
      <c r="AT33" s="155"/>
      <c r="AU33" s="120"/>
      <c r="AV33" s="155"/>
      <c r="AW33" s="156"/>
      <c r="AX33" s="155"/>
      <c r="AY33" s="155"/>
      <c r="AZ33" s="156"/>
      <c r="BA33" s="120"/>
      <c r="BB33" s="120"/>
      <c r="BC33" s="155"/>
      <c r="BD33" s="155"/>
      <c r="BE33" s="156"/>
      <c r="BF33" s="120"/>
      <c r="BG33" s="120"/>
      <c r="BH33" s="155"/>
      <c r="BI33" s="155"/>
      <c r="BJ33" s="156"/>
      <c r="BK33" s="120"/>
      <c r="BL33" s="120"/>
      <c r="BM33" s="155"/>
      <c r="BN33" s="155"/>
      <c r="BO33" s="156"/>
      <c r="BP33" s="120"/>
      <c r="BQ33" s="120"/>
      <c r="BR33" s="159"/>
      <c r="BS33" s="155"/>
      <c r="BT33" s="155"/>
      <c r="BU33" s="155"/>
      <c r="BV33" s="120"/>
      <c r="BW33" s="155"/>
      <c r="BX33" s="155"/>
      <c r="BY33" s="120"/>
      <c r="BZ33" s="155"/>
      <c r="CA33" s="156"/>
      <c r="CB33" s="155"/>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row>
    <row r="34" spans="1:106" ht="16.5" customHeight="1" x14ac:dyDescent="0.3">
      <c r="A34" s="308"/>
      <c r="B34" s="290"/>
      <c r="C34" s="290"/>
      <c r="D34" s="290"/>
      <c r="E34" s="309"/>
      <c r="F34" s="290"/>
      <c r="G34" s="290"/>
      <c r="H34" s="290"/>
      <c r="I34" s="290"/>
      <c r="J34" s="308"/>
      <c r="K34" s="307"/>
      <c r="L34" s="311"/>
      <c r="M34" s="312"/>
      <c r="N34" s="315"/>
      <c r="O34" s="307"/>
      <c r="P34" s="311"/>
      <c r="Q34" s="310"/>
      <c r="R34" s="156">
        <v>6</v>
      </c>
      <c r="S34" s="116"/>
      <c r="T34" s="157" t="str">
        <f t="shared" si="0"/>
        <v/>
      </c>
      <c r="U34" s="169"/>
      <c r="V34" s="169"/>
      <c r="W34" s="169"/>
      <c r="X34" s="169"/>
      <c r="Y34" s="117"/>
      <c r="Z34" s="117"/>
      <c r="AA34" s="118" t="str">
        <f t="shared" si="1"/>
        <v/>
      </c>
      <c r="AB34" s="117"/>
      <c r="AC34" s="117"/>
      <c r="AD34" s="117"/>
      <c r="AE34" s="186" t="str">
        <f>IFERROR(IF(AND(T33="Probabilidad",T34="Probabilidad"),(AG33-(+AG33*AA34)),IF(AND(T33="Impacto",T34="Probabilidad"),(AG32-(+AG32*AA34)),IF(T34="Impacto",AG33,""))),"")</f>
        <v/>
      </c>
      <c r="AF34" s="154" t="str">
        <f t="shared" si="4"/>
        <v/>
      </c>
      <c r="AG34" s="118" t="str">
        <f t="shared" si="2"/>
        <v/>
      </c>
      <c r="AH34" s="154" t="str">
        <f t="shared" si="5"/>
        <v/>
      </c>
      <c r="AI34" s="118" t="str">
        <f>IFERROR(IF(AND(T33="Impacto",T34="Impacto"),(AI33-(+AI33*AA34)),IF(AND(T33="Probabilidad",T34="Impacto"),(AI32-(+AI32*AA34)),IF(T34="Probabilidad",AI33,""))),"")</f>
        <v/>
      </c>
      <c r="AJ34" s="119" t="str">
        <f t="shared" si="3"/>
        <v/>
      </c>
      <c r="AK34" s="326"/>
      <c r="AL34" s="155"/>
      <c r="AM34" s="156"/>
      <c r="AN34" s="120"/>
      <c r="AO34" s="120"/>
      <c r="AP34" s="155"/>
      <c r="AQ34" s="120"/>
      <c r="AR34" s="155"/>
      <c r="AS34" s="120"/>
      <c r="AT34" s="155"/>
      <c r="AU34" s="120"/>
      <c r="AV34" s="155"/>
      <c r="AW34" s="156"/>
      <c r="AX34" s="155"/>
      <c r="AY34" s="155"/>
      <c r="AZ34" s="156"/>
      <c r="BA34" s="120"/>
      <c r="BB34" s="120"/>
      <c r="BC34" s="155"/>
      <c r="BD34" s="155"/>
      <c r="BE34" s="156"/>
      <c r="BF34" s="120"/>
      <c r="BG34" s="120"/>
      <c r="BH34" s="155"/>
      <c r="BI34" s="155"/>
      <c r="BJ34" s="156"/>
      <c r="BK34" s="120"/>
      <c r="BL34" s="120"/>
      <c r="BM34" s="155"/>
      <c r="BN34" s="155"/>
      <c r="BO34" s="156"/>
      <c r="BP34" s="120"/>
      <c r="BQ34" s="120"/>
      <c r="BR34" s="159"/>
      <c r="BS34" s="155"/>
      <c r="BT34" s="155"/>
      <c r="BU34" s="155"/>
      <c r="BV34" s="120"/>
      <c r="BW34" s="155"/>
      <c r="BX34" s="155"/>
      <c r="BY34" s="120"/>
      <c r="BZ34" s="155"/>
      <c r="CA34" s="156"/>
      <c r="CB34" s="155"/>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row>
    <row r="35" spans="1:106" ht="16.5" customHeight="1" x14ac:dyDescent="0.3">
      <c r="A35" s="308">
        <v>6</v>
      </c>
      <c r="B35" s="290"/>
      <c r="C35" s="290"/>
      <c r="D35" s="290"/>
      <c r="E35" s="309"/>
      <c r="F35" s="290"/>
      <c r="G35" s="290"/>
      <c r="H35" s="290"/>
      <c r="I35" s="290"/>
      <c r="J35" s="308"/>
      <c r="K35" s="307" t="str">
        <f>IF(J35&lt;=0,"",IF(J35&lt;=2,"Muy Baja",IF(J35&lt;=24,"Baja",IF(J35&lt;=500,"Media",IF(J35&lt;=5000,"Alta","Muy Alta")))))</f>
        <v/>
      </c>
      <c r="L35" s="311" t="str">
        <f>IF(K35="","",IF(K35="Muy Baja",0.2,IF(K35="Baja",0.4,IF(K35="Media",0.6,IF(K35="Alta",0.8,IF(K35="Muy Alta",1,))))))</f>
        <v/>
      </c>
      <c r="M35" s="312"/>
      <c r="N35" s="313">
        <f>IF(NOT(ISERROR(MATCH(M35,'Tabla Impacto'!$B$221:$B$223,0))),'Tabla Impacto'!$F$223&amp;"Por favor no seleccionar los criterios de impacto(Afectación Económica o presupuestal y Pérdida Reputacional)",M35)</f>
        <v>0</v>
      </c>
      <c r="O35" s="307" t="str">
        <f>IF(OR(N35='Tabla Impacto'!$C$11,N35='Tabla Impacto'!$D$11),"Leve",IF(OR(N35='Tabla Impacto'!$C$12,N35='Tabla Impacto'!$D$12),"Menor",IF(OR(N35='Tabla Impacto'!$C$13,N35='Tabla Impacto'!$D$13),"Moderado",IF(OR(N35='Tabla Impacto'!$C$14,N35='Tabla Impacto'!$D$14),"Mayor",IF(OR(N35='Tabla Impacto'!$C$15,N35='Tabla Impacto'!$D$15),"Catastrófico","")))))</f>
        <v/>
      </c>
      <c r="P35" s="311" t="str">
        <f>IF(O35="","",IF(O35="Leve",0.2,IF(O35="Menor",0.4,IF(O35="Moderado",0.6,IF(O35="Mayor",0.8,IF(O35="Catastrófico",1,))))))</f>
        <v/>
      </c>
      <c r="Q35" s="310" t="str">
        <f>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56">
        <v>1</v>
      </c>
      <c r="S35" s="116"/>
      <c r="T35" s="157" t="str">
        <f t="shared" si="0"/>
        <v/>
      </c>
      <c r="U35" s="169"/>
      <c r="V35" s="169"/>
      <c r="W35" s="169"/>
      <c r="X35" s="169"/>
      <c r="Y35" s="117"/>
      <c r="Z35" s="117"/>
      <c r="AA35" s="118" t="str">
        <f t="shared" si="1"/>
        <v/>
      </c>
      <c r="AB35" s="117"/>
      <c r="AC35" s="117"/>
      <c r="AD35" s="117"/>
      <c r="AE35" s="186" t="str">
        <f>IFERROR(IF(T35="Probabilidad",(L35-(+L35*AA35)),IF(T35="Impacto",L35,"")),"")</f>
        <v/>
      </c>
      <c r="AF35" s="154" t="str">
        <f>IFERROR(IF(AE35="","",IF(AE35&lt;=0.2,"Muy Baja",IF(AE35&lt;=0.4,"Baja",IF(AE35&lt;=0.6,"Media",IF(AE35&lt;=0.8,"Alta","Muy Alta"))))),"")</f>
        <v/>
      </c>
      <c r="AG35" s="118" t="str">
        <f t="shared" si="2"/>
        <v/>
      </c>
      <c r="AH35" s="154" t="str">
        <f>IFERROR(IF(AI35="","",IF(AI35&lt;=0.2,"Leve",IF(AI35&lt;=0.4,"Menor",IF(AI35&lt;=0.6,"Moderado",IF(AI35&lt;=0.8,"Mayor","Catastrófico"))))),"")</f>
        <v/>
      </c>
      <c r="AI35" s="118" t="str">
        <f>IFERROR(IF(T35="Impacto",(P35-(+P35*AA35)),IF(T35="Probabilidad",P35,"")),"")</f>
        <v/>
      </c>
      <c r="AJ35" s="119" t="str">
        <f t="shared" si="3"/>
        <v/>
      </c>
      <c r="AK35" s="324"/>
      <c r="AL35" s="155"/>
      <c r="AM35" s="156"/>
      <c r="AN35" s="120"/>
      <c r="AO35" s="120"/>
      <c r="AP35" s="155"/>
      <c r="AQ35" s="120"/>
      <c r="AR35" s="155"/>
      <c r="AS35" s="120"/>
      <c r="AT35" s="155"/>
      <c r="AU35" s="120"/>
      <c r="AV35" s="155"/>
      <c r="AW35" s="156"/>
      <c r="AX35" s="155"/>
      <c r="AY35" s="155"/>
      <c r="AZ35" s="156"/>
      <c r="BA35" s="120"/>
      <c r="BB35" s="120"/>
      <c r="BC35" s="155"/>
      <c r="BD35" s="155"/>
      <c r="BE35" s="156"/>
      <c r="BF35" s="120"/>
      <c r="BG35" s="120"/>
      <c r="BH35" s="155"/>
      <c r="BI35" s="155"/>
      <c r="BJ35" s="156"/>
      <c r="BK35" s="120"/>
      <c r="BL35" s="120"/>
      <c r="BM35" s="155"/>
      <c r="BN35" s="155"/>
      <c r="BO35" s="156"/>
      <c r="BP35" s="120"/>
      <c r="BQ35" s="120"/>
      <c r="BR35" s="159"/>
      <c r="BS35" s="155"/>
      <c r="BT35" s="155"/>
      <c r="BU35" s="155"/>
      <c r="BV35" s="120"/>
      <c r="BW35" s="155"/>
      <c r="BX35" s="155"/>
      <c r="BY35" s="120"/>
      <c r="BZ35" s="155"/>
      <c r="CA35" s="156"/>
      <c r="CB35" s="155"/>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row>
    <row r="36" spans="1:106" ht="16.5" customHeight="1" x14ac:dyDescent="0.3">
      <c r="A36" s="308"/>
      <c r="B36" s="290"/>
      <c r="C36" s="290"/>
      <c r="D36" s="290"/>
      <c r="E36" s="309"/>
      <c r="F36" s="290"/>
      <c r="G36" s="290"/>
      <c r="H36" s="290"/>
      <c r="I36" s="290"/>
      <c r="J36" s="308"/>
      <c r="K36" s="307"/>
      <c r="L36" s="311"/>
      <c r="M36" s="312"/>
      <c r="N36" s="314"/>
      <c r="O36" s="307"/>
      <c r="P36" s="311"/>
      <c r="Q36" s="310"/>
      <c r="R36" s="156">
        <v>2</v>
      </c>
      <c r="S36" s="116"/>
      <c r="T36" s="157" t="str">
        <f t="shared" si="0"/>
        <v/>
      </c>
      <c r="U36" s="169"/>
      <c r="V36" s="169"/>
      <c r="W36" s="169"/>
      <c r="X36" s="169"/>
      <c r="Y36" s="117"/>
      <c r="Z36" s="117"/>
      <c r="AA36" s="118" t="str">
        <f t="shared" si="1"/>
        <v/>
      </c>
      <c r="AB36" s="117"/>
      <c r="AC36" s="117"/>
      <c r="AD36" s="117"/>
      <c r="AE36" s="186" t="str">
        <f>IFERROR(IF(AND(T35="Probabilidad",T36="Probabilidad"),(AG35-(+AG35*AA36)),IF(T36="Probabilidad",(L35-(+L35*AA36)),IF(T36="Impacto",AG35,""))),"")</f>
        <v/>
      </c>
      <c r="AF36" s="154" t="str">
        <f t="shared" si="4"/>
        <v/>
      </c>
      <c r="AG36" s="118" t="str">
        <f t="shared" si="2"/>
        <v/>
      </c>
      <c r="AH36" s="154" t="str">
        <f t="shared" si="5"/>
        <v/>
      </c>
      <c r="AI36" s="118" t="str">
        <f>IFERROR(IF(AND(T35="Impacto",T36="Impacto"),(AI29-(+AI29*AA36)),IF(T36="Impacto",($P$35-(+$P$35*AA36)),IF(T36="Probabilidad",AI29,""))),"")</f>
        <v/>
      </c>
      <c r="AJ36" s="119" t="str">
        <f t="shared" si="3"/>
        <v/>
      </c>
      <c r="AK36" s="325"/>
      <c r="AL36" s="155"/>
      <c r="AM36" s="156"/>
      <c r="AN36" s="120"/>
      <c r="AO36" s="120"/>
      <c r="AP36" s="155"/>
      <c r="AQ36" s="120"/>
      <c r="AR36" s="155"/>
      <c r="AS36" s="120"/>
      <c r="AT36" s="155"/>
      <c r="AU36" s="120"/>
      <c r="AV36" s="155"/>
      <c r="AW36" s="156"/>
      <c r="AX36" s="155"/>
      <c r="AY36" s="155"/>
      <c r="AZ36" s="156"/>
      <c r="BA36" s="120"/>
      <c r="BB36" s="120"/>
      <c r="BC36" s="155"/>
      <c r="BD36" s="155"/>
      <c r="BE36" s="156"/>
      <c r="BF36" s="120"/>
      <c r="BG36" s="120"/>
      <c r="BH36" s="155"/>
      <c r="BI36" s="155"/>
      <c r="BJ36" s="156"/>
      <c r="BK36" s="120"/>
      <c r="BL36" s="120"/>
      <c r="BM36" s="155"/>
      <c r="BN36" s="155"/>
      <c r="BO36" s="156"/>
      <c r="BP36" s="120"/>
      <c r="BQ36" s="120"/>
      <c r="BR36" s="159"/>
      <c r="BS36" s="155"/>
      <c r="BT36" s="155"/>
      <c r="BU36" s="155"/>
      <c r="BV36" s="120"/>
      <c r="BW36" s="155"/>
      <c r="BX36" s="155"/>
      <c r="BY36" s="120"/>
      <c r="BZ36" s="155"/>
      <c r="CA36" s="156"/>
      <c r="CB36" s="155"/>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row>
    <row r="37" spans="1:106" ht="16.5" customHeight="1" x14ac:dyDescent="0.3">
      <c r="A37" s="308"/>
      <c r="B37" s="290"/>
      <c r="C37" s="290"/>
      <c r="D37" s="290"/>
      <c r="E37" s="309"/>
      <c r="F37" s="290"/>
      <c r="G37" s="290"/>
      <c r="H37" s="290"/>
      <c r="I37" s="290"/>
      <c r="J37" s="308"/>
      <c r="K37" s="307"/>
      <c r="L37" s="311"/>
      <c r="M37" s="312"/>
      <c r="N37" s="314"/>
      <c r="O37" s="307"/>
      <c r="P37" s="311"/>
      <c r="Q37" s="310"/>
      <c r="R37" s="156">
        <v>3</v>
      </c>
      <c r="S37" s="218"/>
      <c r="T37" s="157" t="str">
        <f t="shared" si="0"/>
        <v/>
      </c>
      <c r="U37" s="169"/>
      <c r="V37" s="169"/>
      <c r="W37" s="169"/>
      <c r="X37" s="169"/>
      <c r="Y37" s="117"/>
      <c r="Z37" s="117"/>
      <c r="AA37" s="118" t="str">
        <f t="shared" ref="AA37:AA64" si="6">IF(AND(Y37="Preventivo",Z37="Automático"),"50%",IF(AND(Y37="Preventivo",Z37="Manual"),"40%",IF(AND(Y37="Detectivo",Z37="Automático"),"40%",IF(AND(Y37="Detectivo",Z37="Manual"),"30%",IF(AND(Y37="Correctivo",Z37="Automático"),"35%",IF(AND(Y37="Correctivo",Z37="Manual"),"25%",""))))))</f>
        <v/>
      </c>
      <c r="AB37" s="117"/>
      <c r="AC37" s="117"/>
      <c r="AD37" s="117"/>
      <c r="AE37" s="186" t="str">
        <f>IFERROR(IF(AND(T36="Probabilidad",T37="Probabilidad"),(AG36-(+AG36*AA37)),IF(AND(T36="Impacto",T37="Probabilidad"),(AG35-(+AG35*AA37)),IF(T37="Impacto",AG36,""))),"")</f>
        <v/>
      </c>
      <c r="AF37" s="154" t="str">
        <f t="shared" si="4"/>
        <v/>
      </c>
      <c r="AG37" s="118" t="str">
        <f t="shared" ref="AG37:AG64" si="7">+AE37</f>
        <v/>
      </c>
      <c r="AH37" s="154" t="str">
        <f t="shared" si="5"/>
        <v/>
      </c>
      <c r="AI37" s="118" t="str">
        <f>IFERROR(IF(AND(T36="Impacto",T37="Impacto"),(AI36-(+AI36*AA37)),IF(AND(T36="Probabilidad",T37="Impacto"),(AI35-(+AI35*AA37)),IF(T37="Probabilidad",AI36,""))),"")</f>
        <v/>
      </c>
      <c r="AJ37" s="119" t="str">
        <f t="shared" ref="AJ37:AJ64" si="8">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25"/>
      <c r="AL37" s="155"/>
      <c r="AM37" s="156"/>
      <c r="AN37" s="120"/>
      <c r="AO37" s="120"/>
      <c r="AP37" s="155"/>
      <c r="AQ37" s="120"/>
      <c r="AR37" s="155"/>
      <c r="AS37" s="120"/>
      <c r="AT37" s="155"/>
      <c r="AU37" s="120"/>
      <c r="AV37" s="155"/>
      <c r="AW37" s="156"/>
      <c r="AX37" s="155"/>
      <c r="AY37" s="155"/>
      <c r="AZ37" s="156"/>
      <c r="BA37" s="120"/>
      <c r="BB37" s="120"/>
      <c r="BC37" s="155"/>
      <c r="BD37" s="155"/>
      <c r="BE37" s="156"/>
      <c r="BF37" s="120"/>
      <c r="BG37" s="120"/>
      <c r="BH37" s="155"/>
      <c r="BI37" s="155"/>
      <c r="BJ37" s="156"/>
      <c r="BK37" s="120"/>
      <c r="BL37" s="120"/>
      <c r="BM37" s="155"/>
      <c r="BN37" s="155"/>
      <c r="BO37" s="156"/>
      <c r="BP37" s="120"/>
      <c r="BQ37" s="120"/>
      <c r="BR37" s="159"/>
      <c r="BS37" s="155"/>
      <c r="BT37" s="155"/>
      <c r="BU37" s="155"/>
      <c r="BV37" s="120"/>
      <c r="BW37" s="155"/>
      <c r="BX37" s="155"/>
      <c r="BY37" s="120"/>
      <c r="BZ37" s="155"/>
      <c r="CA37" s="156"/>
      <c r="CB37" s="155"/>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row>
    <row r="38" spans="1:106" ht="16.5" customHeight="1" x14ac:dyDescent="0.3">
      <c r="A38" s="308"/>
      <c r="B38" s="290"/>
      <c r="C38" s="290"/>
      <c r="D38" s="290"/>
      <c r="E38" s="309"/>
      <c r="F38" s="290"/>
      <c r="G38" s="290"/>
      <c r="H38" s="290"/>
      <c r="I38" s="290"/>
      <c r="J38" s="308"/>
      <c r="K38" s="307"/>
      <c r="L38" s="311"/>
      <c r="M38" s="312"/>
      <c r="N38" s="314"/>
      <c r="O38" s="307"/>
      <c r="P38" s="311"/>
      <c r="Q38" s="310"/>
      <c r="R38" s="156">
        <v>4</v>
      </c>
      <c r="S38" s="116"/>
      <c r="T38" s="157" t="str">
        <f t="shared" ref="T38:T64" si="9">IF(OR(Y38="Preventivo",Y38="Detectivo"),"Probabilidad",IF(Y38="Correctivo","Impacto",""))</f>
        <v/>
      </c>
      <c r="U38" s="169"/>
      <c r="V38" s="169"/>
      <c r="W38" s="169"/>
      <c r="X38" s="169"/>
      <c r="Y38" s="117"/>
      <c r="Z38" s="117"/>
      <c r="AA38" s="118" t="str">
        <f t="shared" si="6"/>
        <v/>
      </c>
      <c r="AB38" s="117"/>
      <c r="AC38" s="117"/>
      <c r="AD38" s="117"/>
      <c r="AE38" s="186" t="str">
        <f>IFERROR(IF(AND(T37="Probabilidad",T38="Probabilidad"),(AG37-(+AG37*AA38)),IF(AND(T37="Impacto",T38="Probabilidad"),(AG36-(+AG36*AA38)),IF(T38="Impacto",AG37,""))),"")</f>
        <v/>
      </c>
      <c r="AF38" s="154" t="str">
        <f t="shared" si="4"/>
        <v/>
      </c>
      <c r="AG38" s="118" t="str">
        <f t="shared" si="7"/>
        <v/>
      </c>
      <c r="AH38" s="154" t="str">
        <f t="shared" si="5"/>
        <v/>
      </c>
      <c r="AI38" s="118" t="str">
        <f>IFERROR(IF(AND(T37="Impacto",T38="Impacto"),(AI37-(+AI37*AA38)),IF(AND(T37="Probabilidad",T38="Impacto"),(AI36-(+AI36*AA38)),IF(T38="Probabilidad",AI37,""))),"")</f>
        <v/>
      </c>
      <c r="AJ38" s="119" t="str">
        <f t="shared" si="8"/>
        <v/>
      </c>
      <c r="AK38" s="325"/>
      <c r="AL38" s="155"/>
      <c r="AM38" s="156"/>
      <c r="AN38" s="120"/>
      <c r="AO38" s="120"/>
      <c r="AP38" s="155"/>
      <c r="AQ38" s="120"/>
      <c r="AR38" s="155"/>
      <c r="AS38" s="120"/>
      <c r="AT38" s="155"/>
      <c r="AU38" s="120"/>
      <c r="AV38" s="155"/>
      <c r="AW38" s="156"/>
      <c r="AX38" s="155"/>
      <c r="AY38" s="155"/>
      <c r="AZ38" s="156"/>
      <c r="BA38" s="120"/>
      <c r="BB38" s="120"/>
      <c r="BC38" s="155"/>
      <c r="BD38" s="155"/>
      <c r="BE38" s="156"/>
      <c r="BF38" s="120"/>
      <c r="BG38" s="120"/>
      <c r="BH38" s="155"/>
      <c r="BI38" s="155"/>
      <c r="BJ38" s="156"/>
      <c r="BK38" s="120"/>
      <c r="BL38" s="120"/>
      <c r="BM38" s="155"/>
      <c r="BN38" s="155"/>
      <c r="BO38" s="156"/>
      <c r="BP38" s="120"/>
      <c r="BQ38" s="120"/>
      <c r="BR38" s="159"/>
      <c r="BS38" s="155"/>
      <c r="BT38" s="155"/>
      <c r="BU38" s="155"/>
      <c r="BV38" s="120"/>
      <c r="BW38" s="155"/>
      <c r="BX38" s="155"/>
      <c r="BY38" s="120"/>
      <c r="BZ38" s="155"/>
      <c r="CA38" s="156"/>
      <c r="CB38" s="155"/>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row>
    <row r="39" spans="1:106" ht="16.5" customHeight="1" x14ac:dyDescent="0.3">
      <c r="A39" s="308"/>
      <c r="B39" s="290"/>
      <c r="C39" s="290"/>
      <c r="D39" s="290"/>
      <c r="E39" s="309"/>
      <c r="F39" s="290"/>
      <c r="G39" s="290"/>
      <c r="H39" s="290"/>
      <c r="I39" s="290"/>
      <c r="J39" s="308"/>
      <c r="K39" s="307"/>
      <c r="L39" s="311"/>
      <c r="M39" s="312"/>
      <c r="N39" s="314"/>
      <c r="O39" s="307"/>
      <c r="P39" s="311"/>
      <c r="Q39" s="310"/>
      <c r="R39" s="156">
        <v>5</v>
      </c>
      <c r="S39" s="116"/>
      <c r="T39" s="157" t="str">
        <f t="shared" si="9"/>
        <v/>
      </c>
      <c r="U39" s="169"/>
      <c r="V39" s="169"/>
      <c r="W39" s="169"/>
      <c r="X39" s="169"/>
      <c r="Y39" s="117"/>
      <c r="Z39" s="117"/>
      <c r="AA39" s="118" t="str">
        <f t="shared" si="6"/>
        <v/>
      </c>
      <c r="AB39" s="117"/>
      <c r="AC39" s="117"/>
      <c r="AD39" s="117"/>
      <c r="AE39" s="186" t="str">
        <f>IFERROR(IF(AND(T38="Probabilidad",T39="Probabilidad"),(AG38-(+AG38*AA39)),IF(AND(T38="Impacto",T39="Probabilidad"),(AG37-(+AG37*AA39)),IF(T39="Impacto",AG38,""))),"")</f>
        <v/>
      </c>
      <c r="AF39" s="154" t="str">
        <f t="shared" si="4"/>
        <v/>
      </c>
      <c r="AG39" s="118" t="str">
        <f t="shared" si="7"/>
        <v/>
      </c>
      <c r="AH39" s="154" t="str">
        <f t="shared" si="5"/>
        <v/>
      </c>
      <c r="AI39" s="118" t="str">
        <f>IFERROR(IF(AND(T38="Impacto",T39="Impacto"),(AI38-(+AI38*AA39)),IF(AND(T38="Probabilidad",T39="Impacto"),(AI37-(+AI37*AA39)),IF(T39="Probabilidad",AI38,""))),"")</f>
        <v/>
      </c>
      <c r="AJ39" s="119" t="str">
        <f t="shared" si="8"/>
        <v/>
      </c>
      <c r="AK39" s="325"/>
      <c r="AL39" s="155"/>
      <c r="AM39" s="156"/>
      <c r="AN39" s="120"/>
      <c r="AO39" s="120"/>
      <c r="AP39" s="155"/>
      <c r="AQ39" s="120"/>
      <c r="AR39" s="155"/>
      <c r="AS39" s="120"/>
      <c r="AT39" s="155"/>
      <c r="AU39" s="120"/>
      <c r="AV39" s="155"/>
      <c r="AW39" s="156"/>
      <c r="AX39" s="155"/>
      <c r="AY39" s="155"/>
      <c r="AZ39" s="156"/>
      <c r="BA39" s="120"/>
      <c r="BB39" s="120"/>
      <c r="BC39" s="155"/>
      <c r="BD39" s="155"/>
      <c r="BE39" s="156"/>
      <c r="BF39" s="120"/>
      <c r="BG39" s="120"/>
      <c r="BH39" s="155"/>
      <c r="BI39" s="155"/>
      <c r="BJ39" s="156"/>
      <c r="BK39" s="120"/>
      <c r="BL39" s="120"/>
      <c r="BM39" s="155"/>
      <c r="BN39" s="155"/>
      <c r="BO39" s="156"/>
      <c r="BP39" s="120"/>
      <c r="BQ39" s="120"/>
      <c r="BR39" s="159"/>
      <c r="BS39" s="155"/>
      <c r="BT39" s="155"/>
      <c r="BU39" s="155"/>
      <c r="BV39" s="120"/>
      <c r="BW39" s="155"/>
      <c r="BX39" s="155"/>
      <c r="BY39" s="120"/>
      <c r="BZ39" s="155"/>
      <c r="CA39" s="156"/>
      <c r="CB39" s="155"/>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row>
    <row r="40" spans="1:106" ht="16.5" customHeight="1" x14ac:dyDescent="0.3">
      <c r="A40" s="308"/>
      <c r="B40" s="290"/>
      <c r="C40" s="290"/>
      <c r="D40" s="290"/>
      <c r="E40" s="309"/>
      <c r="F40" s="290"/>
      <c r="G40" s="290"/>
      <c r="H40" s="290"/>
      <c r="I40" s="290"/>
      <c r="J40" s="308"/>
      <c r="K40" s="307"/>
      <c r="L40" s="311"/>
      <c r="M40" s="312"/>
      <c r="N40" s="315"/>
      <c r="O40" s="307"/>
      <c r="P40" s="311"/>
      <c r="Q40" s="310"/>
      <c r="R40" s="156">
        <v>6</v>
      </c>
      <c r="S40" s="116"/>
      <c r="T40" s="157" t="str">
        <f t="shared" si="9"/>
        <v/>
      </c>
      <c r="U40" s="169"/>
      <c r="V40" s="169"/>
      <c r="W40" s="169"/>
      <c r="X40" s="169"/>
      <c r="Y40" s="117"/>
      <c r="Z40" s="117"/>
      <c r="AA40" s="118" t="str">
        <f t="shared" si="6"/>
        <v/>
      </c>
      <c r="AB40" s="117"/>
      <c r="AC40" s="117"/>
      <c r="AD40" s="117"/>
      <c r="AE40" s="186" t="str">
        <f>IFERROR(IF(AND(T39="Probabilidad",T40="Probabilidad"),(AG39-(+AG39*AA40)),IF(AND(T39="Impacto",T40="Probabilidad"),(AG38-(+AG38*AA40)),IF(T40="Impacto",AG39,""))),"")</f>
        <v/>
      </c>
      <c r="AF40" s="154" t="str">
        <f t="shared" si="4"/>
        <v/>
      </c>
      <c r="AG40" s="118" t="str">
        <f t="shared" si="7"/>
        <v/>
      </c>
      <c r="AH40" s="154" t="str">
        <f>IFERROR(IF(AI40="","",IF(AI40&lt;=0.2,"Leve",IF(AI40&lt;=0.4,"Menor",IF(AI40&lt;=0.6,"Moderado",IF(AI40&lt;=0.8,"Mayor","Catastrófico"))))),"")</f>
        <v/>
      </c>
      <c r="AI40" s="118" t="str">
        <f>IFERROR(IF(AND(T39="Impacto",T40="Impacto"),(AI39-(+AI39*AA40)),IF(AND(T39="Probabilidad",T40="Impacto"),(AI38-(+AI38*AA40)),IF(T40="Probabilidad",AI39,""))),"")</f>
        <v/>
      </c>
      <c r="AJ40" s="119" t="str">
        <f t="shared" si="8"/>
        <v/>
      </c>
      <c r="AK40" s="326"/>
      <c r="AL40" s="155"/>
      <c r="AM40" s="156"/>
      <c r="AN40" s="120"/>
      <c r="AO40" s="120"/>
      <c r="AP40" s="155"/>
      <c r="AQ40" s="120"/>
      <c r="AR40" s="155"/>
      <c r="AS40" s="120"/>
      <c r="AT40" s="155"/>
      <c r="AU40" s="120"/>
      <c r="AV40" s="155"/>
      <c r="AW40" s="156"/>
      <c r="AX40" s="155"/>
      <c r="AY40" s="155"/>
      <c r="AZ40" s="156"/>
      <c r="BA40" s="120"/>
      <c r="BB40" s="120"/>
      <c r="BC40" s="155"/>
      <c r="BD40" s="155"/>
      <c r="BE40" s="156"/>
      <c r="BF40" s="120"/>
      <c r="BG40" s="120"/>
      <c r="BH40" s="155"/>
      <c r="BI40" s="155"/>
      <c r="BJ40" s="156"/>
      <c r="BK40" s="120"/>
      <c r="BL40" s="120"/>
      <c r="BM40" s="155"/>
      <c r="BN40" s="155"/>
      <c r="BO40" s="156"/>
      <c r="BP40" s="120"/>
      <c r="BQ40" s="120"/>
      <c r="BR40" s="159"/>
      <c r="BS40" s="155"/>
      <c r="BT40" s="155"/>
      <c r="BU40" s="155"/>
      <c r="BV40" s="120"/>
      <c r="BW40" s="155"/>
      <c r="BX40" s="155"/>
      <c r="BY40" s="120"/>
      <c r="BZ40" s="155"/>
      <c r="CA40" s="156"/>
      <c r="CB40" s="155"/>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row>
    <row r="41" spans="1:106" ht="16.5" customHeight="1" x14ac:dyDescent="0.3">
      <c r="A41" s="308">
        <v>7</v>
      </c>
      <c r="B41" s="290"/>
      <c r="C41" s="290"/>
      <c r="D41" s="290"/>
      <c r="E41" s="309"/>
      <c r="F41" s="290"/>
      <c r="G41" s="290"/>
      <c r="H41" s="290"/>
      <c r="I41" s="290"/>
      <c r="J41" s="308"/>
      <c r="K41" s="307" t="str">
        <f>IF(J41&lt;=0,"",IF(J41&lt;=2,"Muy Baja",IF(J41&lt;=24,"Baja",IF(J41&lt;=500,"Media",IF(J41&lt;=5000,"Alta","Muy Alta")))))</f>
        <v/>
      </c>
      <c r="L41" s="311" t="str">
        <f>IF(K41="","",IF(K41="Muy Baja",0.2,IF(K41="Baja",0.4,IF(K41="Media",0.6,IF(K41="Alta",0.8,IF(K41="Muy Alta",1,))))))</f>
        <v/>
      </c>
      <c r="M41" s="312"/>
      <c r="N41" s="313">
        <f>IF(NOT(ISERROR(MATCH(M41,'Tabla Impacto'!$B$221:$B$223,0))),'Tabla Impacto'!$F$223&amp;"Por favor no seleccionar los criterios de impacto(Afectación Económica o presupuestal y Pérdida Reputacional)",M41)</f>
        <v>0</v>
      </c>
      <c r="O41" s="307" t="str">
        <f>IF(OR(N41='Tabla Impacto'!$C$11,N41='Tabla Impacto'!$D$11),"Leve",IF(OR(N41='Tabla Impacto'!$C$12,N41='Tabla Impacto'!$D$12),"Menor",IF(OR(N41='Tabla Impacto'!$C$13,N41='Tabla Impacto'!$D$13),"Moderado",IF(OR(N41='Tabla Impacto'!$C$14,N41='Tabla Impacto'!$D$14),"Mayor",IF(OR(N41='Tabla Impacto'!$C$15,N41='Tabla Impacto'!$D$15),"Catastrófico","")))))</f>
        <v/>
      </c>
      <c r="P41" s="311" t="str">
        <f>IF(O41="","",IF(O41="Leve",0.2,IF(O41="Menor",0.4,IF(O41="Moderado",0.6,IF(O41="Mayor",0.8,IF(O41="Catastrófico",1,))))))</f>
        <v/>
      </c>
      <c r="Q41" s="310" t="str">
        <f>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56">
        <v>1</v>
      </c>
      <c r="S41" s="116"/>
      <c r="T41" s="157" t="str">
        <f t="shared" si="9"/>
        <v/>
      </c>
      <c r="U41" s="169"/>
      <c r="V41" s="169"/>
      <c r="W41" s="169"/>
      <c r="X41" s="169"/>
      <c r="Y41" s="117"/>
      <c r="Z41" s="117"/>
      <c r="AA41" s="118" t="str">
        <f t="shared" si="6"/>
        <v/>
      </c>
      <c r="AB41" s="117"/>
      <c r="AC41" s="117"/>
      <c r="AD41" s="117"/>
      <c r="AE41" s="186" t="str">
        <f>IFERROR(IF(T41="Probabilidad",(L41-(+L41*AA41)),IF(T41="Impacto",L41,"")),"")</f>
        <v/>
      </c>
      <c r="AF41" s="154" t="str">
        <f>IFERROR(IF(AE41="","",IF(AE41&lt;=0.2,"Muy Baja",IF(AE41&lt;=0.4,"Baja",IF(AE41&lt;=0.6,"Media",IF(AE41&lt;=0.8,"Alta","Muy Alta"))))),"")</f>
        <v/>
      </c>
      <c r="AG41" s="118" t="str">
        <f t="shared" si="7"/>
        <v/>
      </c>
      <c r="AH41" s="154" t="str">
        <f>IFERROR(IF(AI41="","",IF(AI41&lt;=0.2,"Leve",IF(AI41&lt;=0.4,"Menor",IF(AI41&lt;=0.6,"Moderado",IF(AI41&lt;=0.8,"Mayor","Catastrófico"))))),"")</f>
        <v/>
      </c>
      <c r="AI41" s="118" t="str">
        <f>IFERROR(IF(T41="Impacto",(P41-(+P41*AA41)),IF(T41="Probabilidad",P41,"")),"")</f>
        <v/>
      </c>
      <c r="AJ41" s="119" t="str">
        <f t="shared" si="8"/>
        <v/>
      </c>
      <c r="AK41" s="324"/>
      <c r="AL41" s="155"/>
      <c r="AM41" s="156"/>
      <c r="AN41" s="120"/>
      <c r="AO41" s="120"/>
      <c r="AP41" s="155"/>
      <c r="AQ41" s="120"/>
      <c r="AR41" s="155"/>
      <c r="AS41" s="120"/>
      <c r="AT41" s="155"/>
      <c r="AU41" s="120"/>
      <c r="AV41" s="155"/>
      <c r="AW41" s="156"/>
      <c r="AX41" s="155"/>
      <c r="AY41" s="155"/>
      <c r="AZ41" s="156"/>
      <c r="BA41" s="120"/>
      <c r="BB41" s="120"/>
      <c r="BC41" s="155"/>
      <c r="BD41" s="155"/>
      <c r="BE41" s="156"/>
      <c r="BF41" s="120"/>
      <c r="BG41" s="120"/>
      <c r="BH41" s="155"/>
      <c r="BI41" s="155"/>
      <c r="BJ41" s="156"/>
      <c r="BK41" s="120"/>
      <c r="BL41" s="120"/>
      <c r="BM41" s="155"/>
      <c r="BN41" s="155"/>
      <c r="BO41" s="156"/>
      <c r="BP41" s="120"/>
      <c r="BQ41" s="120"/>
      <c r="BR41" s="159"/>
      <c r="BS41" s="155"/>
      <c r="BT41" s="155"/>
      <c r="BU41" s="155"/>
      <c r="BV41" s="120"/>
      <c r="BW41" s="155"/>
      <c r="BX41" s="155"/>
      <c r="BY41" s="120"/>
      <c r="BZ41" s="155"/>
      <c r="CA41" s="156"/>
      <c r="CB41" s="155"/>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row>
    <row r="42" spans="1:106" ht="16.5" customHeight="1" x14ac:dyDescent="0.3">
      <c r="A42" s="308"/>
      <c r="B42" s="290"/>
      <c r="C42" s="290"/>
      <c r="D42" s="290"/>
      <c r="E42" s="309"/>
      <c r="F42" s="290"/>
      <c r="G42" s="290"/>
      <c r="H42" s="290"/>
      <c r="I42" s="290"/>
      <c r="J42" s="308"/>
      <c r="K42" s="307"/>
      <c r="L42" s="311"/>
      <c r="M42" s="312"/>
      <c r="N42" s="314"/>
      <c r="O42" s="307"/>
      <c r="P42" s="311"/>
      <c r="Q42" s="310"/>
      <c r="R42" s="156">
        <v>2</v>
      </c>
      <c r="S42" s="116"/>
      <c r="T42" s="157" t="str">
        <f t="shared" si="9"/>
        <v/>
      </c>
      <c r="U42" s="169"/>
      <c r="V42" s="169"/>
      <c r="W42" s="169"/>
      <c r="X42" s="169"/>
      <c r="Y42" s="117"/>
      <c r="Z42" s="117"/>
      <c r="AA42" s="118" t="str">
        <f t="shared" si="6"/>
        <v/>
      </c>
      <c r="AB42" s="117"/>
      <c r="AC42" s="117"/>
      <c r="AD42" s="117"/>
      <c r="AE42" s="186" t="str">
        <f>IFERROR(IF(AND(T41="Probabilidad",T42="Probabilidad"),(AG41-(+AG41*AA42)),IF(T42="Probabilidad",(L41-(+L41*AA42)),IF(T42="Impacto",AG41,""))),"")</f>
        <v/>
      </c>
      <c r="AF42" s="154" t="str">
        <f t="shared" si="4"/>
        <v/>
      </c>
      <c r="AG42" s="118" t="str">
        <f t="shared" si="7"/>
        <v/>
      </c>
      <c r="AH42" s="154" t="str">
        <f t="shared" si="5"/>
        <v/>
      </c>
      <c r="AI42" s="118" t="str">
        <f>IFERROR(IF(AND(T41="Impacto",T42="Impacto"),(AI35-(+AI35*AA42)),IF(T42="Impacto",($P$41-(+$P$41*AA42)),IF(T42="Probabilidad",AI35,""))),"")</f>
        <v/>
      </c>
      <c r="AJ42" s="119" t="str">
        <f t="shared" si="8"/>
        <v/>
      </c>
      <c r="AK42" s="325"/>
      <c r="AL42" s="155"/>
      <c r="AM42" s="156"/>
      <c r="AN42" s="120"/>
      <c r="AO42" s="120"/>
      <c r="AP42" s="155"/>
      <c r="AQ42" s="120"/>
      <c r="AR42" s="155"/>
      <c r="AS42" s="120"/>
      <c r="AT42" s="155"/>
      <c r="AU42" s="120"/>
      <c r="AV42" s="155"/>
      <c r="AW42" s="156"/>
      <c r="AX42" s="155"/>
      <c r="AY42" s="155"/>
      <c r="AZ42" s="156"/>
      <c r="BA42" s="120"/>
      <c r="BB42" s="120"/>
      <c r="BC42" s="155"/>
      <c r="BD42" s="155"/>
      <c r="BE42" s="156"/>
      <c r="BF42" s="120"/>
      <c r="BG42" s="120"/>
      <c r="BH42" s="155"/>
      <c r="BI42" s="155"/>
      <c r="BJ42" s="156"/>
      <c r="BK42" s="120"/>
      <c r="BL42" s="120"/>
      <c r="BM42" s="155"/>
      <c r="BN42" s="155"/>
      <c r="BO42" s="156"/>
      <c r="BP42" s="120"/>
      <c r="BQ42" s="120"/>
      <c r="BR42" s="159"/>
      <c r="BS42" s="155"/>
      <c r="BT42" s="155"/>
      <c r="BU42" s="155"/>
      <c r="BV42" s="120"/>
      <c r="BW42" s="155"/>
      <c r="BX42" s="155"/>
      <c r="BY42" s="120"/>
      <c r="BZ42" s="155"/>
      <c r="CA42" s="156"/>
      <c r="CB42" s="155"/>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row>
    <row r="43" spans="1:106" ht="16.5" customHeight="1" x14ac:dyDescent="0.3">
      <c r="A43" s="308"/>
      <c r="B43" s="290"/>
      <c r="C43" s="290"/>
      <c r="D43" s="290"/>
      <c r="E43" s="309"/>
      <c r="F43" s="290"/>
      <c r="G43" s="290"/>
      <c r="H43" s="290"/>
      <c r="I43" s="290"/>
      <c r="J43" s="308"/>
      <c r="K43" s="307"/>
      <c r="L43" s="311"/>
      <c r="M43" s="312"/>
      <c r="N43" s="314"/>
      <c r="O43" s="307"/>
      <c r="P43" s="311"/>
      <c r="Q43" s="310"/>
      <c r="R43" s="156">
        <v>3</v>
      </c>
      <c r="S43" s="218"/>
      <c r="T43" s="157" t="str">
        <f t="shared" si="9"/>
        <v/>
      </c>
      <c r="U43" s="169"/>
      <c r="V43" s="169"/>
      <c r="W43" s="169"/>
      <c r="X43" s="169"/>
      <c r="Y43" s="117"/>
      <c r="Z43" s="117"/>
      <c r="AA43" s="118" t="str">
        <f t="shared" si="6"/>
        <v/>
      </c>
      <c r="AB43" s="117"/>
      <c r="AC43" s="117"/>
      <c r="AD43" s="117"/>
      <c r="AE43" s="186" t="str">
        <f>IFERROR(IF(AND(T42="Probabilidad",T43="Probabilidad"),(AG42-(+AG42*AA43)),IF(AND(T42="Impacto",T43="Probabilidad"),(AG41-(+AG41*AA43)),IF(T43="Impacto",AG42,""))),"")</f>
        <v/>
      </c>
      <c r="AF43" s="154" t="str">
        <f t="shared" si="4"/>
        <v/>
      </c>
      <c r="AG43" s="118" t="str">
        <f t="shared" si="7"/>
        <v/>
      </c>
      <c r="AH43" s="154" t="str">
        <f t="shared" si="5"/>
        <v/>
      </c>
      <c r="AI43" s="118" t="str">
        <f>IFERROR(IF(AND(T42="Impacto",T43="Impacto"),(AI42-(+AI42*AA43)),IF(AND(T42="Probabilidad",T43="Impacto"),(AI41-(+AI41*AA43)),IF(T43="Probabilidad",AI42,""))),"")</f>
        <v/>
      </c>
      <c r="AJ43" s="119" t="str">
        <f t="shared" si="8"/>
        <v/>
      </c>
      <c r="AK43" s="325"/>
      <c r="AL43" s="155"/>
      <c r="AM43" s="156"/>
      <c r="AN43" s="120"/>
      <c r="AO43" s="120"/>
      <c r="AP43" s="155"/>
      <c r="AQ43" s="120"/>
      <c r="AR43" s="155"/>
      <c r="AS43" s="120"/>
      <c r="AT43" s="155"/>
      <c r="AU43" s="120"/>
      <c r="AV43" s="155"/>
      <c r="AW43" s="156"/>
      <c r="AX43" s="155"/>
      <c r="AY43" s="155"/>
      <c r="AZ43" s="156"/>
      <c r="BA43" s="120"/>
      <c r="BB43" s="120"/>
      <c r="BC43" s="155"/>
      <c r="BD43" s="155"/>
      <c r="BE43" s="156"/>
      <c r="BF43" s="120"/>
      <c r="BG43" s="120"/>
      <c r="BH43" s="155"/>
      <c r="BI43" s="155"/>
      <c r="BJ43" s="156"/>
      <c r="BK43" s="120"/>
      <c r="BL43" s="120"/>
      <c r="BM43" s="155"/>
      <c r="BN43" s="155"/>
      <c r="BO43" s="156"/>
      <c r="BP43" s="120"/>
      <c r="BQ43" s="120"/>
      <c r="BR43" s="159"/>
      <c r="BS43" s="155"/>
      <c r="BT43" s="155"/>
      <c r="BU43" s="155"/>
      <c r="BV43" s="120"/>
      <c r="BW43" s="155"/>
      <c r="BX43" s="155"/>
      <c r="BY43" s="120"/>
      <c r="BZ43" s="155"/>
      <c r="CA43" s="156"/>
      <c r="CB43" s="155"/>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row>
    <row r="44" spans="1:106" ht="16.5" customHeight="1" x14ac:dyDescent="0.3">
      <c r="A44" s="308"/>
      <c r="B44" s="290"/>
      <c r="C44" s="290"/>
      <c r="D44" s="290"/>
      <c r="E44" s="309"/>
      <c r="F44" s="290"/>
      <c r="G44" s="290"/>
      <c r="H44" s="290"/>
      <c r="I44" s="290"/>
      <c r="J44" s="308"/>
      <c r="K44" s="307"/>
      <c r="L44" s="311"/>
      <c r="M44" s="312"/>
      <c r="N44" s="314"/>
      <c r="O44" s="307"/>
      <c r="P44" s="311"/>
      <c r="Q44" s="310"/>
      <c r="R44" s="156">
        <v>4</v>
      </c>
      <c r="S44" s="116"/>
      <c r="T44" s="157" t="str">
        <f t="shared" si="9"/>
        <v/>
      </c>
      <c r="U44" s="169"/>
      <c r="V44" s="169"/>
      <c r="W44" s="169"/>
      <c r="X44" s="169"/>
      <c r="Y44" s="117"/>
      <c r="Z44" s="117"/>
      <c r="AA44" s="118" t="str">
        <f t="shared" si="6"/>
        <v/>
      </c>
      <c r="AB44" s="117"/>
      <c r="AC44" s="117"/>
      <c r="AD44" s="117"/>
      <c r="AE44" s="186" t="str">
        <f>IFERROR(IF(AND(T43="Probabilidad",T44="Probabilidad"),(AG43-(+AG43*AA44)),IF(AND(T43="Impacto",T44="Probabilidad"),(AG42-(+AG42*AA44)),IF(T44="Impacto",AG43,""))),"")</f>
        <v/>
      </c>
      <c r="AF44" s="154" t="str">
        <f t="shared" si="4"/>
        <v/>
      </c>
      <c r="AG44" s="118" t="str">
        <f t="shared" si="7"/>
        <v/>
      </c>
      <c r="AH44" s="154" t="str">
        <f t="shared" si="5"/>
        <v/>
      </c>
      <c r="AI44" s="118" t="str">
        <f>IFERROR(IF(AND(T43="Impacto",T44="Impacto"),(AI43-(+AI43*AA44)),IF(AND(T43="Probabilidad",T44="Impacto"),(AI42-(+AI42*AA44)),IF(T44="Probabilidad",AI43,""))),"")</f>
        <v/>
      </c>
      <c r="AJ44" s="119" t="str">
        <f t="shared" si="8"/>
        <v/>
      </c>
      <c r="AK44" s="325"/>
      <c r="AL44" s="155"/>
      <c r="AM44" s="156"/>
      <c r="AN44" s="120"/>
      <c r="AO44" s="120"/>
      <c r="AP44" s="155"/>
      <c r="AQ44" s="120"/>
      <c r="AR44" s="155"/>
      <c r="AS44" s="120"/>
      <c r="AT44" s="155"/>
      <c r="AU44" s="120"/>
      <c r="AV44" s="155"/>
      <c r="AW44" s="156"/>
      <c r="AX44" s="155"/>
      <c r="AY44" s="155"/>
      <c r="AZ44" s="156"/>
      <c r="BA44" s="120"/>
      <c r="BB44" s="120"/>
      <c r="BC44" s="155"/>
      <c r="BD44" s="155"/>
      <c r="BE44" s="156"/>
      <c r="BF44" s="120"/>
      <c r="BG44" s="120"/>
      <c r="BH44" s="155"/>
      <c r="BI44" s="155"/>
      <c r="BJ44" s="156"/>
      <c r="BK44" s="120"/>
      <c r="BL44" s="120"/>
      <c r="BM44" s="155"/>
      <c r="BN44" s="155"/>
      <c r="BO44" s="156"/>
      <c r="BP44" s="120"/>
      <c r="BQ44" s="120"/>
      <c r="BR44" s="159"/>
      <c r="BS44" s="155"/>
      <c r="BT44" s="155"/>
      <c r="BU44" s="155"/>
      <c r="BV44" s="120"/>
      <c r="BW44" s="155"/>
      <c r="BX44" s="155"/>
      <c r="BY44" s="120"/>
      <c r="BZ44" s="155"/>
      <c r="CA44" s="156"/>
      <c r="CB44" s="155"/>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row>
    <row r="45" spans="1:106" ht="16.5" customHeight="1" x14ac:dyDescent="0.3">
      <c r="A45" s="308"/>
      <c r="B45" s="290"/>
      <c r="C45" s="290"/>
      <c r="D45" s="290"/>
      <c r="E45" s="309"/>
      <c r="F45" s="290"/>
      <c r="G45" s="290"/>
      <c r="H45" s="290"/>
      <c r="I45" s="290"/>
      <c r="J45" s="308"/>
      <c r="K45" s="307"/>
      <c r="L45" s="311"/>
      <c r="M45" s="312"/>
      <c r="N45" s="314"/>
      <c r="O45" s="307"/>
      <c r="P45" s="311"/>
      <c r="Q45" s="310"/>
      <c r="R45" s="156">
        <v>5</v>
      </c>
      <c r="S45" s="116"/>
      <c r="T45" s="157" t="str">
        <f t="shared" si="9"/>
        <v/>
      </c>
      <c r="U45" s="169"/>
      <c r="V45" s="169"/>
      <c r="W45" s="169"/>
      <c r="X45" s="169"/>
      <c r="Y45" s="117"/>
      <c r="Z45" s="117"/>
      <c r="AA45" s="118" t="str">
        <f t="shared" si="6"/>
        <v/>
      </c>
      <c r="AB45" s="117"/>
      <c r="AC45" s="117"/>
      <c r="AD45" s="117"/>
      <c r="AE45" s="186" t="str">
        <f>IFERROR(IF(AND(T44="Probabilidad",T45="Probabilidad"),(AG44-(+AG44*AA45)),IF(AND(T44="Impacto",T45="Probabilidad"),(AG43-(+AG43*AA45)),IF(T45="Impacto",AG44,""))),"")</f>
        <v/>
      </c>
      <c r="AF45" s="154" t="str">
        <f t="shared" si="4"/>
        <v/>
      </c>
      <c r="AG45" s="118" t="str">
        <f t="shared" si="7"/>
        <v/>
      </c>
      <c r="AH45" s="154" t="str">
        <f t="shared" si="5"/>
        <v/>
      </c>
      <c r="AI45" s="118" t="str">
        <f>IFERROR(IF(AND(T44="Impacto",T45="Impacto"),(AI44-(+AI44*AA45)),IF(AND(T44="Probabilidad",T45="Impacto"),(AI43-(+AI43*AA45)),IF(T45="Probabilidad",AI44,""))),"")</f>
        <v/>
      </c>
      <c r="AJ45" s="119" t="str">
        <f t="shared" si="8"/>
        <v/>
      </c>
      <c r="AK45" s="325"/>
      <c r="AL45" s="155"/>
      <c r="AM45" s="156"/>
      <c r="AN45" s="120"/>
      <c r="AO45" s="120"/>
      <c r="AP45" s="155"/>
      <c r="AQ45" s="120"/>
      <c r="AR45" s="155"/>
      <c r="AS45" s="120"/>
      <c r="AT45" s="155"/>
      <c r="AU45" s="120"/>
      <c r="AV45" s="155"/>
      <c r="AW45" s="156"/>
      <c r="AX45" s="155"/>
      <c r="AY45" s="155"/>
      <c r="AZ45" s="156"/>
      <c r="BA45" s="120"/>
      <c r="BB45" s="120"/>
      <c r="BC45" s="155"/>
      <c r="BD45" s="155"/>
      <c r="BE45" s="156"/>
      <c r="BF45" s="120"/>
      <c r="BG45" s="120"/>
      <c r="BH45" s="155"/>
      <c r="BI45" s="155"/>
      <c r="BJ45" s="156"/>
      <c r="BK45" s="120"/>
      <c r="BL45" s="120"/>
      <c r="BM45" s="155"/>
      <c r="BN45" s="155"/>
      <c r="BO45" s="156"/>
      <c r="BP45" s="120"/>
      <c r="BQ45" s="120"/>
      <c r="BR45" s="159"/>
      <c r="BS45" s="155"/>
      <c r="BT45" s="155"/>
      <c r="BU45" s="155"/>
      <c r="BV45" s="120"/>
      <c r="BW45" s="155"/>
      <c r="BX45" s="155"/>
      <c r="BY45" s="120"/>
      <c r="BZ45" s="155"/>
      <c r="CA45" s="156"/>
      <c r="CB45" s="155"/>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row>
    <row r="46" spans="1:106" ht="16.5" customHeight="1" x14ac:dyDescent="0.3">
      <c r="A46" s="308"/>
      <c r="B46" s="290"/>
      <c r="C46" s="290"/>
      <c r="D46" s="290"/>
      <c r="E46" s="309"/>
      <c r="F46" s="290"/>
      <c r="G46" s="290"/>
      <c r="H46" s="290"/>
      <c r="I46" s="290"/>
      <c r="J46" s="308"/>
      <c r="K46" s="307"/>
      <c r="L46" s="311"/>
      <c r="M46" s="312"/>
      <c r="N46" s="315"/>
      <c r="O46" s="307"/>
      <c r="P46" s="311"/>
      <c r="Q46" s="310"/>
      <c r="R46" s="156">
        <v>6</v>
      </c>
      <c r="S46" s="116"/>
      <c r="T46" s="157" t="str">
        <f t="shared" si="9"/>
        <v/>
      </c>
      <c r="U46" s="169"/>
      <c r="V46" s="169"/>
      <c r="W46" s="169"/>
      <c r="X46" s="169"/>
      <c r="Y46" s="117"/>
      <c r="Z46" s="117"/>
      <c r="AA46" s="118" t="str">
        <f t="shared" si="6"/>
        <v/>
      </c>
      <c r="AB46" s="117"/>
      <c r="AC46" s="117"/>
      <c r="AD46" s="117"/>
      <c r="AE46" s="186" t="str">
        <f>IFERROR(IF(AND(T45="Probabilidad",T46="Probabilidad"),(AG45-(+AG45*AA46)),IF(AND(T45="Impacto",T46="Probabilidad"),(AG44-(+AG44*AA46)),IF(T46="Impacto",AG45,""))),"")</f>
        <v/>
      </c>
      <c r="AF46" s="154" t="str">
        <f t="shared" si="4"/>
        <v/>
      </c>
      <c r="AG46" s="118" t="str">
        <f t="shared" si="7"/>
        <v/>
      </c>
      <c r="AH46" s="154" t="str">
        <f t="shared" si="5"/>
        <v/>
      </c>
      <c r="AI46" s="118" t="str">
        <f>IFERROR(IF(AND(T45="Impacto",T46="Impacto"),(AI45-(+AI45*AA46)),IF(AND(T45="Probabilidad",T46="Impacto"),(AI44-(+AI44*AA46)),IF(T46="Probabilidad",AI45,""))),"")</f>
        <v/>
      </c>
      <c r="AJ46" s="119" t="str">
        <f t="shared" si="8"/>
        <v/>
      </c>
      <c r="AK46" s="326"/>
      <c r="AL46" s="155"/>
      <c r="AM46" s="156"/>
      <c r="AN46" s="120"/>
      <c r="AO46" s="120"/>
      <c r="AP46" s="155"/>
      <c r="AQ46" s="120"/>
      <c r="AR46" s="155"/>
      <c r="AS46" s="120"/>
      <c r="AT46" s="155"/>
      <c r="AU46" s="120"/>
      <c r="AV46" s="155"/>
      <c r="AW46" s="156"/>
      <c r="AX46" s="155"/>
      <c r="AY46" s="155"/>
      <c r="AZ46" s="156"/>
      <c r="BA46" s="120"/>
      <c r="BB46" s="120"/>
      <c r="BC46" s="155"/>
      <c r="BD46" s="155"/>
      <c r="BE46" s="156"/>
      <c r="BF46" s="120"/>
      <c r="BG46" s="120"/>
      <c r="BH46" s="155"/>
      <c r="BI46" s="155"/>
      <c r="BJ46" s="156"/>
      <c r="BK46" s="120"/>
      <c r="BL46" s="120"/>
      <c r="BM46" s="155"/>
      <c r="BN46" s="155"/>
      <c r="BO46" s="156"/>
      <c r="BP46" s="120"/>
      <c r="BQ46" s="120"/>
      <c r="BR46" s="159"/>
      <c r="BS46" s="155"/>
      <c r="BT46" s="155"/>
      <c r="BU46" s="155"/>
      <c r="BV46" s="120"/>
      <c r="BW46" s="155"/>
      <c r="BX46" s="155"/>
      <c r="BY46" s="120"/>
      <c r="BZ46" s="155"/>
      <c r="CA46" s="156"/>
      <c r="CB46" s="155"/>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row>
    <row r="47" spans="1:106" ht="16.5" customHeight="1" x14ac:dyDescent="0.3">
      <c r="A47" s="308">
        <v>8</v>
      </c>
      <c r="B47" s="290"/>
      <c r="C47" s="290"/>
      <c r="D47" s="290"/>
      <c r="E47" s="309"/>
      <c r="F47" s="290"/>
      <c r="G47" s="290"/>
      <c r="H47" s="290"/>
      <c r="I47" s="290"/>
      <c r="J47" s="308"/>
      <c r="K47" s="307" t="str">
        <f>IF(J47&lt;=0,"",IF(J47&lt;=2,"Muy Baja",IF(J47&lt;=24,"Baja",IF(J47&lt;=500,"Media",IF(J47&lt;=5000,"Alta","Muy Alta")))))</f>
        <v/>
      </c>
      <c r="L47" s="311" t="str">
        <f>IF(K47="","",IF(K47="Muy Baja",0.2,IF(K47="Baja",0.4,IF(K47="Media",0.6,IF(K47="Alta",0.8,IF(K47="Muy Alta",1,))))))</f>
        <v/>
      </c>
      <c r="M47" s="312"/>
      <c r="N47" s="313">
        <f>IF(NOT(ISERROR(MATCH(M47,'Tabla Impacto'!$B$221:$B$223,0))),'Tabla Impacto'!$F$223&amp;"Por favor no seleccionar los criterios de impacto(Afectación Económica o presupuestal y Pérdida Reputacional)",M47)</f>
        <v>0</v>
      </c>
      <c r="O47" s="307" t="str">
        <f>IF(OR(N47='Tabla Impacto'!$C$11,N47='Tabla Impacto'!$D$11),"Leve",IF(OR(N47='Tabla Impacto'!$C$12,N47='Tabla Impacto'!$D$12),"Menor",IF(OR(N47='Tabla Impacto'!$C$13,N47='Tabla Impacto'!$D$13),"Moderado",IF(OR(N47='Tabla Impacto'!$C$14,N47='Tabla Impacto'!$D$14),"Mayor",IF(OR(N47='Tabla Impacto'!$C$15,N47='Tabla Impacto'!$D$15),"Catastrófico","")))))</f>
        <v/>
      </c>
      <c r="P47" s="311" t="str">
        <f>IF(O47="","",IF(O47="Leve",0.2,IF(O47="Menor",0.4,IF(O47="Moderado",0.6,IF(O47="Mayor",0.8,IF(O47="Catastrófico",1,))))))</f>
        <v/>
      </c>
      <c r="Q47" s="310" t="str">
        <f>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56">
        <v>1</v>
      </c>
      <c r="S47" s="116"/>
      <c r="T47" s="157" t="str">
        <f t="shared" si="9"/>
        <v/>
      </c>
      <c r="U47" s="169"/>
      <c r="V47" s="169"/>
      <c r="W47" s="169"/>
      <c r="X47" s="169"/>
      <c r="Y47" s="117"/>
      <c r="Z47" s="117"/>
      <c r="AA47" s="118" t="str">
        <f t="shared" si="6"/>
        <v/>
      </c>
      <c r="AB47" s="117"/>
      <c r="AC47" s="117"/>
      <c r="AD47" s="117"/>
      <c r="AE47" s="186" t="str">
        <f>IFERROR(IF(T47="Probabilidad",(L47-(+L47*AA47)),IF(T47="Impacto",L47,"")),"")</f>
        <v/>
      </c>
      <c r="AF47" s="154" t="str">
        <f>IFERROR(IF(AE47="","",IF(AE47&lt;=0.2,"Muy Baja",IF(AE47&lt;=0.4,"Baja",IF(AE47&lt;=0.6,"Media",IF(AE47&lt;=0.8,"Alta","Muy Alta"))))),"")</f>
        <v/>
      </c>
      <c r="AG47" s="118" t="str">
        <f t="shared" si="7"/>
        <v/>
      </c>
      <c r="AH47" s="154" t="str">
        <f>IFERROR(IF(AI47="","",IF(AI47&lt;=0.2,"Leve",IF(AI47&lt;=0.4,"Menor",IF(AI47&lt;=0.6,"Moderado",IF(AI47&lt;=0.8,"Mayor","Catastrófico"))))),"")</f>
        <v/>
      </c>
      <c r="AI47" s="118" t="str">
        <f>IFERROR(IF(T47="Impacto",(P47-(+P47*AA47)),IF(T47="Probabilidad",P47,"")),"")</f>
        <v/>
      </c>
      <c r="AJ47" s="119" t="str">
        <f t="shared" si="8"/>
        <v/>
      </c>
      <c r="AK47" s="324"/>
      <c r="AL47" s="155"/>
      <c r="AM47" s="156"/>
      <c r="AN47" s="120"/>
      <c r="AO47" s="120"/>
      <c r="AP47" s="155"/>
      <c r="AQ47" s="120"/>
      <c r="AR47" s="155"/>
      <c r="AS47" s="120"/>
      <c r="AT47" s="155"/>
      <c r="AU47" s="120"/>
      <c r="AV47" s="155"/>
      <c r="AW47" s="156"/>
      <c r="AX47" s="155"/>
      <c r="AY47" s="155"/>
      <c r="AZ47" s="156"/>
      <c r="BA47" s="120"/>
      <c r="BB47" s="120"/>
      <c r="BC47" s="155"/>
      <c r="BD47" s="155"/>
      <c r="BE47" s="156"/>
      <c r="BF47" s="120"/>
      <c r="BG47" s="120"/>
      <c r="BH47" s="155"/>
      <c r="BI47" s="155"/>
      <c r="BJ47" s="156"/>
      <c r="BK47" s="120"/>
      <c r="BL47" s="120"/>
      <c r="BM47" s="155"/>
      <c r="BN47" s="155"/>
      <c r="BO47" s="156"/>
      <c r="BP47" s="120"/>
      <c r="BQ47" s="120"/>
      <c r="BR47" s="159"/>
      <c r="BS47" s="155"/>
      <c r="BT47" s="155"/>
      <c r="BU47" s="155"/>
      <c r="BV47" s="120"/>
      <c r="BW47" s="155"/>
      <c r="BX47" s="155"/>
      <c r="BY47" s="120"/>
      <c r="BZ47" s="155"/>
      <c r="CA47" s="156"/>
      <c r="CB47" s="155"/>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row>
    <row r="48" spans="1:106" ht="16.5" customHeight="1" x14ac:dyDescent="0.3">
      <c r="A48" s="308"/>
      <c r="B48" s="290"/>
      <c r="C48" s="290"/>
      <c r="D48" s="290"/>
      <c r="E48" s="309"/>
      <c r="F48" s="290"/>
      <c r="G48" s="290"/>
      <c r="H48" s="290"/>
      <c r="I48" s="290"/>
      <c r="J48" s="308"/>
      <c r="K48" s="307"/>
      <c r="L48" s="311"/>
      <c r="M48" s="312"/>
      <c r="N48" s="314"/>
      <c r="O48" s="307"/>
      <c r="P48" s="311"/>
      <c r="Q48" s="310"/>
      <c r="R48" s="156">
        <v>2</v>
      </c>
      <c r="S48" s="116"/>
      <c r="T48" s="157" t="str">
        <f t="shared" si="9"/>
        <v/>
      </c>
      <c r="U48" s="169"/>
      <c r="V48" s="169"/>
      <c r="W48" s="169"/>
      <c r="X48" s="169"/>
      <c r="Y48" s="117"/>
      <c r="Z48" s="117"/>
      <c r="AA48" s="118" t="str">
        <f t="shared" si="6"/>
        <v/>
      </c>
      <c r="AB48" s="117"/>
      <c r="AC48" s="117"/>
      <c r="AD48" s="117"/>
      <c r="AE48" s="186" t="str">
        <f>IFERROR(IF(AND(T47="Probabilidad",T48="Probabilidad"),(AG47-(+AG47*AA48)),IF(T48="Probabilidad",(L47-(+L47*AA48)),IF(T48="Impacto",AG47,""))),"")</f>
        <v/>
      </c>
      <c r="AF48" s="154" t="str">
        <f t="shared" si="4"/>
        <v/>
      </c>
      <c r="AG48" s="118" t="str">
        <f t="shared" si="7"/>
        <v/>
      </c>
      <c r="AH48" s="154" t="str">
        <f t="shared" si="5"/>
        <v/>
      </c>
      <c r="AI48" s="118" t="str">
        <f>IFERROR(IF(AND(T47="Impacto",T48="Impacto"),(AI41-(+AI41*AA48)),IF(T48="Impacto",($P$47-(+$P$47*AA48)),IF(T48="Probabilidad",AI41,""))),"")</f>
        <v/>
      </c>
      <c r="AJ48" s="119" t="str">
        <f t="shared" si="8"/>
        <v/>
      </c>
      <c r="AK48" s="325"/>
      <c r="AL48" s="155"/>
      <c r="AM48" s="156"/>
      <c r="AN48" s="120"/>
      <c r="AO48" s="120"/>
      <c r="AP48" s="155"/>
      <c r="AQ48" s="120"/>
      <c r="AR48" s="155"/>
      <c r="AS48" s="120"/>
      <c r="AT48" s="155"/>
      <c r="AU48" s="120"/>
      <c r="AV48" s="155"/>
      <c r="AW48" s="156"/>
      <c r="AX48" s="155"/>
      <c r="AY48" s="155"/>
      <c r="AZ48" s="156"/>
      <c r="BA48" s="120"/>
      <c r="BB48" s="120"/>
      <c r="BC48" s="155"/>
      <c r="BD48" s="155"/>
      <c r="BE48" s="156"/>
      <c r="BF48" s="120"/>
      <c r="BG48" s="120"/>
      <c r="BH48" s="155"/>
      <c r="BI48" s="155"/>
      <c r="BJ48" s="156"/>
      <c r="BK48" s="120"/>
      <c r="BL48" s="120"/>
      <c r="BM48" s="155"/>
      <c r="BN48" s="155"/>
      <c r="BO48" s="156"/>
      <c r="BP48" s="120"/>
      <c r="BQ48" s="120"/>
      <c r="BR48" s="159"/>
      <c r="BS48" s="155"/>
      <c r="BT48" s="155"/>
      <c r="BU48" s="155"/>
      <c r="BV48" s="120"/>
      <c r="BW48" s="155"/>
      <c r="BX48" s="155"/>
      <c r="BY48" s="120"/>
      <c r="BZ48" s="155"/>
      <c r="CA48" s="156"/>
      <c r="CB48" s="155"/>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row>
    <row r="49" spans="1:106" ht="16.5" customHeight="1" x14ac:dyDescent="0.3">
      <c r="A49" s="308"/>
      <c r="B49" s="290"/>
      <c r="C49" s="290"/>
      <c r="D49" s="290"/>
      <c r="E49" s="309"/>
      <c r="F49" s="290"/>
      <c r="G49" s="290"/>
      <c r="H49" s="290"/>
      <c r="I49" s="290"/>
      <c r="J49" s="308"/>
      <c r="K49" s="307"/>
      <c r="L49" s="311"/>
      <c r="M49" s="312"/>
      <c r="N49" s="314"/>
      <c r="O49" s="307"/>
      <c r="P49" s="311"/>
      <c r="Q49" s="310"/>
      <c r="R49" s="156">
        <v>3</v>
      </c>
      <c r="S49" s="218"/>
      <c r="T49" s="157" t="str">
        <f t="shared" si="9"/>
        <v/>
      </c>
      <c r="U49" s="169"/>
      <c r="V49" s="169"/>
      <c r="W49" s="169"/>
      <c r="X49" s="169"/>
      <c r="Y49" s="117"/>
      <c r="Z49" s="117"/>
      <c r="AA49" s="118" t="str">
        <f t="shared" si="6"/>
        <v/>
      </c>
      <c r="AB49" s="117"/>
      <c r="AC49" s="117"/>
      <c r="AD49" s="117"/>
      <c r="AE49" s="186" t="str">
        <f>IFERROR(IF(AND(T48="Probabilidad",T49="Probabilidad"),(AG48-(+AG48*AA49)),IF(AND(T48="Impacto",T49="Probabilidad"),(AG47-(+AG47*AA49)),IF(T49="Impacto",AG48,""))),"")</f>
        <v/>
      </c>
      <c r="AF49" s="154" t="str">
        <f t="shared" si="4"/>
        <v/>
      </c>
      <c r="AG49" s="118" t="str">
        <f t="shared" si="7"/>
        <v/>
      </c>
      <c r="AH49" s="154" t="str">
        <f t="shared" si="5"/>
        <v/>
      </c>
      <c r="AI49" s="118" t="str">
        <f>IFERROR(IF(AND(T48="Impacto",T49="Impacto"),(AI48-(+AI48*AA49)),IF(AND(T48="Probabilidad",T49="Impacto"),(AI47-(+AI47*AA49)),IF(T49="Probabilidad",AI48,""))),"")</f>
        <v/>
      </c>
      <c r="AJ49" s="119" t="str">
        <f t="shared" si="8"/>
        <v/>
      </c>
      <c r="AK49" s="325"/>
      <c r="AL49" s="155"/>
      <c r="AM49" s="156"/>
      <c r="AN49" s="120"/>
      <c r="AO49" s="120"/>
      <c r="AP49" s="155"/>
      <c r="AQ49" s="120"/>
      <c r="AR49" s="155"/>
      <c r="AS49" s="120"/>
      <c r="AT49" s="155"/>
      <c r="AU49" s="120"/>
      <c r="AV49" s="155"/>
      <c r="AW49" s="156"/>
      <c r="AX49" s="155"/>
      <c r="AY49" s="155"/>
      <c r="AZ49" s="156"/>
      <c r="BA49" s="120"/>
      <c r="BB49" s="120"/>
      <c r="BC49" s="155"/>
      <c r="BD49" s="155"/>
      <c r="BE49" s="156"/>
      <c r="BF49" s="120"/>
      <c r="BG49" s="120"/>
      <c r="BH49" s="155"/>
      <c r="BI49" s="155"/>
      <c r="BJ49" s="156"/>
      <c r="BK49" s="120"/>
      <c r="BL49" s="120"/>
      <c r="BM49" s="155"/>
      <c r="BN49" s="155"/>
      <c r="BO49" s="156"/>
      <c r="BP49" s="120"/>
      <c r="BQ49" s="120"/>
      <c r="BR49" s="159"/>
      <c r="BS49" s="155"/>
      <c r="BT49" s="155"/>
      <c r="BU49" s="155"/>
      <c r="BV49" s="120"/>
      <c r="BW49" s="155"/>
      <c r="BX49" s="155"/>
      <c r="BY49" s="120"/>
      <c r="BZ49" s="155"/>
      <c r="CA49" s="156"/>
      <c r="CB49" s="155"/>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row>
    <row r="50" spans="1:106" ht="16.5" customHeight="1" x14ac:dyDescent="0.3">
      <c r="A50" s="308"/>
      <c r="B50" s="290"/>
      <c r="C50" s="290"/>
      <c r="D50" s="290"/>
      <c r="E50" s="309"/>
      <c r="F50" s="290"/>
      <c r="G50" s="290"/>
      <c r="H50" s="290"/>
      <c r="I50" s="290"/>
      <c r="J50" s="308"/>
      <c r="K50" s="307"/>
      <c r="L50" s="311"/>
      <c r="M50" s="312"/>
      <c r="N50" s="314"/>
      <c r="O50" s="307"/>
      <c r="P50" s="311"/>
      <c r="Q50" s="310"/>
      <c r="R50" s="156">
        <v>4</v>
      </c>
      <c r="S50" s="116"/>
      <c r="T50" s="157" t="str">
        <f t="shared" si="9"/>
        <v/>
      </c>
      <c r="U50" s="169"/>
      <c r="V50" s="169"/>
      <c r="W50" s="169"/>
      <c r="X50" s="169"/>
      <c r="Y50" s="117"/>
      <c r="Z50" s="117"/>
      <c r="AA50" s="118" t="str">
        <f t="shared" si="6"/>
        <v/>
      </c>
      <c r="AB50" s="117"/>
      <c r="AC50" s="117"/>
      <c r="AD50" s="117"/>
      <c r="AE50" s="186" t="str">
        <f>IFERROR(IF(AND(T49="Probabilidad",T50="Probabilidad"),(AG49-(+AG49*AA50)),IF(AND(T49="Impacto",T50="Probabilidad"),(AG48-(+AG48*AA50)),IF(T50="Impacto",AG49,""))),"")</f>
        <v/>
      </c>
      <c r="AF50" s="154" t="str">
        <f t="shared" si="4"/>
        <v/>
      </c>
      <c r="AG50" s="118" t="str">
        <f t="shared" si="7"/>
        <v/>
      </c>
      <c r="AH50" s="154" t="str">
        <f t="shared" si="5"/>
        <v/>
      </c>
      <c r="AI50" s="118" t="str">
        <f>IFERROR(IF(AND(T49="Impacto",T50="Impacto"),(AI49-(+AI49*AA50)),IF(AND(T49="Probabilidad",T50="Impacto"),(AI48-(+AI48*AA50)),IF(T50="Probabilidad",AI49,""))),"")</f>
        <v/>
      </c>
      <c r="AJ50" s="119" t="str">
        <f t="shared" si="8"/>
        <v/>
      </c>
      <c r="AK50" s="325"/>
      <c r="AL50" s="155"/>
      <c r="AM50" s="156"/>
      <c r="AN50" s="120"/>
      <c r="AO50" s="120"/>
      <c r="AP50" s="155"/>
      <c r="AQ50" s="120"/>
      <c r="AR50" s="155"/>
      <c r="AS50" s="120"/>
      <c r="AT50" s="155"/>
      <c r="AU50" s="120"/>
      <c r="AV50" s="155"/>
      <c r="AW50" s="156"/>
      <c r="AX50" s="155"/>
      <c r="AY50" s="155"/>
      <c r="AZ50" s="156"/>
      <c r="BA50" s="120"/>
      <c r="BB50" s="120"/>
      <c r="BC50" s="155"/>
      <c r="BD50" s="155"/>
      <c r="BE50" s="156"/>
      <c r="BF50" s="120"/>
      <c r="BG50" s="120"/>
      <c r="BH50" s="155"/>
      <c r="BI50" s="155"/>
      <c r="BJ50" s="156"/>
      <c r="BK50" s="120"/>
      <c r="BL50" s="120"/>
      <c r="BM50" s="155"/>
      <c r="BN50" s="155"/>
      <c r="BO50" s="156"/>
      <c r="BP50" s="120"/>
      <c r="BQ50" s="120"/>
      <c r="BR50" s="159"/>
      <c r="BS50" s="155"/>
      <c r="BT50" s="155"/>
      <c r="BU50" s="155"/>
      <c r="BV50" s="120"/>
      <c r="BW50" s="155"/>
      <c r="BX50" s="155"/>
      <c r="BY50" s="120"/>
      <c r="BZ50" s="155"/>
      <c r="CA50" s="156"/>
      <c r="CB50" s="155"/>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row>
    <row r="51" spans="1:106" ht="16.5" customHeight="1" x14ac:dyDescent="0.3">
      <c r="A51" s="308"/>
      <c r="B51" s="290"/>
      <c r="C51" s="290"/>
      <c r="D51" s="290"/>
      <c r="E51" s="309"/>
      <c r="F51" s="290"/>
      <c r="G51" s="290"/>
      <c r="H51" s="290"/>
      <c r="I51" s="290"/>
      <c r="J51" s="308"/>
      <c r="K51" s="307"/>
      <c r="L51" s="311"/>
      <c r="M51" s="312"/>
      <c r="N51" s="314"/>
      <c r="O51" s="307"/>
      <c r="P51" s="311"/>
      <c r="Q51" s="310"/>
      <c r="R51" s="156">
        <v>5</v>
      </c>
      <c r="S51" s="116"/>
      <c r="T51" s="157" t="str">
        <f t="shared" si="9"/>
        <v/>
      </c>
      <c r="U51" s="169"/>
      <c r="V51" s="169"/>
      <c r="W51" s="169"/>
      <c r="X51" s="169"/>
      <c r="Y51" s="117"/>
      <c r="Z51" s="117"/>
      <c r="AA51" s="118" t="str">
        <f t="shared" si="6"/>
        <v/>
      </c>
      <c r="AB51" s="117"/>
      <c r="AC51" s="117"/>
      <c r="AD51" s="117"/>
      <c r="AE51" s="186" t="str">
        <f>IFERROR(IF(AND(T50="Probabilidad",T51="Probabilidad"),(AG50-(+AG50*AA51)),IF(AND(T50="Impacto",T51="Probabilidad"),(AG49-(+AG49*AA51)),IF(T51="Impacto",AG50,""))),"")</f>
        <v/>
      </c>
      <c r="AF51" s="154" t="str">
        <f t="shared" si="4"/>
        <v/>
      </c>
      <c r="AG51" s="118" t="str">
        <f t="shared" si="7"/>
        <v/>
      </c>
      <c r="AH51" s="154" t="str">
        <f t="shared" si="5"/>
        <v/>
      </c>
      <c r="AI51" s="118" t="str">
        <f>IFERROR(IF(AND(T50="Impacto",T51="Impacto"),(AI50-(+AI50*AA51)),IF(AND(T50="Probabilidad",T51="Impacto"),(AI49-(+AI49*AA51)),IF(T51="Probabilidad",AI50,""))),"")</f>
        <v/>
      </c>
      <c r="AJ51" s="119" t="str">
        <f t="shared" si="8"/>
        <v/>
      </c>
      <c r="AK51" s="325"/>
      <c r="AL51" s="155"/>
      <c r="AM51" s="156"/>
      <c r="AN51" s="120"/>
      <c r="AO51" s="120"/>
      <c r="AP51" s="155"/>
      <c r="AQ51" s="120"/>
      <c r="AR51" s="155"/>
      <c r="AS51" s="120"/>
      <c r="AT51" s="155"/>
      <c r="AU51" s="120"/>
      <c r="AV51" s="155"/>
      <c r="AW51" s="156"/>
      <c r="AX51" s="155"/>
      <c r="AY51" s="155"/>
      <c r="AZ51" s="156"/>
      <c r="BA51" s="120"/>
      <c r="BB51" s="120"/>
      <c r="BC51" s="155"/>
      <c r="BD51" s="155"/>
      <c r="BE51" s="156"/>
      <c r="BF51" s="120"/>
      <c r="BG51" s="120"/>
      <c r="BH51" s="155"/>
      <c r="BI51" s="155"/>
      <c r="BJ51" s="156"/>
      <c r="BK51" s="120"/>
      <c r="BL51" s="120"/>
      <c r="BM51" s="155"/>
      <c r="BN51" s="155"/>
      <c r="BO51" s="156"/>
      <c r="BP51" s="120"/>
      <c r="BQ51" s="120"/>
      <c r="BR51" s="159"/>
      <c r="BS51" s="155"/>
      <c r="BT51" s="155"/>
      <c r="BU51" s="155"/>
      <c r="BV51" s="120"/>
      <c r="BW51" s="155"/>
      <c r="BX51" s="155"/>
      <c r="BY51" s="120"/>
      <c r="BZ51" s="155"/>
      <c r="CA51" s="156"/>
      <c r="CB51" s="155"/>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row>
    <row r="52" spans="1:106" ht="16.5" customHeight="1" x14ac:dyDescent="0.3">
      <c r="A52" s="308"/>
      <c r="B52" s="290"/>
      <c r="C52" s="290"/>
      <c r="D52" s="290"/>
      <c r="E52" s="309"/>
      <c r="F52" s="290"/>
      <c r="G52" s="290"/>
      <c r="H52" s="290"/>
      <c r="I52" s="290"/>
      <c r="J52" s="308"/>
      <c r="K52" s="307"/>
      <c r="L52" s="311"/>
      <c r="M52" s="312"/>
      <c r="N52" s="315"/>
      <c r="O52" s="307"/>
      <c r="P52" s="311"/>
      <c r="Q52" s="310"/>
      <c r="R52" s="156">
        <v>6</v>
      </c>
      <c r="S52" s="116"/>
      <c r="T52" s="157" t="str">
        <f t="shared" si="9"/>
        <v/>
      </c>
      <c r="U52" s="169"/>
      <c r="V52" s="169"/>
      <c r="W52" s="169"/>
      <c r="X52" s="169"/>
      <c r="Y52" s="117"/>
      <c r="Z52" s="117"/>
      <c r="AA52" s="118" t="str">
        <f t="shared" si="6"/>
        <v/>
      </c>
      <c r="AB52" s="117"/>
      <c r="AC52" s="117"/>
      <c r="AD52" s="117"/>
      <c r="AE52" s="186" t="str">
        <f>IFERROR(IF(AND(T51="Probabilidad",T52="Probabilidad"),(AG51-(+AG51*AA52)),IF(AND(T51="Impacto",T52="Probabilidad"),(AG50-(+AG50*AA52)),IF(T52="Impacto",AG51,""))),"")</f>
        <v/>
      </c>
      <c r="AF52" s="154" t="str">
        <f t="shared" si="4"/>
        <v/>
      </c>
      <c r="AG52" s="118" t="str">
        <f t="shared" si="7"/>
        <v/>
      </c>
      <c r="AH52" s="154" t="str">
        <f t="shared" si="5"/>
        <v/>
      </c>
      <c r="AI52" s="118" t="str">
        <f>IFERROR(IF(AND(T51="Impacto",T52="Impacto"),(AI51-(+AI51*AA52)),IF(AND(T51="Probabilidad",T52="Impacto"),(AI50-(+AI50*AA52)),IF(T52="Probabilidad",AI51,""))),"")</f>
        <v/>
      </c>
      <c r="AJ52" s="119" t="str">
        <f t="shared" si="8"/>
        <v/>
      </c>
      <c r="AK52" s="326"/>
      <c r="AL52" s="155"/>
      <c r="AM52" s="156"/>
      <c r="AN52" s="120"/>
      <c r="AO52" s="120"/>
      <c r="AP52" s="155"/>
      <c r="AQ52" s="120"/>
      <c r="AR52" s="155"/>
      <c r="AS52" s="120"/>
      <c r="AT52" s="155"/>
      <c r="AU52" s="120"/>
      <c r="AV52" s="155"/>
      <c r="AW52" s="156"/>
      <c r="AX52" s="155"/>
      <c r="AY52" s="155"/>
      <c r="AZ52" s="156"/>
      <c r="BA52" s="120"/>
      <c r="BB52" s="120"/>
      <c r="BC52" s="155"/>
      <c r="BD52" s="155"/>
      <c r="BE52" s="156"/>
      <c r="BF52" s="120"/>
      <c r="BG52" s="120"/>
      <c r="BH52" s="155"/>
      <c r="BI52" s="155"/>
      <c r="BJ52" s="156"/>
      <c r="BK52" s="120"/>
      <c r="BL52" s="120"/>
      <c r="BM52" s="155"/>
      <c r="BN52" s="155"/>
      <c r="BO52" s="156"/>
      <c r="BP52" s="120"/>
      <c r="BQ52" s="120"/>
      <c r="BR52" s="159"/>
      <c r="BS52" s="155"/>
      <c r="BT52" s="155"/>
      <c r="BU52" s="155"/>
      <c r="BV52" s="120"/>
      <c r="BW52" s="155"/>
      <c r="BX52" s="155"/>
      <c r="BY52" s="120"/>
      <c r="BZ52" s="155"/>
      <c r="CA52" s="156"/>
      <c r="CB52" s="155"/>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row>
    <row r="53" spans="1:106" ht="16.5" customHeight="1" x14ac:dyDescent="0.3">
      <c r="A53" s="308">
        <v>9</v>
      </c>
      <c r="B53" s="290"/>
      <c r="C53" s="290"/>
      <c r="D53" s="290"/>
      <c r="E53" s="309"/>
      <c r="F53" s="290"/>
      <c r="G53" s="290"/>
      <c r="H53" s="290"/>
      <c r="I53" s="290"/>
      <c r="J53" s="308"/>
      <c r="K53" s="307" t="str">
        <f>IF(J53&lt;=0,"",IF(J53&lt;=2,"Muy Baja",IF(J53&lt;=24,"Baja",IF(J53&lt;=500,"Media",IF(J53&lt;=5000,"Alta","Muy Alta")))))</f>
        <v/>
      </c>
      <c r="L53" s="311" t="str">
        <f>IF(K53="","",IF(K53="Muy Baja",0.2,IF(K53="Baja",0.4,IF(K53="Media",0.6,IF(K53="Alta",0.8,IF(K53="Muy Alta",1,))))))</f>
        <v/>
      </c>
      <c r="M53" s="312"/>
      <c r="N53" s="313">
        <f>IF(NOT(ISERROR(MATCH(M53,'Tabla Impacto'!$B$221:$B$223,0))),'Tabla Impacto'!$F$223&amp;"Por favor no seleccionar los criterios de impacto(Afectación Económica o presupuestal y Pérdida Reputacional)",M53)</f>
        <v>0</v>
      </c>
      <c r="O53" s="307" t="str">
        <f>IF(OR(N53='Tabla Impacto'!$C$11,N53='Tabla Impacto'!$D$11),"Leve",IF(OR(N53='Tabla Impacto'!$C$12,N53='Tabla Impacto'!$D$12),"Menor",IF(OR(N53='Tabla Impacto'!$C$13,N53='Tabla Impacto'!$D$13),"Moderado",IF(OR(N53='Tabla Impacto'!$C$14,N53='Tabla Impacto'!$D$14),"Mayor",IF(OR(N53='Tabla Impacto'!$C$15,N53='Tabla Impacto'!$D$15),"Catastrófico","")))))</f>
        <v/>
      </c>
      <c r="P53" s="311" t="str">
        <f>IF(O53="","",IF(O53="Leve",0.2,IF(O53="Menor",0.4,IF(O53="Moderado",0.6,IF(O53="Mayor",0.8,IF(O53="Catastrófico",1,))))))</f>
        <v/>
      </c>
      <c r="Q53" s="310" t="str">
        <f>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56">
        <v>1</v>
      </c>
      <c r="S53" s="116"/>
      <c r="T53" s="157" t="str">
        <f t="shared" si="9"/>
        <v/>
      </c>
      <c r="U53" s="169"/>
      <c r="V53" s="169"/>
      <c r="W53" s="169"/>
      <c r="X53" s="169"/>
      <c r="Y53" s="117"/>
      <c r="Z53" s="117"/>
      <c r="AA53" s="118" t="str">
        <f t="shared" si="6"/>
        <v/>
      </c>
      <c r="AB53" s="117"/>
      <c r="AC53" s="117"/>
      <c r="AD53" s="117"/>
      <c r="AE53" s="186" t="str">
        <f>IFERROR(IF(T53="Probabilidad",(L53-(+L53*AA53)),IF(T53="Impacto",L53,"")),"")</f>
        <v/>
      </c>
      <c r="AF53" s="154" t="str">
        <f>IFERROR(IF(AE53="","",IF(AE53&lt;=0.2,"Muy Baja",IF(AE53&lt;=0.4,"Baja",IF(AE53&lt;=0.6,"Media",IF(AE53&lt;=0.8,"Alta","Muy Alta"))))),"")</f>
        <v/>
      </c>
      <c r="AG53" s="118" t="str">
        <f t="shared" si="7"/>
        <v/>
      </c>
      <c r="AH53" s="154" t="str">
        <f>IFERROR(IF(AI53="","",IF(AI53&lt;=0.2,"Leve",IF(AI53&lt;=0.4,"Menor",IF(AI53&lt;=0.6,"Moderado",IF(AI53&lt;=0.8,"Mayor","Catastrófico"))))),"")</f>
        <v/>
      </c>
      <c r="AI53" s="118" t="str">
        <f>IFERROR(IF(T53="Impacto",(P53-(+P53*AA53)),IF(T53="Probabilidad",P53,"")),"")</f>
        <v/>
      </c>
      <c r="AJ53" s="119" t="str">
        <f t="shared" si="8"/>
        <v/>
      </c>
      <c r="AK53" s="324"/>
      <c r="AL53" s="155"/>
      <c r="AM53" s="156"/>
      <c r="AN53" s="120"/>
      <c r="AO53" s="120"/>
      <c r="AP53" s="155"/>
      <c r="AQ53" s="120"/>
      <c r="AR53" s="155"/>
      <c r="AS53" s="120"/>
      <c r="AT53" s="155"/>
      <c r="AU53" s="120"/>
      <c r="AV53" s="155"/>
      <c r="AW53" s="156"/>
      <c r="AX53" s="155"/>
      <c r="AY53" s="155"/>
      <c r="AZ53" s="156"/>
      <c r="BA53" s="120"/>
      <c r="BB53" s="120"/>
      <c r="BC53" s="155"/>
      <c r="BD53" s="155"/>
      <c r="BE53" s="156"/>
      <c r="BF53" s="120"/>
      <c r="BG53" s="120"/>
      <c r="BH53" s="155"/>
      <c r="BI53" s="155"/>
      <c r="BJ53" s="156"/>
      <c r="BK53" s="120"/>
      <c r="BL53" s="120"/>
      <c r="BM53" s="155"/>
      <c r="BN53" s="155"/>
      <c r="BO53" s="156"/>
      <c r="BP53" s="120"/>
      <c r="BQ53" s="120"/>
      <c r="BR53" s="159"/>
      <c r="BS53" s="155"/>
      <c r="BT53" s="155"/>
      <c r="BU53" s="155"/>
      <c r="BV53" s="120"/>
      <c r="BW53" s="155"/>
      <c r="BX53" s="155"/>
      <c r="BY53" s="120"/>
      <c r="BZ53" s="155"/>
      <c r="CA53" s="156"/>
      <c r="CB53" s="155"/>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row>
    <row r="54" spans="1:106" ht="16.5" customHeight="1" x14ac:dyDescent="0.3">
      <c r="A54" s="308"/>
      <c r="B54" s="290"/>
      <c r="C54" s="290"/>
      <c r="D54" s="290"/>
      <c r="E54" s="309"/>
      <c r="F54" s="290"/>
      <c r="G54" s="290"/>
      <c r="H54" s="290"/>
      <c r="I54" s="290"/>
      <c r="J54" s="308"/>
      <c r="K54" s="307"/>
      <c r="L54" s="311"/>
      <c r="M54" s="312"/>
      <c r="N54" s="314"/>
      <c r="O54" s="307"/>
      <c r="P54" s="311"/>
      <c r="Q54" s="310"/>
      <c r="R54" s="156">
        <v>2</v>
      </c>
      <c r="S54" s="116"/>
      <c r="T54" s="157" t="str">
        <f t="shared" si="9"/>
        <v/>
      </c>
      <c r="U54" s="169"/>
      <c r="V54" s="169"/>
      <c r="W54" s="169"/>
      <c r="X54" s="169"/>
      <c r="Y54" s="117"/>
      <c r="Z54" s="117"/>
      <c r="AA54" s="118" t="str">
        <f t="shared" si="6"/>
        <v/>
      </c>
      <c r="AB54" s="117"/>
      <c r="AC54" s="117"/>
      <c r="AD54" s="117"/>
      <c r="AE54" s="186" t="str">
        <f>IFERROR(IF(AND(T53="Probabilidad",T54="Probabilidad"),(AG53-(+AG53*AA54)),IF(T54="Probabilidad",(L53-(+L53*AA54)),IF(T54="Impacto",AG53,""))),"")</f>
        <v/>
      </c>
      <c r="AF54" s="154" t="str">
        <f t="shared" si="4"/>
        <v/>
      </c>
      <c r="AG54" s="118" t="str">
        <f t="shared" si="7"/>
        <v/>
      </c>
      <c r="AH54" s="154" t="str">
        <f t="shared" si="5"/>
        <v/>
      </c>
      <c r="AI54" s="118" t="str">
        <f>IFERROR(IF(AND(T53="Impacto",T54="Impacto"),(AI47-(+AI47*AA54)),IF(T54="Impacto",($P$53-(+$P$53*AA54)),IF(T54="Probabilidad",AI47,""))),"")</f>
        <v/>
      </c>
      <c r="AJ54" s="119" t="str">
        <f t="shared" si="8"/>
        <v/>
      </c>
      <c r="AK54" s="325"/>
      <c r="AL54" s="155"/>
      <c r="AM54" s="156"/>
      <c r="AN54" s="120"/>
      <c r="AO54" s="120"/>
      <c r="AP54" s="155"/>
      <c r="AQ54" s="120"/>
      <c r="AR54" s="155"/>
      <c r="AS54" s="120"/>
      <c r="AT54" s="155"/>
      <c r="AU54" s="120"/>
      <c r="AV54" s="155"/>
      <c r="AW54" s="156"/>
      <c r="AX54" s="155"/>
      <c r="AY54" s="155"/>
      <c r="AZ54" s="156"/>
      <c r="BA54" s="120"/>
      <c r="BB54" s="120"/>
      <c r="BC54" s="155"/>
      <c r="BD54" s="155"/>
      <c r="BE54" s="156"/>
      <c r="BF54" s="120"/>
      <c r="BG54" s="120"/>
      <c r="BH54" s="155"/>
      <c r="BI54" s="155"/>
      <c r="BJ54" s="156"/>
      <c r="BK54" s="120"/>
      <c r="BL54" s="120"/>
      <c r="BM54" s="155"/>
      <c r="BN54" s="155"/>
      <c r="BO54" s="156"/>
      <c r="BP54" s="120"/>
      <c r="BQ54" s="120"/>
      <c r="BR54" s="159"/>
      <c r="BS54" s="155"/>
      <c r="BT54" s="155"/>
      <c r="BU54" s="155"/>
      <c r="BV54" s="120"/>
      <c r="BW54" s="155"/>
      <c r="BX54" s="155"/>
      <c r="BY54" s="120"/>
      <c r="BZ54" s="155"/>
      <c r="CA54" s="156"/>
      <c r="CB54" s="155"/>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row>
    <row r="55" spans="1:106" ht="16.5" customHeight="1" x14ac:dyDescent="0.3">
      <c r="A55" s="308"/>
      <c r="B55" s="290"/>
      <c r="C55" s="290"/>
      <c r="D55" s="290"/>
      <c r="E55" s="309"/>
      <c r="F55" s="290"/>
      <c r="G55" s="290"/>
      <c r="H55" s="290"/>
      <c r="I55" s="290"/>
      <c r="J55" s="308"/>
      <c r="K55" s="307"/>
      <c r="L55" s="311"/>
      <c r="M55" s="312"/>
      <c r="N55" s="314"/>
      <c r="O55" s="307"/>
      <c r="P55" s="311"/>
      <c r="Q55" s="310"/>
      <c r="R55" s="156">
        <v>3</v>
      </c>
      <c r="S55" s="218"/>
      <c r="T55" s="157" t="str">
        <f t="shared" si="9"/>
        <v/>
      </c>
      <c r="U55" s="169"/>
      <c r="V55" s="169"/>
      <c r="W55" s="169"/>
      <c r="X55" s="169"/>
      <c r="Y55" s="117"/>
      <c r="Z55" s="117"/>
      <c r="AA55" s="118" t="str">
        <f t="shared" si="6"/>
        <v/>
      </c>
      <c r="AB55" s="117"/>
      <c r="AC55" s="117"/>
      <c r="AD55" s="117"/>
      <c r="AE55" s="186" t="str">
        <f>IFERROR(IF(AND(T54="Probabilidad",T55="Probabilidad"),(AG54-(+AG54*AA55)),IF(AND(T54="Impacto",T55="Probabilidad"),(AG53-(+AG53*AA55)),IF(T55="Impacto",AG54,""))),"")</f>
        <v/>
      </c>
      <c r="AF55" s="154" t="str">
        <f t="shared" si="4"/>
        <v/>
      </c>
      <c r="AG55" s="118" t="str">
        <f t="shared" si="7"/>
        <v/>
      </c>
      <c r="AH55" s="154" t="str">
        <f t="shared" si="5"/>
        <v/>
      </c>
      <c r="AI55" s="118" t="str">
        <f>IFERROR(IF(AND(T54="Impacto",T55="Impacto"),(AI54-(+AI54*AA55)),IF(AND(T54="Probabilidad",T55="Impacto"),(AI53-(+AI53*AA55)),IF(T55="Probabilidad",AI54,""))),"")</f>
        <v/>
      </c>
      <c r="AJ55" s="119" t="str">
        <f t="shared" si="8"/>
        <v/>
      </c>
      <c r="AK55" s="325"/>
      <c r="AL55" s="155"/>
      <c r="AM55" s="156"/>
      <c r="AN55" s="120"/>
      <c r="AO55" s="120"/>
      <c r="AP55" s="155"/>
      <c r="AQ55" s="120"/>
      <c r="AR55" s="155"/>
      <c r="AS55" s="120"/>
      <c r="AT55" s="155"/>
      <c r="AU55" s="120"/>
      <c r="AV55" s="155"/>
      <c r="AW55" s="156"/>
      <c r="AX55" s="155"/>
      <c r="AY55" s="155"/>
      <c r="AZ55" s="156"/>
      <c r="BA55" s="120"/>
      <c r="BB55" s="120"/>
      <c r="BC55" s="155"/>
      <c r="BD55" s="155"/>
      <c r="BE55" s="156"/>
      <c r="BF55" s="120"/>
      <c r="BG55" s="120"/>
      <c r="BH55" s="155"/>
      <c r="BI55" s="155"/>
      <c r="BJ55" s="156"/>
      <c r="BK55" s="120"/>
      <c r="BL55" s="120"/>
      <c r="BM55" s="155"/>
      <c r="BN55" s="155"/>
      <c r="BO55" s="156"/>
      <c r="BP55" s="120"/>
      <c r="BQ55" s="120"/>
      <c r="BR55" s="159"/>
      <c r="BS55" s="155"/>
      <c r="BT55" s="155"/>
      <c r="BU55" s="155"/>
      <c r="BV55" s="120"/>
      <c r="BW55" s="155"/>
      <c r="BX55" s="155"/>
      <c r="BY55" s="120"/>
      <c r="BZ55" s="155"/>
      <c r="CA55" s="156"/>
      <c r="CB55" s="155"/>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row>
    <row r="56" spans="1:106" ht="16.5" customHeight="1" x14ac:dyDescent="0.3">
      <c r="A56" s="308"/>
      <c r="B56" s="290"/>
      <c r="C56" s="290"/>
      <c r="D56" s="290"/>
      <c r="E56" s="309"/>
      <c r="F56" s="290"/>
      <c r="G56" s="290"/>
      <c r="H56" s="290"/>
      <c r="I56" s="290"/>
      <c r="J56" s="308"/>
      <c r="K56" s="307"/>
      <c r="L56" s="311"/>
      <c r="M56" s="312"/>
      <c r="N56" s="314"/>
      <c r="O56" s="307"/>
      <c r="P56" s="311"/>
      <c r="Q56" s="310"/>
      <c r="R56" s="156">
        <v>4</v>
      </c>
      <c r="S56" s="116"/>
      <c r="T56" s="157" t="str">
        <f t="shared" si="9"/>
        <v/>
      </c>
      <c r="U56" s="169"/>
      <c r="V56" s="169"/>
      <c r="W56" s="169"/>
      <c r="X56" s="169"/>
      <c r="Y56" s="117"/>
      <c r="Z56" s="117"/>
      <c r="AA56" s="118" t="str">
        <f t="shared" si="6"/>
        <v/>
      </c>
      <c r="AB56" s="117"/>
      <c r="AC56" s="117"/>
      <c r="AD56" s="117"/>
      <c r="AE56" s="186" t="str">
        <f>IFERROR(IF(AND(T55="Probabilidad",T56="Probabilidad"),(AG55-(+AG55*AA56)),IF(AND(T55="Impacto",T56="Probabilidad"),(AG54-(+AG54*AA56)),IF(T56="Impacto",AG55,""))),"")</f>
        <v/>
      </c>
      <c r="AF56" s="154" t="str">
        <f t="shared" si="4"/>
        <v/>
      </c>
      <c r="AG56" s="118" t="str">
        <f t="shared" si="7"/>
        <v/>
      </c>
      <c r="AH56" s="154" t="str">
        <f t="shared" si="5"/>
        <v/>
      </c>
      <c r="AI56" s="118" t="str">
        <f>IFERROR(IF(AND(T55="Impacto",T56="Impacto"),(AI55-(+AI55*AA56)),IF(AND(T55="Probabilidad",T56="Impacto"),(AI54-(+AI54*AA56)),IF(T56="Probabilidad",AI55,""))),"")</f>
        <v/>
      </c>
      <c r="AJ56" s="119" t="str">
        <f t="shared" si="8"/>
        <v/>
      </c>
      <c r="AK56" s="325"/>
      <c r="AL56" s="155"/>
      <c r="AM56" s="156"/>
      <c r="AN56" s="120"/>
      <c r="AO56" s="120"/>
      <c r="AP56" s="155"/>
      <c r="AQ56" s="120"/>
      <c r="AR56" s="155"/>
      <c r="AS56" s="120"/>
      <c r="AT56" s="155"/>
      <c r="AU56" s="120"/>
      <c r="AV56" s="155"/>
      <c r="AW56" s="156"/>
      <c r="AX56" s="155"/>
      <c r="AY56" s="155"/>
      <c r="AZ56" s="156"/>
      <c r="BA56" s="120"/>
      <c r="BB56" s="120"/>
      <c r="BC56" s="155"/>
      <c r="BD56" s="155"/>
      <c r="BE56" s="156"/>
      <c r="BF56" s="120"/>
      <c r="BG56" s="120"/>
      <c r="BH56" s="155"/>
      <c r="BI56" s="155"/>
      <c r="BJ56" s="156"/>
      <c r="BK56" s="120"/>
      <c r="BL56" s="120"/>
      <c r="BM56" s="155"/>
      <c r="BN56" s="155"/>
      <c r="BO56" s="156"/>
      <c r="BP56" s="120"/>
      <c r="BQ56" s="120"/>
      <c r="BR56" s="159"/>
      <c r="BS56" s="155"/>
      <c r="BT56" s="155"/>
      <c r="BU56" s="155"/>
      <c r="BV56" s="120"/>
      <c r="BW56" s="155"/>
      <c r="BX56" s="155"/>
      <c r="BY56" s="120"/>
      <c r="BZ56" s="155"/>
      <c r="CA56" s="156"/>
      <c r="CB56" s="155"/>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row>
    <row r="57" spans="1:106" ht="16.5" customHeight="1" x14ac:dyDescent="0.3">
      <c r="A57" s="308"/>
      <c r="B57" s="290"/>
      <c r="C57" s="290"/>
      <c r="D57" s="290"/>
      <c r="E57" s="309"/>
      <c r="F57" s="290"/>
      <c r="G57" s="290"/>
      <c r="H57" s="290"/>
      <c r="I57" s="290"/>
      <c r="J57" s="308"/>
      <c r="K57" s="307"/>
      <c r="L57" s="311"/>
      <c r="M57" s="312"/>
      <c r="N57" s="314"/>
      <c r="O57" s="307"/>
      <c r="P57" s="311"/>
      <c r="Q57" s="310"/>
      <c r="R57" s="156">
        <v>5</v>
      </c>
      <c r="S57" s="116"/>
      <c r="T57" s="157" t="str">
        <f t="shared" si="9"/>
        <v/>
      </c>
      <c r="U57" s="169"/>
      <c r="V57" s="169"/>
      <c r="W57" s="169"/>
      <c r="X57" s="169"/>
      <c r="Y57" s="117"/>
      <c r="Z57" s="117"/>
      <c r="AA57" s="118" t="str">
        <f t="shared" si="6"/>
        <v/>
      </c>
      <c r="AB57" s="117"/>
      <c r="AC57" s="117"/>
      <c r="AD57" s="117"/>
      <c r="AE57" s="186" t="str">
        <f>IFERROR(IF(AND(T56="Probabilidad",T57="Probabilidad"),(AG56-(+AG56*AA57)),IF(AND(T56="Impacto",T57="Probabilidad"),(AG55-(+AG55*AA57)),IF(T57="Impacto",AG56,""))),"")</f>
        <v/>
      </c>
      <c r="AF57" s="154" t="str">
        <f t="shared" si="4"/>
        <v/>
      </c>
      <c r="AG57" s="118" t="str">
        <f t="shared" si="7"/>
        <v/>
      </c>
      <c r="AH57" s="154" t="str">
        <f t="shared" si="5"/>
        <v/>
      </c>
      <c r="AI57" s="118" t="str">
        <f>IFERROR(IF(AND(T56="Impacto",T57="Impacto"),(AI56-(+AI56*AA57)),IF(AND(T56="Probabilidad",T57="Impacto"),(AI55-(+AI55*AA57)),IF(T57="Probabilidad",AI56,""))),"")</f>
        <v/>
      </c>
      <c r="AJ57" s="119" t="str">
        <f t="shared" si="8"/>
        <v/>
      </c>
      <c r="AK57" s="325"/>
      <c r="AL57" s="155"/>
      <c r="AM57" s="156"/>
      <c r="AN57" s="120"/>
      <c r="AO57" s="120"/>
      <c r="AP57" s="155"/>
      <c r="AQ57" s="120"/>
      <c r="AR57" s="155"/>
      <c r="AS57" s="120"/>
      <c r="AT57" s="155"/>
      <c r="AU57" s="120"/>
      <c r="AV57" s="155"/>
      <c r="AW57" s="156"/>
      <c r="AX57" s="155"/>
      <c r="AY57" s="155"/>
      <c r="AZ57" s="156"/>
      <c r="BA57" s="120"/>
      <c r="BB57" s="120"/>
      <c r="BC57" s="155"/>
      <c r="BD57" s="155"/>
      <c r="BE57" s="156"/>
      <c r="BF57" s="120"/>
      <c r="BG57" s="120"/>
      <c r="BH57" s="155"/>
      <c r="BI57" s="155"/>
      <c r="BJ57" s="156"/>
      <c r="BK57" s="120"/>
      <c r="BL57" s="120"/>
      <c r="BM57" s="155"/>
      <c r="BN57" s="155"/>
      <c r="BO57" s="156"/>
      <c r="BP57" s="120"/>
      <c r="BQ57" s="120"/>
      <c r="BR57" s="159"/>
      <c r="BS57" s="155"/>
      <c r="BT57" s="155"/>
      <c r="BU57" s="155"/>
      <c r="BV57" s="120"/>
      <c r="BW57" s="155"/>
      <c r="BX57" s="155"/>
      <c r="BY57" s="120"/>
      <c r="BZ57" s="155"/>
      <c r="CA57" s="156"/>
      <c r="CB57" s="155"/>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row>
    <row r="58" spans="1:106" ht="16.5" customHeight="1" x14ac:dyDescent="0.3">
      <c r="A58" s="308"/>
      <c r="B58" s="290"/>
      <c r="C58" s="290"/>
      <c r="D58" s="290"/>
      <c r="E58" s="309"/>
      <c r="F58" s="290"/>
      <c r="G58" s="290"/>
      <c r="H58" s="290"/>
      <c r="I58" s="290"/>
      <c r="J58" s="308"/>
      <c r="K58" s="307"/>
      <c r="L58" s="311"/>
      <c r="M58" s="312"/>
      <c r="N58" s="315"/>
      <c r="O58" s="307"/>
      <c r="P58" s="311"/>
      <c r="Q58" s="310"/>
      <c r="R58" s="156">
        <v>6</v>
      </c>
      <c r="S58" s="116"/>
      <c r="T58" s="157" t="str">
        <f t="shared" si="9"/>
        <v/>
      </c>
      <c r="U58" s="169"/>
      <c r="V58" s="169"/>
      <c r="W58" s="169"/>
      <c r="X58" s="169"/>
      <c r="Y58" s="117"/>
      <c r="Z58" s="117"/>
      <c r="AA58" s="118" t="str">
        <f t="shared" si="6"/>
        <v/>
      </c>
      <c r="AB58" s="117"/>
      <c r="AC58" s="117"/>
      <c r="AD58" s="117"/>
      <c r="AE58" s="186" t="str">
        <f>IFERROR(IF(AND(T57="Probabilidad",T58="Probabilidad"),(AG57-(+AG57*AA58)),IF(AND(T57="Impacto",T58="Probabilidad"),(AG56-(+AG56*AA58)),IF(T58="Impacto",AG57,""))),"")</f>
        <v/>
      </c>
      <c r="AF58" s="154" t="str">
        <f t="shared" si="4"/>
        <v/>
      </c>
      <c r="AG58" s="118" t="str">
        <f t="shared" si="7"/>
        <v/>
      </c>
      <c r="AH58" s="154" t="str">
        <f t="shared" si="5"/>
        <v/>
      </c>
      <c r="AI58" s="118" t="str">
        <f>IFERROR(IF(AND(T57="Impacto",T58="Impacto"),(AI57-(+AI57*AA58)),IF(AND(T57="Probabilidad",T58="Impacto"),(AI56-(+AI56*AA58)),IF(T58="Probabilidad",AI57,""))),"")</f>
        <v/>
      </c>
      <c r="AJ58" s="119" t="str">
        <f t="shared" si="8"/>
        <v/>
      </c>
      <c r="AK58" s="326"/>
      <c r="AL58" s="155"/>
      <c r="AM58" s="156"/>
      <c r="AN58" s="120"/>
      <c r="AO58" s="120"/>
      <c r="AP58" s="155"/>
      <c r="AQ58" s="120"/>
      <c r="AR58" s="155"/>
      <c r="AS58" s="120"/>
      <c r="AT58" s="155"/>
      <c r="AU58" s="120"/>
      <c r="AV58" s="155"/>
      <c r="AW58" s="156"/>
      <c r="AX58" s="155"/>
      <c r="AY58" s="155"/>
      <c r="AZ58" s="156"/>
      <c r="BA58" s="120"/>
      <c r="BB58" s="120"/>
      <c r="BC58" s="155"/>
      <c r="BD58" s="155"/>
      <c r="BE58" s="156"/>
      <c r="BF58" s="120"/>
      <c r="BG58" s="120"/>
      <c r="BH58" s="155"/>
      <c r="BI58" s="155"/>
      <c r="BJ58" s="156"/>
      <c r="BK58" s="120"/>
      <c r="BL58" s="120"/>
      <c r="BM58" s="155"/>
      <c r="BN58" s="155"/>
      <c r="BO58" s="156"/>
      <c r="BP58" s="120"/>
      <c r="BQ58" s="120"/>
      <c r="BR58" s="159"/>
      <c r="BS58" s="155"/>
      <c r="BT58" s="155"/>
      <c r="BU58" s="155"/>
      <c r="BV58" s="120"/>
      <c r="BW58" s="155"/>
      <c r="BX58" s="155"/>
      <c r="BY58" s="120"/>
      <c r="BZ58" s="155"/>
      <c r="CA58" s="156"/>
      <c r="CB58" s="155"/>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row>
    <row r="59" spans="1:106" ht="16.5" customHeight="1" x14ac:dyDescent="0.3">
      <c r="A59" s="308">
        <v>10</v>
      </c>
      <c r="B59" s="290"/>
      <c r="C59" s="290"/>
      <c r="D59" s="290"/>
      <c r="E59" s="309"/>
      <c r="F59" s="290"/>
      <c r="G59" s="290"/>
      <c r="H59" s="290"/>
      <c r="I59" s="290"/>
      <c r="J59" s="308"/>
      <c r="K59" s="307" t="str">
        <f>IF(J59&lt;=0,"",IF(J59&lt;=2,"Muy Baja",IF(J59&lt;=24,"Baja",IF(J59&lt;=500,"Media",IF(J59&lt;=5000,"Alta","Muy Alta")))))</f>
        <v/>
      </c>
      <c r="L59" s="311" t="str">
        <f>IF(K59="","",IF(K59="Muy Baja",0.2,IF(K59="Baja",0.4,IF(K59="Media",0.6,IF(K59="Alta",0.8,IF(K59="Muy Alta",1,))))))</f>
        <v/>
      </c>
      <c r="M59" s="312"/>
      <c r="N59" s="313">
        <f>IF(NOT(ISERROR(MATCH(M59,'Tabla Impacto'!$B$221:$B$223,0))),'Tabla Impacto'!$F$223&amp;"Por favor no seleccionar los criterios de impacto(Afectación Económica o presupuestal y Pérdida Reputacional)",M59)</f>
        <v>0</v>
      </c>
      <c r="O59" s="307" t="str">
        <f>IF(OR(N59='Tabla Impacto'!$C$11,N59='Tabla Impacto'!$D$11),"Leve",IF(OR(N59='Tabla Impacto'!$C$12,N59='Tabla Impacto'!$D$12),"Menor",IF(OR(N59='Tabla Impacto'!$C$13,N59='Tabla Impacto'!$D$13),"Moderado",IF(OR(N59='Tabla Impacto'!$C$14,N59='Tabla Impacto'!$D$14),"Mayor",IF(OR(N59='Tabla Impacto'!$C$15,N59='Tabla Impacto'!$D$15),"Catastrófico","")))))</f>
        <v/>
      </c>
      <c r="P59" s="311" t="str">
        <f>IF(O59="","",IF(O59="Leve",0.2,IF(O59="Menor",0.4,IF(O59="Moderado",0.6,IF(O59="Mayor",0.8,IF(O59="Catastrófico",1,))))))</f>
        <v/>
      </c>
      <c r="Q59" s="310" t="str">
        <f>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56">
        <v>1</v>
      </c>
      <c r="S59" s="116"/>
      <c r="T59" s="157" t="str">
        <f t="shared" si="9"/>
        <v/>
      </c>
      <c r="U59" s="169"/>
      <c r="V59" s="169"/>
      <c r="W59" s="169"/>
      <c r="X59" s="169"/>
      <c r="Y59" s="117"/>
      <c r="Z59" s="117"/>
      <c r="AA59" s="118" t="str">
        <f t="shared" si="6"/>
        <v/>
      </c>
      <c r="AB59" s="117"/>
      <c r="AC59" s="117"/>
      <c r="AD59" s="117"/>
      <c r="AE59" s="186" t="str">
        <f>IFERROR(IF(T59="Probabilidad",(L59-(+L59*AA59)),IF(T59="Impacto",L59,"")),"")</f>
        <v/>
      </c>
      <c r="AF59" s="154" t="str">
        <f>IFERROR(IF(AE59="","",IF(AE59&lt;=0.2,"Muy Baja",IF(AE59&lt;=0.4,"Baja",IF(AE59&lt;=0.6,"Media",IF(AE59&lt;=0.8,"Alta","Muy Alta"))))),"")</f>
        <v/>
      </c>
      <c r="AG59" s="118" t="str">
        <f t="shared" si="7"/>
        <v/>
      </c>
      <c r="AH59" s="154" t="str">
        <f>IFERROR(IF(AI59="","",IF(AI59&lt;=0.2,"Leve",IF(AI59&lt;=0.4,"Menor",IF(AI59&lt;=0.6,"Moderado",IF(AI59&lt;=0.8,"Mayor","Catastrófico"))))),"")</f>
        <v/>
      </c>
      <c r="AI59" s="118" t="str">
        <f>IFERROR(IF(T59="Impacto",(P59-(+P59*AA59)),IF(T59="Probabilidad",P59,"")),"")</f>
        <v/>
      </c>
      <c r="AJ59" s="119" t="str">
        <f t="shared" si="8"/>
        <v/>
      </c>
      <c r="AK59" s="324"/>
      <c r="AL59" s="155"/>
      <c r="AM59" s="156"/>
      <c r="AN59" s="120"/>
      <c r="AO59" s="120"/>
      <c r="AP59" s="155"/>
      <c r="AQ59" s="120"/>
      <c r="AR59" s="155"/>
      <c r="AS59" s="120"/>
      <c r="AT59" s="155"/>
      <c r="AU59" s="120"/>
      <c r="AV59" s="155"/>
      <c r="AW59" s="156"/>
      <c r="AX59" s="155"/>
      <c r="AY59" s="155"/>
      <c r="AZ59" s="156"/>
      <c r="BA59" s="120"/>
      <c r="BB59" s="120"/>
      <c r="BC59" s="155"/>
      <c r="BD59" s="155"/>
      <c r="BE59" s="156"/>
      <c r="BF59" s="120"/>
      <c r="BG59" s="120"/>
      <c r="BH59" s="155"/>
      <c r="BI59" s="155"/>
      <c r="BJ59" s="156"/>
      <c r="BK59" s="120"/>
      <c r="BL59" s="120"/>
      <c r="BM59" s="155"/>
      <c r="BN59" s="155"/>
      <c r="BO59" s="156"/>
      <c r="BP59" s="120"/>
      <c r="BQ59" s="120"/>
      <c r="BR59" s="159"/>
      <c r="BS59" s="155"/>
      <c r="BT59" s="155"/>
      <c r="BU59" s="155"/>
      <c r="BV59" s="120"/>
      <c r="BW59" s="155"/>
      <c r="BX59" s="155"/>
      <c r="BY59" s="120"/>
      <c r="BZ59" s="155"/>
      <c r="CA59" s="156"/>
      <c r="CB59" s="155"/>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row>
    <row r="60" spans="1:106" ht="16.5" customHeight="1" x14ac:dyDescent="0.3">
      <c r="A60" s="308"/>
      <c r="B60" s="290"/>
      <c r="C60" s="290"/>
      <c r="D60" s="290"/>
      <c r="E60" s="309"/>
      <c r="F60" s="290"/>
      <c r="G60" s="290"/>
      <c r="H60" s="290"/>
      <c r="I60" s="290"/>
      <c r="J60" s="308"/>
      <c r="K60" s="307"/>
      <c r="L60" s="311"/>
      <c r="M60" s="312"/>
      <c r="N60" s="314"/>
      <c r="O60" s="307"/>
      <c r="P60" s="311"/>
      <c r="Q60" s="310"/>
      <c r="R60" s="156">
        <v>2</v>
      </c>
      <c r="S60" s="116"/>
      <c r="T60" s="157" t="str">
        <f t="shared" si="9"/>
        <v/>
      </c>
      <c r="U60" s="169"/>
      <c r="V60" s="169"/>
      <c r="W60" s="169"/>
      <c r="X60" s="169"/>
      <c r="Y60" s="117"/>
      <c r="Z60" s="117"/>
      <c r="AA60" s="118" t="str">
        <f t="shared" si="6"/>
        <v/>
      </c>
      <c r="AB60" s="117"/>
      <c r="AC60" s="117"/>
      <c r="AD60" s="117"/>
      <c r="AE60" s="186" t="str">
        <f>IFERROR(IF(AND(T59="Probabilidad",T60="Probabilidad"),(AG59-(+AG59*AA60)),IF(T60="Probabilidad",(L59-(+L59*AA60)),IF(T60="Impacto",AG59,""))),"")</f>
        <v/>
      </c>
      <c r="AF60" s="154" t="str">
        <f t="shared" si="4"/>
        <v/>
      </c>
      <c r="AG60" s="118" t="str">
        <f t="shared" si="7"/>
        <v/>
      </c>
      <c r="AH60" s="154" t="str">
        <f t="shared" si="5"/>
        <v/>
      </c>
      <c r="AI60" s="118" t="str">
        <f>IFERROR(IF(AND(T59="Impacto",T60="Impacto"),(AI53-(+AI53*AA60)),IF(T60="Impacto",($P$59-(+$P$59*AA60)),IF(T60="Probabilidad",AI53,""))),"")</f>
        <v/>
      </c>
      <c r="AJ60" s="119" t="str">
        <f t="shared" si="8"/>
        <v/>
      </c>
      <c r="AK60" s="325"/>
      <c r="AL60" s="155"/>
      <c r="AM60" s="156"/>
      <c r="AN60" s="120"/>
      <c r="AO60" s="120"/>
      <c r="AP60" s="155"/>
      <c r="AQ60" s="120"/>
      <c r="AR60" s="155"/>
      <c r="AS60" s="120"/>
      <c r="AT60" s="155"/>
      <c r="AU60" s="120"/>
      <c r="AV60" s="155"/>
      <c r="AW60" s="156"/>
      <c r="AX60" s="155"/>
      <c r="AY60" s="155"/>
      <c r="AZ60" s="156"/>
      <c r="BA60" s="120"/>
      <c r="BB60" s="120"/>
      <c r="BC60" s="155"/>
      <c r="BD60" s="155"/>
      <c r="BE60" s="156"/>
      <c r="BF60" s="120"/>
      <c r="BG60" s="120"/>
      <c r="BH60" s="155"/>
      <c r="BI60" s="155"/>
      <c r="BJ60" s="156"/>
      <c r="BK60" s="120"/>
      <c r="BL60" s="120"/>
      <c r="BM60" s="155"/>
      <c r="BN60" s="155"/>
      <c r="BO60" s="156"/>
      <c r="BP60" s="120"/>
      <c r="BQ60" s="120"/>
      <c r="BR60" s="159"/>
      <c r="BS60" s="155"/>
      <c r="BT60" s="155"/>
      <c r="BU60" s="155"/>
      <c r="BV60" s="120"/>
      <c r="BW60" s="155"/>
      <c r="BX60" s="155"/>
      <c r="BY60" s="120"/>
      <c r="BZ60" s="155"/>
      <c r="CA60" s="156"/>
      <c r="CB60" s="155"/>
    </row>
    <row r="61" spans="1:106" ht="16.5" customHeight="1" x14ac:dyDescent="0.3">
      <c r="A61" s="308"/>
      <c r="B61" s="290"/>
      <c r="C61" s="290"/>
      <c r="D61" s="290"/>
      <c r="E61" s="309"/>
      <c r="F61" s="290"/>
      <c r="G61" s="290"/>
      <c r="H61" s="290"/>
      <c r="I61" s="290"/>
      <c r="J61" s="308"/>
      <c r="K61" s="307"/>
      <c r="L61" s="311"/>
      <c r="M61" s="312"/>
      <c r="N61" s="314"/>
      <c r="O61" s="307"/>
      <c r="P61" s="311"/>
      <c r="Q61" s="310"/>
      <c r="R61" s="156">
        <v>3</v>
      </c>
      <c r="S61" s="218"/>
      <c r="T61" s="157" t="str">
        <f t="shared" si="9"/>
        <v/>
      </c>
      <c r="U61" s="169"/>
      <c r="V61" s="169"/>
      <c r="W61" s="169"/>
      <c r="X61" s="169"/>
      <c r="Y61" s="117"/>
      <c r="Z61" s="117"/>
      <c r="AA61" s="118" t="str">
        <f t="shared" si="6"/>
        <v/>
      </c>
      <c r="AB61" s="117"/>
      <c r="AC61" s="117"/>
      <c r="AD61" s="117"/>
      <c r="AE61" s="186" t="str">
        <f>IFERROR(IF(AND(T60="Probabilidad",T61="Probabilidad"),(AG60-(+AG60*AA61)),IF(AND(T60="Impacto",T61="Probabilidad"),(AG59-(+AG59*AA61)),IF(T61="Impacto",AG60,""))),"")</f>
        <v/>
      </c>
      <c r="AF61" s="154" t="str">
        <f t="shared" si="4"/>
        <v/>
      </c>
      <c r="AG61" s="118" t="str">
        <f t="shared" si="7"/>
        <v/>
      </c>
      <c r="AH61" s="154" t="str">
        <f t="shared" si="5"/>
        <v/>
      </c>
      <c r="AI61" s="118" t="str">
        <f>IFERROR(IF(AND(T60="Impacto",T61="Impacto"),(AI60-(+AI60*AA61)),IF(AND(T60="Probabilidad",T61="Impacto"),(AI59-(+AI59*AA61)),IF(T61="Probabilidad",AI60,""))),"")</f>
        <v/>
      </c>
      <c r="AJ61" s="119" t="str">
        <f t="shared" si="8"/>
        <v/>
      </c>
      <c r="AK61" s="325"/>
      <c r="AL61" s="155"/>
      <c r="AM61" s="156"/>
      <c r="AN61" s="120"/>
      <c r="AO61" s="120"/>
      <c r="AP61" s="155"/>
      <c r="AQ61" s="120"/>
      <c r="AR61" s="155"/>
      <c r="AS61" s="120"/>
      <c r="AT61" s="155"/>
      <c r="AU61" s="120"/>
      <c r="AV61" s="155"/>
      <c r="AW61" s="156"/>
      <c r="AX61" s="155"/>
      <c r="AY61" s="155"/>
      <c r="AZ61" s="156"/>
      <c r="BA61" s="120"/>
      <c r="BB61" s="120"/>
      <c r="BC61" s="155"/>
      <c r="BD61" s="155"/>
      <c r="BE61" s="156"/>
      <c r="BF61" s="120"/>
      <c r="BG61" s="120"/>
      <c r="BH61" s="155"/>
      <c r="BI61" s="155"/>
      <c r="BJ61" s="156"/>
      <c r="BK61" s="120"/>
      <c r="BL61" s="120"/>
      <c r="BM61" s="155"/>
      <c r="BN61" s="155"/>
      <c r="BO61" s="156"/>
      <c r="BP61" s="120"/>
      <c r="BQ61" s="120"/>
      <c r="BR61" s="159"/>
      <c r="BS61" s="155"/>
      <c r="BT61" s="155"/>
      <c r="BU61" s="155"/>
      <c r="BV61" s="120"/>
      <c r="BW61" s="155"/>
      <c r="BX61" s="155"/>
      <c r="BY61" s="120"/>
      <c r="BZ61" s="155"/>
      <c r="CA61" s="156"/>
      <c r="CB61" s="155"/>
    </row>
    <row r="62" spans="1:106" ht="16.5" customHeight="1" x14ac:dyDescent="0.3">
      <c r="A62" s="308"/>
      <c r="B62" s="290"/>
      <c r="C62" s="290"/>
      <c r="D62" s="290"/>
      <c r="E62" s="309"/>
      <c r="F62" s="290"/>
      <c r="G62" s="290"/>
      <c r="H62" s="290"/>
      <c r="I62" s="290"/>
      <c r="J62" s="308"/>
      <c r="K62" s="307"/>
      <c r="L62" s="311"/>
      <c r="M62" s="312"/>
      <c r="N62" s="314"/>
      <c r="O62" s="307"/>
      <c r="P62" s="311"/>
      <c r="Q62" s="310"/>
      <c r="R62" s="156">
        <v>4</v>
      </c>
      <c r="S62" s="116"/>
      <c r="T62" s="157" t="str">
        <f t="shared" si="9"/>
        <v/>
      </c>
      <c r="U62" s="169"/>
      <c r="V62" s="169"/>
      <c r="W62" s="169"/>
      <c r="X62" s="169"/>
      <c r="Y62" s="117"/>
      <c r="Z62" s="117"/>
      <c r="AA62" s="118" t="str">
        <f t="shared" si="6"/>
        <v/>
      </c>
      <c r="AB62" s="117"/>
      <c r="AC62" s="117"/>
      <c r="AD62" s="117"/>
      <c r="AE62" s="186" t="str">
        <f>IFERROR(IF(AND(T61="Probabilidad",T62="Probabilidad"),(AG61-(+AG61*AA62)),IF(AND(T61="Impacto",T62="Probabilidad"),(AG60-(+AG60*AA62)),IF(T62="Impacto",AG61,""))),"")</f>
        <v/>
      </c>
      <c r="AF62" s="154" t="str">
        <f t="shared" si="4"/>
        <v/>
      </c>
      <c r="AG62" s="118" t="str">
        <f t="shared" si="7"/>
        <v/>
      </c>
      <c r="AH62" s="154" t="str">
        <f t="shared" si="5"/>
        <v/>
      </c>
      <c r="AI62" s="118" t="str">
        <f>IFERROR(IF(AND(T61="Impacto",T62="Impacto"),(AI61-(+AI61*AA62)),IF(AND(T61="Probabilidad",T62="Impacto"),(AI60-(+AI60*AA62)),IF(T62="Probabilidad",AI61,""))),"")</f>
        <v/>
      </c>
      <c r="AJ62" s="119" t="str">
        <f t="shared" si="8"/>
        <v/>
      </c>
      <c r="AK62" s="325"/>
      <c r="AL62" s="155"/>
      <c r="AM62" s="156"/>
      <c r="AN62" s="120"/>
      <c r="AO62" s="120"/>
      <c r="AP62" s="155"/>
      <c r="AQ62" s="120"/>
      <c r="AR62" s="155"/>
      <c r="AS62" s="120"/>
      <c r="AT62" s="155"/>
      <c r="AU62" s="120"/>
      <c r="AV62" s="155"/>
      <c r="AW62" s="156"/>
      <c r="AX62" s="155"/>
      <c r="AY62" s="155"/>
      <c r="AZ62" s="156"/>
      <c r="BA62" s="120"/>
      <c r="BB62" s="120"/>
      <c r="BC62" s="155"/>
      <c r="BD62" s="155"/>
      <c r="BE62" s="156"/>
      <c r="BF62" s="120"/>
      <c r="BG62" s="120"/>
      <c r="BH62" s="155"/>
      <c r="BI62" s="155"/>
      <c r="BJ62" s="156"/>
      <c r="BK62" s="120"/>
      <c r="BL62" s="120"/>
      <c r="BM62" s="155"/>
      <c r="BN62" s="155"/>
      <c r="BO62" s="156"/>
      <c r="BP62" s="120"/>
      <c r="BQ62" s="120"/>
      <c r="BR62" s="159"/>
      <c r="BS62" s="155"/>
      <c r="BT62" s="155"/>
      <c r="BU62" s="155"/>
      <c r="BV62" s="120"/>
      <c r="BW62" s="155"/>
      <c r="BX62" s="155"/>
      <c r="BY62" s="120"/>
      <c r="BZ62" s="155"/>
      <c r="CA62" s="156"/>
      <c r="CB62" s="155"/>
    </row>
    <row r="63" spans="1:106" ht="16.5" customHeight="1" x14ac:dyDescent="0.3">
      <c r="A63" s="308"/>
      <c r="B63" s="290"/>
      <c r="C63" s="290"/>
      <c r="D63" s="290"/>
      <c r="E63" s="309"/>
      <c r="F63" s="290"/>
      <c r="G63" s="290"/>
      <c r="H63" s="290"/>
      <c r="I63" s="290"/>
      <c r="J63" s="308"/>
      <c r="K63" s="307"/>
      <c r="L63" s="311"/>
      <c r="M63" s="312"/>
      <c r="N63" s="314"/>
      <c r="O63" s="307"/>
      <c r="P63" s="311"/>
      <c r="Q63" s="310"/>
      <c r="R63" s="156">
        <v>5</v>
      </c>
      <c r="S63" s="116"/>
      <c r="T63" s="157" t="str">
        <f t="shared" si="9"/>
        <v/>
      </c>
      <c r="U63" s="169"/>
      <c r="V63" s="169"/>
      <c r="W63" s="169"/>
      <c r="X63" s="169"/>
      <c r="Y63" s="117"/>
      <c r="Z63" s="117"/>
      <c r="AA63" s="118" t="str">
        <f t="shared" si="6"/>
        <v/>
      </c>
      <c r="AB63" s="117"/>
      <c r="AC63" s="117"/>
      <c r="AD63" s="117"/>
      <c r="AE63" s="186" t="str">
        <f>IFERROR(IF(AND(T62="Probabilidad",T63="Probabilidad"),(AG62-(+AG62*AA63)),IF(AND(T62="Impacto",T63="Probabilidad"),(AG61-(+AG61*AA63)),IF(T63="Impacto",AG62,""))),"")</f>
        <v/>
      </c>
      <c r="AF63" s="154" t="str">
        <f t="shared" si="4"/>
        <v/>
      </c>
      <c r="AG63" s="118" t="str">
        <f t="shared" si="7"/>
        <v/>
      </c>
      <c r="AH63" s="154" t="str">
        <f t="shared" si="5"/>
        <v/>
      </c>
      <c r="AI63" s="118" t="str">
        <f>IFERROR(IF(AND(T62="Impacto",T63="Impacto"),(AI62-(+AI62*AA63)),IF(AND(T62="Probabilidad",T63="Impacto"),(AI61-(+AI61*AA63)),IF(T63="Probabilidad",AI62,""))),"")</f>
        <v/>
      </c>
      <c r="AJ63" s="119" t="str">
        <f t="shared" si="8"/>
        <v/>
      </c>
      <c r="AK63" s="325"/>
      <c r="AL63" s="155"/>
      <c r="AM63" s="156"/>
      <c r="AN63" s="120"/>
      <c r="AO63" s="120"/>
      <c r="AP63" s="155"/>
      <c r="AQ63" s="120"/>
      <c r="AR63" s="155"/>
      <c r="AS63" s="120"/>
      <c r="AT63" s="155"/>
      <c r="AU63" s="120"/>
      <c r="AV63" s="155"/>
      <c r="AW63" s="156"/>
      <c r="AX63" s="155"/>
      <c r="AY63" s="155"/>
      <c r="AZ63" s="156"/>
      <c r="BA63" s="120"/>
      <c r="BB63" s="120"/>
      <c r="BC63" s="155"/>
      <c r="BD63" s="155"/>
      <c r="BE63" s="156"/>
      <c r="BF63" s="120"/>
      <c r="BG63" s="120"/>
      <c r="BH63" s="155"/>
      <c r="BI63" s="155"/>
      <c r="BJ63" s="156"/>
      <c r="BK63" s="120"/>
      <c r="BL63" s="120"/>
      <c r="BM63" s="155"/>
      <c r="BN63" s="155"/>
      <c r="BO63" s="156"/>
      <c r="BP63" s="120"/>
      <c r="BQ63" s="120"/>
      <c r="BR63" s="159"/>
      <c r="BS63" s="155"/>
      <c r="BT63" s="155"/>
      <c r="BU63" s="155"/>
      <c r="BV63" s="120"/>
      <c r="BW63" s="155"/>
      <c r="BX63" s="155"/>
      <c r="BY63" s="120"/>
      <c r="BZ63" s="155"/>
      <c r="CA63" s="156"/>
      <c r="CB63" s="155"/>
    </row>
    <row r="64" spans="1:106" ht="16.5" customHeight="1" x14ac:dyDescent="0.3">
      <c r="A64" s="308"/>
      <c r="B64" s="290"/>
      <c r="C64" s="290"/>
      <c r="D64" s="290"/>
      <c r="E64" s="309"/>
      <c r="F64" s="290"/>
      <c r="G64" s="290"/>
      <c r="H64" s="290"/>
      <c r="I64" s="290"/>
      <c r="J64" s="308"/>
      <c r="K64" s="307"/>
      <c r="L64" s="311"/>
      <c r="M64" s="312"/>
      <c r="N64" s="315"/>
      <c r="O64" s="307"/>
      <c r="P64" s="311"/>
      <c r="Q64" s="310"/>
      <c r="R64" s="156">
        <v>6</v>
      </c>
      <c r="S64" s="116"/>
      <c r="T64" s="157" t="str">
        <f t="shared" si="9"/>
        <v/>
      </c>
      <c r="U64" s="169"/>
      <c r="V64" s="169"/>
      <c r="W64" s="169"/>
      <c r="X64" s="169"/>
      <c r="Y64" s="117"/>
      <c r="Z64" s="117"/>
      <c r="AA64" s="118" t="str">
        <f t="shared" si="6"/>
        <v/>
      </c>
      <c r="AB64" s="117"/>
      <c r="AC64" s="117"/>
      <c r="AD64" s="117"/>
      <c r="AE64" s="186" t="str">
        <f>IFERROR(IF(AND(T63="Probabilidad",T64="Probabilidad"),(AG63-(+AG63*AA64)),IF(AND(T63="Impacto",T64="Probabilidad"),(AG62-(+AG62*AA64)),IF(T64="Impacto",AG63,""))),"")</f>
        <v/>
      </c>
      <c r="AF64" s="154" t="str">
        <f t="shared" si="4"/>
        <v/>
      </c>
      <c r="AG64" s="118" t="str">
        <f t="shared" si="7"/>
        <v/>
      </c>
      <c r="AH64" s="154" t="str">
        <f t="shared" si="5"/>
        <v/>
      </c>
      <c r="AI64" s="118" t="str">
        <f>IFERROR(IF(AND(T63="Impacto",T64="Impacto"),(AI63-(+AI63*AA64)),IF(AND(T63="Probabilidad",T64="Impacto"),(AI62-(+AI62*AA64)),IF(T64="Probabilidad",AI63,""))),"")</f>
        <v/>
      </c>
      <c r="AJ64" s="119" t="str">
        <f t="shared" si="8"/>
        <v/>
      </c>
      <c r="AK64" s="326"/>
      <c r="AL64" s="155"/>
      <c r="AM64" s="156"/>
      <c r="AN64" s="120"/>
      <c r="AO64" s="120"/>
      <c r="AP64" s="155"/>
      <c r="AQ64" s="120"/>
      <c r="AR64" s="155"/>
      <c r="AS64" s="120"/>
      <c r="AT64" s="155"/>
      <c r="AU64" s="120"/>
      <c r="AV64" s="155"/>
      <c r="AW64" s="156"/>
      <c r="AX64" s="155"/>
      <c r="AY64" s="155"/>
      <c r="AZ64" s="156"/>
      <c r="BA64" s="120"/>
      <c r="BB64" s="120"/>
      <c r="BC64" s="155"/>
      <c r="BD64" s="155"/>
      <c r="BE64" s="156"/>
      <c r="BF64" s="120"/>
      <c r="BG64" s="120"/>
      <c r="BH64" s="155"/>
      <c r="BI64" s="155"/>
      <c r="BJ64" s="156"/>
      <c r="BK64" s="120"/>
      <c r="BL64" s="120"/>
      <c r="BM64" s="155"/>
      <c r="BN64" s="155"/>
      <c r="BO64" s="156"/>
      <c r="BP64" s="120"/>
      <c r="BQ64" s="120"/>
      <c r="BR64" s="159"/>
      <c r="BS64" s="155"/>
      <c r="BT64" s="155"/>
      <c r="BU64" s="155"/>
      <c r="BV64" s="120"/>
      <c r="BW64" s="155"/>
      <c r="BX64" s="155"/>
      <c r="BY64" s="120"/>
      <c r="BZ64" s="155"/>
      <c r="CA64" s="156"/>
      <c r="CB64" s="155"/>
    </row>
  </sheetData>
  <sheetProtection algorithmName="SHA-512" hashValue="xm1b63BdeelZj+d/gigbHXzd10Ckqdz7sWh19QiAB8JwIz0H3Wlqvi5Td4C0TnG+GOEINsKguXwt7hb3bVkGkw==" saltValue="aCnlSjmuzLuRPxds89NOIw==" spinCount="100000" sheet="1" objects="1" scenarios="1" formatCells="0" formatColumns="0" formatRows="0"/>
  <dataConsolidate link="1"/>
  <mergeCells count="264">
    <mergeCell ref="BH2:BL2"/>
    <mergeCell ref="BH3:BH4"/>
    <mergeCell ref="BI3:BI4"/>
    <mergeCell ref="BJ3:BJ4"/>
    <mergeCell ref="BK3:BK4"/>
    <mergeCell ref="BL3:BL4"/>
    <mergeCell ref="BM2:BQ2"/>
    <mergeCell ref="BM3:BM4"/>
    <mergeCell ref="BN3:BN4"/>
    <mergeCell ref="BO3:BO4"/>
    <mergeCell ref="BP3:BP4"/>
    <mergeCell ref="BQ3:BQ4"/>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9:A64"/>
    <mergeCell ref="F59:F64"/>
    <mergeCell ref="G59:G64"/>
    <mergeCell ref="H59:H64"/>
    <mergeCell ref="E59:E64"/>
    <mergeCell ref="I59:I64"/>
    <mergeCell ref="J59:J64"/>
    <mergeCell ref="K59:K64"/>
    <mergeCell ref="L59:L64"/>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A29:A34"/>
    <mergeCell ref="F29:F34"/>
    <mergeCell ref="G29:G34"/>
    <mergeCell ref="A35:A40"/>
    <mergeCell ref="F35:F40"/>
    <mergeCell ref="G35:G40"/>
    <mergeCell ref="H35:H40"/>
    <mergeCell ref="E35:E40"/>
    <mergeCell ref="I35:I40"/>
    <mergeCell ref="H29:H34"/>
    <mergeCell ref="E29:E34"/>
    <mergeCell ref="I29:I34"/>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C41:C46"/>
    <mergeCell ref="D41:D46"/>
    <mergeCell ref="B47:B52"/>
    <mergeCell ref="C47:C52"/>
    <mergeCell ref="D47:D52"/>
    <mergeCell ref="B53:B58"/>
    <mergeCell ref="C53:C58"/>
    <mergeCell ref="D53:D58"/>
    <mergeCell ref="B59:B64"/>
    <mergeCell ref="C59:C64"/>
    <mergeCell ref="D59:D64"/>
  </mergeCells>
  <conditionalFormatting sqref="K5 K11">
    <cfRule type="cellIs" dxfId="520" priority="227" operator="equal">
      <formula>"Muy Alta"</formula>
    </cfRule>
    <cfRule type="cellIs" dxfId="519" priority="228" operator="equal">
      <formula>"Alta"</formula>
    </cfRule>
    <cfRule type="cellIs" dxfId="518" priority="229" operator="equal">
      <formula>"Media"</formula>
    </cfRule>
    <cfRule type="cellIs" dxfId="517" priority="230" operator="equal">
      <formula>"Baja"</formula>
    </cfRule>
    <cfRule type="cellIs" dxfId="516" priority="231" operator="equal">
      <formula>"Muy Baja"</formula>
    </cfRule>
  </conditionalFormatting>
  <conditionalFormatting sqref="O5 O11 O17 O23 O29 O35 O41 O47 O53 O59">
    <cfRule type="cellIs" dxfId="515" priority="222" operator="equal">
      <formula>"Catastrófico"</formula>
    </cfRule>
    <cfRule type="cellIs" dxfId="514" priority="223" operator="equal">
      <formula>"Mayor"</formula>
    </cfRule>
    <cfRule type="cellIs" dxfId="513" priority="224" operator="equal">
      <formula>"Moderado"</formula>
    </cfRule>
    <cfRule type="cellIs" dxfId="512" priority="225" operator="equal">
      <formula>"Menor"</formula>
    </cfRule>
    <cfRule type="cellIs" dxfId="511" priority="226" operator="equal">
      <formula>"Leve"</formula>
    </cfRule>
  </conditionalFormatting>
  <conditionalFormatting sqref="Q5">
    <cfRule type="cellIs" dxfId="510" priority="218" operator="equal">
      <formula>"Extremo"</formula>
    </cfRule>
    <cfRule type="cellIs" dxfId="509" priority="219" operator="equal">
      <formula>"Alto"</formula>
    </cfRule>
    <cfRule type="cellIs" dxfId="508" priority="220" operator="equal">
      <formula>"Moderado"</formula>
    </cfRule>
    <cfRule type="cellIs" dxfId="507" priority="221" operator="equal">
      <formula>"Bajo"</formula>
    </cfRule>
  </conditionalFormatting>
  <conditionalFormatting sqref="AF5:AF10">
    <cfRule type="cellIs" dxfId="506" priority="213" operator="equal">
      <formula>"Muy Alta"</formula>
    </cfRule>
    <cfRule type="cellIs" dxfId="505" priority="214" operator="equal">
      <formula>"Alta"</formula>
    </cfRule>
    <cfRule type="cellIs" dxfId="504" priority="215" operator="equal">
      <formula>"Media"</formula>
    </cfRule>
    <cfRule type="cellIs" dxfId="503" priority="216" operator="equal">
      <formula>"Baja"</formula>
    </cfRule>
    <cfRule type="cellIs" dxfId="502" priority="217" operator="equal">
      <formula>"Muy Baja"</formula>
    </cfRule>
  </conditionalFormatting>
  <conditionalFormatting sqref="AH5:AH10">
    <cfRule type="cellIs" dxfId="501" priority="208" operator="equal">
      <formula>"Catastrófico"</formula>
    </cfRule>
    <cfRule type="cellIs" dxfId="500" priority="209" operator="equal">
      <formula>"Mayor"</formula>
    </cfRule>
    <cfRule type="cellIs" dxfId="499" priority="210" operator="equal">
      <formula>"Moderado"</formula>
    </cfRule>
    <cfRule type="cellIs" dxfId="498" priority="211" operator="equal">
      <formula>"Menor"</formula>
    </cfRule>
    <cfRule type="cellIs" dxfId="497" priority="212" operator="equal">
      <formula>"Leve"</formula>
    </cfRule>
  </conditionalFormatting>
  <conditionalFormatting sqref="AJ5:AJ10">
    <cfRule type="cellIs" dxfId="496" priority="204" operator="equal">
      <formula>"Extremo"</formula>
    </cfRule>
    <cfRule type="cellIs" dxfId="495" priority="205" operator="equal">
      <formula>"Alto"</formula>
    </cfRule>
    <cfRule type="cellIs" dxfId="494" priority="206" operator="equal">
      <formula>"Moderado"</formula>
    </cfRule>
    <cfRule type="cellIs" dxfId="493" priority="207" operator="equal">
      <formula>"Bajo"</formula>
    </cfRule>
  </conditionalFormatting>
  <conditionalFormatting sqref="K53">
    <cfRule type="cellIs" dxfId="492" priority="43" operator="equal">
      <formula>"Muy Alta"</formula>
    </cfRule>
    <cfRule type="cellIs" dxfId="491" priority="44" operator="equal">
      <formula>"Alta"</formula>
    </cfRule>
    <cfRule type="cellIs" dxfId="490" priority="45" operator="equal">
      <formula>"Media"</formula>
    </cfRule>
    <cfRule type="cellIs" dxfId="489" priority="46" operator="equal">
      <formula>"Baja"</formula>
    </cfRule>
    <cfRule type="cellIs" dxfId="488" priority="47" operator="equal">
      <formula>"Muy Baja"</formula>
    </cfRule>
  </conditionalFormatting>
  <conditionalFormatting sqref="Q11">
    <cfRule type="cellIs" dxfId="487" priority="200" operator="equal">
      <formula>"Extremo"</formula>
    </cfRule>
    <cfRule type="cellIs" dxfId="486" priority="201" operator="equal">
      <formula>"Alto"</formula>
    </cfRule>
    <cfRule type="cellIs" dxfId="485" priority="202" operator="equal">
      <formula>"Moderado"</formula>
    </cfRule>
    <cfRule type="cellIs" dxfId="484" priority="203" operator="equal">
      <formula>"Bajo"</formula>
    </cfRule>
  </conditionalFormatting>
  <conditionalFormatting sqref="AF11:AF16">
    <cfRule type="cellIs" dxfId="483" priority="195" operator="equal">
      <formula>"Muy Alta"</formula>
    </cfRule>
    <cfRule type="cellIs" dxfId="482" priority="196" operator="equal">
      <formula>"Alta"</formula>
    </cfRule>
    <cfRule type="cellIs" dxfId="481" priority="197" operator="equal">
      <formula>"Media"</formula>
    </cfRule>
    <cfRule type="cellIs" dxfId="480" priority="198" operator="equal">
      <formula>"Baja"</formula>
    </cfRule>
    <cfRule type="cellIs" dxfId="479" priority="199" operator="equal">
      <formula>"Muy Baja"</formula>
    </cfRule>
  </conditionalFormatting>
  <conditionalFormatting sqref="AH11:AH16">
    <cfRule type="cellIs" dxfId="478" priority="190" operator="equal">
      <formula>"Catastrófico"</formula>
    </cfRule>
    <cfRule type="cellIs" dxfId="477" priority="191" operator="equal">
      <formula>"Mayor"</formula>
    </cfRule>
    <cfRule type="cellIs" dxfId="476" priority="192" operator="equal">
      <formula>"Moderado"</formula>
    </cfRule>
    <cfRule type="cellIs" dxfId="475" priority="193" operator="equal">
      <formula>"Menor"</formula>
    </cfRule>
    <cfRule type="cellIs" dxfId="474" priority="194" operator="equal">
      <formula>"Leve"</formula>
    </cfRule>
  </conditionalFormatting>
  <conditionalFormatting sqref="AJ11:AJ16">
    <cfRule type="cellIs" dxfId="473" priority="186" operator="equal">
      <formula>"Extremo"</formula>
    </cfRule>
    <cfRule type="cellIs" dxfId="472" priority="187" operator="equal">
      <formula>"Alto"</formula>
    </cfRule>
    <cfRule type="cellIs" dxfId="471" priority="188" operator="equal">
      <formula>"Moderado"</formula>
    </cfRule>
    <cfRule type="cellIs" dxfId="470" priority="189" operator="equal">
      <formula>"Bajo"</formula>
    </cfRule>
  </conditionalFormatting>
  <conditionalFormatting sqref="K17">
    <cfRule type="cellIs" dxfId="469" priority="181" operator="equal">
      <formula>"Muy Alta"</formula>
    </cfRule>
    <cfRule type="cellIs" dxfId="468" priority="182" operator="equal">
      <formula>"Alta"</formula>
    </cfRule>
    <cfRule type="cellIs" dxfId="467" priority="183" operator="equal">
      <formula>"Media"</formula>
    </cfRule>
    <cfRule type="cellIs" dxfId="466" priority="184" operator="equal">
      <formula>"Baja"</formula>
    </cfRule>
    <cfRule type="cellIs" dxfId="465" priority="185" operator="equal">
      <formula>"Muy Baja"</formula>
    </cfRule>
  </conditionalFormatting>
  <conditionalFormatting sqref="Q17">
    <cfRule type="cellIs" dxfId="464" priority="177" operator="equal">
      <formula>"Extremo"</formula>
    </cfRule>
    <cfRule type="cellIs" dxfId="463" priority="178" operator="equal">
      <formula>"Alto"</formula>
    </cfRule>
    <cfRule type="cellIs" dxfId="462" priority="179" operator="equal">
      <formula>"Moderado"</formula>
    </cfRule>
    <cfRule type="cellIs" dxfId="461" priority="180" operator="equal">
      <formula>"Bajo"</formula>
    </cfRule>
  </conditionalFormatting>
  <conditionalFormatting sqref="AF17:AF22">
    <cfRule type="cellIs" dxfId="460" priority="172" operator="equal">
      <formula>"Muy Alta"</formula>
    </cfRule>
    <cfRule type="cellIs" dxfId="459" priority="173" operator="equal">
      <formula>"Alta"</formula>
    </cfRule>
    <cfRule type="cellIs" dxfId="458" priority="174" operator="equal">
      <formula>"Media"</formula>
    </cfRule>
    <cfRule type="cellIs" dxfId="457" priority="175" operator="equal">
      <formula>"Baja"</formula>
    </cfRule>
    <cfRule type="cellIs" dxfId="456" priority="176" operator="equal">
      <formula>"Muy Baja"</formula>
    </cfRule>
  </conditionalFormatting>
  <conditionalFormatting sqref="AH17:AH22">
    <cfRule type="cellIs" dxfId="455" priority="167" operator="equal">
      <formula>"Catastrófico"</formula>
    </cfRule>
    <cfRule type="cellIs" dxfId="454" priority="168" operator="equal">
      <formula>"Mayor"</formula>
    </cfRule>
    <cfRule type="cellIs" dxfId="453" priority="169" operator="equal">
      <formula>"Moderado"</formula>
    </cfRule>
    <cfRule type="cellIs" dxfId="452" priority="170" operator="equal">
      <formula>"Menor"</formula>
    </cfRule>
    <cfRule type="cellIs" dxfId="451" priority="171" operator="equal">
      <formula>"Leve"</formula>
    </cfRule>
  </conditionalFormatting>
  <conditionalFormatting sqref="AJ17:AJ22">
    <cfRule type="cellIs" dxfId="450" priority="163" operator="equal">
      <formula>"Extremo"</formula>
    </cfRule>
    <cfRule type="cellIs" dxfId="449" priority="164" operator="equal">
      <formula>"Alto"</formula>
    </cfRule>
    <cfRule type="cellIs" dxfId="448" priority="165" operator="equal">
      <formula>"Moderado"</formula>
    </cfRule>
    <cfRule type="cellIs" dxfId="447" priority="166" operator="equal">
      <formula>"Bajo"</formula>
    </cfRule>
  </conditionalFormatting>
  <conditionalFormatting sqref="K23">
    <cfRule type="cellIs" dxfId="446" priority="158" operator="equal">
      <formula>"Muy Alta"</formula>
    </cfRule>
    <cfRule type="cellIs" dxfId="445" priority="159" operator="equal">
      <formula>"Alta"</formula>
    </cfRule>
    <cfRule type="cellIs" dxfId="444" priority="160" operator="equal">
      <formula>"Media"</formula>
    </cfRule>
    <cfRule type="cellIs" dxfId="443" priority="161" operator="equal">
      <formula>"Baja"</formula>
    </cfRule>
    <cfRule type="cellIs" dxfId="442" priority="162" operator="equal">
      <formula>"Muy Baja"</formula>
    </cfRule>
  </conditionalFormatting>
  <conditionalFormatting sqref="Q23">
    <cfRule type="cellIs" dxfId="441" priority="154" operator="equal">
      <formula>"Extremo"</formula>
    </cfRule>
    <cfRule type="cellIs" dxfId="440" priority="155" operator="equal">
      <formula>"Alto"</formula>
    </cfRule>
    <cfRule type="cellIs" dxfId="439" priority="156" operator="equal">
      <formula>"Moderado"</formula>
    </cfRule>
    <cfRule type="cellIs" dxfId="438" priority="157" operator="equal">
      <formula>"Bajo"</formula>
    </cfRule>
  </conditionalFormatting>
  <conditionalFormatting sqref="AF23:AF28">
    <cfRule type="cellIs" dxfId="437" priority="149" operator="equal">
      <formula>"Muy Alta"</formula>
    </cfRule>
    <cfRule type="cellIs" dxfId="436" priority="150" operator="equal">
      <formula>"Alta"</formula>
    </cfRule>
    <cfRule type="cellIs" dxfId="435" priority="151" operator="equal">
      <formula>"Media"</formula>
    </cfRule>
    <cfRule type="cellIs" dxfId="434" priority="152" operator="equal">
      <formula>"Baja"</formula>
    </cfRule>
    <cfRule type="cellIs" dxfId="433" priority="153" operator="equal">
      <formula>"Muy Baja"</formula>
    </cfRule>
  </conditionalFormatting>
  <conditionalFormatting sqref="AH23:AH28">
    <cfRule type="cellIs" dxfId="432" priority="144" operator="equal">
      <formula>"Catastrófico"</formula>
    </cfRule>
    <cfRule type="cellIs" dxfId="431" priority="145" operator="equal">
      <formula>"Mayor"</formula>
    </cfRule>
    <cfRule type="cellIs" dxfId="430" priority="146" operator="equal">
      <formula>"Moderado"</formula>
    </cfRule>
    <cfRule type="cellIs" dxfId="429" priority="147" operator="equal">
      <formula>"Menor"</formula>
    </cfRule>
    <cfRule type="cellIs" dxfId="428" priority="148" operator="equal">
      <formula>"Leve"</formula>
    </cfRule>
  </conditionalFormatting>
  <conditionalFormatting sqref="AJ23:AJ28">
    <cfRule type="cellIs" dxfId="427" priority="140" operator="equal">
      <formula>"Extremo"</formula>
    </cfRule>
    <cfRule type="cellIs" dxfId="426" priority="141" operator="equal">
      <formula>"Alto"</formula>
    </cfRule>
    <cfRule type="cellIs" dxfId="425" priority="142" operator="equal">
      <formula>"Moderado"</formula>
    </cfRule>
    <cfRule type="cellIs" dxfId="424" priority="143" operator="equal">
      <formula>"Bajo"</formula>
    </cfRule>
  </conditionalFormatting>
  <conditionalFormatting sqref="K29">
    <cfRule type="cellIs" dxfId="423" priority="135" operator="equal">
      <formula>"Muy Alta"</formula>
    </cfRule>
    <cfRule type="cellIs" dxfId="422" priority="136" operator="equal">
      <formula>"Alta"</formula>
    </cfRule>
    <cfRule type="cellIs" dxfId="421" priority="137" operator="equal">
      <formula>"Media"</formula>
    </cfRule>
    <cfRule type="cellIs" dxfId="420" priority="138" operator="equal">
      <formula>"Baja"</formula>
    </cfRule>
    <cfRule type="cellIs" dxfId="419" priority="139" operator="equal">
      <formula>"Muy Baja"</formula>
    </cfRule>
  </conditionalFormatting>
  <conditionalFormatting sqref="Q29">
    <cfRule type="cellIs" dxfId="418" priority="131" operator="equal">
      <formula>"Extremo"</formula>
    </cfRule>
    <cfRule type="cellIs" dxfId="417" priority="132" operator="equal">
      <formula>"Alto"</formula>
    </cfRule>
    <cfRule type="cellIs" dxfId="416" priority="133" operator="equal">
      <formula>"Moderado"</formula>
    </cfRule>
    <cfRule type="cellIs" dxfId="415" priority="134" operator="equal">
      <formula>"Bajo"</formula>
    </cfRule>
  </conditionalFormatting>
  <conditionalFormatting sqref="AF29:AF34">
    <cfRule type="cellIs" dxfId="414" priority="126" operator="equal">
      <formula>"Muy Alta"</formula>
    </cfRule>
    <cfRule type="cellIs" dxfId="413" priority="127" operator="equal">
      <formula>"Alta"</formula>
    </cfRule>
    <cfRule type="cellIs" dxfId="412" priority="128" operator="equal">
      <formula>"Media"</formula>
    </cfRule>
    <cfRule type="cellIs" dxfId="411" priority="129" operator="equal">
      <formula>"Baja"</formula>
    </cfRule>
    <cfRule type="cellIs" dxfId="410" priority="130" operator="equal">
      <formula>"Muy Baja"</formula>
    </cfRule>
  </conditionalFormatting>
  <conditionalFormatting sqref="AH29:AH34">
    <cfRule type="cellIs" dxfId="409" priority="121" operator="equal">
      <formula>"Catastrófico"</formula>
    </cfRule>
    <cfRule type="cellIs" dxfId="408" priority="122" operator="equal">
      <formula>"Mayor"</formula>
    </cfRule>
    <cfRule type="cellIs" dxfId="407" priority="123" operator="equal">
      <formula>"Moderado"</formula>
    </cfRule>
    <cfRule type="cellIs" dxfId="406" priority="124" operator="equal">
      <formula>"Menor"</formula>
    </cfRule>
    <cfRule type="cellIs" dxfId="405" priority="125" operator="equal">
      <formula>"Leve"</formula>
    </cfRule>
  </conditionalFormatting>
  <conditionalFormatting sqref="AJ29:AJ34">
    <cfRule type="cellIs" dxfId="404" priority="117" operator="equal">
      <formula>"Extremo"</formula>
    </cfRule>
    <cfRule type="cellIs" dxfId="403" priority="118" operator="equal">
      <formula>"Alto"</formula>
    </cfRule>
    <cfRule type="cellIs" dxfId="402" priority="119" operator="equal">
      <formula>"Moderado"</formula>
    </cfRule>
    <cfRule type="cellIs" dxfId="401" priority="120" operator="equal">
      <formula>"Bajo"</formula>
    </cfRule>
  </conditionalFormatting>
  <conditionalFormatting sqref="K35">
    <cfRule type="cellIs" dxfId="400" priority="112" operator="equal">
      <formula>"Muy Alta"</formula>
    </cfRule>
    <cfRule type="cellIs" dxfId="399" priority="113" operator="equal">
      <formula>"Alta"</formula>
    </cfRule>
    <cfRule type="cellIs" dxfId="398" priority="114" operator="equal">
      <formula>"Media"</formula>
    </cfRule>
    <cfRule type="cellIs" dxfId="397" priority="115" operator="equal">
      <formula>"Baja"</formula>
    </cfRule>
    <cfRule type="cellIs" dxfId="396" priority="116" operator="equal">
      <formula>"Muy Baja"</formula>
    </cfRule>
  </conditionalFormatting>
  <conditionalFormatting sqref="Q35">
    <cfRule type="cellIs" dxfId="395" priority="108" operator="equal">
      <formula>"Extremo"</formula>
    </cfRule>
    <cfRule type="cellIs" dxfId="394" priority="109" operator="equal">
      <formula>"Alto"</formula>
    </cfRule>
    <cfRule type="cellIs" dxfId="393" priority="110" operator="equal">
      <formula>"Moderado"</formula>
    </cfRule>
    <cfRule type="cellIs" dxfId="392" priority="111" operator="equal">
      <formula>"Bajo"</formula>
    </cfRule>
  </conditionalFormatting>
  <conditionalFormatting sqref="AF35:AF40">
    <cfRule type="cellIs" dxfId="391" priority="103" operator="equal">
      <formula>"Muy Alta"</formula>
    </cfRule>
    <cfRule type="cellIs" dxfId="390" priority="104" operator="equal">
      <formula>"Alta"</formula>
    </cfRule>
    <cfRule type="cellIs" dxfId="389" priority="105" operator="equal">
      <formula>"Media"</formula>
    </cfRule>
    <cfRule type="cellIs" dxfId="388" priority="106" operator="equal">
      <formula>"Baja"</formula>
    </cfRule>
    <cfRule type="cellIs" dxfId="387" priority="107" operator="equal">
      <formula>"Muy Baja"</formula>
    </cfRule>
  </conditionalFormatting>
  <conditionalFormatting sqref="AH35:AH40">
    <cfRule type="cellIs" dxfId="386" priority="98" operator="equal">
      <formula>"Catastrófico"</formula>
    </cfRule>
    <cfRule type="cellIs" dxfId="385" priority="99" operator="equal">
      <formula>"Mayor"</formula>
    </cfRule>
    <cfRule type="cellIs" dxfId="384" priority="100" operator="equal">
      <formula>"Moderado"</formula>
    </cfRule>
    <cfRule type="cellIs" dxfId="383" priority="101" operator="equal">
      <formula>"Menor"</formula>
    </cfRule>
    <cfRule type="cellIs" dxfId="382" priority="102" operator="equal">
      <formula>"Leve"</formula>
    </cfRule>
  </conditionalFormatting>
  <conditionalFormatting sqref="AJ35:AJ40">
    <cfRule type="cellIs" dxfId="381" priority="94" operator="equal">
      <formula>"Extremo"</formula>
    </cfRule>
    <cfRule type="cellIs" dxfId="380" priority="95" operator="equal">
      <formula>"Alto"</formula>
    </cfRule>
    <cfRule type="cellIs" dxfId="379" priority="96" operator="equal">
      <formula>"Moderado"</formula>
    </cfRule>
    <cfRule type="cellIs" dxfId="378" priority="97" operator="equal">
      <formula>"Bajo"</formula>
    </cfRule>
  </conditionalFormatting>
  <conditionalFormatting sqref="K41">
    <cfRule type="cellIs" dxfId="377" priority="89" operator="equal">
      <formula>"Muy Alta"</formula>
    </cfRule>
    <cfRule type="cellIs" dxfId="376" priority="90" operator="equal">
      <formula>"Alta"</formula>
    </cfRule>
    <cfRule type="cellIs" dxfId="375" priority="91" operator="equal">
      <formula>"Media"</formula>
    </cfRule>
    <cfRule type="cellIs" dxfId="374" priority="92" operator="equal">
      <formula>"Baja"</formula>
    </cfRule>
    <cfRule type="cellIs" dxfId="373" priority="93" operator="equal">
      <formula>"Muy Baja"</formula>
    </cfRule>
  </conditionalFormatting>
  <conditionalFormatting sqref="Q41">
    <cfRule type="cellIs" dxfId="372" priority="85" operator="equal">
      <formula>"Extremo"</formula>
    </cfRule>
    <cfRule type="cellIs" dxfId="371" priority="86" operator="equal">
      <formula>"Alto"</formula>
    </cfRule>
    <cfRule type="cellIs" dxfId="370" priority="87" operator="equal">
      <formula>"Moderado"</formula>
    </cfRule>
    <cfRule type="cellIs" dxfId="369" priority="88" operator="equal">
      <formula>"Bajo"</formula>
    </cfRule>
  </conditionalFormatting>
  <conditionalFormatting sqref="AF41:AF46">
    <cfRule type="cellIs" dxfId="368" priority="80" operator="equal">
      <formula>"Muy Alta"</formula>
    </cfRule>
    <cfRule type="cellIs" dxfId="367" priority="81" operator="equal">
      <formula>"Alta"</formula>
    </cfRule>
    <cfRule type="cellIs" dxfId="366" priority="82" operator="equal">
      <formula>"Media"</formula>
    </cfRule>
    <cfRule type="cellIs" dxfId="365" priority="83" operator="equal">
      <formula>"Baja"</formula>
    </cfRule>
    <cfRule type="cellIs" dxfId="364" priority="84" operator="equal">
      <formula>"Muy Baja"</formula>
    </cfRule>
  </conditionalFormatting>
  <conditionalFormatting sqref="AH41:AH46">
    <cfRule type="cellIs" dxfId="363" priority="75" operator="equal">
      <formula>"Catastrófico"</formula>
    </cfRule>
    <cfRule type="cellIs" dxfId="362" priority="76" operator="equal">
      <formula>"Mayor"</formula>
    </cfRule>
    <cfRule type="cellIs" dxfId="361" priority="77" operator="equal">
      <formula>"Moderado"</formula>
    </cfRule>
    <cfRule type="cellIs" dxfId="360" priority="78" operator="equal">
      <formula>"Menor"</formula>
    </cfRule>
    <cfRule type="cellIs" dxfId="359" priority="79" operator="equal">
      <formula>"Leve"</formula>
    </cfRule>
  </conditionalFormatting>
  <conditionalFormatting sqref="AJ41:AJ46">
    <cfRule type="cellIs" dxfId="358" priority="71" operator="equal">
      <formula>"Extremo"</formula>
    </cfRule>
    <cfRule type="cellIs" dxfId="357" priority="72" operator="equal">
      <formula>"Alto"</formula>
    </cfRule>
    <cfRule type="cellIs" dxfId="356" priority="73" operator="equal">
      <formula>"Moderado"</formula>
    </cfRule>
    <cfRule type="cellIs" dxfId="355" priority="74" operator="equal">
      <formula>"Bajo"</formula>
    </cfRule>
  </conditionalFormatting>
  <conditionalFormatting sqref="K47">
    <cfRule type="cellIs" dxfId="354" priority="66" operator="equal">
      <formula>"Muy Alta"</formula>
    </cfRule>
    <cfRule type="cellIs" dxfId="353" priority="67" operator="equal">
      <formula>"Alta"</formula>
    </cfRule>
    <cfRule type="cellIs" dxfId="352" priority="68" operator="equal">
      <formula>"Media"</formula>
    </cfRule>
    <cfRule type="cellIs" dxfId="351" priority="69" operator="equal">
      <formula>"Baja"</formula>
    </cfRule>
    <cfRule type="cellIs" dxfId="350" priority="70" operator="equal">
      <formula>"Muy Baja"</formula>
    </cfRule>
  </conditionalFormatting>
  <conditionalFormatting sqref="Q47">
    <cfRule type="cellIs" dxfId="349" priority="62" operator="equal">
      <formula>"Extremo"</formula>
    </cfRule>
    <cfRule type="cellIs" dxfId="348" priority="63" operator="equal">
      <formula>"Alto"</formula>
    </cfRule>
    <cfRule type="cellIs" dxfId="347" priority="64" operator="equal">
      <formula>"Moderado"</formula>
    </cfRule>
    <cfRule type="cellIs" dxfId="346" priority="65" operator="equal">
      <formula>"Bajo"</formula>
    </cfRule>
  </conditionalFormatting>
  <conditionalFormatting sqref="AF47:AF52">
    <cfRule type="cellIs" dxfId="345" priority="57" operator="equal">
      <formula>"Muy Alta"</formula>
    </cfRule>
    <cfRule type="cellIs" dxfId="344" priority="58" operator="equal">
      <formula>"Alta"</formula>
    </cfRule>
    <cfRule type="cellIs" dxfId="343" priority="59" operator="equal">
      <formula>"Media"</formula>
    </cfRule>
    <cfRule type="cellIs" dxfId="342" priority="60" operator="equal">
      <formula>"Baja"</formula>
    </cfRule>
    <cfRule type="cellIs" dxfId="341" priority="61" operator="equal">
      <formula>"Muy Baja"</formula>
    </cfRule>
  </conditionalFormatting>
  <conditionalFormatting sqref="AH47:AH52">
    <cfRule type="cellIs" dxfId="340" priority="52" operator="equal">
      <formula>"Catastrófico"</formula>
    </cfRule>
    <cfRule type="cellIs" dxfId="339" priority="53" operator="equal">
      <formula>"Mayor"</formula>
    </cfRule>
    <cfRule type="cellIs" dxfId="338" priority="54" operator="equal">
      <formula>"Moderado"</formula>
    </cfRule>
    <cfRule type="cellIs" dxfId="337" priority="55" operator="equal">
      <formula>"Menor"</formula>
    </cfRule>
    <cfRule type="cellIs" dxfId="336" priority="56" operator="equal">
      <formula>"Leve"</formula>
    </cfRule>
  </conditionalFormatting>
  <conditionalFormatting sqref="AJ47:AJ52">
    <cfRule type="cellIs" dxfId="335" priority="48" operator="equal">
      <formula>"Extremo"</formula>
    </cfRule>
    <cfRule type="cellIs" dxfId="334" priority="49" operator="equal">
      <formula>"Alto"</formula>
    </cfRule>
    <cfRule type="cellIs" dxfId="333" priority="50" operator="equal">
      <formula>"Moderado"</formula>
    </cfRule>
    <cfRule type="cellIs" dxfId="332" priority="51" operator="equal">
      <formula>"Bajo"</formula>
    </cfRule>
  </conditionalFormatting>
  <conditionalFormatting sqref="Q53">
    <cfRule type="cellIs" dxfId="331" priority="39" operator="equal">
      <formula>"Extremo"</formula>
    </cfRule>
    <cfRule type="cellIs" dxfId="330" priority="40" operator="equal">
      <formula>"Alto"</formula>
    </cfRule>
    <cfRule type="cellIs" dxfId="329" priority="41" operator="equal">
      <formula>"Moderado"</formula>
    </cfRule>
    <cfRule type="cellIs" dxfId="328" priority="42" operator="equal">
      <formula>"Bajo"</formula>
    </cfRule>
  </conditionalFormatting>
  <conditionalFormatting sqref="AF53:AF58">
    <cfRule type="cellIs" dxfId="327" priority="34" operator="equal">
      <formula>"Muy Alta"</formula>
    </cfRule>
    <cfRule type="cellIs" dxfId="326" priority="35" operator="equal">
      <formula>"Alta"</formula>
    </cfRule>
    <cfRule type="cellIs" dxfId="325" priority="36" operator="equal">
      <formula>"Media"</formula>
    </cfRule>
    <cfRule type="cellIs" dxfId="324" priority="37" operator="equal">
      <formula>"Baja"</formula>
    </cfRule>
    <cfRule type="cellIs" dxfId="323" priority="38" operator="equal">
      <formula>"Muy Baja"</formula>
    </cfRule>
  </conditionalFormatting>
  <conditionalFormatting sqref="AH53:AH58">
    <cfRule type="cellIs" dxfId="322" priority="29" operator="equal">
      <formula>"Catastrófico"</formula>
    </cfRule>
    <cfRule type="cellIs" dxfId="321" priority="30" operator="equal">
      <formula>"Mayor"</formula>
    </cfRule>
    <cfRule type="cellIs" dxfId="320" priority="31" operator="equal">
      <formula>"Moderado"</formula>
    </cfRule>
    <cfRule type="cellIs" dxfId="319" priority="32" operator="equal">
      <formula>"Menor"</formula>
    </cfRule>
    <cfRule type="cellIs" dxfId="318" priority="33" operator="equal">
      <formula>"Leve"</formula>
    </cfRule>
  </conditionalFormatting>
  <conditionalFormatting sqref="AJ53:AJ58">
    <cfRule type="cellIs" dxfId="317" priority="25" operator="equal">
      <formula>"Extremo"</formula>
    </cfRule>
    <cfRule type="cellIs" dxfId="316" priority="26" operator="equal">
      <formula>"Alto"</formula>
    </cfRule>
    <cfRule type="cellIs" dxfId="315" priority="27" operator="equal">
      <formula>"Moderado"</formula>
    </cfRule>
    <cfRule type="cellIs" dxfId="314" priority="28" operator="equal">
      <formula>"Bajo"</formula>
    </cfRule>
  </conditionalFormatting>
  <conditionalFormatting sqref="K59">
    <cfRule type="cellIs" dxfId="313" priority="20" operator="equal">
      <formula>"Muy Alta"</formula>
    </cfRule>
    <cfRule type="cellIs" dxfId="312" priority="21" operator="equal">
      <formula>"Alta"</formula>
    </cfRule>
    <cfRule type="cellIs" dxfId="311" priority="22" operator="equal">
      <formula>"Media"</formula>
    </cfRule>
    <cfRule type="cellIs" dxfId="310" priority="23" operator="equal">
      <formula>"Baja"</formula>
    </cfRule>
    <cfRule type="cellIs" dxfId="309" priority="24" operator="equal">
      <formula>"Muy Baja"</formula>
    </cfRule>
  </conditionalFormatting>
  <conditionalFormatting sqref="Q59">
    <cfRule type="cellIs" dxfId="308" priority="16" operator="equal">
      <formula>"Extremo"</formula>
    </cfRule>
    <cfRule type="cellIs" dxfId="307" priority="17" operator="equal">
      <formula>"Alto"</formula>
    </cfRule>
    <cfRule type="cellIs" dxfId="306" priority="18" operator="equal">
      <formula>"Moderado"</formula>
    </cfRule>
    <cfRule type="cellIs" dxfId="305" priority="19" operator="equal">
      <formula>"Bajo"</formula>
    </cfRule>
  </conditionalFormatting>
  <conditionalFormatting sqref="AF59:AF64">
    <cfRule type="cellIs" dxfId="304" priority="11" operator="equal">
      <formula>"Muy Alta"</formula>
    </cfRule>
    <cfRule type="cellIs" dxfId="303" priority="12" operator="equal">
      <formula>"Alta"</formula>
    </cfRule>
    <cfRule type="cellIs" dxfId="302" priority="13" operator="equal">
      <formula>"Media"</formula>
    </cfRule>
    <cfRule type="cellIs" dxfId="301" priority="14" operator="equal">
      <formula>"Baja"</formula>
    </cfRule>
    <cfRule type="cellIs" dxfId="300" priority="15" operator="equal">
      <formula>"Muy Baja"</formula>
    </cfRule>
  </conditionalFormatting>
  <conditionalFormatting sqref="AH59:AH64">
    <cfRule type="cellIs" dxfId="299" priority="6" operator="equal">
      <formula>"Catastrófico"</formula>
    </cfRule>
    <cfRule type="cellIs" dxfId="298" priority="7" operator="equal">
      <formula>"Mayor"</formula>
    </cfRule>
    <cfRule type="cellIs" dxfId="297" priority="8" operator="equal">
      <formula>"Moderado"</formula>
    </cfRule>
    <cfRule type="cellIs" dxfId="296" priority="9" operator="equal">
      <formula>"Menor"</formula>
    </cfRule>
    <cfRule type="cellIs" dxfId="295" priority="10" operator="equal">
      <formula>"Leve"</formula>
    </cfRule>
  </conditionalFormatting>
  <conditionalFormatting sqref="AJ59:AJ64">
    <cfRule type="cellIs" dxfId="294" priority="2" operator="equal">
      <formula>"Extremo"</formula>
    </cfRule>
    <cfRule type="cellIs" dxfId="293" priority="3" operator="equal">
      <formula>"Alto"</formula>
    </cfRule>
    <cfRule type="cellIs" dxfId="292" priority="4" operator="equal">
      <formula>"Moderado"</formula>
    </cfRule>
    <cfRule type="cellIs" dxfId="291" priority="5" operator="equal">
      <formula>"Bajo"</formula>
    </cfRule>
  </conditionalFormatting>
  <conditionalFormatting sqref="N5 N11 N17 N23 N29 N35 N41 N47 N53 N59">
    <cfRule type="containsText" dxfId="290" priority="1" operator="containsText" text="❌">
      <formula>NOT(ISERROR(SEARCH("❌",N5)))</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zoomScale="90" zoomScaleNormal="90" zoomScaleSheetLayoutView="10" zoomScalePageLayoutView="55" workbookViewId="0">
      <selection activeCell="E5" sqref="E5:E10"/>
    </sheetView>
  </sheetViews>
  <sheetFormatPr baseColWidth="10" defaultColWidth="11.42578125" defaultRowHeight="21" customHeight="1" x14ac:dyDescent="0.3"/>
  <cols>
    <col min="1" max="1" width="4" style="172" bestFit="1" customWidth="1"/>
    <col min="2" max="4" width="18.7109375" style="173" customWidth="1"/>
    <col min="5" max="5" width="32.42578125" style="166" customWidth="1"/>
    <col min="6" max="6" width="14.140625" style="172" customWidth="1"/>
    <col min="7" max="7" width="13.140625" style="172" customWidth="1"/>
    <col min="8" max="8" width="16.140625" style="172" customWidth="1"/>
    <col min="9" max="9" width="19" style="174" customWidth="1"/>
    <col min="10" max="12" width="17.85546875" style="166" customWidth="1"/>
    <col min="13" max="13" width="16.5703125" style="166" customWidth="1"/>
    <col min="14" max="14" width="5.85546875" style="166" customWidth="1"/>
    <col min="15" max="15" width="48.42578125" style="166" customWidth="1"/>
    <col min="16" max="24" width="31" style="166" customWidth="1"/>
    <col min="25" max="25" width="31" style="177" customWidth="1"/>
    <col min="26" max="26" width="31" style="178" customWidth="1"/>
    <col min="27" max="36" width="31" style="166" customWidth="1"/>
    <col min="37" max="37" width="17.85546875" style="166" customWidth="1"/>
    <col min="38" max="38" width="16.5703125" style="166" customWidth="1"/>
    <col min="39" max="39" width="31" style="166" customWidth="1"/>
    <col min="40" max="40" width="23" style="166" customWidth="1"/>
    <col min="41" max="41" width="18.85546875" style="166" customWidth="1"/>
    <col min="42" max="42" width="22.140625" style="166" customWidth="1"/>
    <col min="43" max="43" width="20.5703125" style="166" customWidth="1"/>
    <col min="44" max="44" width="18.5703125" style="166" customWidth="1"/>
    <col min="45" max="45" width="20.5703125" style="166" customWidth="1"/>
    <col min="46" max="46" width="18.5703125" style="166" customWidth="1"/>
    <col min="47" max="47" width="20.5703125" style="166" customWidth="1"/>
    <col min="48" max="48" width="18.5703125" style="166" customWidth="1"/>
    <col min="49" max="49" width="20.5703125" style="166" customWidth="1"/>
    <col min="50" max="50" width="18.5703125" style="166" customWidth="1"/>
    <col min="51" max="51" width="21" style="166" customWidth="1"/>
    <col min="52" max="53" width="23" style="166" customWidth="1"/>
    <col min="54" max="54" width="18.85546875" style="166" customWidth="1"/>
    <col min="55" max="55" width="16.85546875" style="166" customWidth="1"/>
    <col min="56" max="56" width="19.5703125" style="166" customWidth="1"/>
    <col min="57" max="58" width="23" style="166" customWidth="1"/>
    <col min="59" max="59" width="18.85546875" style="166" customWidth="1"/>
    <col min="60" max="60" width="16.85546875" style="166" customWidth="1"/>
    <col min="61" max="61" width="19.5703125" style="166" customWidth="1"/>
    <col min="62" max="63" width="23" style="166" customWidth="1"/>
    <col min="64" max="64" width="18.85546875" style="166" customWidth="1"/>
    <col min="65" max="65" width="16.85546875" style="166" customWidth="1"/>
    <col min="66" max="66" width="19.5703125" style="166" customWidth="1"/>
    <col min="67" max="68" width="23" style="166" customWidth="1"/>
    <col min="69" max="69" width="18.85546875" style="166" customWidth="1"/>
    <col min="70" max="70" width="16.85546875" style="166" customWidth="1"/>
    <col min="71" max="71" width="19.5703125" style="166" customWidth="1"/>
    <col min="72" max="72" width="20.5703125" style="166" customWidth="1"/>
    <col min="73" max="74" width="23" style="166" customWidth="1"/>
    <col min="75" max="75" width="18.5703125" style="166" customWidth="1"/>
    <col min="76" max="76" width="20.5703125" style="166" customWidth="1"/>
    <col min="77" max="77" width="23" style="166" customWidth="1"/>
    <col min="78" max="78" width="18.5703125" style="166" customWidth="1"/>
    <col min="79" max="79" width="20.5703125" style="166" customWidth="1"/>
    <col min="80" max="80" width="23" style="166" customWidth="1"/>
    <col min="81" max="81" width="18.85546875" style="166" customWidth="1"/>
    <col min="82" max="82" width="18.5703125" style="166" customWidth="1"/>
    <col min="83" max="16384" width="11.42578125" style="166"/>
  </cols>
  <sheetData>
    <row r="1" spans="1:108" ht="21" customHeight="1" x14ac:dyDescent="0.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row>
    <row r="2" spans="1:108" ht="21" customHeight="1" x14ac:dyDescent="0.3">
      <c r="A2" s="330" t="s">
        <v>127</v>
      </c>
      <c r="B2" s="331"/>
      <c r="C2" s="331"/>
      <c r="D2" s="331"/>
      <c r="E2" s="331"/>
      <c r="F2" s="331"/>
      <c r="G2" s="331"/>
      <c r="H2" s="331"/>
      <c r="I2" s="332"/>
      <c r="J2" s="330" t="s">
        <v>128</v>
      </c>
      <c r="K2" s="331"/>
      <c r="L2" s="331"/>
      <c r="M2" s="332"/>
      <c r="N2" s="330" t="s">
        <v>129</v>
      </c>
      <c r="O2" s="331"/>
      <c r="P2" s="331"/>
      <c r="Q2" s="331"/>
      <c r="R2" s="331"/>
      <c r="S2" s="331"/>
      <c r="T2" s="331"/>
      <c r="U2" s="331"/>
      <c r="V2" s="331"/>
      <c r="W2" s="331"/>
      <c r="X2" s="331"/>
      <c r="Y2" s="331"/>
      <c r="Z2" s="331"/>
      <c r="AA2" s="331"/>
      <c r="AB2" s="331"/>
      <c r="AC2" s="331"/>
      <c r="AD2" s="331"/>
      <c r="AE2" s="331"/>
      <c r="AF2" s="331"/>
      <c r="AG2" s="331"/>
      <c r="AH2" s="332"/>
      <c r="AI2" s="330" t="s">
        <v>211</v>
      </c>
      <c r="AJ2" s="331"/>
      <c r="AK2" s="331"/>
      <c r="AL2" s="332"/>
      <c r="AM2" s="183"/>
      <c r="AN2" s="300" t="s">
        <v>131</v>
      </c>
      <c r="AO2" s="300"/>
      <c r="AP2" s="300"/>
      <c r="AQ2" s="300"/>
      <c r="AR2" s="300"/>
      <c r="AS2" s="300"/>
      <c r="AT2" s="300"/>
      <c r="AU2" s="300"/>
      <c r="AV2" s="300"/>
      <c r="AW2" s="300"/>
      <c r="AX2" s="300"/>
      <c r="AY2" s="300"/>
      <c r="AZ2" s="305" t="s">
        <v>132</v>
      </c>
      <c r="BA2" s="305"/>
      <c r="BB2" s="305"/>
      <c r="BC2" s="305"/>
      <c r="BD2" s="305"/>
      <c r="BE2" s="305" t="s">
        <v>133</v>
      </c>
      <c r="BF2" s="305"/>
      <c r="BG2" s="305"/>
      <c r="BH2" s="305"/>
      <c r="BI2" s="305"/>
      <c r="BJ2" s="305" t="s">
        <v>134</v>
      </c>
      <c r="BK2" s="305"/>
      <c r="BL2" s="305"/>
      <c r="BM2" s="305"/>
      <c r="BN2" s="305"/>
      <c r="BO2" s="305" t="s">
        <v>135</v>
      </c>
      <c r="BP2" s="305"/>
      <c r="BQ2" s="305"/>
      <c r="BR2" s="305"/>
      <c r="BS2" s="305"/>
      <c r="BT2" s="297" t="s">
        <v>136</v>
      </c>
      <c r="BU2" s="297"/>
      <c r="BV2" s="297"/>
      <c r="BW2" s="297"/>
      <c r="BX2" s="333" t="s">
        <v>137</v>
      </c>
      <c r="BY2" s="333"/>
      <c r="BZ2" s="333"/>
      <c r="CA2" s="327" t="s">
        <v>138</v>
      </c>
      <c r="CB2" s="328"/>
      <c r="CC2" s="328"/>
      <c r="CD2" s="329"/>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row>
    <row r="3" spans="1:108" s="180" customFormat="1" ht="21" customHeight="1" x14ac:dyDescent="0.3">
      <c r="A3" s="339" t="s">
        <v>139</v>
      </c>
      <c r="B3" s="298" t="s">
        <v>7</v>
      </c>
      <c r="C3" s="298" t="s">
        <v>9</v>
      </c>
      <c r="D3" s="298" t="s">
        <v>11</v>
      </c>
      <c r="E3" s="340" t="s">
        <v>21</v>
      </c>
      <c r="F3" s="340" t="s">
        <v>15</v>
      </c>
      <c r="G3" s="298" t="s">
        <v>17</v>
      </c>
      <c r="H3" s="298" t="s">
        <v>19</v>
      </c>
      <c r="I3" s="298" t="s">
        <v>23</v>
      </c>
      <c r="J3" s="298" t="s">
        <v>212</v>
      </c>
      <c r="K3" s="298" t="s">
        <v>15</v>
      </c>
      <c r="L3" s="298" t="s">
        <v>213</v>
      </c>
      <c r="M3" s="341" t="s">
        <v>29</v>
      </c>
      <c r="N3" s="343" t="s">
        <v>148</v>
      </c>
      <c r="O3" s="298" t="s">
        <v>31</v>
      </c>
      <c r="P3" s="298" t="s">
        <v>214</v>
      </c>
      <c r="Q3" s="341" t="s">
        <v>156</v>
      </c>
      <c r="R3" s="298" t="s">
        <v>156</v>
      </c>
      <c r="S3" s="298" t="s">
        <v>215</v>
      </c>
      <c r="T3" s="298" t="s">
        <v>216</v>
      </c>
      <c r="U3" s="298" t="s">
        <v>217</v>
      </c>
      <c r="V3" s="298" t="s">
        <v>218</v>
      </c>
      <c r="W3" s="298" t="s">
        <v>219</v>
      </c>
      <c r="X3" s="298" t="s">
        <v>220</v>
      </c>
      <c r="Y3" s="298" t="s">
        <v>221</v>
      </c>
      <c r="Z3" s="298" t="s">
        <v>222</v>
      </c>
      <c r="AA3" s="298" t="s">
        <v>223</v>
      </c>
      <c r="AB3" s="298" t="s">
        <v>224</v>
      </c>
      <c r="AC3" s="346" t="s">
        <v>225</v>
      </c>
      <c r="AD3" s="347"/>
      <c r="AE3" s="298" t="s">
        <v>226</v>
      </c>
      <c r="AF3" s="298" t="s">
        <v>227</v>
      </c>
      <c r="AG3" s="298" t="s">
        <v>228</v>
      </c>
      <c r="AH3" s="298" t="s">
        <v>229</v>
      </c>
      <c r="AI3" s="298" t="s">
        <v>212</v>
      </c>
      <c r="AJ3" s="298" t="s">
        <v>15</v>
      </c>
      <c r="AK3" s="298" t="s">
        <v>213</v>
      </c>
      <c r="AL3" s="341" t="s">
        <v>230</v>
      </c>
      <c r="AM3" s="298" t="s">
        <v>231</v>
      </c>
      <c r="AN3" s="295" t="s">
        <v>155</v>
      </c>
      <c r="AO3" s="295" t="s">
        <v>156</v>
      </c>
      <c r="AP3" s="295" t="s">
        <v>157</v>
      </c>
      <c r="AQ3" s="295" t="s">
        <v>158</v>
      </c>
      <c r="AR3" s="295" t="s">
        <v>159</v>
      </c>
      <c r="AS3" s="295" t="s">
        <v>158</v>
      </c>
      <c r="AT3" s="303" t="s">
        <v>160</v>
      </c>
      <c r="AU3" s="295" t="s">
        <v>158</v>
      </c>
      <c r="AV3" s="295" t="s">
        <v>161</v>
      </c>
      <c r="AW3" s="295" t="s">
        <v>158</v>
      </c>
      <c r="AX3" s="303" t="s">
        <v>162</v>
      </c>
      <c r="AY3" s="295" t="s">
        <v>53</v>
      </c>
      <c r="AZ3" s="296" t="s">
        <v>163</v>
      </c>
      <c r="BA3" s="296" t="s">
        <v>164</v>
      </c>
      <c r="BB3" s="296" t="s">
        <v>156</v>
      </c>
      <c r="BC3" s="296" t="s">
        <v>165</v>
      </c>
      <c r="BD3" s="296" t="s">
        <v>166</v>
      </c>
      <c r="BE3" s="296" t="s">
        <v>163</v>
      </c>
      <c r="BF3" s="296" t="s">
        <v>164</v>
      </c>
      <c r="BG3" s="296" t="s">
        <v>156</v>
      </c>
      <c r="BH3" s="296" t="s">
        <v>165</v>
      </c>
      <c r="BI3" s="296" t="s">
        <v>166</v>
      </c>
      <c r="BJ3" s="296" t="s">
        <v>163</v>
      </c>
      <c r="BK3" s="296" t="s">
        <v>164</v>
      </c>
      <c r="BL3" s="296" t="s">
        <v>156</v>
      </c>
      <c r="BM3" s="296" t="s">
        <v>165</v>
      </c>
      <c r="BN3" s="296" t="s">
        <v>166</v>
      </c>
      <c r="BO3" s="296" t="s">
        <v>163</v>
      </c>
      <c r="BP3" s="296" t="s">
        <v>164</v>
      </c>
      <c r="BQ3" s="296" t="s">
        <v>156</v>
      </c>
      <c r="BR3" s="296" t="s">
        <v>165</v>
      </c>
      <c r="BS3" s="296" t="s">
        <v>166</v>
      </c>
      <c r="BT3" s="354" t="s">
        <v>232</v>
      </c>
      <c r="BU3" s="354" t="s">
        <v>168</v>
      </c>
      <c r="BV3" s="354" t="s">
        <v>169</v>
      </c>
      <c r="BW3" s="354" t="s">
        <v>164</v>
      </c>
      <c r="BX3" s="334" t="s">
        <v>158</v>
      </c>
      <c r="BY3" s="334" t="s">
        <v>170</v>
      </c>
      <c r="BZ3" s="334" t="s">
        <v>171</v>
      </c>
      <c r="CA3" s="291" t="s">
        <v>172</v>
      </c>
      <c r="CB3" s="291" t="s">
        <v>173</v>
      </c>
      <c r="CC3" s="291" t="s">
        <v>174</v>
      </c>
      <c r="CD3" s="291" t="s">
        <v>175</v>
      </c>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row>
    <row r="4" spans="1:108" s="182" customFormat="1" ht="21" customHeight="1" thickBot="1" x14ac:dyDescent="0.3">
      <c r="A4" s="339"/>
      <c r="B4" s="298"/>
      <c r="C4" s="298"/>
      <c r="D4" s="298"/>
      <c r="E4" s="340"/>
      <c r="F4" s="340"/>
      <c r="G4" s="298"/>
      <c r="H4" s="298"/>
      <c r="I4" s="298"/>
      <c r="J4" s="298"/>
      <c r="K4" s="298"/>
      <c r="L4" s="298"/>
      <c r="M4" s="342"/>
      <c r="N4" s="343"/>
      <c r="O4" s="298"/>
      <c r="P4" s="298"/>
      <c r="Q4" s="342"/>
      <c r="R4" s="298" t="s">
        <v>156</v>
      </c>
      <c r="S4" s="298"/>
      <c r="T4" s="298"/>
      <c r="U4" s="298"/>
      <c r="V4" s="298"/>
      <c r="W4" s="298" t="s">
        <v>219</v>
      </c>
      <c r="X4" s="298"/>
      <c r="Y4" s="298" t="s">
        <v>219</v>
      </c>
      <c r="Z4" s="298"/>
      <c r="AA4" s="298" t="s">
        <v>223</v>
      </c>
      <c r="AB4" s="298"/>
      <c r="AC4" s="348"/>
      <c r="AD4" s="349"/>
      <c r="AE4" s="298"/>
      <c r="AF4" s="298"/>
      <c r="AG4" s="298"/>
      <c r="AH4" s="298"/>
      <c r="AI4" s="298"/>
      <c r="AJ4" s="298"/>
      <c r="AK4" s="298"/>
      <c r="AL4" s="342"/>
      <c r="AM4" s="298"/>
      <c r="AN4" s="295"/>
      <c r="AO4" s="295"/>
      <c r="AP4" s="295"/>
      <c r="AQ4" s="295"/>
      <c r="AR4" s="295"/>
      <c r="AS4" s="295"/>
      <c r="AT4" s="304"/>
      <c r="AU4" s="295"/>
      <c r="AV4" s="295"/>
      <c r="AW4" s="295"/>
      <c r="AX4" s="304"/>
      <c r="AY4" s="295"/>
      <c r="AZ4" s="296"/>
      <c r="BA4" s="296"/>
      <c r="BB4" s="296"/>
      <c r="BC4" s="296"/>
      <c r="BD4" s="296"/>
      <c r="BE4" s="296"/>
      <c r="BF4" s="296"/>
      <c r="BG4" s="296"/>
      <c r="BH4" s="296"/>
      <c r="BI4" s="296"/>
      <c r="BJ4" s="296"/>
      <c r="BK4" s="296"/>
      <c r="BL4" s="296"/>
      <c r="BM4" s="296"/>
      <c r="BN4" s="296"/>
      <c r="BO4" s="296"/>
      <c r="BP4" s="296"/>
      <c r="BQ4" s="296"/>
      <c r="BR4" s="296"/>
      <c r="BS4" s="296"/>
      <c r="BT4" s="354"/>
      <c r="BU4" s="354"/>
      <c r="BV4" s="354"/>
      <c r="BW4" s="354"/>
      <c r="BX4" s="334"/>
      <c r="BY4" s="334"/>
      <c r="BZ4" s="334"/>
      <c r="CA4" s="291"/>
      <c r="CB4" s="291"/>
      <c r="CC4" s="291"/>
      <c r="CD4" s="29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row>
    <row r="5" spans="1:108" s="171" customFormat="1" ht="69" customHeight="1" thickTop="1" thickBot="1" x14ac:dyDescent="0.3">
      <c r="A5" s="308">
        <v>1</v>
      </c>
      <c r="B5" s="290" t="s">
        <v>72</v>
      </c>
      <c r="C5" s="290" t="s">
        <v>184</v>
      </c>
      <c r="D5" s="290" t="s">
        <v>233</v>
      </c>
      <c r="E5" s="309" t="s">
        <v>541</v>
      </c>
      <c r="F5" s="290" t="s">
        <v>234</v>
      </c>
      <c r="G5" s="290" t="s">
        <v>540</v>
      </c>
      <c r="H5" s="290" t="s">
        <v>542</v>
      </c>
      <c r="I5" s="290" t="s">
        <v>235</v>
      </c>
      <c r="J5" s="308">
        <v>3</v>
      </c>
      <c r="K5" s="308">
        <v>3</v>
      </c>
      <c r="L5" s="355">
        <f>+(J5*K5)*4</f>
        <v>36</v>
      </c>
      <c r="M5" s="351" t="str">
        <f>IF(OR(AND(J5=3,K5=4),AND(J5=2,K5=5),AND(J5=2,K5=5),AND(L5=20),AND(L5&gt;=52,L5&lt;=100)),"ZONA RIESGO EXTREMA",IF(OR(AND(J5=5,K5=2),AND(J5=4,K5=3),AND(J5=1,K5=4),AND(L5=16),AND(L5&gt;=28,L5&lt;=48)),"ZONA RIESGO ALTA",IF(OR(AND(J5=1,K5=3),AND(J5=4,K5=1),AND(L5=24)),"ZONA RIESGO MODERADA",IF(AND(L5&gt;=4,L5&lt;=16),"ZONA RIESGO BAJA"))))</f>
        <v>ZONA RIESGO ALTA</v>
      </c>
      <c r="N5" s="156">
        <v>1</v>
      </c>
      <c r="O5" s="116" t="s">
        <v>236</v>
      </c>
      <c r="P5" s="122">
        <v>15</v>
      </c>
      <c r="Q5" s="122">
        <v>15</v>
      </c>
      <c r="R5" s="122">
        <v>15</v>
      </c>
      <c r="S5" s="122">
        <v>15</v>
      </c>
      <c r="T5" s="122">
        <v>15</v>
      </c>
      <c r="U5" s="122">
        <v>15</v>
      </c>
      <c r="V5" s="122">
        <v>10</v>
      </c>
      <c r="W5" s="125">
        <f>SUM(P5:V5)</f>
        <v>100</v>
      </c>
      <c r="X5" s="126" t="str">
        <f t="shared" ref="X5:X64" si="0">IF(AND(W5&gt;=86,W5&lt;=95),"MODERADO",IF(AND(W5&gt;=96), "FUERTE",IF(AND(W5&lt;=85), "DEBIL")))</f>
        <v>FUERTE</v>
      </c>
      <c r="Y5" s="124" t="s">
        <v>237</v>
      </c>
      <c r="Z5" s="127" t="str">
        <f>IFERROR((_xlfn.IFS(AND(X5="FUERTE",Y5="FUERTE"),"FUERTE",AND(X5="FUERTE",Y5="MODERADO"),"MODERADO",AND(X5="FUERTE",Y5="DEBIL"),"DEBIL",AND(X5="MODERADO",Y5="FUERTE"),"MODERADO",AND(X5="MODERADO",Y5="MODERADO"),"MODERADO",AND(X5="MODERADO",Y5="DEBIL"),"DEBIL",AND(X5="DEBIL",Y5="FUERTE"),"DEBIL",AND(X5="DEBIL",Y5="MODERADO"),"DEBIL",AND(X5="DEBIL",Y5="DEBIL"),"DEBIL")),"")</f>
        <v>FUERTE</v>
      </c>
      <c r="AA5" s="125" t="str">
        <f>IF(AND(Z5="FUERTE"),"NO", "SI")</f>
        <v>NO</v>
      </c>
      <c r="AB5" s="122" t="s">
        <v>543</v>
      </c>
      <c r="AC5" s="350">
        <f>IF(AND(W5&gt;0,SUM(W6:W10)=0),W5,IF(AND(SUM(W5:W6)&gt;0,SUM(W7:W10)=0),AVERAGE(W5:W6),IF(AND(SUM(W5:W7)&gt;0,SUM(W8:W10)=0),AVERAGE(W5:W7),IF(AND(SUM(W5:W8)&gt;0,SUM(W9:W10)=0),AVERAGE(W5:W8),IF(AND(SUM(W5:W9)&gt;0,W10=0),AVERAGE(W5:W9),AVERAGE(W5:W10))))))</f>
        <v>100</v>
      </c>
      <c r="AD5" s="350" t="str">
        <f>IF(AND(AC5&gt;=50,AC5&lt;=99),"MODERADO",IF(AND(AC5=100), "FUERTE",IF(AND(AC5&lt;50), "DEBIL")))</f>
        <v>FUERTE</v>
      </c>
      <c r="AE5" s="356" t="s">
        <v>238</v>
      </c>
      <c r="AF5" s="356" t="s">
        <v>238</v>
      </c>
      <c r="AG5" s="345">
        <f>IFERROR(_xlfn.IFS(AND(AD5="MODERADO",AE5="Directamente"),1,AND(AD5="FUERTE",AE5="Directamente"),2),"0")</f>
        <v>2</v>
      </c>
      <c r="AH5" s="345">
        <f>IFERROR(_xlfn.IFS(AND(AD5="MODERADO",AF5="Directamente"),1,AND(AD5="FUERTE",AF5="Directamente"),2,AND(AD5="FUERTE",AF5="Indirectamente"),1),"0")</f>
        <v>2</v>
      </c>
      <c r="AI5" s="344">
        <v>1</v>
      </c>
      <c r="AJ5" s="344">
        <v>3</v>
      </c>
      <c r="AK5" s="355">
        <f>+(AI5*AJ5)*4</f>
        <v>12</v>
      </c>
      <c r="AL5" s="351"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357"/>
      <c r="AN5" s="155" t="s">
        <v>239</v>
      </c>
      <c r="AO5" s="156" t="s">
        <v>201</v>
      </c>
      <c r="AP5" s="120">
        <v>44926</v>
      </c>
      <c r="AQ5" s="120"/>
      <c r="AR5" s="155"/>
      <c r="AS5" s="120"/>
      <c r="AT5" s="155"/>
      <c r="AU5" s="120"/>
      <c r="AV5" s="155"/>
      <c r="AW5" s="120"/>
      <c r="AX5" s="155"/>
      <c r="AY5" s="156"/>
      <c r="AZ5" s="155"/>
      <c r="BA5" s="155"/>
      <c r="BB5" s="156"/>
      <c r="BC5" s="120"/>
      <c r="BD5" s="120"/>
      <c r="BE5" s="155"/>
      <c r="BF5" s="155"/>
      <c r="BG5" s="156"/>
      <c r="BH5" s="120"/>
      <c r="BI5" s="120"/>
      <c r="BJ5" s="155"/>
      <c r="BK5" s="155"/>
      <c r="BL5" s="156"/>
      <c r="BM5" s="120"/>
      <c r="BN5" s="120"/>
      <c r="BO5" s="155"/>
      <c r="BP5" s="155"/>
      <c r="BQ5" s="156"/>
      <c r="BR5" s="120"/>
      <c r="BS5" s="120"/>
      <c r="BT5" s="159" t="s">
        <v>544</v>
      </c>
      <c r="BU5" s="155"/>
      <c r="BV5" s="155"/>
      <c r="BW5" s="155"/>
      <c r="BX5" s="120"/>
      <c r="BY5" s="155"/>
      <c r="BZ5" s="155"/>
      <c r="CA5" s="120"/>
      <c r="CB5" s="155"/>
      <c r="CC5" s="156"/>
      <c r="CD5" s="155"/>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row>
    <row r="6" spans="1:108" ht="51.75" customHeight="1" thickTop="1" thickBot="1" x14ac:dyDescent="0.35">
      <c r="A6" s="308"/>
      <c r="B6" s="290"/>
      <c r="C6" s="290"/>
      <c r="D6" s="290"/>
      <c r="E6" s="309"/>
      <c r="F6" s="290"/>
      <c r="G6" s="290"/>
      <c r="H6" s="290"/>
      <c r="I6" s="290"/>
      <c r="J6" s="308"/>
      <c r="K6" s="308"/>
      <c r="L6" s="355"/>
      <c r="M6" s="352"/>
      <c r="N6" s="156">
        <v>2</v>
      </c>
      <c r="O6" s="116" t="s">
        <v>240</v>
      </c>
      <c r="P6" s="122">
        <v>15</v>
      </c>
      <c r="Q6" s="122">
        <v>15</v>
      </c>
      <c r="R6" s="122">
        <v>15</v>
      </c>
      <c r="S6" s="122">
        <v>15</v>
      </c>
      <c r="T6" s="122">
        <v>15</v>
      </c>
      <c r="U6" s="122">
        <v>15</v>
      </c>
      <c r="V6" s="122">
        <v>10</v>
      </c>
      <c r="W6" s="125">
        <f t="shared" ref="W6:W64" si="1">SUM(P6:V6)</f>
        <v>100</v>
      </c>
      <c r="X6" s="126" t="str">
        <f t="shared" si="0"/>
        <v>FUERTE</v>
      </c>
      <c r="Y6" s="124" t="s">
        <v>237</v>
      </c>
      <c r="Z6" s="127"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125" t="str">
        <f t="shared" ref="AA6:AA64" si="3">IF(AND(Z6="FUERTE"),"NO", "SI")</f>
        <v>NO</v>
      </c>
      <c r="AB6" s="122" t="s">
        <v>543</v>
      </c>
      <c r="AC6" s="350"/>
      <c r="AD6" s="350"/>
      <c r="AE6" s="356"/>
      <c r="AF6" s="356"/>
      <c r="AG6" s="345"/>
      <c r="AH6" s="345"/>
      <c r="AI6" s="344"/>
      <c r="AJ6" s="344"/>
      <c r="AK6" s="355"/>
      <c r="AL6" s="352"/>
      <c r="AM6" s="358"/>
      <c r="AN6" s="155" t="s">
        <v>241</v>
      </c>
      <c r="AO6" s="156" t="s">
        <v>242</v>
      </c>
      <c r="AP6" s="120">
        <v>44926</v>
      </c>
      <c r="AQ6" s="120"/>
      <c r="AR6" s="155"/>
      <c r="AS6" s="120"/>
      <c r="AT6" s="155"/>
      <c r="AU6" s="120"/>
      <c r="AV6" s="155"/>
      <c r="AW6" s="120"/>
      <c r="AX6" s="155"/>
      <c r="AY6" s="156"/>
      <c r="AZ6" s="155"/>
      <c r="BA6" s="155"/>
      <c r="BB6" s="156"/>
      <c r="BC6" s="120"/>
      <c r="BD6" s="120"/>
      <c r="BE6" s="155"/>
      <c r="BF6" s="155"/>
      <c r="BG6" s="156"/>
      <c r="BH6" s="120"/>
      <c r="BI6" s="120"/>
      <c r="BJ6" s="155"/>
      <c r="BK6" s="155"/>
      <c r="BL6" s="156"/>
      <c r="BM6" s="120"/>
      <c r="BN6" s="120"/>
      <c r="BO6" s="155"/>
      <c r="BP6" s="155"/>
      <c r="BQ6" s="156"/>
      <c r="BR6" s="120"/>
      <c r="BS6" s="120"/>
      <c r="BT6" s="120"/>
      <c r="BU6" s="155"/>
      <c r="BV6" s="155"/>
      <c r="BW6" s="155"/>
      <c r="BX6" s="120"/>
      <c r="BY6" s="155"/>
      <c r="BZ6" s="155"/>
      <c r="CA6" s="120"/>
      <c r="CB6" s="155"/>
      <c r="CC6" s="156"/>
      <c r="CD6" s="155"/>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row>
    <row r="7" spans="1:108" ht="21" customHeight="1" thickTop="1" thickBot="1" x14ac:dyDescent="0.35">
      <c r="A7" s="308"/>
      <c r="B7" s="290"/>
      <c r="C7" s="290"/>
      <c r="D7" s="290"/>
      <c r="E7" s="309"/>
      <c r="F7" s="290"/>
      <c r="G7" s="290"/>
      <c r="H7" s="290"/>
      <c r="I7" s="290"/>
      <c r="J7" s="308"/>
      <c r="K7" s="308"/>
      <c r="L7" s="355"/>
      <c r="M7" s="352"/>
      <c r="N7" s="156">
        <v>3</v>
      </c>
      <c r="O7" s="121"/>
      <c r="P7" s="122"/>
      <c r="Q7" s="122"/>
      <c r="R7" s="122"/>
      <c r="S7" s="122"/>
      <c r="T7" s="122"/>
      <c r="U7" s="122"/>
      <c r="V7" s="122"/>
      <c r="W7" s="125">
        <f t="shared" si="1"/>
        <v>0</v>
      </c>
      <c r="X7" s="126" t="str">
        <f t="shared" si="0"/>
        <v>DEBIL</v>
      </c>
      <c r="Y7" s="124"/>
      <c r="Z7" s="127" t="str">
        <f t="shared" si="2"/>
        <v/>
      </c>
      <c r="AA7" s="125" t="str">
        <f t="shared" si="3"/>
        <v>SI</v>
      </c>
      <c r="AB7" s="122"/>
      <c r="AC7" s="350"/>
      <c r="AD7" s="350"/>
      <c r="AE7" s="356"/>
      <c r="AF7" s="356"/>
      <c r="AG7" s="345"/>
      <c r="AH7" s="345"/>
      <c r="AI7" s="344"/>
      <c r="AJ7" s="344"/>
      <c r="AK7" s="355"/>
      <c r="AL7" s="352"/>
      <c r="AM7" s="358"/>
      <c r="AN7" s="155"/>
      <c r="AO7" s="156"/>
      <c r="AP7" s="120"/>
      <c r="AQ7" s="120"/>
      <c r="AR7" s="155"/>
      <c r="AS7" s="120"/>
      <c r="AT7" s="155"/>
      <c r="AU7" s="120"/>
      <c r="AV7" s="155"/>
      <c r="AW7" s="120"/>
      <c r="AX7" s="155"/>
      <c r="AY7" s="156"/>
      <c r="AZ7" s="155"/>
      <c r="BA7" s="155"/>
      <c r="BB7" s="156"/>
      <c r="BC7" s="120"/>
      <c r="BD7" s="120"/>
      <c r="BE7" s="155"/>
      <c r="BF7" s="155"/>
      <c r="BG7" s="156"/>
      <c r="BH7" s="120"/>
      <c r="BI7" s="120"/>
      <c r="BJ7" s="155"/>
      <c r="BK7" s="155"/>
      <c r="BL7" s="156"/>
      <c r="BM7" s="120"/>
      <c r="BN7" s="120"/>
      <c r="BO7" s="155"/>
      <c r="BP7" s="155"/>
      <c r="BQ7" s="156"/>
      <c r="BR7" s="120"/>
      <c r="BS7" s="120"/>
      <c r="BT7" s="120"/>
      <c r="BU7" s="155"/>
      <c r="BV7" s="155"/>
      <c r="BW7" s="155"/>
      <c r="BX7" s="120"/>
      <c r="BY7" s="155"/>
      <c r="BZ7" s="155"/>
      <c r="CA7" s="120"/>
      <c r="CB7" s="155"/>
      <c r="CC7" s="156"/>
      <c r="CD7" s="155"/>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row>
    <row r="8" spans="1:108" ht="21" customHeight="1" thickTop="1" thickBot="1" x14ac:dyDescent="0.35">
      <c r="A8" s="308"/>
      <c r="B8" s="290"/>
      <c r="C8" s="290"/>
      <c r="D8" s="290"/>
      <c r="E8" s="309"/>
      <c r="F8" s="290"/>
      <c r="G8" s="290"/>
      <c r="H8" s="290"/>
      <c r="I8" s="290"/>
      <c r="J8" s="308"/>
      <c r="K8" s="308"/>
      <c r="L8" s="355"/>
      <c r="M8" s="352"/>
      <c r="N8" s="156">
        <v>4</v>
      </c>
      <c r="O8" s="116"/>
      <c r="P8" s="122"/>
      <c r="Q8" s="122"/>
      <c r="R8" s="122"/>
      <c r="S8" s="122"/>
      <c r="T8" s="122"/>
      <c r="U8" s="122"/>
      <c r="V8" s="122"/>
      <c r="W8" s="125">
        <f t="shared" si="1"/>
        <v>0</v>
      </c>
      <c r="X8" s="126" t="str">
        <f t="shared" si="0"/>
        <v>DEBIL</v>
      </c>
      <c r="Y8" s="124"/>
      <c r="Z8" s="127" t="str">
        <f t="shared" si="2"/>
        <v/>
      </c>
      <c r="AA8" s="125" t="str">
        <f t="shared" si="3"/>
        <v>SI</v>
      </c>
      <c r="AB8" s="122"/>
      <c r="AC8" s="350"/>
      <c r="AD8" s="350"/>
      <c r="AE8" s="356"/>
      <c r="AF8" s="356"/>
      <c r="AG8" s="345"/>
      <c r="AH8" s="345"/>
      <c r="AI8" s="344"/>
      <c r="AJ8" s="344"/>
      <c r="AK8" s="355"/>
      <c r="AL8" s="352"/>
      <c r="AM8" s="358"/>
      <c r="AN8" s="155"/>
      <c r="AO8" s="156"/>
      <c r="AP8" s="120"/>
      <c r="AQ8" s="120"/>
      <c r="AR8" s="155"/>
      <c r="AS8" s="120"/>
      <c r="AT8" s="155"/>
      <c r="AU8" s="120"/>
      <c r="AV8" s="155"/>
      <c r="AW8" s="120"/>
      <c r="AX8" s="155"/>
      <c r="AY8" s="156"/>
      <c r="AZ8" s="155"/>
      <c r="BA8" s="155"/>
      <c r="BB8" s="156"/>
      <c r="BC8" s="120"/>
      <c r="BD8" s="120"/>
      <c r="BE8" s="155"/>
      <c r="BF8" s="155"/>
      <c r="BG8" s="156"/>
      <c r="BH8" s="120"/>
      <c r="BI8" s="120"/>
      <c r="BJ8" s="155"/>
      <c r="BK8" s="155"/>
      <c r="BL8" s="156"/>
      <c r="BM8" s="120"/>
      <c r="BN8" s="120"/>
      <c r="BO8" s="155"/>
      <c r="BP8" s="155"/>
      <c r="BQ8" s="156"/>
      <c r="BR8" s="120"/>
      <c r="BS8" s="120"/>
      <c r="BT8" s="120"/>
      <c r="BU8" s="155"/>
      <c r="BV8" s="155"/>
      <c r="BW8" s="155"/>
      <c r="BX8" s="120"/>
      <c r="BY8" s="155"/>
      <c r="BZ8" s="155"/>
      <c r="CA8" s="120"/>
      <c r="CB8" s="155"/>
      <c r="CC8" s="156"/>
      <c r="CD8" s="155"/>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row>
    <row r="9" spans="1:108" ht="21" customHeight="1" thickTop="1" thickBot="1" x14ac:dyDescent="0.35">
      <c r="A9" s="308"/>
      <c r="B9" s="290"/>
      <c r="C9" s="290"/>
      <c r="D9" s="290"/>
      <c r="E9" s="309"/>
      <c r="F9" s="290"/>
      <c r="G9" s="290"/>
      <c r="H9" s="290"/>
      <c r="I9" s="290"/>
      <c r="J9" s="308"/>
      <c r="K9" s="308"/>
      <c r="L9" s="355"/>
      <c r="M9" s="352"/>
      <c r="N9" s="156">
        <v>5</v>
      </c>
      <c r="O9" s="116"/>
      <c r="P9" s="122"/>
      <c r="Q9" s="122"/>
      <c r="R9" s="122"/>
      <c r="S9" s="122"/>
      <c r="T9" s="122"/>
      <c r="U9" s="122"/>
      <c r="V9" s="122"/>
      <c r="W9" s="125">
        <f t="shared" si="1"/>
        <v>0</v>
      </c>
      <c r="X9" s="126" t="str">
        <f t="shared" si="0"/>
        <v>DEBIL</v>
      </c>
      <c r="Y9" s="124"/>
      <c r="Z9" s="127" t="str">
        <f t="shared" si="2"/>
        <v/>
      </c>
      <c r="AA9" s="125" t="str">
        <f t="shared" si="3"/>
        <v>SI</v>
      </c>
      <c r="AB9" s="122"/>
      <c r="AC9" s="350"/>
      <c r="AD9" s="350"/>
      <c r="AE9" s="356"/>
      <c r="AF9" s="356"/>
      <c r="AG9" s="345"/>
      <c r="AH9" s="345"/>
      <c r="AI9" s="344"/>
      <c r="AJ9" s="344"/>
      <c r="AK9" s="355"/>
      <c r="AL9" s="352"/>
      <c r="AM9" s="358"/>
      <c r="AN9" s="155"/>
      <c r="AO9" s="156"/>
      <c r="AP9" s="120"/>
      <c r="AQ9" s="120"/>
      <c r="AR9" s="155"/>
      <c r="AS9" s="120"/>
      <c r="AT9" s="155"/>
      <c r="AU9" s="120"/>
      <c r="AV9" s="155"/>
      <c r="AW9" s="120"/>
      <c r="AX9" s="155"/>
      <c r="AY9" s="156"/>
      <c r="AZ9" s="155"/>
      <c r="BA9" s="155"/>
      <c r="BB9" s="156"/>
      <c r="BC9" s="120"/>
      <c r="BD9" s="120"/>
      <c r="BE9" s="155"/>
      <c r="BF9" s="155"/>
      <c r="BG9" s="156"/>
      <c r="BH9" s="120"/>
      <c r="BI9" s="120"/>
      <c r="BJ9" s="155"/>
      <c r="BK9" s="155"/>
      <c r="BL9" s="156"/>
      <c r="BM9" s="120"/>
      <c r="BN9" s="120"/>
      <c r="BO9" s="155"/>
      <c r="BP9" s="155"/>
      <c r="BQ9" s="156"/>
      <c r="BR9" s="120"/>
      <c r="BS9" s="120"/>
      <c r="BT9" s="120"/>
      <c r="BU9" s="155"/>
      <c r="BV9" s="155"/>
      <c r="BW9" s="155"/>
      <c r="BX9" s="120"/>
      <c r="BY9" s="155"/>
      <c r="BZ9" s="155"/>
      <c r="CA9" s="120"/>
      <c r="CB9" s="155"/>
      <c r="CC9" s="156"/>
      <c r="CD9" s="155"/>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row>
    <row r="10" spans="1:108" ht="21" customHeight="1" thickTop="1" thickBot="1" x14ac:dyDescent="0.35">
      <c r="A10" s="308"/>
      <c r="B10" s="290"/>
      <c r="C10" s="290"/>
      <c r="D10" s="290"/>
      <c r="E10" s="309"/>
      <c r="F10" s="290"/>
      <c r="G10" s="290"/>
      <c r="H10" s="290"/>
      <c r="I10" s="290"/>
      <c r="J10" s="308"/>
      <c r="K10" s="308"/>
      <c r="L10" s="355"/>
      <c r="M10" s="353"/>
      <c r="N10" s="156">
        <v>6</v>
      </c>
      <c r="O10" s="116"/>
      <c r="P10" s="122"/>
      <c r="Q10" s="122"/>
      <c r="R10" s="122"/>
      <c r="S10" s="122"/>
      <c r="T10" s="122"/>
      <c r="U10" s="122"/>
      <c r="V10" s="122"/>
      <c r="W10" s="125">
        <f t="shared" si="1"/>
        <v>0</v>
      </c>
      <c r="X10" s="126" t="str">
        <f t="shared" si="0"/>
        <v>DEBIL</v>
      </c>
      <c r="Y10" s="124"/>
      <c r="Z10" s="127" t="str">
        <f t="shared" si="2"/>
        <v/>
      </c>
      <c r="AA10" s="125" t="str">
        <f t="shared" si="3"/>
        <v>SI</v>
      </c>
      <c r="AB10" s="122"/>
      <c r="AC10" s="350"/>
      <c r="AD10" s="350"/>
      <c r="AE10" s="356"/>
      <c r="AF10" s="356"/>
      <c r="AG10" s="345"/>
      <c r="AH10" s="345"/>
      <c r="AI10" s="344"/>
      <c r="AJ10" s="344"/>
      <c r="AK10" s="355"/>
      <c r="AL10" s="353"/>
      <c r="AM10" s="359"/>
      <c r="AN10" s="155"/>
      <c r="AO10" s="156"/>
      <c r="AP10" s="120"/>
      <c r="AQ10" s="120"/>
      <c r="AR10" s="155"/>
      <c r="AS10" s="120"/>
      <c r="AT10" s="155"/>
      <c r="AU10" s="120"/>
      <c r="AV10" s="155"/>
      <c r="AW10" s="120"/>
      <c r="AX10" s="155"/>
      <c r="AY10" s="156"/>
      <c r="AZ10" s="155"/>
      <c r="BA10" s="155"/>
      <c r="BB10" s="156"/>
      <c r="BC10" s="120"/>
      <c r="BD10" s="120"/>
      <c r="BE10" s="155"/>
      <c r="BF10" s="155"/>
      <c r="BG10" s="156"/>
      <c r="BH10" s="120"/>
      <c r="BI10" s="120"/>
      <c r="BJ10" s="155"/>
      <c r="BK10" s="155"/>
      <c r="BL10" s="156"/>
      <c r="BM10" s="120"/>
      <c r="BN10" s="120"/>
      <c r="BO10" s="155"/>
      <c r="BP10" s="155"/>
      <c r="BQ10" s="156"/>
      <c r="BR10" s="120"/>
      <c r="BS10" s="120"/>
      <c r="BT10" s="120"/>
      <c r="BU10" s="155"/>
      <c r="BV10" s="155"/>
      <c r="BW10" s="155"/>
      <c r="BX10" s="120"/>
      <c r="BY10" s="155"/>
      <c r="BZ10" s="155"/>
      <c r="CA10" s="120"/>
      <c r="CB10" s="155"/>
      <c r="CC10" s="156"/>
      <c r="CD10" s="155"/>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row>
    <row r="11" spans="1:108" ht="21" customHeight="1" thickTop="1" thickBot="1" x14ac:dyDescent="0.35">
      <c r="A11" s="308"/>
      <c r="B11" s="290"/>
      <c r="C11" s="290"/>
      <c r="D11" s="290"/>
      <c r="E11" s="309"/>
      <c r="F11" s="290"/>
      <c r="G11" s="290"/>
      <c r="H11" s="290"/>
      <c r="I11" s="290"/>
      <c r="J11" s="308"/>
      <c r="K11" s="308"/>
      <c r="L11" s="355">
        <f>+(J11*K11)*4</f>
        <v>0</v>
      </c>
      <c r="M11" s="351" t="b">
        <f>IF(OR(AND(J11=3,K11=4),AND(J11=2,K11=5),AND(J11=2,K11=5),AND(L11=20),AND(L11&gt;=52,L11&lt;=100)),"ZONA RIESGO EXTREMA",IF(OR(AND(J11=5,K11=2),AND(J11=4,K11=3),AND(J11=1,K11=4),AND(L11=16),AND(L11&gt;=28,L11&lt;=48)),"ZONA RIESGO ALTA",IF(OR(AND(J11=1,K11=3),AND(J11=4,K11=1),AND(L11=24)),"ZONA RIESGO MODERADA",IF(AND(L11&gt;=4,L11&lt;=16),"ZONA RIESGO BAJA"))))</f>
        <v>0</v>
      </c>
      <c r="N11" s="156">
        <v>1</v>
      </c>
      <c r="O11" s="116"/>
      <c r="P11" s="122"/>
      <c r="Q11" s="122"/>
      <c r="R11" s="122"/>
      <c r="S11" s="122"/>
      <c r="T11" s="122"/>
      <c r="U11" s="122"/>
      <c r="V11" s="122"/>
      <c r="W11" s="125">
        <f t="shared" si="1"/>
        <v>0</v>
      </c>
      <c r="X11" s="126" t="str">
        <f t="shared" si="0"/>
        <v>DEBIL</v>
      </c>
      <c r="Y11" s="124"/>
      <c r="Z11" s="127" t="str">
        <f t="shared" si="2"/>
        <v/>
      </c>
      <c r="AA11" s="125" t="str">
        <f t="shared" si="3"/>
        <v>SI</v>
      </c>
      <c r="AB11" s="122"/>
      <c r="AC11" s="350">
        <f>IF(AND(W11&gt;0,SUM(W12:W16)=0),W11,IF(AND(SUM(W11:W12)&gt;0,SUM(W13:W16)=0),AVERAGE(W11:W12),IF(AND(SUM(W11:W13)&gt;0,SUM(W14:W16)=0),AVERAGE(W11:W13),IF(AND(SUM(W11:W14)&gt;0,SUM(W15:W16)=0),AVERAGE(W11:W14),IF(AND(SUM(W11:W15)&gt;0,W16=0),AVERAGE(W11:W15),AVERAGE(W11:W16))))))</f>
        <v>0</v>
      </c>
      <c r="AD11" s="350" t="str">
        <f>IF(AND(AC11&gt;=50,AC11&lt;=99),"MODERADO",IF(AND(AC11=100), "FUERTE",IF(AND(AC11&lt;50), "DEBIL")))</f>
        <v>DEBIL</v>
      </c>
      <c r="AE11" s="356"/>
      <c r="AF11" s="356"/>
      <c r="AG11" s="345" t="str">
        <f>IFERROR(_xlfn.IFS(AND(AD11="MODERADO",AE11="Directamente"),1,AND(AD11="FUERTE",AE11="Directamente"),2),"0")</f>
        <v>0</v>
      </c>
      <c r="AH11" s="345" t="str">
        <f>IFERROR(_xlfn.IFS(AND(AD11="MODERADO",AF11="Directamente"),1,AND(AD11="FUERTE",AF11="Directamente"),2,AND(AD11="FUERTE",AF11="Indirectamente"),1),"0")</f>
        <v>0</v>
      </c>
      <c r="AI11" s="344"/>
      <c r="AJ11" s="344"/>
      <c r="AK11" s="355">
        <f>+(AI11*AJ11)*4</f>
        <v>0</v>
      </c>
      <c r="AL11" s="351"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57"/>
      <c r="AN11" s="155"/>
      <c r="AO11" s="156"/>
      <c r="AP11" s="120"/>
      <c r="AQ11" s="120"/>
      <c r="AR11" s="155"/>
      <c r="AS11" s="120"/>
      <c r="AT11" s="155"/>
      <c r="AU11" s="120"/>
      <c r="AV11" s="155"/>
      <c r="AW11" s="120"/>
      <c r="AX11" s="155"/>
      <c r="AY11" s="156"/>
      <c r="AZ11" s="155"/>
      <c r="BA11" s="155"/>
      <c r="BB11" s="156"/>
      <c r="BC11" s="120"/>
      <c r="BD11" s="120"/>
      <c r="BE11" s="155"/>
      <c r="BF11" s="155"/>
      <c r="BG11" s="156"/>
      <c r="BH11" s="120"/>
      <c r="BI11" s="120"/>
      <c r="BJ11" s="155"/>
      <c r="BK11" s="155"/>
      <c r="BL11" s="156"/>
      <c r="BM11" s="120"/>
      <c r="BN11" s="120"/>
      <c r="BO11" s="155"/>
      <c r="BP11" s="155"/>
      <c r="BQ11" s="156"/>
      <c r="BR11" s="120"/>
      <c r="BS11" s="120"/>
      <c r="BT11" s="120"/>
      <c r="BU11" s="155"/>
      <c r="BV11" s="155"/>
      <c r="BW11" s="155"/>
      <c r="BX11" s="120"/>
      <c r="BY11" s="155"/>
      <c r="BZ11" s="155"/>
      <c r="CA11" s="120"/>
      <c r="CB11" s="155"/>
      <c r="CC11" s="156"/>
      <c r="CD11" s="155"/>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row>
    <row r="12" spans="1:108" ht="21" customHeight="1" thickTop="1" thickBot="1" x14ac:dyDescent="0.35">
      <c r="A12" s="308"/>
      <c r="B12" s="290"/>
      <c r="C12" s="290"/>
      <c r="D12" s="290"/>
      <c r="E12" s="309"/>
      <c r="F12" s="290"/>
      <c r="G12" s="290"/>
      <c r="H12" s="290"/>
      <c r="I12" s="290"/>
      <c r="J12" s="308"/>
      <c r="K12" s="308"/>
      <c r="L12" s="355"/>
      <c r="M12" s="352"/>
      <c r="N12" s="156">
        <v>2</v>
      </c>
      <c r="O12" s="116"/>
      <c r="P12" s="122"/>
      <c r="Q12" s="122"/>
      <c r="R12" s="122"/>
      <c r="S12" s="122"/>
      <c r="T12" s="122"/>
      <c r="U12" s="122"/>
      <c r="V12" s="122"/>
      <c r="W12" s="125">
        <f t="shared" si="1"/>
        <v>0</v>
      </c>
      <c r="X12" s="126" t="str">
        <f t="shared" si="0"/>
        <v>DEBIL</v>
      </c>
      <c r="Y12" s="124"/>
      <c r="Z12" s="127" t="str">
        <f t="shared" si="2"/>
        <v/>
      </c>
      <c r="AA12" s="125" t="str">
        <f t="shared" si="3"/>
        <v>SI</v>
      </c>
      <c r="AB12" s="122"/>
      <c r="AC12" s="350"/>
      <c r="AD12" s="350"/>
      <c r="AE12" s="356"/>
      <c r="AF12" s="356"/>
      <c r="AG12" s="345"/>
      <c r="AH12" s="345"/>
      <c r="AI12" s="344"/>
      <c r="AJ12" s="344"/>
      <c r="AK12" s="355"/>
      <c r="AL12" s="352"/>
      <c r="AM12" s="358"/>
      <c r="AN12" s="155"/>
      <c r="AO12" s="156"/>
      <c r="AP12" s="120"/>
      <c r="AQ12" s="120"/>
      <c r="AR12" s="155"/>
      <c r="AS12" s="120"/>
      <c r="AT12" s="155"/>
      <c r="AU12" s="120"/>
      <c r="AV12" s="155"/>
      <c r="AW12" s="120"/>
      <c r="AX12" s="155"/>
      <c r="AY12" s="156"/>
      <c r="AZ12" s="155"/>
      <c r="BA12" s="155"/>
      <c r="BB12" s="156"/>
      <c r="BC12" s="120"/>
      <c r="BD12" s="120"/>
      <c r="BE12" s="155"/>
      <c r="BF12" s="155"/>
      <c r="BG12" s="156"/>
      <c r="BH12" s="120"/>
      <c r="BI12" s="120"/>
      <c r="BJ12" s="155"/>
      <c r="BK12" s="155"/>
      <c r="BL12" s="156"/>
      <c r="BM12" s="120"/>
      <c r="BN12" s="120"/>
      <c r="BO12" s="155"/>
      <c r="BP12" s="155"/>
      <c r="BQ12" s="156"/>
      <c r="BR12" s="120"/>
      <c r="BS12" s="120"/>
      <c r="BT12" s="120"/>
      <c r="BU12" s="155"/>
      <c r="BV12" s="155"/>
      <c r="BW12" s="155"/>
      <c r="BX12" s="120"/>
      <c r="BY12" s="155"/>
      <c r="BZ12" s="155"/>
      <c r="CA12" s="120"/>
      <c r="CB12" s="155"/>
      <c r="CC12" s="156"/>
      <c r="CD12" s="155"/>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row>
    <row r="13" spans="1:108" ht="21" customHeight="1" thickTop="1" thickBot="1" x14ac:dyDescent="0.35">
      <c r="A13" s="308"/>
      <c r="B13" s="290"/>
      <c r="C13" s="290"/>
      <c r="D13" s="290"/>
      <c r="E13" s="309"/>
      <c r="F13" s="290"/>
      <c r="G13" s="290"/>
      <c r="H13" s="290"/>
      <c r="I13" s="290"/>
      <c r="J13" s="308"/>
      <c r="K13" s="308"/>
      <c r="L13" s="355"/>
      <c r="M13" s="352"/>
      <c r="N13" s="156">
        <v>3</v>
      </c>
      <c r="O13" s="121"/>
      <c r="P13" s="122"/>
      <c r="Q13" s="122"/>
      <c r="R13" s="122"/>
      <c r="S13" s="122"/>
      <c r="T13" s="122"/>
      <c r="U13" s="122"/>
      <c r="V13" s="122"/>
      <c r="W13" s="125">
        <f t="shared" si="1"/>
        <v>0</v>
      </c>
      <c r="X13" s="126" t="str">
        <f t="shared" si="0"/>
        <v>DEBIL</v>
      </c>
      <c r="Y13" s="124"/>
      <c r="Z13" s="127" t="str">
        <f t="shared" si="2"/>
        <v/>
      </c>
      <c r="AA13" s="125" t="str">
        <f t="shared" si="3"/>
        <v>SI</v>
      </c>
      <c r="AB13" s="122"/>
      <c r="AC13" s="350"/>
      <c r="AD13" s="350"/>
      <c r="AE13" s="356"/>
      <c r="AF13" s="356"/>
      <c r="AG13" s="345"/>
      <c r="AH13" s="345"/>
      <c r="AI13" s="344"/>
      <c r="AJ13" s="344"/>
      <c r="AK13" s="355"/>
      <c r="AL13" s="352"/>
      <c r="AM13" s="358"/>
      <c r="AN13" s="155"/>
      <c r="AO13" s="156"/>
      <c r="AP13" s="120"/>
      <c r="AQ13" s="120"/>
      <c r="AR13" s="155"/>
      <c r="AS13" s="120"/>
      <c r="AT13" s="155"/>
      <c r="AU13" s="120"/>
      <c r="AV13" s="155"/>
      <c r="AW13" s="120"/>
      <c r="AX13" s="155"/>
      <c r="AY13" s="156"/>
      <c r="AZ13" s="155"/>
      <c r="BA13" s="155"/>
      <c r="BB13" s="156"/>
      <c r="BC13" s="120"/>
      <c r="BD13" s="120"/>
      <c r="BE13" s="155"/>
      <c r="BF13" s="155"/>
      <c r="BG13" s="156"/>
      <c r="BH13" s="120"/>
      <c r="BI13" s="120"/>
      <c r="BJ13" s="155"/>
      <c r="BK13" s="155"/>
      <c r="BL13" s="156"/>
      <c r="BM13" s="120"/>
      <c r="BN13" s="120"/>
      <c r="BO13" s="155"/>
      <c r="BP13" s="155"/>
      <c r="BQ13" s="156"/>
      <c r="BR13" s="120"/>
      <c r="BS13" s="120"/>
      <c r="BT13" s="120"/>
      <c r="BU13" s="155"/>
      <c r="BV13" s="155"/>
      <c r="BW13" s="155"/>
      <c r="BX13" s="120"/>
      <c r="BY13" s="155"/>
      <c r="BZ13" s="155"/>
      <c r="CA13" s="120"/>
      <c r="CB13" s="155"/>
      <c r="CC13" s="156"/>
      <c r="CD13" s="155"/>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row>
    <row r="14" spans="1:108" ht="21" customHeight="1" thickTop="1" thickBot="1" x14ac:dyDescent="0.35">
      <c r="A14" s="308"/>
      <c r="B14" s="290"/>
      <c r="C14" s="290"/>
      <c r="D14" s="290"/>
      <c r="E14" s="309"/>
      <c r="F14" s="290"/>
      <c r="G14" s="290"/>
      <c r="H14" s="290"/>
      <c r="I14" s="290"/>
      <c r="J14" s="308"/>
      <c r="K14" s="308"/>
      <c r="L14" s="355"/>
      <c r="M14" s="352"/>
      <c r="N14" s="156">
        <v>4</v>
      </c>
      <c r="O14" s="116"/>
      <c r="P14" s="122"/>
      <c r="Q14" s="122"/>
      <c r="R14" s="122"/>
      <c r="S14" s="122"/>
      <c r="T14" s="122"/>
      <c r="U14" s="122"/>
      <c r="V14" s="122"/>
      <c r="W14" s="125">
        <f t="shared" si="1"/>
        <v>0</v>
      </c>
      <c r="X14" s="126" t="str">
        <f t="shared" si="0"/>
        <v>DEBIL</v>
      </c>
      <c r="Y14" s="124"/>
      <c r="Z14" s="127" t="str">
        <f t="shared" si="2"/>
        <v/>
      </c>
      <c r="AA14" s="125" t="str">
        <f t="shared" si="3"/>
        <v>SI</v>
      </c>
      <c r="AB14" s="122"/>
      <c r="AC14" s="350"/>
      <c r="AD14" s="350"/>
      <c r="AE14" s="356"/>
      <c r="AF14" s="356"/>
      <c r="AG14" s="345"/>
      <c r="AH14" s="345"/>
      <c r="AI14" s="344"/>
      <c r="AJ14" s="344"/>
      <c r="AK14" s="355"/>
      <c r="AL14" s="352"/>
      <c r="AM14" s="358"/>
      <c r="AN14" s="155"/>
      <c r="AO14" s="156"/>
      <c r="AP14" s="120"/>
      <c r="AQ14" s="120"/>
      <c r="AR14" s="155"/>
      <c r="AS14" s="120"/>
      <c r="AT14" s="155"/>
      <c r="AU14" s="120"/>
      <c r="AV14" s="155"/>
      <c r="AW14" s="120"/>
      <c r="AX14" s="155"/>
      <c r="AY14" s="156"/>
      <c r="AZ14" s="155"/>
      <c r="BA14" s="155"/>
      <c r="BB14" s="156"/>
      <c r="BC14" s="120"/>
      <c r="BD14" s="120"/>
      <c r="BE14" s="155"/>
      <c r="BF14" s="155"/>
      <c r="BG14" s="156"/>
      <c r="BH14" s="120"/>
      <c r="BI14" s="120"/>
      <c r="BJ14" s="155"/>
      <c r="BK14" s="155"/>
      <c r="BL14" s="156"/>
      <c r="BM14" s="120"/>
      <c r="BN14" s="120"/>
      <c r="BO14" s="155"/>
      <c r="BP14" s="155"/>
      <c r="BQ14" s="156"/>
      <c r="BR14" s="120"/>
      <c r="BS14" s="120"/>
      <c r="BT14" s="120"/>
      <c r="BU14" s="155"/>
      <c r="BV14" s="155"/>
      <c r="BW14" s="155"/>
      <c r="BX14" s="120"/>
      <c r="BY14" s="155"/>
      <c r="BZ14" s="155"/>
      <c r="CA14" s="120"/>
      <c r="CB14" s="155"/>
      <c r="CC14" s="156"/>
      <c r="CD14" s="155"/>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row>
    <row r="15" spans="1:108" ht="21" customHeight="1" thickTop="1" thickBot="1" x14ac:dyDescent="0.35">
      <c r="A15" s="308"/>
      <c r="B15" s="290"/>
      <c r="C15" s="290"/>
      <c r="D15" s="290"/>
      <c r="E15" s="309"/>
      <c r="F15" s="290"/>
      <c r="G15" s="290"/>
      <c r="H15" s="290"/>
      <c r="I15" s="290"/>
      <c r="J15" s="308"/>
      <c r="K15" s="308"/>
      <c r="L15" s="355"/>
      <c r="M15" s="352"/>
      <c r="N15" s="156">
        <v>5</v>
      </c>
      <c r="O15" s="116"/>
      <c r="P15" s="122"/>
      <c r="Q15" s="122"/>
      <c r="R15" s="122"/>
      <c r="S15" s="122"/>
      <c r="T15" s="122"/>
      <c r="U15" s="122"/>
      <c r="V15" s="122"/>
      <c r="W15" s="125">
        <f t="shared" si="1"/>
        <v>0</v>
      </c>
      <c r="X15" s="126" t="str">
        <f t="shared" si="0"/>
        <v>DEBIL</v>
      </c>
      <c r="Y15" s="124"/>
      <c r="Z15" s="127" t="str">
        <f t="shared" si="2"/>
        <v/>
      </c>
      <c r="AA15" s="125" t="str">
        <f t="shared" si="3"/>
        <v>SI</v>
      </c>
      <c r="AB15" s="122"/>
      <c r="AC15" s="350"/>
      <c r="AD15" s="350"/>
      <c r="AE15" s="356"/>
      <c r="AF15" s="356"/>
      <c r="AG15" s="345"/>
      <c r="AH15" s="345"/>
      <c r="AI15" s="344"/>
      <c r="AJ15" s="344"/>
      <c r="AK15" s="355"/>
      <c r="AL15" s="352"/>
      <c r="AM15" s="358"/>
      <c r="AN15" s="155"/>
      <c r="AO15" s="156"/>
      <c r="AP15" s="120"/>
      <c r="AQ15" s="120"/>
      <c r="AR15" s="155"/>
      <c r="AS15" s="120"/>
      <c r="AT15" s="155"/>
      <c r="AU15" s="120"/>
      <c r="AV15" s="155"/>
      <c r="AW15" s="120"/>
      <c r="AX15" s="155"/>
      <c r="AY15" s="156"/>
      <c r="AZ15" s="155"/>
      <c r="BA15" s="155"/>
      <c r="BB15" s="156"/>
      <c r="BC15" s="120"/>
      <c r="BD15" s="120"/>
      <c r="BE15" s="155"/>
      <c r="BF15" s="155"/>
      <c r="BG15" s="156"/>
      <c r="BH15" s="120"/>
      <c r="BI15" s="120"/>
      <c r="BJ15" s="155"/>
      <c r="BK15" s="155"/>
      <c r="BL15" s="156"/>
      <c r="BM15" s="120"/>
      <c r="BN15" s="120"/>
      <c r="BO15" s="155"/>
      <c r="BP15" s="155"/>
      <c r="BQ15" s="156"/>
      <c r="BR15" s="120"/>
      <c r="BS15" s="120"/>
      <c r="BT15" s="120"/>
      <c r="BU15" s="155"/>
      <c r="BV15" s="155"/>
      <c r="BW15" s="155"/>
      <c r="BX15" s="120"/>
      <c r="BY15" s="155"/>
      <c r="BZ15" s="155"/>
      <c r="CA15" s="120"/>
      <c r="CB15" s="155"/>
      <c r="CC15" s="156"/>
      <c r="CD15" s="155"/>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row>
    <row r="16" spans="1:108" ht="21" customHeight="1" thickTop="1" thickBot="1" x14ac:dyDescent="0.35">
      <c r="A16" s="308"/>
      <c r="B16" s="290"/>
      <c r="C16" s="290"/>
      <c r="D16" s="290"/>
      <c r="E16" s="309"/>
      <c r="F16" s="290"/>
      <c r="G16" s="290"/>
      <c r="H16" s="290"/>
      <c r="I16" s="290"/>
      <c r="J16" s="308"/>
      <c r="K16" s="308"/>
      <c r="L16" s="355"/>
      <c r="M16" s="353"/>
      <c r="N16" s="156">
        <v>6</v>
      </c>
      <c r="O16" s="116"/>
      <c r="P16" s="122"/>
      <c r="Q16" s="122"/>
      <c r="R16" s="122"/>
      <c r="S16" s="122"/>
      <c r="T16" s="122"/>
      <c r="U16" s="122"/>
      <c r="V16" s="122"/>
      <c r="W16" s="125">
        <f t="shared" si="1"/>
        <v>0</v>
      </c>
      <c r="X16" s="126" t="str">
        <f t="shared" si="0"/>
        <v>DEBIL</v>
      </c>
      <c r="Y16" s="124"/>
      <c r="Z16" s="127" t="str">
        <f t="shared" si="2"/>
        <v/>
      </c>
      <c r="AA16" s="125" t="str">
        <f t="shared" si="3"/>
        <v>SI</v>
      </c>
      <c r="AB16" s="122"/>
      <c r="AC16" s="350"/>
      <c r="AD16" s="350"/>
      <c r="AE16" s="356"/>
      <c r="AF16" s="356"/>
      <c r="AG16" s="345"/>
      <c r="AH16" s="345"/>
      <c r="AI16" s="344"/>
      <c r="AJ16" s="344"/>
      <c r="AK16" s="355"/>
      <c r="AL16" s="353"/>
      <c r="AM16" s="359"/>
      <c r="AN16" s="155"/>
      <c r="AO16" s="156"/>
      <c r="AP16" s="120"/>
      <c r="AQ16" s="120"/>
      <c r="AR16" s="155"/>
      <c r="AS16" s="120"/>
      <c r="AT16" s="155"/>
      <c r="AU16" s="120"/>
      <c r="AV16" s="155"/>
      <c r="AW16" s="120"/>
      <c r="AX16" s="155"/>
      <c r="AY16" s="156"/>
      <c r="AZ16" s="155"/>
      <c r="BA16" s="155"/>
      <c r="BB16" s="156"/>
      <c r="BC16" s="120"/>
      <c r="BD16" s="120"/>
      <c r="BE16" s="155"/>
      <c r="BF16" s="155"/>
      <c r="BG16" s="156"/>
      <c r="BH16" s="120"/>
      <c r="BI16" s="120"/>
      <c r="BJ16" s="155"/>
      <c r="BK16" s="155"/>
      <c r="BL16" s="156"/>
      <c r="BM16" s="120"/>
      <c r="BN16" s="120"/>
      <c r="BO16" s="155"/>
      <c r="BP16" s="155"/>
      <c r="BQ16" s="156"/>
      <c r="BR16" s="120"/>
      <c r="BS16" s="120"/>
      <c r="BT16" s="120"/>
      <c r="BU16" s="155"/>
      <c r="BV16" s="155"/>
      <c r="BW16" s="155"/>
      <c r="BX16" s="120"/>
      <c r="BY16" s="155"/>
      <c r="BZ16" s="155"/>
      <c r="CA16" s="120"/>
      <c r="CB16" s="155"/>
      <c r="CC16" s="156"/>
      <c r="CD16" s="155"/>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row>
    <row r="17" spans="1:108" ht="21" customHeight="1" thickTop="1" thickBot="1" x14ac:dyDescent="0.35">
      <c r="A17" s="308">
        <v>3</v>
      </c>
      <c r="B17" s="290"/>
      <c r="C17" s="290"/>
      <c r="D17" s="290"/>
      <c r="E17" s="309"/>
      <c r="F17" s="290"/>
      <c r="G17" s="290"/>
      <c r="H17" s="290"/>
      <c r="I17" s="290"/>
      <c r="J17" s="308"/>
      <c r="K17" s="308"/>
      <c r="L17" s="355">
        <f>+(J17*K17)*4</f>
        <v>0</v>
      </c>
      <c r="M17" s="351" t="b">
        <f>IF(OR(AND(J17=3,K17=4),AND(J17=2,K17=5),AND(J17=2,K17=5),AND(L17=20),AND(L17&gt;=52,L17&lt;=100)),"ZONA RIESGO EXTREMA",IF(OR(AND(J17=5,K17=2),AND(J17=4,K17=3),AND(J17=1,K17=4),AND(L17=16),AND(L17&gt;=28,L17&lt;=48)),"ZONA RIESGO ALTA",IF(OR(AND(J17=1,K17=3),AND(J17=4,K17=1),AND(L17=24)),"ZONA RIESGO MODERADA",IF(AND(L17&gt;=4,L17&lt;=16),"ZONA RIESGO BAJA"))))</f>
        <v>0</v>
      </c>
      <c r="N17" s="156">
        <v>1</v>
      </c>
      <c r="O17" s="116"/>
      <c r="P17" s="122"/>
      <c r="Q17" s="122"/>
      <c r="R17" s="122"/>
      <c r="S17" s="122"/>
      <c r="T17" s="122"/>
      <c r="U17" s="122"/>
      <c r="V17" s="122"/>
      <c r="W17" s="125">
        <f t="shared" si="1"/>
        <v>0</v>
      </c>
      <c r="X17" s="126" t="str">
        <f t="shared" si="0"/>
        <v>DEBIL</v>
      </c>
      <c r="Y17" s="124"/>
      <c r="Z17" s="127" t="str">
        <f t="shared" si="2"/>
        <v/>
      </c>
      <c r="AA17" s="125" t="str">
        <f t="shared" si="3"/>
        <v>SI</v>
      </c>
      <c r="AB17" s="122"/>
      <c r="AC17" s="350">
        <f>IF(AND(W17&gt;0,SUM(W18:W22)=0),W17,IF(AND(SUM(W17:W18)&gt;0,SUM(W19:W22)=0),AVERAGE(W17:W18),IF(AND(SUM(W17:W19)&gt;0,SUM(W20:W22)=0),AVERAGE(W17:W19),IF(AND(SUM(W17:W20)&gt;0,SUM(W21:W22)=0),AVERAGE(W17:W20),IF(AND(SUM(W17:W21)&gt;0,W22=0),AVERAGE(W17:W21),AVERAGE(W17:W22))))))</f>
        <v>0</v>
      </c>
      <c r="AD17" s="350" t="str">
        <f>IF(AND(AC17&gt;=50,AC17&lt;=99),"MODERADO",IF(AND(AC17=100), "FUERTE",IF(AND(AC17&lt;50), "DEBIL")))</f>
        <v>DEBIL</v>
      </c>
      <c r="AE17" s="356"/>
      <c r="AF17" s="356"/>
      <c r="AG17" s="345" t="str">
        <f>IFERROR(_xlfn.IFS(AND(AD17="MODERADO",AE17="Directamente"),1,AND(AD17="FUERTE",AE17="Directamente"),2),"0")</f>
        <v>0</v>
      </c>
      <c r="AH17" s="345" t="str">
        <f>IFERROR(_xlfn.IFS(AND(AD17="MODERADO",AF17="Directamente"),1,AND(AD17="FUERTE",AF17="Directamente"),2,AND(AD17="FUERTE",AF17="Indirectamente"),1),"0")</f>
        <v>0</v>
      </c>
      <c r="AI17" s="344"/>
      <c r="AJ17" s="344"/>
      <c r="AK17" s="355">
        <f>+(AI17*AJ17)*4</f>
        <v>0</v>
      </c>
      <c r="AL17" s="351"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57"/>
      <c r="AN17" s="155"/>
      <c r="AO17" s="156"/>
      <c r="AP17" s="120"/>
      <c r="AQ17" s="120"/>
      <c r="AR17" s="155"/>
      <c r="AS17" s="120"/>
      <c r="AT17" s="155"/>
      <c r="AU17" s="120"/>
      <c r="AV17" s="155"/>
      <c r="AW17" s="120"/>
      <c r="AX17" s="155"/>
      <c r="AY17" s="156"/>
      <c r="AZ17" s="155"/>
      <c r="BA17" s="155"/>
      <c r="BB17" s="156"/>
      <c r="BC17" s="120"/>
      <c r="BD17" s="120"/>
      <c r="BE17" s="155"/>
      <c r="BF17" s="155"/>
      <c r="BG17" s="156"/>
      <c r="BH17" s="120"/>
      <c r="BI17" s="120"/>
      <c r="BJ17" s="155"/>
      <c r="BK17" s="155"/>
      <c r="BL17" s="156"/>
      <c r="BM17" s="120"/>
      <c r="BN17" s="120"/>
      <c r="BO17" s="155"/>
      <c r="BP17" s="155"/>
      <c r="BQ17" s="156"/>
      <c r="BR17" s="120"/>
      <c r="BS17" s="120"/>
      <c r="BT17" s="120"/>
      <c r="BU17" s="155"/>
      <c r="BV17" s="155"/>
      <c r="BW17" s="155"/>
      <c r="BX17" s="120"/>
      <c r="BY17" s="155"/>
      <c r="BZ17" s="155"/>
      <c r="CA17" s="120"/>
      <c r="CB17" s="155"/>
      <c r="CC17" s="156"/>
      <c r="CD17" s="155"/>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row>
    <row r="18" spans="1:108" ht="21" customHeight="1" thickTop="1" thickBot="1" x14ac:dyDescent="0.35">
      <c r="A18" s="308"/>
      <c r="B18" s="290"/>
      <c r="C18" s="290"/>
      <c r="D18" s="290"/>
      <c r="E18" s="309"/>
      <c r="F18" s="290"/>
      <c r="G18" s="290"/>
      <c r="H18" s="290"/>
      <c r="I18" s="290"/>
      <c r="J18" s="308"/>
      <c r="K18" s="308"/>
      <c r="L18" s="355"/>
      <c r="M18" s="352"/>
      <c r="N18" s="156">
        <v>2</v>
      </c>
      <c r="O18" s="116"/>
      <c r="P18" s="122"/>
      <c r="Q18" s="122"/>
      <c r="R18" s="122"/>
      <c r="S18" s="122"/>
      <c r="T18" s="122"/>
      <c r="U18" s="122"/>
      <c r="V18" s="122"/>
      <c r="W18" s="125">
        <f t="shared" si="1"/>
        <v>0</v>
      </c>
      <c r="X18" s="126" t="str">
        <f t="shared" si="0"/>
        <v>DEBIL</v>
      </c>
      <c r="Y18" s="124"/>
      <c r="Z18" s="127" t="str">
        <f t="shared" si="2"/>
        <v/>
      </c>
      <c r="AA18" s="125" t="str">
        <f t="shared" si="3"/>
        <v>SI</v>
      </c>
      <c r="AB18" s="122"/>
      <c r="AC18" s="350"/>
      <c r="AD18" s="350"/>
      <c r="AE18" s="356"/>
      <c r="AF18" s="356"/>
      <c r="AG18" s="345"/>
      <c r="AH18" s="345"/>
      <c r="AI18" s="344"/>
      <c r="AJ18" s="344"/>
      <c r="AK18" s="355"/>
      <c r="AL18" s="352"/>
      <c r="AM18" s="358"/>
      <c r="AN18" s="155"/>
      <c r="AO18" s="156"/>
      <c r="AP18" s="120"/>
      <c r="AQ18" s="120"/>
      <c r="AR18" s="155"/>
      <c r="AS18" s="120"/>
      <c r="AT18" s="155"/>
      <c r="AU18" s="120"/>
      <c r="AV18" s="155"/>
      <c r="AW18" s="120"/>
      <c r="AX18" s="155"/>
      <c r="AY18" s="156"/>
      <c r="AZ18" s="155"/>
      <c r="BA18" s="155"/>
      <c r="BB18" s="156"/>
      <c r="BC18" s="120"/>
      <c r="BD18" s="120"/>
      <c r="BE18" s="155"/>
      <c r="BF18" s="155"/>
      <c r="BG18" s="156"/>
      <c r="BH18" s="120"/>
      <c r="BI18" s="120"/>
      <c r="BJ18" s="155"/>
      <c r="BK18" s="155"/>
      <c r="BL18" s="156"/>
      <c r="BM18" s="120"/>
      <c r="BN18" s="120"/>
      <c r="BO18" s="155"/>
      <c r="BP18" s="155"/>
      <c r="BQ18" s="156"/>
      <c r="BR18" s="120"/>
      <c r="BS18" s="120"/>
      <c r="BT18" s="120"/>
      <c r="BU18" s="155"/>
      <c r="BV18" s="155"/>
      <c r="BW18" s="155"/>
      <c r="BX18" s="120"/>
      <c r="BY18" s="155"/>
      <c r="BZ18" s="155"/>
      <c r="CA18" s="120"/>
      <c r="CB18" s="155"/>
      <c r="CC18" s="156"/>
      <c r="CD18" s="155"/>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row>
    <row r="19" spans="1:108" ht="21" customHeight="1" thickTop="1" thickBot="1" x14ac:dyDescent="0.35">
      <c r="A19" s="308"/>
      <c r="B19" s="290"/>
      <c r="C19" s="290"/>
      <c r="D19" s="290"/>
      <c r="E19" s="309"/>
      <c r="F19" s="290"/>
      <c r="G19" s="290"/>
      <c r="H19" s="290"/>
      <c r="I19" s="290"/>
      <c r="J19" s="308"/>
      <c r="K19" s="308"/>
      <c r="L19" s="355"/>
      <c r="M19" s="352"/>
      <c r="N19" s="156">
        <v>3</v>
      </c>
      <c r="O19" s="121"/>
      <c r="P19" s="122"/>
      <c r="Q19" s="122"/>
      <c r="R19" s="122"/>
      <c r="S19" s="122"/>
      <c r="T19" s="122"/>
      <c r="U19" s="122"/>
      <c r="V19" s="122"/>
      <c r="W19" s="125">
        <f t="shared" si="1"/>
        <v>0</v>
      </c>
      <c r="X19" s="126" t="str">
        <f t="shared" si="0"/>
        <v>DEBIL</v>
      </c>
      <c r="Y19" s="124"/>
      <c r="Z19" s="127" t="str">
        <f t="shared" si="2"/>
        <v/>
      </c>
      <c r="AA19" s="125" t="str">
        <f t="shared" si="3"/>
        <v>SI</v>
      </c>
      <c r="AB19" s="122"/>
      <c r="AC19" s="350"/>
      <c r="AD19" s="350"/>
      <c r="AE19" s="356"/>
      <c r="AF19" s="356"/>
      <c r="AG19" s="345"/>
      <c r="AH19" s="345"/>
      <c r="AI19" s="344"/>
      <c r="AJ19" s="344"/>
      <c r="AK19" s="355"/>
      <c r="AL19" s="352"/>
      <c r="AM19" s="358"/>
      <c r="AN19" s="155"/>
      <c r="AO19" s="156"/>
      <c r="AP19" s="120"/>
      <c r="AQ19" s="120"/>
      <c r="AR19" s="155"/>
      <c r="AS19" s="120"/>
      <c r="AT19" s="155"/>
      <c r="AU19" s="120"/>
      <c r="AV19" s="155"/>
      <c r="AW19" s="120"/>
      <c r="AX19" s="155"/>
      <c r="AY19" s="156"/>
      <c r="AZ19" s="155"/>
      <c r="BA19" s="155"/>
      <c r="BB19" s="156"/>
      <c r="BC19" s="120"/>
      <c r="BD19" s="120"/>
      <c r="BE19" s="155"/>
      <c r="BF19" s="155"/>
      <c r="BG19" s="156"/>
      <c r="BH19" s="120"/>
      <c r="BI19" s="120"/>
      <c r="BJ19" s="155"/>
      <c r="BK19" s="155"/>
      <c r="BL19" s="156"/>
      <c r="BM19" s="120"/>
      <c r="BN19" s="120"/>
      <c r="BO19" s="155"/>
      <c r="BP19" s="155"/>
      <c r="BQ19" s="156"/>
      <c r="BR19" s="120"/>
      <c r="BS19" s="120"/>
      <c r="BT19" s="120"/>
      <c r="BU19" s="155"/>
      <c r="BV19" s="155"/>
      <c r="BW19" s="155"/>
      <c r="BX19" s="120"/>
      <c r="BY19" s="155"/>
      <c r="BZ19" s="155"/>
      <c r="CA19" s="120"/>
      <c r="CB19" s="155"/>
      <c r="CC19" s="156"/>
      <c r="CD19" s="155"/>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row>
    <row r="20" spans="1:108" ht="21" customHeight="1" thickTop="1" thickBot="1" x14ac:dyDescent="0.35">
      <c r="A20" s="308"/>
      <c r="B20" s="290"/>
      <c r="C20" s="290"/>
      <c r="D20" s="290"/>
      <c r="E20" s="309"/>
      <c r="F20" s="290"/>
      <c r="G20" s="290"/>
      <c r="H20" s="290"/>
      <c r="I20" s="290"/>
      <c r="J20" s="308"/>
      <c r="K20" s="308"/>
      <c r="L20" s="355"/>
      <c r="M20" s="352"/>
      <c r="N20" s="156">
        <v>4</v>
      </c>
      <c r="O20" s="116"/>
      <c r="P20" s="122"/>
      <c r="Q20" s="122"/>
      <c r="R20" s="122"/>
      <c r="S20" s="122"/>
      <c r="T20" s="122"/>
      <c r="U20" s="122"/>
      <c r="V20" s="122"/>
      <c r="W20" s="125">
        <f t="shared" si="1"/>
        <v>0</v>
      </c>
      <c r="X20" s="126" t="str">
        <f t="shared" si="0"/>
        <v>DEBIL</v>
      </c>
      <c r="Y20" s="124"/>
      <c r="Z20" s="127" t="str">
        <f t="shared" si="2"/>
        <v/>
      </c>
      <c r="AA20" s="125" t="str">
        <f t="shared" si="3"/>
        <v>SI</v>
      </c>
      <c r="AB20" s="122"/>
      <c r="AC20" s="350"/>
      <c r="AD20" s="350"/>
      <c r="AE20" s="356"/>
      <c r="AF20" s="356"/>
      <c r="AG20" s="345"/>
      <c r="AH20" s="345"/>
      <c r="AI20" s="344"/>
      <c r="AJ20" s="344"/>
      <c r="AK20" s="355"/>
      <c r="AL20" s="352"/>
      <c r="AM20" s="358"/>
      <c r="AN20" s="155"/>
      <c r="AO20" s="156"/>
      <c r="AP20" s="120"/>
      <c r="AQ20" s="120"/>
      <c r="AR20" s="155"/>
      <c r="AS20" s="120"/>
      <c r="AT20" s="155"/>
      <c r="AU20" s="120"/>
      <c r="AV20" s="155"/>
      <c r="AW20" s="120"/>
      <c r="AX20" s="155"/>
      <c r="AY20" s="156"/>
      <c r="AZ20" s="155"/>
      <c r="BA20" s="155"/>
      <c r="BB20" s="156"/>
      <c r="BC20" s="120"/>
      <c r="BD20" s="120"/>
      <c r="BE20" s="155"/>
      <c r="BF20" s="155"/>
      <c r="BG20" s="156"/>
      <c r="BH20" s="120"/>
      <c r="BI20" s="120"/>
      <c r="BJ20" s="155"/>
      <c r="BK20" s="155"/>
      <c r="BL20" s="156"/>
      <c r="BM20" s="120"/>
      <c r="BN20" s="120"/>
      <c r="BO20" s="155"/>
      <c r="BP20" s="155"/>
      <c r="BQ20" s="156"/>
      <c r="BR20" s="120"/>
      <c r="BS20" s="120"/>
      <c r="BT20" s="120"/>
      <c r="BU20" s="155"/>
      <c r="BV20" s="155"/>
      <c r="BW20" s="155"/>
      <c r="BX20" s="120"/>
      <c r="BY20" s="155"/>
      <c r="BZ20" s="155"/>
      <c r="CA20" s="120"/>
      <c r="CB20" s="155"/>
      <c r="CC20" s="156"/>
      <c r="CD20" s="155"/>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row>
    <row r="21" spans="1:108" ht="21" customHeight="1" thickTop="1" thickBot="1" x14ac:dyDescent="0.35">
      <c r="A21" s="308"/>
      <c r="B21" s="290"/>
      <c r="C21" s="290"/>
      <c r="D21" s="290"/>
      <c r="E21" s="309"/>
      <c r="F21" s="290"/>
      <c r="G21" s="290"/>
      <c r="H21" s="290"/>
      <c r="I21" s="290"/>
      <c r="J21" s="308"/>
      <c r="K21" s="308"/>
      <c r="L21" s="355"/>
      <c r="M21" s="352"/>
      <c r="N21" s="156">
        <v>5</v>
      </c>
      <c r="O21" s="116"/>
      <c r="P21" s="122"/>
      <c r="Q21" s="122"/>
      <c r="R21" s="122"/>
      <c r="S21" s="122"/>
      <c r="T21" s="122"/>
      <c r="U21" s="122"/>
      <c r="V21" s="122"/>
      <c r="W21" s="125">
        <f t="shared" si="1"/>
        <v>0</v>
      </c>
      <c r="X21" s="126" t="str">
        <f t="shared" si="0"/>
        <v>DEBIL</v>
      </c>
      <c r="Y21" s="124"/>
      <c r="Z21" s="127" t="str">
        <f t="shared" si="2"/>
        <v/>
      </c>
      <c r="AA21" s="125" t="str">
        <f t="shared" si="3"/>
        <v>SI</v>
      </c>
      <c r="AB21" s="122"/>
      <c r="AC21" s="350"/>
      <c r="AD21" s="350"/>
      <c r="AE21" s="356"/>
      <c r="AF21" s="356"/>
      <c r="AG21" s="345"/>
      <c r="AH21" s="345"/>
      <c r="AI21" s="344"/>
      <c r="AJ21" s="344"/>
      <c r="AK21" s="355"/>
      <c r="AL21" s="352"/>
      <c r="AM21" s="358"/>
      <c r="AN21" s="155"/>
      <c r="AO21" s="156"/>
      <c r="AP21" s="120"/>
      <c r="AQ21" s="120"/>
      <c r="AR21" s="155"/>
      <c r="AS21" s="120"/>
      <c r="AT21" s="155"/>
      <c r="AU21" s="120"/>
      <c r="AV21" s="155"/>
      <c r="AW21" s="120"/>
      <c r="AX21" s="155"/>
      <c r="AY21" s="156"/>
      <c r="AZ21" s="155"/>
      <c r="BA21" s="155"/>
      <c r="BB21" s="156"/>
      <c r="BC21" s="120"/>
      <c r="BD21" s="120"/>
      <c r="BE21" s="155"/>
      <c r="BF21" s="155"/>
      <c r="BG21" s="156"/>
      <c r="BH21" s="120"/>
      <c r="BI21" s="120"/>
      <c r="BJ21" s="155"/>
      <c r="BK21" s="155"/>
      <c r="BL21" s="156"/>
      <c r="BM21" s="120"/>
      <c r="BN21" s="120"/>
      <c r="BO21" s="155"/>
      <c r="BP21" s="155"/>
      <c r="BQ21" s="156"/>
      <c r="BR21" s="120"/>
      <c r="BS21" s="120"/>
      <c r="BT21" s="120"/>
      <c r="BU21" s="155"/>
      <c r="BV21" s="155"/>
      <c r="BW21" s="155"/>
      <c r="BX21" s="120"/>
      <c r="BY21" s="155"/>
      <c r="BZ21" s="155"/>
      <c r="CA21" s="120"/>
      <c r="CB21" s="155"/>
      <c r="CC21" s="156"/>
      <c r="CD21" s="155"/>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row>
    <row r="22" spans="1:108" ht="21" customHeight="1" thickTop="1" thickBot="1" x14ac:dyDescent="0.35">
      <c r="A22" s="308"/>
      <c r="B22" s="290"/>
      <c r="C22" s="290"/>
      <c r="D22" s="290"/>
      <c r="E22" s="309"/>
      <c r="F22" s="290"/>
      <c r="G22" s="290"/>
      <c r="H22" s="290"/>
      <c r="I22" s="290"/>
      <c r="J22" s="308"/>
      <c r="K22" s="308"/>
      <c r="L22" s="355"/>
      <c r="M22" s="353"/>
      <c r="N22" s="156">
        <v>6</v>
      </c>
      <c r="O22" s="116"/>
      <c r="P22" s="122"/>
      <c r="Q22" s="122"/>
      <c r="R22" s="122"/>
      <c r="S22" s="122"/>
      <c r="T22" s="122"/>
      <c r="U22" s="122"/>
      <c r="V22" s="122"/>
      <c r="W22" s="125">
        <f t="shared" si="1"/>
        <v>0</v>
      </c>
      <c r="X22" s="126" t="str">
        <f t="shared" si="0"/>
        <v>DEBIL</v>
      </c>
      <c r="Y22" s="124"/>
      <c r="Z22" s="127" t="str">
        <f t="shared" si="2"/>
        <v/>
      </c>
      <c r="AA22" s="125" t="str">
        <f t="shared" si="3"/>
        <v>SI</v>
      </c>
      <c r="AB22" s="122"/>
      <c r="AC22" s="350"/>
      <c r="AD22" s="350"/>
      <c r="AE22" s="356"/>
      <c r="AF22" s="356"/>
      <c r="AG22" s="345"/>
      <c r="AH22" s="345"/>
      <c r="AI22" s="344"/>
      <c r="AJ22" s="344"/>
      <c r="AK22" s="355"/>
      <c r="AL22" s="353"/>
      <c r="AM22" s="359"/>
      <c r="AN22" s="155"/>
      <c r="AO22" s="156"/>
      <c r="AP22" s="120"/>
      <c r="AQ22" s="120"/>
      <c r="AR22" s="155"/>
      <c r="AS22" s="120"/>
      <c r="AT22" s="155"/>
      <c r="AU22" s="120"/>
      <c r="AV22" s="155"/>
      <c r="AW22" s="120"/>
      <c r="AX22" s="155"/>
      <c r="AY22" s="156"/>
      <c r="AZ22" s="155"/>
      <c r="BA22" s="155"/>
      <c r="BB22" s="156"/>
      <c r="BC22" s="120"/>
      <c r="BD22" s="120"/>
      <c r="BE22" s="155"/>
      <c r="BF22" s="155"/>
      <c r="BG22" s="156"/>
      <c r="BH22" s="120"/>
      <c r="BI22" s="120"/>
      <c r="BJ22" s="155"/>
      <c r="BK22" s="155"/>
      <c r="BL22" s="156"/>
      <c r="BM22" s="120"/>
      <c r="BN22" s="120"/>
      <c r="BO22" s="155"/>
      <c r="BP22" s="155"/>
      <c r="BQ22" s="156"/>
      <c r="BR22" s="120"/>
      <c r="BS22" s="120"/>
      <c r="BT22" s="120"/>
      <c r="BU22" s="155"/>
      <c r="BV22" s="155"/>
      <c r="BW22" s="155"/>
      <c r="BX22" s="120"/>
      <c r="BY22" s="155"/>
      <c r="BZ22" s="155"/>
      <c r="CA22" s="120"/>
      <c r="CB22" s="155"/>
      <c r="CC22" s="156"/>
      <c r="CD22" s="155"/>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row>
    <row r="23" spans="1:108" ht="21" customHeight="1" thickTop="1" thickBot="1" x14ac:dyDescent="0.35">
      <c r="A23" s="308">
        <v>4</v>
      </c>
      <c r="B23" s="290"/>
      <c r="C23" s="290"/>
      <c r="D23" s="290"/>
      <c r="E23" s="309"/>
      <c r="F23" s="290"/>
      <c r="G23" s="290"/>
      <c r="H23" s="290"/>
      <c r="I23" s="290"/>
      <c r="J23" s="308"/>
      <c r="K23" s="308"/>
      <c r="L23" s="355">
        <f>+(J23*K23)*4</f>
        <v>0</v>
      </c>
      <c r="M23" s="351" t="b">
        <f>IF(OR(AND(J23=3,K23=4),AND(J23=2,K23=5),AND(J23=2,K23=5),AND(L23=20),AND(L23&gt;=52,L23&lt;=100)),"ZONA RIESGO EXTREMA",IF(OR(AND(J23=5,K23=2),AND(J23=4,K23=3),AND(J23=1,K23=4),AND(L23=16),AND(L23&gt;=28,L23&lt;=48)),"ZONA RIESGO ALTA",IF(OR(AND(J23=1,K23=3),AND(J23=4,K23=1),AND(L23=24)),"ZONA RIESGO MODERADA",IF(AND(L23&gt;=4,L23&lt;=16),"ZONA RIESGO BAJA"))))</f>
        <v>0</v>
      </c>
      <c r="N23" s="156">
        <v>1</v>
      </c>
      <c r="O23" s="116"/>
      <c r="P23" s="122"/>
      <c r="Q23" s="122"/>
      <c r="R23" s="122"/>
      <c r="S23" s="122"/>
      <c r="T23" s="122"/>
      <c r="U23" s="122"/>
      <c r="V23" s="122"/>
      <c r="W23" s="125">
        <f t="shared" si="1"/>
        <v>0</v>
      </c>
      <c r="X23" s="126" t="str">
        <f t="shared" si="0"/>
        <v>DEBIL</v>
      </c>
      <c r="Y23" s="124"/>
      <c r="Z23" s="127" t="str">
        <f t="shared" si="2"/>
        <v/>
      </c>
      <c r="AA23" s="125" t="str">
        <f t="shared" si="3"/>
        <v>SI</v>
      </c>
      <c r="AB23" s="122"/>
      <c r="AC23" s="350">
        <f>IF(AND(W23&gt;0,SUM(W24:W28)=0),W23,IF(AND(SUM(W23:W24)&gt;0,SUM(W25:W28)=0),AVERAGE(W23:W24),IF(AND(SUM(W23:W25)&gt;0,SUM(W26:W28)=0),AVERAGE(W23:W25),IF(AND(SUM(W23:W26)&gt;0,SUM(W27:W28)=0),AVERAGE(W23:W26),IF(AND(SUM(W23:W27)&gt;0,W28=0),AVERAGE(W23:W27),AVERAGE(W23:W28))))))</f>
        <v>0</v>
      </c>
      <c r="AD23" s="350" t="str">
        <f>IF(AND(AC23&gt;=50,AC23&lt;=99),"MODERADO",IF(AND(AC23=100), "FUERTE",IF(AND(AC23&lt;50), "DEBIL")))</f>
        <v>DEBIL</v>
      </c>
      <c r="AE23" s="356"/>
      <c r="AF23" s="356"/>
      <c r="AG23" s="345" t="str">
        <f>IFERROR(_xlfn.IFS(AND(AD23="MODERADO",AE23="Directamente"),1,AND(AD23="FUERTE",AE23="Directamente"),2),"0")</f>
        <v>0</v>
      </c>
      <c r="AH23" s="345" t="str">
        <f>IFERROR(_xlfn.IFS(AND(AD23="MODERADO",AF23="Directamente"),1,AND(AD23="FUERTE",AF23="Directamente"),2,AND(AD23="FUERTE",AF23="Indirectamente"),1),"0")</f>
        <v>0</v>
      </c>
      <c r="AI23" s="344"/>
      <c r="AJ23" s="344"/>
      <c r="AK23" s="355">
        <f>+(AI23*AJ23)*4</f>
        <v>0</v>
      </c>
      <c r="AL23" s="351"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57"/>
      <c r="AN23" s="155"/>
      <c r="AO23" s="156"/>
      <c r="AP23" s="120"/>
      <c r="AQ23" s="120"/>
      <c r="AR23" s="155"/>
      <c r="AS23" s="120"/>
      <c r="AT23" s="155"/>
      <c r="AU23" s="120"/>
      <c r="AV23" s="155"/>
      <c r="AW23" s="120"/>
      <c r="AX23" s="155"/>
      <c r="AY23" s="156"/>
      <c r="AZ23" s="155"/>
      <c r="BA23" s="155"/>
      <c r="BB23" s="156"/>
      <c r="BC23" s="120"/>
      <c r="BD23" s="120"/>
      <c r="BE23" s="155"/>
      <c r="BF23" s="155"/>
      <c r="BG23" s="156"/>
      <c r="BH23" s="120"/>
      <c r="BI23" s="120"/>
      <c r="BJ23" s="155"/>
      <c r="BK23" s="155"/>
      <c r="BL23" s="156"/>
      <c r="BM23" s="120"/>
      <c r="BN23" s="120"/>
      <c r="BO23" s="155"/>
      <c r="BP23" s="155"/>
      <c r="BQ23" s="156"/>
      <c r="BR23" s="120"/>
      <c r="BS23" s="120"/>
      <c r="BT23" s="120"/>
      <c r="BU23" s="155"/>
      <c r="BV23" s="155"/>
      <c r="BW23" s="155"/>
      <c r="BX23" s="120"/>
      <c r="BY23" s="155"/>
      <c r="BZ23" s="155"/>
      <c r="CA23" s="120"/>
      <c r="CB23" s="155"/>
      <c r="CC23" s="156"/>
      <c r="CD23" s="155"/>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row>
    <row r="24" spans="1:108" ht="21" customHeight="1" thickTop="1" thickBot="1" x14ac:dyDescent="0.35">
      <c r="A24" s="308"/>
      <c r="B24" s="290"/>
      <c r="C24" s="290"/>
      <c r="D24" s="290"/>
      <c r="E24" s="309"/>
      <c r="F24" s="290"/>
      <c r="G24" s="290"/>
      <c r="H24" s="290"/>
      <c r="I24" s="290"/>
      <c r="J24" s="308"/>
      <c r="K24" s="308"/>
      <c r="L24" s="355"/>
      <c r="M24" s="352"/>
      <c r="N24" s="156">
        <v>2</v>
      </c>
      <c r="O24" s="116"/>
      <c r="P24" s="122"/>
      <c r="Q24" s="122"/>
      <c r="R24" s="122"/>
      <c r="S24" s="122"/>
      <c r="T24" s="122"/>
      <c r="U24" s="122"/>
      <c r="V24" s="122"/>
      <c r="W24" s="125">
        <f t="shared" si="1"/>
        <v>0</v>
      </c>
      <c r="X24" s="126" t="str">
        <f t="shared" si="0"/>
        <v>DEBIL</v>
      </c>
      <c r="Y24" s="124"/>
      <c r="Z24" s="127" t="str">
        <f t="shared" si="2"/>
        <v/>
      </c>
      <c r="AA24" s="125" t="str">
        <f t="shared" si="3"/>
        <v>SI</v>
      </c>
      <c r="AB24" s="122"/>
      <c r="AC24" s="350"/>
      <c r="AD24" s="350"/>
      <c r="AE24" s="356"/>
      <c r="AF24" s="356"/>
      <c r="AG24" s="345"/>
      <c r="AH24" s="345"/>
      <c r="AI24" s="344"/>
      <c r="AJ24" s="344"/>
      <c r="AK24" s="355"/>
      <c r="AL24" s="352"/>
      <c r="AM24" s="358"/>
      <c r="AN24" s="155"/>
      <c r="AO24" s="156"/>
      <c r="AP24" s="120"/>
      <c r="AQ24" s="120"/>
      <c r="AR24" s="155"/>
      <c r="AS24" s="120"/>
      <c r="AT24" s="155"/>
      <c r="AU24" s="120"/>
      <c r="AV24" s="155"/>
      <c r="AW24" s="120"/>
      <c r="AX24" s="155"/>
      <c r="AY24" s="156"/>
      <c r="AZ24" s="155"/>
      <c r="BA24" s="155"/>
      <c r="BB24" s="156"/>
      <c r="BC24" s="120"/>
      <c r="BD24" s="120"/>
      <c r="BE24" s="155"/>
      <c r="BF24" s="155"/>
      <c r="BG24" s="156"/>
      <c r="BH24" s="120"/>
      <c r="BI24" s="120"/>
      <c r="BJ24" s="155"/>
      <c r="BK24" s="155"/>
      <c r="BL24" s="156"/>
      <c r="BM24" s="120"/>
      <c r="BN24" s="120"/>
      <c r="BO24" s="155"/>
      <c r="BP24" s="155"/>
      <c r="BQ24" s="156"/>
      <c r="BR24" s="120"/>
      <c r="BS24" s="120"/>
      <c r="BT24" s="120"/>
      <c r="BU24" s="155"/>
      <c r="BV24" s="155"/>
      <c r="BW24" s="155"/>
      <c r="BX24" s="120"/>
      <c r="BY24" s="155"/>
      <c r="BZ24" s="155"/>
      <c r="CA24" s="120"/>
      <c r="CB24" s="155"/>
      <c r="CC24" s="156"/>
      <c r="CD24" s="155"/>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row>
    <row r="25" spans="1:108" ht="21" customHeight="1" thickTop="1" thickBot="1" x14ac:dyDescent="0.35">
      <c r="A25" s="308"/>
      <c r="B25" s="290"/>
      <c r="C25" s="290"/>
      <c r="D25" s="290"/>
      <c r="E25" s="309"/>
      <c r="F25" s="290"/>
      <c r="G25" s="290"/>
      <c r="H25" s="290"/>
      <c r="I25" s="290"/>
      <c r="J25" s="308"/>
      <c r="K25" s="308"/>
      <c r="L25" s="355"/>
      <c r="M25" s="352"/>
      <c r="N25" s="156">
        <v>3</v>
      </c>
      <c r="O25" s="121"/>
      <c r="P25" s="122"/>
      <c r="Q25" s="122"/>
      <c r="R25" s="122"/>
      <c r="S25" s="122"/>
      <c r="T25" s="122"/>
      <c r="U25" s="122"/>
      <c r="V25" s="122"/>
      <c r="W25" s="125">
        <f t="shared" si="1"/>
        <v>0</v>
      </c>
      <c r="X25" s="126" t="str">
        <f t="shared" si="0"/>
        <v>DEBIL</v>
      </c>
      <c r="Y25" s="124"/>
      <c r="Z25" s="127" t="str">
        <f t="shared" si="2"/>
        <v/>
      </c>
      <c r="AA25" s="125" t="str">
        <f t="shared" si="3"/>
        <v>SI</v>
      </c>
      <c r="AB25" s="122"/>
      <c r="AC25" s="350"/>
      <c r="AD25" s="350"/>
      <c r="AE25" s="356"/>
      <c r="AF25" s="356"/>
      <c r="AG25" s="345"/>
      <c r="AH25" s="345"/>
      <c r="AI25" s="344"/>
      <c r="AJ25" s="344"/>
      <c r="AK25" s="355"/>
      <c r="AL25" s="352"/>
      <c r="AM25" s="358"/>
      <c r="AN25" s="155"/>
      <c r="AO25" s="156"/>
      <c r="AP25" s="120"/>
      <c r="AQ25" s="120"/>
      <c r="AR25" s="155"/>
      <c r="AS25" s="120"/>
      <c r="AT25" s="155"/>
      <c r="AU25" s="120"/>
      <c r="AV25" s="155"/>
      <c r="AW25" s="120"/>
      <c r="AX25" s="155"/>
      <c r="AY25" s="156"/>
      <c r="AZ25" s="155"/>
      <c r="BA25" s="155"/>
      <c r="BB25" s="156"/>
      <c r="BC25" s="120"/>
      <c r="BD25" s="120"/>
      <c r="BE25" s="155"/>
      <c r="BF25" s="155"/>
      <c r="BG25" s="156"/>
      <c r="BH25" s="120"/>
      <c r="BI25" s="120"/>
      <c r="BJ25" s="155"/>
      <c r="BK25" s="155"/>
      <c r="BL25" s="156"/>
      <c r="BM25" s="120"/>
      <c r="BN25" s="120"/>
      <c r="BO25" s="155"/>
      <c r="BP25" s="155"/>
      <c r="BQ25" s="156"/>
      <c r="BR25" s="120"/>
      <c r="BS25" s="120"/>
      <c r="BT25" s="120"/>
      <c r="BU25" s="155"/>
      <c r="BV25" s="155"/>
      <c r="BW25" s="155"/>
      <c r="BX25" s="120"/>
      <c r="BY25" s="155"/>
      <c r="BZ25" s="155"/>
      <c r="CA25" s="120"/>
      <c r="CB25" s="155"/>
      <c r="CC25" s="156"/>
      <c r="CD25" s="155"/>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row>
    <row r="26" spans="1:108" ht="21" customHeight="1" thickTop="1" thickBot="1" x14ac:dyDescent="0.35">
      <c r="A26" s="308"/>
      <c r="B26" s="290"/>
      <c r="C26" s="290"/>
      <c r="D26" s="290"/>
      <c r="E26" s="309"/>
      <c r="F26" s="290"/>
      <c r="G26" s="290"/>
      <c r="H26" s="290"/>
      <c r="I26" s="290"/>
      <c r="J26" s="308"/>
      <c r="K26" s="308"/>
      <c r="L26" s="355"/>
      <c r="M26" s="352"/>
      <c r="N26" s="156">
        <v>4</v>
      </c>
      <c r="O26" s="116"/>
      <c r="P26" s="122"/>
      <c r="Q26" s="122"/>
      <c r="R26" s="122"/>
      <c r="S26" s="122"/>
      <c r="T26" s="122"/>
      <c r="U26" s="122"/>
      <c r="V26" s="122"/>
      <c r="W26" s="125">
        <f t="shared" si="1"/>
        <v>0</v>
      </c>
      <c r="X26" s="126" t="str">
        <f t="shared" si="0"/>
        <v>DEBIL</v>
      </c>
      <c r="Y26" s="124"/>
      <c r="Z26" s="127" t="str">
        <f t="shared" si="2"/>
        <v/>
      </c>
      <c r="AA26" s="125" t="str">
        <f t="shared" si="3"/>
        <v>SI</v>
      </c>
      <c r="AB26" s="122"/>
      <c r="AC26" s="350"/>
      <c r="AD26" s="350"/>
      <c r="AE26" s="356"/>
      <c r="AF26" s="356"/>
      <c r="AG26" s="345"/>
      <c r="AH26" s="345"/>
      <c r="AI26" s="344"/>
      <c r="AJ26" s="344"/>
      <c r="AK26" s="355"/>
      <c r="AL26" s="352"/>
      <c r="AM26" s="358"/>
      <c r="AN26" s="155"/>
      <c r="AO26" s="156"/>
      <c r="AP26" s="120"/>
      <c r="AQ26" s="120"/>
      <c r="AR26" s="155"/>
      <c r="AS26" s="120"/>
      <c r="AT26" s="155"/>
      <c r="AU26" s="120"/>
      <c r="AV26" s="155"/>
      <c r="AW26" s="120"/>
      <c r="AX26" s="155"/>
      <c r="AY26" s="156"/>
      <c r="AZ26" s="155"/>
      <c r="BA26" s="155"/>
      <c r="BB26" s="156"/>
      <c r="BC26" s="120"/>
      <c r="BD26" s="120"/>
      <c r="BE26" s="155"/>
      <c r="BF26" s="155"/>
      <c r="BG26" s="156"/>
      <c r="BH26" s="120"/>
      <c r="BI26" s="120"/>
      <c r="BJ26" s="155"/>
      <c r="BK26" s="155"/>
      <c r="BL26" s="156"/>
      <c r="BM26" s="120"/>
      <c r="BN26" s="120"/>
      <c r="BO26" s="155"/>
      <c r="BP26" s="155"/>
      <c r="BQ26" s="156"/>
      <c r="BR26" s="120"/>
      <c r="BS26" s="120"/>
      <c r="BT26" s="120"/>
      <c r="BU26" s="155"/>
      <c r="BV26" s="155"/>
      <c r="BW26" s="155"/>
      <c r="BX26" s="120"/>
      <c r="BY26" s="155"/>
      <c r="BZ26" s="155"/>
      <c r="CA26" s="120"/>
      <c r="CB26" s="155"/>
      <c r="CC26" s="156"/>
      <c r="CD26" s="155"/>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row>
    <row r="27" spans="1:108" ht="21" customHeight="1" thickTop="1" thickBot="1" x14ac:dyDescent="0.35">
      <c r="A27" s="308"/>
      <c r="B27" s="290"/>
      <c r="C27" s="290"/>
      <c r="D27" s="290"/>
      <c r="E27" s="309"/>
      <c r="F27" s="290"/>
      <c r="G27" s="290"/>
      <c r="H27" s="290"/>
      <c r="I27" s="290"/>
      <c r="J27" s="308"/>
      <c r="K27" s="308"/>
      <c r="L27" s="355"/>
      <c r="M27" s="352"/>
      <c r="N27" s="156">
        <v>5</v>
      </c>
      <c r="O27" s="116"/>
      <c r="P27" s="122"/>
      <c r="Q27" s="122"/>
      <c r="R27" s="122"/>
      <c r="S27" s="122"/>
      <c r="T27" s="122"/>
      <c r="U27" s="122"/>
      <c r="V27" s="122"/>
      <c r="W27" s="125">
        <f t="shared" si="1"/>
        <v>0</v>
      </c>
      <c r="X27" s="126" t="str">
        <f t="shared" si="0"/>
        <v>DEBIL</v>
      </c>
      <c r="Y27" s="124"/>
      <c r="Z27" s="127" t="str">
        <f t="shared" si="2"/>
        <v/>
      </c>
      <c r="AA27" s="125" t="str">
        <f t="shared" si="3"/>
        <v>SI</v>
      </c>
      <c r="AB27" s="122"/>
      <c r="AC27" s="350"/>
      <c r="AD27" s="350"/>
      <c r="AE27" s="356"/>
      <c r="AF27" s="356"/>
      <c r="AG27" s="345"/>
      <c r="AH27" s="345"/>
      <c r="AI27" s="344"/>
      <c r="AJ27" s="344"/>
      <c r="AK27" s="355"/>
      <c r="AL27" s="352"/>
      <c r="AM27" s="358"/>
      <c r="AN27" s="155"/>
      <c r="AO27" s="156"/>
      <c r="AP27" s="120"/>
      <c r="AQ27" s="120"/>
      <c r="AR27" s="155"/>
      <c r="AS27" s="120"/>
      <c r="AT27" s="155"/>
      <c r="AU27" s="120"/>
      <c r="AV27" s="155"/>
      <c r="AW27" s="120"/>
      <c r="AX27" s="155"/>
      <c r="AY27" s="156"/>
      <c r="AZ27" s="155"/>
      <c r="BA27" s="155"/>
      <c r="BB27" s="156"/>
      <c r="BC27" s="120"/>
      <c r="BD27" s="120"/>
      <c r="BE27" s="155"/>
      <c r="BF27" s="155"/>
      <c r="BG27" s="156"/>
      <c r="BH27" s="120"/>
      <c r="BI27" s="120"/>
      <c r="BJ27" s="155"/>
      <c r="BK27" s="155"/>
      <c r="BL27" s="156"/>
      <c r="BM27" s="120"/>
      <c r="BN27" s="120"/>
      <c r="BO27" s="155"/>
      <c r="BP27" s="155"/>
      <c r="BQ27" s="156"/>
      <c r="BR27" s="120"/>
      <c r="BS27" s="120"/>
      <c r="BT27" s="120"/>
      <c r="BU27" s="155"/>
      <c r="BV27" s="155"/>
      <c r="BW27" s="155"/>
      <c r="BX27" s="120"/>
      <c r="BY27" s="155"/>
      <c r="BZ27" s="155"/>
      <c r="CA27" s="120"/>
      <c r="CB27" s="155"/>
      <c r="CC27" s="156"/>
      <c r="CD27" s="155"/>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row>
    <row r="28" spans="1:108" ht="21" customHeight="1" thickTop="1" thickBot="1" x14ac:dyDescent="0.35">
      <c r="A28" s="308"/>
      <c r="B28" s="290"/>
      <c r="C28" s="290"/>
      <c r="D28" s="290"/>
      <c r="E28" s="309"/>
      <c r="F28" s="290"/>
      <c r="G28" s="290"/>
      <c r="H28" s="290"/>
      <c r="I28" s="290"/>
      <c r="J28" s="308"/>
      <c r="K28" s="308"/>
      <c r="L28" s="355"/>
      <c r="M28" s="353"/>
      <c r="N28" s="156">
        <v>6</v>
      </c>
      <c r="O28" s="116"/>
      <c r="P28" s="122"/>
      <c r="Q28" s="122"/>
      <c r="R28" s="122"/>
      <c r="S28" s="122"/>
      <c r="T28" s="122"/>
      <c r="U28" s="122"/>
      <c r="V28" s="122"/>
      <c r="W28" s="125">
        <f t="shared" si="1"/>
        <v>0</v>
      </c>
      <c r="X28" s="126" t="str">
        <f t="shared" si="0"/>
        <v>DEBIL</v>
      </c>
      <c r="Y28" s="124"/>
      <c r="Z28" s="127" t="str">
        <f t="shared" si="2"/>
        <v/>
      </c>
      <c r="AA28" s="125" t="str">
        <f t="shared" si="3"/>
        <v>SI</v>
      </c>
      <c r="AB28" s="122"/>
      <c r="AC28" s="350"/>
      <c r="AD28" s="350"/>
      <c r="AE28" s="356"/>
      <c r="AF28" s="356"/>
      <c r="AG28" s="345"/>
      <c r="AH28" s="345"/>
      <c r="AI28" s="344"/>
      <c r="AJ28" s="344"/>
      <c r="AK28" s="355"/>
      <c r="AL28" s="353"/>
      <c r="AM28" s="359"/>
      <c r="AN28" s="155"/>
      <c r="AO28" s="156"/>
      <c r="AP28" s="120"/>
      <c r="AQ28" s="120"/>
      <c r="AR28" s="155"/>
      <c r="AS28" s="120"/>
      <c r="AT28" s="155"/>
      <c r="AU28" s="120"/>
      <c r="AV28" s="155"/>
      <c r="AW28" s="120"/>
      <c r="AX28" s="155"/>
      <c r="AY28" s="156"/>
      <c r="AZ28" s="155"/>
      <c r="BA28" s="155"/>
      <c r="BB28" s="156"/>
      <c r="BC28" s="120"/>
      <c r="BD28" s="120"/>
      <c r="BE28" s="155"/>
      <c r="BF28" s="155"/>
      <c r="BG28" s="156"/>
      <c r="BH28" s="120"/>
      <c r="BI28" s="120"/>
      <c r="BJ28" s="155"/>
      <c r="BK28" s="155"/>
      <c r="BL28" s="156"/>
      <c r="BM28" s="120"/>
      <c r="BN28" s="120"/>
      <c r="BO28" s="155"/>
      <c r="BP28" s="155"/>
      <c r="BQ28" s="156"/>
      <c r="BR28" s="120"/>
      <c r="BS28" s="120"/>
      <c r="BT28" s="120"/>
      <c r="BU28" s="155"/>
      <c r="BV28" s="155"/>
      <c r="BW28" s="155"/>
      <c r="BX28" s="120"/>
      <c r="BY28" s="155"/>
      <c r="BZ28" s="155"/>
      <c r="CA28" s="120"/>
      <c r="CB28" s="155"/>
      <c r="CC28" s="156"/>
      <c r="CD28" s="155"/>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row>
    <row r="29" spans="1:108" ht="21" customHeight="1" thickTop="1" thickBot="1" x14ac:dyDescent="0.35">
      <c r="A29" s="308">
        <v>5</v>
      </c>
      <c r="B29" s="290"/>
      <c r="C29" s="290"/>
      <c r="D29" s="290"/>
      <c r="E29" s="309"/>
      <c r="F29" s="290"/>
      <c r="G29" s="290"/>
      <c r="H29" s="290"/>
      <c r="I29" s="290"/>
      <c r="J29" s="308"/>
      <c r="K29" s="308"/>
      <c r="L29" s="355">
        <f>+(J29*K29)*4</f>
        <v>0</v>
      </c>
      <c r="M29" s="351" t="b">
        <f>IF(OR(AND(J29=3,K29=4),AND(J29=2,K29=5),AND(J29=2,K29=5),AND(L29=20),AND(L29&gt;=52,L29&lt;=100)),"ZONA RIESGO EXTREMA",IF(OR(AND(J29=5,K29=2),AND(J29=4,K29=3),AND(J29=1,K29=4),AND(L29=16),AND(L29&gt;=28,L29&lt;=48)),"ZONA RIESGO ALTA",IF(OR(AND(J29=1,K29=3),AND(J29=4,K29=1),AND(L29=24)),"ZONA RIESGO MODERADA",IF(AND(L29&gt;=4,L29&lt;=16),"ZONA RIESGO BAJA"))))</f>
        <v>0</v>
      </c>
      <c r="N29" s="156">
        <v>1</v>
      </c>
      <c r="O29" s="116"/>
      <c r="P29" s="122"/>
      <c r="Q29" s="122"/>
      <c r="R29" s="122"/>
      <c r="S29" s="122"/>
      <c r="T29" s="122"/>
      <c r="U29" s="122"/>
      <c r="V29" s="122"/>
      <c r="W29" s="125">
        <f t="shared" si="1"/>
        <v>0</v>
      </c>
      <c r="X29" s="126" t="str">
        <f t="shared" si="0"/>
        <v>DEBIL</v>
      </c>
      <c r="Y29" s="124"/>
      <c r="Z29" s="127" t="str">
        <f t="shared" si="2"/>
        <v/>
      </c>
      <c r="AA29" s="125" t="str">
        <f t="shared" si="3"/>
        <v>SI</v>
      </c>
      <c r="AB29" s="122"/>
      <c r="AC29" s="350">
        <f>IF(AND(W29&gt;0,SUM(W30:W34)=0),W29,IF(AND(SUM(W29:W30)&gt;0,SUM(W31:W34)=0),AVERAGE(W29:W30),IF(AND(SUM(W29:W31)&gt;0,SUM(W32:W34)=0),AVERAGE(W29:W31),IF(AND(SUM(W29:W32)&gt;0,SUM(W33:W34)=0),AVERAGE(W29:W32),IF(AND(SUM(W29:W33)&gt;0,W34=0),AVERAGE(W29:W33),AVERAGE(W29:W34))))))</f>
        <v>0</v>
      </c>
      <c r="AD29" s="350" t="str">
        <f>IF(AND(AC29&gt;=50,AC29&lt;=99),"MODERADO",IF(AND(AC29=100), "FUERTE",IF(AND(AC29&lt;50), "DEBIL")))</f>
        <v>DEBIL</v>
      </c>
      <c r="AE29" s="356"/>
      <c r="AF29" s="356"/>
      <c r="AG29" s="345" t="str">
        <f>IFERROR(_xlfn.IFS(AND(AD29="MODERADO",AE29="Directamente"),1,AND(AD29="FUERTE",AE29="Directamente"),2),"0")</f>
        <v>0</v>
      </c>
      <c r="AH29" s="345" t="str">
        <f>IFERROR(_xlfn.IFS(AND(AD29="MODERADO",AF29="Directamente"),1,AND(AD29="FUERTE",AF29="Directamente"),2,AND(AD29="FUERTE",AF29="Indirectamente"),1),"0")</f>
        <v>0</v>
      </c>
      <c r="AI29" s="344"/>
      <c r="AJ29" s="344"/>
      <c r="AK29" s="355">
        <f>+(AI29*AJ29)*4</f>
        <v>0</v>
      </c>
      <c r="AL29" s="351"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57"/>
      <c r="AN29" s="155"/>
      <c r="AO29" s="156"/>
      <c r="AP29" s="120"/>
      <c r="AQ29" s="120"/>
      <c r="AR29" s="155"/>
      <c r="AS29" s="120"/>
      <c r="AT29" s="155"/>
      <c r="AU29" s="120"/>
      <c r="AV29" s="155"/>
      <c r="AW29" s="120"/>
      <c r="AX29" s="155"/>
      <c r="AY29" s="156"/>
      <c r="AZ29" s="155"/>
      <c r="BA29" s="155"/>
      <c r="BB29" s="156"/>
      <c r="BC29" s="120"/>
      <c r="BD29" s="120"/>
      <c r="BE29" s="155"/>
      <c r="BF29" s="155"/>
      <c r="BG29" s="156"/>
      <c r="BH29" s="120"/>
      <c r="BI29" s="120"/>
      <c r="BJ29" s="155"/>
      <c r="BK29" s="155"/>
      <c r="BL29" s="156"/>
      <c r="BM29" s="120"/>
      <c r="BN29" s="120"/>
      <c r="BO29" s="155"/>
      <c r="BP29" s="155"/>
      <c r="BQ29" s="156"/>
      <c r="BR29" s="120"/>
      <c r="BS29" s="120"/>
      <c r="BT29" s="120"/>
      <c r="BU29" s="155"/>
      <c r="BV29" s="155"/>
      <c r="BW29" s="155"/>
      <c r="BX29" s="120"/>
      <c r="BY29" s="155"/>
      <c r="BZ29" s="155"/>
      <c r="CA29" s="120"/>
      <c r="CB29" s="155"/>
      <c r="CC29" s="156"/>
      <c r="CD29" s="155"/>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row>
    <row r="30" spans="1:108" ht="21" customHeight="1" thickTop="1" thickBot="1" x14ac:dyDescent="0.35">
      <c r="A30" s="308"/>
      <c r="B30" s="290"/>
      <c r="C30" s="290"/>
      <c r="D30" s="290"/>
      <c r="E30" s="309"/>
      <c r="F30" s="290"/>
      <c r="G30" s="290"/>
      <c r="H30" s="290"/>
      <c r="I30" s="290"/>
      <c r="J30" s="308"/>
      <c r="K30" s="308"/>
      <c r="L30" s="355"/>
      <c r="M30" s="352"/>
      <c r="N30" s="156">
        <v>2</v>
      </c>
      <c r="O30" s="116"/>
      <c r="P30" s="122"/>
      <c r="Q30" s="122"/>
      <c r="R30" s="122"/>
      <c r="S30" s="122"/>
      <c r="T30" s="122"/>
      <c r="U30" s="122"/>
      <c r="V30" s="122"/>
      <c r="W30" s="125">
        <f t="shared" si="1"/>
        <v>0</v>
      </c>
      <c r="X30" s="126" t="str">
        <f t="shared" si="0"/>
        <v>DEBIL</v>
      </c>
      <c r="Y30" s="124"/>
      <c r="Z30" s="127" t="str">
        <f t="shared" si="2"/>
        <v/>
      </c>
      <c r="AA30" s="125" t="str">
        <f t="shared" si="3"/>
        <v>SI</v>
      </c>
      <c r="AB30" s="122"/>
      <c r="AC30" s="350"/>
      <c r="AD30" s="350"/>
      <c r="AE30" s="356"/>
      <c r="AF30" s="356"/>
      <c r="AG30" s="345"/>
      <c r="AH30" s="345"/>
      <c r="AI30" s="344"/>
      <c r="AJ30" s="344"/>
      <c r="AK30" s="355"/>
      <c r="AL30" s="352"/>
      <c r="AM30" s="358"/>
      <c r="AN30" s="155"/>
      <c r="AO30" s="156"/>
      <c r="AP30" s="120"/>
      <c r="AQ30" s="120"/>
      <c r="AR30" s="155"/>
      <c r="AS30" s="120"/>
      <c r="AT30" s="155"/>
      <c r="AU30" s="120"/>
      <c r="AV30" s="155"/>
      <c r="AW30" s="120"/>
      <c r="AX30" s="155"/>
      <c r="AY30" s="156"/>
      <c r="AZ30" s="155"/>
      <c r="BA30" s="155"/>
      <c r="BB30" s="156"/>
      <c r="BC30" s="120"/>
      <c r="BD30" s="120"/>
      <c r="BE30" s="155"/>
      <c r="BF30" s="155"/>
      <c r="BG30" s="156"/>
      <c r="BH30" s="120"/>
      <c r="BI30" s="120"/>
      <c r="BJ30" s="155"/>
      <c r="BK30" s="155"/>
      <c r="BL30" s="156"/>
      <c r="BM30" s="120"/>
      <c r="BN30" s="120"/>
      <c r="BO30" s="155"/>
      <c r="BP30" s="155"/>
      <c r="BQ30" s="156"/>
      <c r="BR30" s="120"/>
      <c r="BS30" s="120"/>
      <c r="BT30" s="120"/>
      <c r="BU30" s="155"/>
      <c r="BV30" s="155"/>
      <c r="BW30" s="155"/>
      <c r="BX30" s="120"/>
      <c r="BY30" s="155"/>
      <c r="BZ30" s="155"/>
      <c r="CA30" s="120"/>
      <c r="CB30" s="155"/>
      <c r="CC30" s="156"/>
      <c r="CD30" s="155"/>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row>
    <row r="31" spans="1:108" ht="21" customHeight="1" thickTop="1" thickBot="1" x14ac:dyDescent="0.35">
      <c r="A31" s="308"/>
      <c r="B31" s="290"/>
      <c r="C31" s="290"/>
      <c r="D31" s="290"/>
      <c r="E31" s="309"/>
      <c r="F31" s="290"/>
      <c r="G31" s="290"/>
      <c r="H31" s="290"/>
      <c r="I31" s="290"/>
      <c r="J31" s="308"/>
      <c r="K31" s="308"/>
      <c r="L31" s="355"/>
      <c r="M31" s="352"/>
      <c r="N31" s="156">
        <v>3</v>
      </c>
      <c r="O31" s="121"/>
      <c r="P31" s="122"/>
      <c r="Q31" s="122"/>
      <c r="R31" s="122"/>
      <c r="S31" s="122"/>
      <c r="T31" s="122"/>
      <c r="U31" s="122"/>
      <c r="V31" s="122"/>
      <c r="W31" s="125">
        <f t="shared" si="1"/>
        <v>0</v>
      </c>
      <c r="X31" s="126" t="str">
        <f t="shared" si="0"/>
        <v>DEBIL</v>
      </c>
      <c r="Y31" s="124"/>
      <c r="Z31" s="127" t="str">
        <f t="shared" si="2"/>
        <v/>
      </c>
      <c r="AA31" s="125" t="str">
        <f t="shared" si="3"/>
        <v>SI</v>
      </c>
      <c r="AB31" s="122"/>
      <c r="AC31" s="350"/>
      <c r="AD31" s="350"/>
      <c r="AE31" s="356"/>
      <c r="AF31" s="356"/>
      <c r="AG31" s="345"/>
      <c r="AH31" s="345"/>
      <c r="AI31" s="344"/>
      <c r="AJ31" s="344"/>
      <c r="AK31" s="355"/>
      <c r="AL31" s="352"/>
      <c r="AM31" s="358"/>
      <c r="AN31" s="155"/>
      <c r="AO31" s="156"/>
      <c r="AP31" s="120"/>
      <c r="AQ31" s="120"/>
      <c r="AR31" s="155"/>
      <c r="AS31" s="120"/>
      <c r="AT31" s="155"/>
      <c r="AU31" s="120"/>
      <c r="AV31" s="155"/>
      <c r="AW31" s="120"/>
      <c r="AX31" s="155"/>
      <c r="AY31" s="156"/>
      <c r="AZ31" s="155"/>
      <c r="BA31" s="155"/>
      <c r="BB31" s="156"/>
      <c r="BC31" s="120"/>
      <c r="BD31" s="120"/>
      <c r="BE31" s="155"/>
      <c r="BF31" s="155"/>
      <c r="BG31" s="156"/>
      <c r="BH31" s="120"/>
      <c r="BI31" s="120"/>
      <c r="BJ31" s="155"/>
      <c r="BK31" s="155"/>
      <c r="BL31" s="156"/>
      <c r="BM31" s="120"/>
      <c r="BN31" s="120"/>
      <c r="BO31" s="155"/>
      <c r="BP31" s="155"/>
      <c r="BQ31" s="156"/>
      <c r="BR31" s="120"/>
      <c r="BS31" s="120"/>
      <c r="BT31" s="120"/>
      <c r="BU31" s="155"/>
      <c r="BV31" s="155"/>
      <c r="BW31" s="155"/>
      <c r="BX31" s="120"/>
      <c r="BY31" s="155"/>
      <c r="BZ31" s="155"/>
      <c r="CA31" s="120"/>
      <c r="CB31" s="155"/>
      <c r="CC31" s="156"/>
      <c r="CD31" s="155"/>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row>
    <row r="32" spans="1:108" ht="21" customHeight="1" thickTop="1" thickBot="1" x14ac:dyDescent="0.35">
      <c r="A32" s="308"/>
      <c r="B32" s="290"/>
      <c r="C32" s="290"/>
      <c r="D32" s="290"/>
      <c r="E32" s="309"/>
      <c r="F32" s="290"/>
      <c r="G32" s="290"/>
      <c r="H32" s="290"/>
      <c r="I32" s="290"/>
      <c r="J32" s="308"/>
      <c r="K32" s="308"/>
      <c r="L32" s="355"/>
      <c r="M32" s="352"/>
      <c r="N32" s="156">
        <v>4</v>
      </c>
      <c r="O32" s="116"/>
      <c r="P32" s="122"/>
      <c r="Q32" s="122"/>
      <c r="R32" s="122"/>
      <c r="S32" s="122"/>
      <c r="T32" s="122"/>
      <c r="U32" s="122"/>
      <c r="V32" s="122"/>
      <c r="W32" s="125">
        <f t="shared" si="1"/>
        <v>0</v>
      </c>
      <c r="X32" s="126" t="str">
        <f t="shared" si="0"/>
        <v>DEBIL</v>
      </c>
      <c r="Y32" s="124"/>
      <c r="Z32" s="127" t="str">
        <f t="shared" si="2"/>
        <v/>
      </c>
      <c r="AA32" s="125" t="str">
        <f t="shared" si="3"/>
        <v>SI</v>
      </c>
      <c r="AB32" s="122"/>
      <c r="AC32" s="350"/>
      <c r="AD32" s="350"/>
      <c r="AE32" s="356"/>
      <c r="AF32" s="356"/>
      <c r="AG32" s="345"/>
      <c r="AH32" s="345"/>
      <c r="AI32" s="344"/>
      <c r="AJ32" s="344"/>
      <c r="AK32" s="355"/>
      <c r="AL32" s="352"/>
      <c r="AM32" s="358"/>
      <c r="AN32" s="155"/>
      <c r="AO32" s="156"/>
      <c r="AP32" s="120"/>
      <c r="AQ32" s="120"/>
      <c r="AR32" s="155"/>
      <c r="AS32" s="120"/>
      <c r="AT32" s="155"/>
      <c r="AU32" s="120"/>
      <c r="AV32" s="155"/>
      <c r="AW32" s="120"/>
      <c r="AX32" s="155"/>
      <c r="AY32" s="156"/>
      <c r="AZ32" s="155"/>
      <c r="BA32" s="155"/>
      <c r="BB32" s="156"/>
      <c r="BC32" s="120"/>
      <c r="BD32" s="120"/>
      <c r="BE32" s="155"/>
      <c r="BF32" s="155"/>
      <c r="BG32" s="156"/>
      <c r="BH32" s="120"/>
      <c r="BI32" s="120"/>
      <c r="BJ32" s="155"/>
      <c r="BK32" s="155"/>
      <c r="BL32" s="156"/>
      <c r="BM32" s="120"/>
      <c r="BN32" s="120"/>
      <c r="BO32" s="155"/>
      <c r="BP32" s="155"/>
      <c r="BQ32" s="156"/>
      <c r="BR32" s="120"/>
      <c r="BS32" s="120"/>
      <c r="BT32" s="120"/>
      <c r="BU32" s="155"/>
      <c r="BV32" s="155"/>
      <c r="BW32" s="155"/>
      <c r="BX32" s="120"/>
      <c r="BY32" s="155"/>
      <c r="BZ32" s="155"/>
      <c r="CA32" s="120"/>
      <c r="CB32" s="155"/>
      <c r="CC32" s="156"/>
      <c r="CD32" s="155"/>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row>
    <row r="33" spans="1:108" ht="21" customHeight="1" thickTop="1" thickBot="1" x14ac:dyDescent="0.35">
      <c r="A33" s="308"/>
      <c r="B33" s="290"/>
      <c r="C33" s="290"/>
      <c r="D33" s="290"/>
      <c r="E33" s="309"/>
      <c r="F33" s="290"/>
      <c r="G33" s="290"/>
      <c r="H33" s="290"/>
      <c r="I33" s="290"/>
      <c r="J33" s="308"/>
      <c r="K33" s="308"/>
      <c r="L33" s="355"/>
      <c r="M33" s="352"/>
      <c r="N33" s="156">
        <v>5</v>
      </c>
      <c r="O33" s="116"/>
      <c r="P33" s="122"/>
      <c r="Q33" s="122"/>
      <c r="R33" s="122"/>
      <c r="S33" s="122"/>
      <c r="T33" s="122"/>
      <c r="U33" s="122"/>
      <c r="V33" s="122"/>
      <c r="W33" s="125">
        <f t="shared" si="1"/>
        <v>0</v>
      </c>
      <c r="X33" s="126" t="str">
        <f t="shared" si="0"/>
        <v>DEBIL</v>
      </c>
      <c r="Y33" s="124"/>
      <c r="Z33" s="127" t="str">
        <f t="shared" si="2"/>
        <v/>
      </c>
      <c r="AA33" s="125" t="str">
        <f t="shared" si="3"/>
        <v>SI</v>
      </c>
      <c r="AB33" s="122"/>
      <c r="AC33" s="350"/>
      <c r="AD33" s="350"/>
      <c r="AE33" s="356"/>
      <c r="AF33" s="356"/>
      <c r="AG33" s="345"/>
      <c r="AH33" s="345"/>
      <c r="AI33" s="344"/>
      <c r="AJ33" s="344"/>
      <c r="AK33" s="355"/>
      <c r="AL33" s="352"/>
      <c r="AM33" s="358"/>
      <c r="AN33" s="155"/>
      <c r="AO33" s="156"/>
      <c r="AP33" s="120"/>
      <c r="AQ33" s="120"/>
      <c r="AR33" s="155"/>
      <c r="AS33" s="120"/>
      <c r="AT33" s="155"/>
      <c r="AU33" s="120"/>
      <c r="AV33" s="155"/>
      <c r="AW33" s="120"/>
      <c r="AX33" s="155"/>
      <c r="AY33" s="156"/>
      <c r="AZ33" s="155"/>
      <c r="BA33" s="155"/>
      <c r="BB33" s="156"/>
      <c r="BC33" s="120"/>
      <c r="BD33" s="120"/>
      <c r="BE33" s="155"/>
      <c r="BF33" s="155"/>
      <c r="BG33" s="156"/>
      <c r="BH33" s="120"/>
      <c r="BI33" s="120"/>
      <c r="BJ33" s="155"/>
      <c r="BK33" s="155"/>
      <c r="BL33" s="156"/>
      <c r="BM33" s="120"/>
      <c r="BN33" s="120"/>
      <c r="BO33" s="155"/>
      <c r="BP33" s="155"/>
      <c r="BQ33" s="156"/>
      <c r="BR33" s="120"/>
      <c r="BS33" s="120"/>
      <c r="BT33" s="120"/>
      <c r="BU33" s="155"/>
      <c r="BV33" s="155"/>
      <c r="BW33" s="155"/>
      <c r="BX33" s="120"/>
      <c r="BY33" s="155"/>
      <c r="BZ33" s="155"/>
      <c r="CA33" s="120"/>
      <c r="CB33" s="155"/>
      <c r="CC33" s="156"/>
      <c r="CD33" s="155"/>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row>
    <row r="34" spans="1:108" ht="21" customHeight="1" thickTop="1" thickBot="1" x14ac:dyDescent="0.35">
      <c r="A34" s="308"/>
      <c r="B34" s="290"/>
      <c r="C34" s="290"/>
      <c r="D34" s="290"/>
      <c r="E34" s="309"/>
      <c r="F34" s="290"/>
      <c r="G34" s="290"/>
      <c r="H34" s="290"/>
      <c r="I34" s="290"/>
      <c r="J34" s="308"/>
      <c r="K34" s="308"/>
      <c r="L34" s="355"/>
      <c r="M34" s="353"/>
      <c r="N34" s="156">
        <v>6</v>
      </c>
      <c r="O34" s="116"/>
      <c r="P34" s="122"/>
      <c r="Q34" s="122"/>
      <c r="R34" s="122"/>
      <c r="S34" s="122"/>
      <c r="T34" s="122"/>
      <c r="U34" s="122"/>
      <c r="V34" s="122"/>
      <c r="W34" s="125">
        <f t="shared" si="1"/>
        <v>0</v>
      </c>
      <c r="X34" s="126" t="str">
        <f t="shared" si="0"/>
        <v>DEBIL</v>
      </c>
      <c r="Y34" s="124"/>
      <c r="Z34" s="127" t="str">
        <f t="shared" si="2"/>
        <v/>
      </c>
      <c r="AA34" s="125" t="str">
        <f t="shared" si="3"/>
        <v>SI</v>
      </c>
      <c r="AB34" s="122"/>
      <c r="AC34" s="350"/>
      <c r="AD34" s="350"/>
      <c r="AE34" s="356"/>
      <c r="AF34" s="356"/>
      <c r="AG34" s="345"/>
      <c r="AH34" s="345"/>
      <c r="AI34" s="344"/>
      <c r="AJ34" s="344"/>
      <c r="AK34" s="355"/>
      <c r="AL34" s="353"/>
      <c r="AM34" s="359"/>
      <c r="AN34" s="155"/>
      <c r="AO34" s="156"/>
      <c r="AP34" s="120"/>
      <c r="AQ34" s="120"/>
      <c r="AR34" s="155"/>
      <c r="AS34" s="120"/>
      <c r="AT34" s="155"/>
      <c r="AU34" s="120"/>
      <c r="AV34" s="155"/>
      <c r="AW34" s="120"/>
      <c r="AX34" s="155"/>
      <c r="AY34" s="156"/>
      <c r="AZ34" s="155"/>
      <c r="BA34" s="155"/>
      <c r="BB34" s="156"/>
      <c r="BC34" s="120"/>
      <c r="BD34" s="120"/>
      <c r="BE34" s="155"/>
      <c r="BF34" s="155"/>
      <c r="BG34" s="156"/>
      <c r="BH34" s="120"/>
      <c r="BI34" s="120"/>
      <c r="BJ34" s="155"/>
      <c r="BK34" s="155"/>
      <c r="BL34" s="156"/>
      <c r="BM34" s="120"/>
      <c r="BN34" s="120"/>
      <c r="BO34" s="155"/>
      <c r="BP34" s="155"/>
      <c r="BQ34" s="156"/>
      <c r="BR34" s="120"/>
      <c r="BS34" s="120"/>
      <c r="BT34" s="120"/>
      <c r="BU34" s="155"/>
      <c r="BV34" s="155"/>
      <c r="BW34" s="155"/>
      <c r="BX34" s="120"/>
      <c r="BY34" s="155"/>
      <c r="BZ34" s="155"/>
      <c r="CA34" s="120"/>
      <c r="CB34" s="155"/>
      <c r="CC34" s="156"/>
      <c r="CD34" s="155"/>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row>
    <row r="35" spans="1:108" ht="21" customHeight="1" thickTop="1" thickBot="1" x14ac:dyDescent="0.35">
      <c r="A35" s="308">
        <v>6</v>
      </c>
      <c r="B35" s="290"/>
      <c r="C35" s="290"/>
      <c r="D35" s="290"/>
      <c r="E35" s="309"/>
      <c r="F35" s="290"/>
      <c r="G35" s="290"/>
      <c r="H35" s="290"/>
      <c r="I35" s="290"/>
      <c r="J35" s="308"/>
      <c r="K35" s="308"/>
      <c r="L35" s="355">
        <f>+(J35*K35)*4</f>
        <v>0</v>
      </c>
      <c r="M35" s="351" t="b">
        <f>IF(OR(AND(J35=3,K35=4),AND(J35=2,K35=5),AND(J35=2,K35=5),AND(L35=20),AND(L35&gt;=52,L35&lt;=100)),"ZONA RIESGO EXTREMA",IF(OR(AND(J35=5,K35=2),AND(J35=4,K35=3),AND(J35=1,K35=4),AND(L35=16),AND(L35&gt;=28,L35&lt;=48)),"ZONA RIESGO ALTA",IF(OR(AND(J35=1,K35=3),AND(J35=4,K35=1),AND(L35=24)),"ZONA RIESGO MODERADA",IF(AND(L35&gt;=4,L35&lt;=16),"ZONA RIESGO BAJA"))))</f>
        <v>0</v>
      </c>
      <c r="N35" s="156">
        <v>1</v>
      </c>
      <c r="O35" s="116"/>
      <c r="P35" s="122"/>
      <c r="Q35" s="122"/>
      <c r="R35" s="122"/>
      <c r="S35" s="122"/>
      <c r="T35" s="122"/>
      <c r="U35" s="122"/>
      <c r="V35" s="122"/>
      <c r="W35" s="125">
        <f t="shared" si="1"/>
        <v>0</v>
      </c>
      <c r="X35" s="126" t="str">
        <f t="shared" si="0"/>
        <v>DEBIL</v>
      </c>
      <c r="Y35" s="124"/>
      <c r="Z35" s="127" t="str">
        <f t="shared" si="2"/>
        <v/>
      </c>
      <c r="AA35" s="125" t="str">
        <f t="shared" si="3"/>
        <v>SI</v>
      </c>
      <c r="AB35" s="122"/>
      <c r="AC35" s="350">
        <f>IF(AND(W35&gt;0,SUM(W36:W40)=0),W35,IF(AND(SUM(W35:W36)&gt;0,SUM(W37:W40)=0),AVERAGE(W35:W36),IF(AND(SUM(W35:W37)&gt;0,SUM(W38:W40)=0),AVERAGE(W35:W37),IF(AND(SUM(W35:W38)&gt;0,SUM(W39:W40)=0),AVERAGE(W35:W38),IF(AND(SUM(W35:W39)&gt;0,W40=0),AVERAGE(W35:W39),AVERAGE(W35:W40))))))</f>
        <v>0</v>
      </c>
      <c r="AD35" s="350" t="str">
        <f>IF(AND(AC35&gt;=50,AC35&lt;=99),"MODERADO",IF(AND(AC35=100), "FUERTE",IF(AND(AC35&lt;50), "DEBIL")))</f>
        <v>DEBIL</v>
      </c>
      <c r="AE35" s="356"/>
      <c r="AF35" s="356"/>
      <c r="AG35" s="345" t="str">
        <f>IFERROR(_xlfn.IFS(AND(AD35="MODERADO",AE35="Directamente"),1,AND(AD35="FUERTE",AE35="Directamente"),2),"0")</f>
        <v>0</v>
      </c>
      <c r="AH35" s="345" t="str">
        <f>IFERROR(_xlfn.IFS(AND(AD35="MODERADO",AF35="Directamente"),1,AND(AD35="FUERTE",AF35="Directamente"),2,AND(AD35="FUERTE",AF35="Indirectamente"),1),"0")</f>
        <v>0</v>
      </c>
      <c r="AI35" s="344"/>
      <c r="AJ35" s="344"/>
      <c r="AK35" s="355">
        <f>+(AI35*AJ35)*4</f>
        <v>0</v>
      </c>
      <c r="AL35" s="351"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57"/>
      <c r="AN35" s="155"/>
      <c r="AO35" s="156"/>
      <c r="AP35" s="120"/>
      <c r="AQ35" s="120"/>
      <c r="AR35" s="155"/>
      <c r="AS35" s="120"/>
      <c r="AT35" s="155"/>
      <c r="AU35" s="120"/>
      <c r="AV35" s="155"/>
      <c r="AW35" s="120"/>
      <c r="AX35" s="155"/>
      <c r="AY35" s="156"/>
      <c r="AZ35" s="155"/>
      <c r="BA35" s="155"/>
      <c r="BB35" s="156"/>
      <c r="BC35" s="120"/>
      <c r="BD35" s="120"/>
      <c r="BE35" s="155"/>
      <c r="BF35" s="155"/>
      <c r="BG35" s="156"/>
      <c r="BH35" s="120"/>
      <c r="BI35" s="120"/>
      <c r="BJ35" s="155"/>
      <c r="BK35" s="155"/>
      <c r="BL35" s="156"/>
      <c r="BM35" s="120"/>
      <c r="BN35" s="120"/>
      <c r="BO35" s="155"/>
      <c r="BP35" s="155"/>
      <c r="BQ35" s="156"/>
      <c r="BR35" s="120"/>
      <c r="BS35" s="120"/>
      <c r="BT35" s="120"/>
      <c r="BU35" s="155"/>
      <c r="BV35" s="155"/>
      <c r="BW35" s="155"/>
      <c r="BX35" s="120"/>
      <c r="BY35" s="155"/>
      <c r="BZ35" s="155"/>
      <c r="CA35" s="120"/>
      <c r="CB35" s="155"/>
      <c r="CC35" s="156"/>
      <c r="CD35" s="155"/>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row>
    <row r="36" spans="1:108" ht="21" customHeight="1" thickTop="1" thickBot="1" x14ac:dyDescent="0.35">
      <c r="A36" s="308"/>
      <c r="B36" s="290"/>
      <c r="C36" s="290"/>
      <c r="D36" s="290"/>
      <c r="E36" s="309"/>
      <c r="F36" s="290"/>
      <c r="G36" s="290"/>
      <c r="H36" s="290"/>
      <c r="I36" s="290"/>
      <c r="J36" s="308"/>
      <c r="K36" s="308"/>
      <c r="L36" s="355"/>
      <c r="M36" s="352"/>
      <c r="N36" s="156">
        <v>2</v>
      </c>
      <c r="O36" s="116"/>
      <c r="P36" s="122"/>
      <c r="Q36" s="122"/>
      <c r="R36" s="122"/>
      <c r="S36" s="122"/>
      <c r="T36" s="122"/>
      <c r="U36" s="122"/>
      <c r="V36" s="122"/>
      <c r="W36" s="125">
        <f t="shared" si="1"/>
        <v>0</v>
      </c>
      <c r="X36" s="126" t="str">
        <f t="shared" si="0"/>
        <v>DEBIL</v>
      </c>
      <c r="Y36" s="124"/>
      <c r="Z36" s="127" t="str">
        <f t="shared" si="2"/>
        <v/>
      </c>
      <c r="AA36" s="125" t="str">
        <f t="shared" si="3"/>
        <v>SI</v>
      </c>
      <c r="AB36" s="122"/>
      <c r="AC36" s="350"/>
      <c r="AD36" s="350"/>
      <c r="AE36" s="356"/>
      <c r="AF36" s="356"/>
      <c r="AG36" s="345"/>
      <c r="AH36" s="345"/>
      <c r="AI36" s="344"/>
      <c r="AJ36" s="344"/>
      <c r="AK36" s="355"/>
      <c r="AL36" s="352"/>
      <c r="AM36" s="358"/>
      <c r="AN36" s="155"/>
      <c r="AO36" s="156"/>
      <c r="AP36" s="120"/>
      <c r="AQ36" s="120"/>
      <c r="AR36" s="155"/>
      <c r="AS36" s="120"/>
      <c r="AT36" s="155"/>
      <c r="AU36" s="120"/>
      <c r="AV36" s="155"/>
      <c r="AW36" s="120"/>
      <c r="AX36" s="155"/>
      <c r="AY36" s="156"/>
      <c r="AZ36" s="155"/>
      <c r="BA36" s="155"/>
      <c r="BB36" s="156"/>
      <c r="BC36" s="120"/>
      <c r="BD36" s="120"/>
      <c r="BE36" s="155"/>
      <c r="BF36" s="155"/>
      <c r="BG36" s="156"/>
      <c r="BH36" s="120"/>
      <c r="BI36" s="120"/>
      <c r="BJ36" s="155"/>
      <c r="BK36" s="155"/>
      <c r="BL36" s="156"/>
      <c r="BM36" s="120"/>
      <c r="BN36" s="120"/>
      <c r="BO36" s="155"/>
      <c r="BP36" s="155"/>
      <c r="BQ36" s="156"/>
      <c r="BR36" s="120"/>
      <c r="BS36" s="120"/>
      <c r="BT36" s="120"/>
      <c r="BU36" s="155"/>
      <c r="BV36" s="155"/>
      <c r="BW36" s="155"/>
      <c r="BX36" s="120"/>
      <c r="BY36" s="155"/>
      <c r="BZ36" s="155"/>
      <c r="CA36" s="120"/>
      <c r="CB36" s="155"/>
      <c r="CC36" s="156"/>
      <c r="CD36" s="155"/>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row>
    <row r="37" spans="1:108" ht="21" customHeight="1" thickTop="1" thickBot="1" x14ac:dyDescent="0.35">
      <c r="A37" s="308"/>
      <c r="B37" s="290"/>
      <c r="C37" s="290"/>
      <c r="D37" s="290"/>
      <c r="E37" s="309"/>
      <c r="F37" s="290"/>
      <c r="G37" s="290"/>
      <c r="H37" s="290"/>
      <c r="I37" s="290"/>
      <c r="J37" s="308"/>
      <c r="K37" s="308"/>
      <c r="L37" s="355"/>
      <c r="M37" s="352"/>
      <c r="N37" s="156">
        <v>3</v>
      </c>
      <c r="O37" s="121"/>
      <c r="P37" s="122"/>
      <c r="Q37" s="122"/>
      <c r="R37" s="122"/>
      <c r="S37" s="122"/>
      <c r="T37" s="122"/>
      <c r="U37" s="122"/>
      <c r="V37" s="122"/>
      <c r="W37" s="125">
        <f t="shared" si="1"/>
        <v>0</v>
      </c>
      <c r="X37" s="126" t="str">
        <f t="shared" si="0"/>
        <v>DEBIL</v>
      </c>
      <c r="Y37" s="124"/>
      <c r="Z37" s="127" t="str">
        <f t="shared" si="2"/>
        <v/>
      </c>
      <c r="AA37" s="125" t="str">
        <f t="shared" si="3"/>
        <v>SI</v>
      </c>
      <c r="AB37" s="122"/>
      <c r="AC37" s="350"/>
      <c r="AD37" s="350"/>
      <c r="AE37" s="356"/>
      <c r="AF37" s="356"/>
      <c r="AG37" s="345"/>
      <c r="AH37" s="345"/>
      <c r="AI37" s="344"/>
      <c r="AJ37" s="344"/>
      <c r="AK37" s="355"/>
      <c r="AL37" s="352"/>
      <c r="AM37" s="358"/>
      <c r="AN37" s="155"/>
      <c r="AO37" s="156"/>
      <c r="AP37" s="120"/>
      <c r="AQ37" s="120"/>
      <c r="AR37" s="155"/>
      <c r="AS37" s="120"/>
      <c r="AT37" s="155"/>
      <c r="AU37" s="120"/>
      <c r="AV37" s="155"/>
      <c r="AW37" s="120"/>
      <c r="AX37" s="155"/>
      <c r="AY37" s="156"/>
      <c r="AZ37" s="155"/>
      <c r="BA37" s="155"/>
      <c r="BB37" s="156"/>
      <c r="BC37" s="120"/>
      <c r="BD37" s="120"/>
      <c r="BE37" s="155"/>
      <c r="BF37" s="155"/>
      <c r="BG37" s="156"/>
      <c r="BH37" s="120"/>
      <c r="BI37" s="120"/>
      <c r="BJ37" s="155"/>
      <c r="BK37" s="155"/>
      <c r="BL37" s="156"/>
      <c r="BM37" s="120"/>
      <c r="BN37" s="120"/>
      <c r="BO37" s="155"/>
      <c r="BP37" s="155"/>
      <c r="BQ37" s="156"/>
      <c r="BR37" s="120"/>
      <c r="BS37" s="120"/>
      <c r="BT37" s="120"/>
      <c r="BU37" s="155"/>
      <c r="BV37" s="155"/>
      <c r="BW37" s="155"/>
      <c r="BX37" s="120"/>
      <c r="BY37" s="155"/>
      <c r="BZ37" s="155"/>
      <c r="CA37" s="120"/>
      <c r="CB37" s="155"/>
      <c r="CC37" s="156"/>
      <c r="CD37" s="155"/>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row>
    <row r="38" spans="1:108" ht="21" customHeight="1" thickTop="1" thickBot="1" x14ac:dyDescent="0.35">
      <c r="A38" s="308"/>
      <c r="B38" s="290"/>
      <c r="C38" s="290"/>
      <c r="D38" s="290"/>
      <c r="E38" s="309"/>
      <c r="F38" s="290"/>
      <c r="G38" s="290"/>
      <c r="H38" s="290"/>
      <c r="I38" s="290"/>
      <c r="J38" s="308"/>
      <c r="K38" s="308"/>
      <c r="L38" s="355"/>
      <c r="M38" s="352"/>
      <c r="N38" s="156">
        <v>4</v>
      </c>
      <c r="O38" s="116"/>
      <c r="P38" s="122"/>
      <c r="Q38" s="122"/>
      <c r="R38" s="122"/>
      <c r="S38" s="122"/>
      <c r="T38" s="122"/>
      <c r="U38" s="122"/>
      <c r="V38" s="122"/>
      <c r="W38" s="125">
        <f t="shared" si="1"/>
        <v>0</v>
      </c>
      <c r="X38" s="126" t="str">
        <f t="shared" si="0"/>
        <v>DEBIL</v>
      </c>
      <c r="Y38" s="124"/>
      <c r="Z38" s="127" t="str">
        <f t="shared" si="2"/>
        <v/>
      </c>
      <c r="AA38" s="125" t="str">
        <f t="shared" si="3"/>
        <v>SI</v>
      </c>
      <c r="AB38" s="122"/>
      <c r="AC38" s="350"/>
      <c r="AD38" s="350"/>
      <c r="AE38" s="356"/>
      <c r="AF38" s="356"/>
      <c r="AG38" s="345"/>
      <c r="AH38" s="345"/>
      <c r="AI38" s="344"/>
      <c r="AJ38" s="344"/>
      <c r="AK38" s="355"/>
      <c r="AL38" s="352"/>
      <c r="AM38" s="358"/>
      <c r="AN38" s="155"/>
      <c r="AO38" s="156"/>
      <c r="AP38" s="120"/>
      <c r="AQ38" s="120"/>
      <c r="AR38" s="155"/>
      <c r="AS38" s="120"/>
      <c r="AT38" s="155"/>
      <c r="AU38" s="120"/>
      <c r="AV38" s="155"/>
      <c r="AW38" s="120"/>
      <c r="AX38" s="155"/>
      <c r="AY38" s="156"/>
      <c r="AZ38" s="155"/>
      <c r="BA38" s="155"/>
      <c r="BB38" s="156"/>
      <c r="BC38" s="120"/>
      <c r="BD38" s="120"/>
      <c r="BE38" s="155"/>
      <c r="BF38" s="155"/>
      <c r="BG38" s="156"/>
      <c r="BH38" s="120"/>
      <c r="BI38" s="120"/>
      <c r="BJ38" s="155"/>
      <c r="BK38" s="155"/>
      <c r="BL38" s="156"/>
      <c r="BM38" s="120"/>
      <c r="BN38" s="120"/>
      <c r="BO38" s="155"/>
      <c r="BP38" s="155"/>
      <c r="BQ38" s="156"/>
      <c r="BR38" s="120"/>
      <c r="BS38" s="120"/>
      <c r="BT38" s="120"/>
      <c r="BU38" s="155"/>
      <c r="BV38" s="155"/>
      <c r="BW38" s="155"/>
      <c r="BX38" s="120"/>
      <c r="BY38" s="155"/>
      <c r="BZ38" s="155"/>
      <c r="CA38" s="120"/>
      <c r="CB38" s="155"/>
      <c r="CC38" s="156"/>
      <c r="CD38" s="155"/>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row>
    <row r="39" spans="1:108" ht="21" customHeight="1" thickTop="1" thickBot="1" x14ac:dyDescent="0.35">
      <c r="A39" s="308"/>
      <c r="B39" s="290"/>
      <c r="C39" s="290"/>
      <c r="D39" s="290"/>
      <c r="E39" s="309"/>
      <c r="F39" s="290"/>
      <c r="G39" s="290"/>
      <c r="H39" s="290"/>
      <c r="I39" s="290"/>
      <c r="J39" s="308"/>
      <c r="K39" s="308"/>
      <c r="L39" s="355"/>
      <c r="M39" s="352"/>
      <c r="N39" s="156">
        <v>5</v>
      </c>
      <c r="O39" s="116"/>
      <c r="P39" s="122"/>
      <c r="Q39" s="122"/>
      <c r="R39" s="122"/>
      <c r="S39" s="122"/>
      <c r="T39" s="122"/>
      <c r="U39" s="122"/>
      <c r="V39" s="122"/>
      <c r="W39" s="125">
        <f t="shared" si="1"/>
        <v>0</v>
      </c>
      <c r="X39" s="126" t="str">
        <f t="shared" si="0"/>
        <v>DEBIL</v>
      </c>
      <c r="Y39" s="124"/>
      <c r="Z39" s="127" t="str">
        <f t="shared" si="2"/>
        <v/>
      </c>
      <c r="AA39" s="125" t="str">
        <f t="shared" si="3"/>
        <v>SI</v>
      </c>
      <c r="AB39" s="122"/>
      <c r="AC39" s="350"/>
      <c r="AD39" s="350"/>
      <c r="AE39" s="356"/>
      <c r="AF39" s="356"/>
      <c r="AG39" s="345"/>
      <c r="AH39" s="345"/>
      <c r="AI39" s="344"/>
      <c r="AJ39" s="344"/>
      <c r="AK39" s="355"/>
      <c r="AL39" s="352"/>
      <c r="AM39" s="358"/>
      <c r="AN39" s="155"/>
      <c r="AO39" s="156"/>
      <c r="AP39" s="120"/>
      <c r="AQ39" s="120"/>
      <c r="AR39" s="155"/>
      <c r="AS39" s="120"/>
      <c r="AT39" s="155"/>
      <c r="AU39" s="120"/>
      <c r="AV39" s="155"/>
      <c r="AW39" s="120"/>
      <c r="AX39" s="155"/>
      <c r="AY39" s="156"/>
      <c r="AZ39" s="155"/>
      <c r="BA39" s="155"/>
      <c r="BB39" s="156"/>
      <c r="BC39" s="120"/>
      <c r="BD39" s="120"/>
      <c r="BE39" s="155"/>
      <c r="BF39" s="155"/>
      <c r="BG39" s="156"/>
      <c r="BH39" s="120"/>
      <c r="BI39" s="120"/>
      <c r="BJ39" s="155"/>
      <c r="BK39" s="155"/>
      <c r="BL39" s="156"/>
      <c r="BM39" s="120"/>
      <c r="BN39" s="120"/>
      <c r="BO39" s="155"/>
      <c r="BP39" s="155"/>
      <c r="BQ39" s="156"/>
      <c r="BR39" s="120"/>
      <c r="BS39" s="120"/>
      <c r="BT39" s="120"/>
      <c r="BU39" s="155"/>
      <c r="BV39" s="155"/>
      <c r="BW39" s="155"/>
      <c r="BX39" s="120"/>
      <c r="BY39" s="155"/>
      <c r="BZ39" s="155"/>
      <c r="CA39" s="120"/>
      <c r="CB39" s="155"/>
      <c r="CC39" s="156"/>
      <c r="CD39" s="155"/>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row>
    <row r="40" spans="1:108" ht="21" customHeight="1" thickTop="1" thickBot="1" x14ac:dyDescent="0.35">
      <c r="A40" s="308"/>
      <c r="B40" s="290"/>
      <c r="C40" s="290"/>
      <c r="D40" s="290"/>
      <c r="E40" s="309"/>
      <c r="F40" s="290"/>
      <c r="G40" s="290"/>
      <c r="H40" s="290"/>
      <c r="I40" s="290"/>
      <c r="J40" s="308"/>
      <c r="K40" s="308"/>
      <c r="L40" s="355"/>
      <c r="M40" s="353"/>
      <c r="N40" s="156">
        <v>6</v>
      </c>
      <c r="O40" s="116"/>
      <c r="P40" s="122"/>
      <c r="Q40" s="122"/>
      <c r="R40" s="122"/>
      <c r="S40" s="122"/>
      <c r="T40" s="122"/>
      <c r="U40" s="122"/>
      <c r="V40" s="122"/>
      <c r="W40" s="125">
        <f t="shared" si="1"/>
        <v>0</v>
      </c>
      <c r="X40" s="126" t="str">
        <f t="shared" si="0"/>
        <v>DEBIL</v>
      </c>
      <c r="Y40" s="124"/>
      <c r="Z40" s="127" t="str">
        <f t="shared" si="2"/>
        <v/>
      </c>
      <c r="AA40" s="125" t="str">
        <f t="shared" si="3"/>
        <v>SI</v>
      </c>
      <c r="AB40" s="122"/>
      <c r="AC40" s="350"/>
      <c r="AD40" s="350"/>
      <c r="AE40" s="356"/>
      <c r="AF40" s="356"/>
      <c r="AG40" s="345"/>
      <c r="AH40" s="345"/>
      <c r="AI40" s="344"/>
      <c r="AJ40" s="344"/>
      <c r="AK40" s="355"/>
      <c r="AL40" s="353"/>
      <c r="AM40" s="359"/>
      <c r="AN40" s="155"/>
      <c r="AO40" s="156"/>
      <c r="AP40" s="120"/>
      <c r="AQ40" s="120"/>
      <c r="AR40" s="155"/>
      <c r="AS40" s="120"/>
      <c r="AT40" s="155"/>
      <c r="AU40" s="120"/>
      <c r="AV40" s="155"/>
      <c r="AW40" s="120"/>
      <c r="AX40" s="155"/>
      <c r="AY40" s="156"/>
      <c r="AZ40" s="155"/>
      <c r="BA40" s="155"/>
      <c r="BB40" s="156"/>
      <c r="BC40" s="120"/>
      <c r="BD40" s="120"/>
      <c r="BE40" s="155"/>
      <c r="BF40" s="155"/>
      <c r="BG40" s="156"/>
      <c r="BH40" s="120"/>
      <c r="BI40" s="120"/>
      <c r="BJ40" s="155"/>
      <c r="BK40" s="155"/>
      <c r="BL40" s="156"/>
      <c r="BM40" s="120"/>
      <c r="BN40" s="120"/>
      <c r="BO40" s="155"/>
      <c r="BP40" s="155"/>
      <c r="BQ40" s="156"/>
      <c r="BR40" s="120"/>
      <c r="BS40" s="120"/>
      <c r="BT40" s="120"/>
      <c r="BU40" s="155"/>
      <c r="BV40" s="155"/>
      <c r="BW40" s="155"/>
      <c r="BX40" s="120"/>
      <c r="BY40" s="155"/>
      <c r="BZ40" s="155"/>
      <c r="CA40" s="120"/>
      <c r="CB40" s="155"/>
      <c r="CC40" s="156"/>
      <c r="CD40" s="155"/>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row>
    <row r="41" spans="1:108" ht="21" customHeight="1" thickTop="1" thickBot="1" x14ac:dyDescent="0.35">
      <c r="A41" s="308">
        <v>7</v>
      </c>
      <c r="B41" s="290"/>
      <c r="C41" s="290"/>
      <c r="D41" s="290"/>
      <c r="E41" s="309"/>
      <c r="F41" s="290"/>
      <c r="G41" s="290"/>
      <c r="H41" s="290"/>
      <c r="I41" s="290"/>
      <c r="J41" s="308"/>
      <c r="K41" s="308"/>
      <c r="L41" s="355">
        <f>+(J41*K41)*4</f>
        <v>0</v>
      </c>
      <c r="M41" s="351" t="b">
        <f>IF(OR(AND(J41=3,K41=4),AND(J41=2,K41=5),AND(J41=2,K41=5),AND(L41=20),AND(L41&gt;=52,L41&lt;=100)),"ZONA RIESGO EXTREMA",IF(OR(AND(J41=5,K41=2),AND(J41=4,K41=3),AND(J41=1,K41=4),AND(L41=16),AND(L41&gt;=28,L41&lt;=48)),"ZONA RIESGO ALTA",IF(OR(AND(J41=1,K41=3),AND(J41=4,K41=1),AND(L41=24)),"ZONA RIESGO MODERADA",IF(AND(L41&gt;=4,L41&lt;=16),"ZONA RIESGO BAJA"))))</f>
        <v>0</v>
      </c>
      <c r="N41" s="156">
        <v>1</v>
      </c>
      <c r="O41" s="116"/>
      <c r="P41" s="122"/>
      <c r="Q41" s="122"/>
      <c r="R41" s="122"/>
      <c r="S41" s="122"/>
      <c r="T41" s="122"/>
      <c r="U41" s="122"/>
      <c r="V41" s="122"/>
      <c r="W41" s="125">
        <f t="shared" si="1"/>
        <v>0</v>
      </c>
      <c r="X41" s="126" t="str">
        <f t="shared" si="0"/>
        <v>DEBIL</v>
      </c>
      <c r="Y41" s="124"/>
      <c r="Z41" s="127" t="str">
        <f t="shared" si="2"/>
        <v/>
      </c>
      <c r="AA41" s="125" t="str">
        <f t="shared" si="3"/>
        <v>SI</v>
      </c>
      <c r="AB41" s="122"/>
      <c r="AC41" s="350">
        <f>IF(AND(W41&gt;0,SUM(W42:W46)=0),W41,IF(AND(SUM(W41:W42)&gt;0,SUM(W43:W46)=0),AVERAGE(W41:W42),IF(AND(SUM(W41:W43)&gt;0,SUM(W44:W46)=0),AVERAGE(W41:W43),IF(AND(SUM(W41:W44)&gt;0,SUM(W45:W46)=0),AVERAGE(W41:W44),IF(AND(SUM(W41:W45)&gt;0,W46=0),AVERAGE(W41:W45),AVERAGE(W41:W46))))))</f>
        <v>0</v>
      </c>
      <c r="AD41" s="350" t="str">
        <f>IF(AND(AC41&gt;=50,AC41&lt;=99),"MODERADO",IF(AND(AC41=100), "FUERTE",IF(AND(AC41&lt;50), "DEBIL")))</f>
        <v>DEBIL</v>
      </c>
      <c r="AE41" s="356"/>
      <c r="AF41" s="356"/>
      <c r="AG41" s="345" t="str">
        <f>IFERROR(_xlfn.IFS(AND(AD41="MODERADO",AE41="Directamente"),1,AND(AD41="FUERTE",AE41="Directamente"),2),"0")</f>
        <v>0</v>
      </c>
      <c r="AH41" s="345" t="str">
        <f>IFERROR(_xlfn.IFS(AND(AD41="MODERADO",AF41="Directamente"),1,AND(AD41="FUERTE",AF41="Directamente"),2,AND(AD41="FUERTE",AF41="Indirectamente"),1),"0")</f>
        <v>0</v>
      </c>
      <c r="AI41" s="344"/>
      <c r="AJ41" s="344"/>
      <c r="AK41" s="355">
        <f>+(AI41*AJ41)*4</f>
        <v>0</v>
      </c>
      <c r="AL41" s="351"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57"/>
      <c r="AN41" s="155"/>
      <c r="AO41" s="156"/>
      <c r="AP41" s="120"/>
      <c r="AQ41" s="120"/>
      <c r="AR41" s="155"/>
      <c r="AS41" s="120"/>
      <c r="AT41" s="155"/>
      <c r="AU41" s="120"/>
      <c r="AV41" s="155"/>
      <c r="AW41" s="120"/>
      <c r="AX41" s="155"/>
      <c r="AY41" s="156"/>
      <c r="AZ41" s="155"/>
      <c r="BA41" s="155"/>
      <c r="BB41" s="156"/>
      <c r="BC41" s="120"/>
      <c r="BD41" s="120"/>
      <c r="BE41" s="155"/>
      <c r="BF41" s="155"/>
      <c r="BG41" s="156"/>
      <c r="BH41" s="120"/>
      <c r="BI41" s="120"/>
      <c r="BJ41" s="155"/>
      <c r="BK41" s="155"/>
      <c r="BL41" s="156"/>
      <c r="BM41" s="120"/>
      <c r="BN41" s="120"/>
      <c r="BO41" s="155"/>
      <c r="BP41" s="155"/>
      <c r="BQ41" s="156"/>
      <c r="BR41" s="120"/>
      <c r="BS41" s="120"/>
      <c r="BT41" s="120"/>
      <c r="BU41" s="155"/>
      <c r="BV41" s="155"/>
      <c r="BW41" s="155"/>
      <c r="BX41" s="120"/>
      <c r="BY41" s="155"/>
      <c r="BZ41" s="155"/>
      <c r="CA41" s="120"/>
      <c r="CB41" s="155"/>
      <c r="CC41" s="156"/>
      <c r="CD41" s="155"/>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row>
    <row r="42" spans="1:108" ht="21" customHeight="1" thickTop="1" thickBot="1" x14ac:dyDescent="0.35">
      <c r="A42" s="308"/>
      <c r="B42" s="290"/>
      <c r="C42" s="290"/>
      <c r="D42" s="290"/>
      <c r="E42" s="309"/>
      <c r="F42" s="290"/>
      <c r="G42" s="290"/>
      <c r="H42" s="290"/>
      <c r="I42" s="290"/>
      <c r="J42" s="308"/>
      <c r="K42" s="308"/>
      <c r="L42" s="355"/>
      <c r="M42" s="352"/>
      <c r="N42" s="156">
        <v>2</v>
      </c>
      <c r="O42" s="116"/>
      <c r="P42" s="122"/>
      <c r="Q42" s="122"/>
      <c r="R42" s="122"/>
      <c r="S42" s="122"/>
      <c r="T42" s="122"/>
      <c r="U42" s="122"/>
      <c r="V42" s="122"/>
      <c r="W42" s="125">
        <f t="shared" si="1"/>
        <v>0</v>
      </c>
      <c r="X42" s="126" t="str">
        <f t="shared" si="0"/>
        <v>DEBIL</v>
      </c>
      <c r="Y42" s="124"/>
      <c r="Z42" s="127" t="str">
        <f t="shared" si="2"/>
        <v/>
      </c>
      <c r="AA42" s="125" t="str">
        <f t="shared" si="3"/>
        <v>SI</v>
      </c>
      <c r="AB42" s="122"/>
      <c r="AC42" s="350"/>
      <c r="AD42" s="350"/>
      <c r="AE42" s="356"/>
      <c r="AF42" s="356"/>
      <c r="AG42" s="345"/>
      <c r="AH42" s="345"/>
      <c r="AI42" s="344"/>
      <c r="AJ42" s="344"/>
      <c r="AK42" s="355"/>
      <c r="AL42" s="352"/>
      <c r="AM42" s="358"/>
      <c r="AN42" s="155"/>
      <c r="AO42" s="156"/>
      <c r="AP42" s="120"/>
      <c r="AQ42" s="120"/>
      <c r="AR42" s="155"/>
      <c r="AS42" s="120"/>
      <c r="AT42" s="155"/>
      <c r="AU42" s="120"/>
      <c r="AV42" s="155"/>
      <c r="AW42" s="120"/>
      <c r="AX42" s="155"/>
      <c r="AY42" s="156"/>
      <c r="AZ42" s="155"/>
      <c r="BA42" s="155"/>
      <c r="BB42" s="156"/>
      <c r="BC42" s="120"/>
      <c r="BD42" s="120"/>
      <c r="BE42" s="155"/>
      <c r="BF42" s="155"/>
      <c r="BG42" s="156"/>
      <c r="BH42" s="120"/>
      <c r="BI42" s="120"/>
      <c r="BJ42" s="155"/>
      <c r="BK42" s="155"/>
      <c r="BL42" s="156"/>
      <c r="BM42" s="120"/>
      <c r="BN42" s="120"/>
      <c r="BO42" s="155"/>
      <c r="BP42" s="155"/>
      <c r="BQ42" s="156"/>
      <c r="BR42" s="120"/>
      <c r="BS42" s="120"/>
      <c r="BT42" s="120"/>
      <c r="BU42" s="155"/>
      <c r="BV42" s="155"/>
      <c r="BW42" s="155"/>
      <c r="BX42" s="120"/>
      <c r="BY42" s="155"/>
      <c r="BZ42" s="155"/>
      <c r="CA42" s="120"/>
      <c r="CB42" s="155"/>
      <c r="CC42" s="156"/>
      <c r="CD42" s="155"/>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row>
    <row r="43" spans="1:108" ht="21" customHeight="1" thickTop="1" thickBot="1" x14ac:dyDescent="0.35">
      <c r="A43" s="308"/>
      <c r="B43" s="290"/>
      <c r="C43" s="290"/>
      <c r="D43" s="290"/>
      <c r="E43" s="309"/>
      <c r="F43" s="290"/>
      <c r="G43" s="290"/>
      <c r="H43" s="290"/>
      <c r="I43" s="290"/>
      <c r="J43" s="308"/>
      <c r="K43" s="308"/>
      <c r="L43" s="355"/>
      <c r="M43" s="352"/>
      <c r="N43" s="156">
        <v>3</v>
      </c>
      <c r="O43" s="121"/>
      <c r="P43" s="122"/>
      <c r="Q43" s="122"/>
      <c r="R43" s="122"/>
      <c r="S43" s="122"/>
      <c r="T43" s="122"/>
      <c r="U43" s="122"/>
      <c r="V43" s="122"/>
      <c r="W43" s="125">
        <f t="shared" si="1"/>
        <v>0</v>
      </c>
      <c r="X43" s="126" t="str">
        <f t="shared" si="0"/>
        <v>DEBIL</v>
      </c>
      <c r="Y43" s="124"/>
      <c r="Z43" s="127" t="str">
        <f t="shared" si="2"/>
        <v/>
      </c>
      <c r="AA43" s="125" t="str">
        <f t="shared" si="3"/>
        <v>SI</v>
      </c>
      <c r="AB43" s="122"/>
      <c r="AC43" s="350"/>
      <c r="AD43" s="350"/>
      <c r="AE43" s="356"/>
      <c r="AF43" s="356"/>
      <c r="AG43" s="345"/>
      <c r="AH43" s="345"/>
      <c r="AI43" s="344"/>
      <c r="AJ43" s="344"/>
      <c r="AK43" s="355"/>
      <c r="AL43" s="352"/>
      <c r="AM43" s="358"/>
      <c r="AN43" s="155"/>
      <c r="AO43" s="156"/>
      <c r="AP43" s="120"/>
      <c r="AQ43" s="120"/>
      <c r="AR43" s="155"/>
      <c r="AS43" s="120"/>
      <c r="AT43" s="155"/>
      <c r="AU43" s="120"/>
      <c r="AV43" s="155"/>
      <c r="AW43" s="120"/>
      <c r="AX43" s="155"/>
      <c r="AY43" s="156"/>
      <c r="AZ43" s="155"/>
      <c r="BA43" s="155"/>
      <c r="BB43" s="156"/>
      <c r="BC43" s="120"/>
      <c r="BD43" s="120"/>
      <c r="BE43" s="155"/>
      <c r="BF43" s="155"/>
      <c r="BG43" s="156"/>
      <c r="BH43" s="120"/>
      <c r="BI43" s="120"/>
      <c r="BJ43" s="155"/>
      <c r="BK43" s="155"/>
      <c r="BL43" s="156"/>
      <c r="BM43" s="120"/>
      <c r="BN43" s="120"/>
      <c r="BO43" s="155"/>
      <c r="BP43" s="155"/>
      <c r="BQ43" s="156"/>
      <c r="BR43" s="120"/>
      <c r="BS43" s="120"/>
      <c r="BT43" s="120"/>
      <c r="BU43" s="155"/>
      <c r="BV43" s="155"/>
      <c r="BW43" s="155"/>
      <c r="BX43" s="120"/>
      <c r="BY43" s="155"/>
      <c r="BZ43" s="155"/>
      <c r="CA43" s="120"/>
      <c r="CB43" s="155"/>
      <c r="CC43" s="156"/>
      <c r="CD43" s="155"/>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row>
    <row r="44" spans="1:108" ht="21" customHeight="1" thickTop="1" thickBot="1" x14ac:dyDescent="0.35">
      <c r="A44" s="308"/>
      <c r="B44" s="290"/>
      <c r="C44" s="290"/>
      <c r="D44" s="290"/>
      <c r="E44" s="309"/>
      <c r="F44" s="290"/>
      <c r="G44" s="290"/>
      <c r="H44" s="290"/>
      <c r="I44" s="290"/>
      <c r="J44" s="308"/>
      <c r="K44" s="308"/>
      <c r="L44" s="355"/>
      <c r="M44" s="352"/>
      <c r="N44" s="156">
        <v>4</v>
      </c>
      <c r="O44" s="116"/>
      <c r="P44" s="122"/>
      <c r="Q44" s="122"/>
      <c r="R44" s="122"/>
      <c r="S44" s="122"/>
      <c r="T44" s="122"/>
      <c r="U44" s="122"/>
      <c r="V44" s="122"/>
      <c r="W44" s="125">
        <f t="shared" si="1"/>
        <v>0</v>
      </c>
      <c r="X44" s="126" t="str">
        <f t="shared" si="0"/>
        <v>DEBIL</v>
      </c>
      <c r="Y44" s="124"/>
      <c r="Z44" s="127" t="str">
        <f t="shared" si="2"/>
        <v/>
      </c>
      <c r="AA44" s="125" t="str">
        <f t="shared" si="3"/>
        <v>SI</v>
      </c>
      <c r="AB44" s="122"/>
      <c r="AC44" s="350"/>
      <c r="AD44" s="350"/>
      <c r="AE44" s="356"/>
      <c r="AF44" s="356"/>
      <c r="AG44" s="345"/>
      <c r="AH44" s="345"/>
      <c r="AI44" s="344"/>
      <c r="AJ44" s="344"/>
      <c r="AK44" s="355"/>
      <c r="AL44" s="352"/>
      <c r="AM44" s="358"/>
      <c r="AN44" s="155"/>
      <c r="AO44" s="156"/>
      <c r="AP44" s="120"/>
      <c r="AQ44" s="120"/>
      <c r="AR44" s="155"/>
      <c r="AS44" s="120"/>
      <c r="AT44" s="155"/>
      <c r="AU44" s="120"/>
      <c r="AV44" s="155"/>
      <c r="AW44" s="120"/>
      <c r="AX44" s="155"/>
      <c r="AY44" s="156"/>
      <c r="AZ44" s="155"/>
      <c r="BA44" s="155"/>
      <c r="BB44" s="156"/>
      <c r="BC44" s="120"/>
      <c r="BD44" s="120"/>
      <c r="BE44" s="155"/>
      <c r="BF44" s="155"/>
      <c r="BG44" s="156"/>
      <c r="BH44" s="120"/>
      <c r="BI44" s="120"/>
      <c r="BJ44" s="155"/>
      <c r="BK44" s="155"/>
      <c r="BL44" s="156"/>
      <c r="BM44" s="120"/>
      <c r="BN44" s="120"/>
      <c r="BO44" s="155"/>
      <c r="BP44" s="155"/>
      <c r="BQ44" s="156"/>
      <c r="BR44" s="120"/>
      <c r="BS44" s="120"/>
      <c r="BT44" s="120"/>
      <c r="BU44" s="155"/>
      <c r="BV44" s="155"/>
      <c r="BW44" s="155"/>
      <c r="BX44" s="120"/>
      <c r="BY44" s="155"/>
      <c r="BZ44" s="155"/>
      <c r="CA44" s="120"/>
      <c r="CB44" s="155"/>
      <c r="CC44" s="156"/>
      <c r="CD44" s="155"/>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row>
    <row r="45" spans="1:108" ht="21" customHeight="1" thickTop="1" thickBot="1" x14ac:dyDescent="0.35">
      <c r="A45" s="308"/>
      <c r="B45" s="290"/>
      <c r="C45" s="290"/>
      <c r="D45" s="290"/>
      <c r="E45" s="309"/>
      <c r="F45" s="290"/>
      <c r="G45" s="290"/>
      <c r="H45" s="290"/>
      <c r="I45" s="290"/>
      <c r="J45" s="308"/>
      <c r="K45" s="308"/>
      <c r="L45" s="355"/>
      <c r="M45" s="352"/>
      <c r="N45" s="156">
        <v>5</v>
      </c>
      <c r="O45" s="116"/>
      <c r="P45" s="122"/>
      <c r="Q45" s="122"/>
      <c r="R45" s="122"/>
      <c r="S45" s="122"/>
      <c r="T45" s="122"/>
      <c r="U45" s="122"/>
      <c r="V45" s="122"/>
      <c r="W45" s="125">
        <f t="shared" si="1"/>
        <v>0</v>
      </c>
      <c r="X45" s="126" t="str">
        <f t="shared" si="0"/>
        <v>DEBIL</v>
      </c>
      <c r="Y45" s="124"/>
      <c r="Z45" s="127" t="str">
        <f t="shared" si="2"/>
        <v/>
      </c>
      <c r="AA45" s="125" t="str">
        <f t="shared" si="3"/>
        <v>SI</v>
      </c>
      <c r="AB45" s="122"/>
      <c r="AC45" s="350"/>
      <c r="AD45" s="350"/>
      <c r="AE45" s="356"/>
      <c r="AF45" s="356"/>
      <c r="AG45" s="345"/>
      <c r="AH45" s="345"/>
      <c r="AI45" s="344"/>
      <c r="AJ45" s="344"/>
      <c r="AK45" s="355"/>
      <c r="AL45" s="352"/>
      <c r="AM45" s="358"/>
      <c r="AN45" s="155"/>
      <c r="AO45" s="156"/>
      <c r="AP45" s="120"/>
      <c r="AQ45" s="120"/>
      <c r="AR45" s="155"/>
      <c r="AS45" s="120"/>
      <c r="AT45" s="155"/>
      <c r="AU45" s="120"/>
      <c r="AV45" s="155"/>
      <c r="AW45" s="120"/>
      <c r="AX45" s="155"/>
      <c r="AY45" s="156"/>
      <c r="AZ45" s="155"/>
      <c r="BA45" s="155"/>
      <c r="BB45" s="156"/>
      <c r="BC45" s="120"/>
      <c r="BD45" s="120"/>
      <c r="BE45" s="155"/>
      <c r="BF45" s="155"/>
      <c r="BG45" s="156"/>
      <c r="BH45" s="120"/>
      <c r="BI45" s="120"/>
      <c r="BJ45" s="155"/>
      <c r="BK45" s="155"/>
      <c r="BL45" s="156"/>
      <c r="BM45" s="120"/>
      <c r="BN45" s="120"/>
      <c r="BO45" s="155"/>
      <c r="BP45" s="155"/>
      <c r="BQ45" s="156"/>
      <c r="BR45" s="120"/>
      <c r="BS45" s="120"/>
      <c r="BT45" s="120"/>
      <c r="BU45" s="155"/>
      <c r="BV45" s="155"/>
      <c r="BW45" s="155"/>
      <c r="BX45" s="120"/>
      <c r="BY45" s="155"/>
      <c r="BZ45" s="155"/>
      <c r="CA45" s="120"/>
      <c r="CB45" s="155"/>
      <c r="CC45" s="156"/>
      <c r="CD45" s="155"/>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row>
    <row r="46" spans="1:108" ht="21" customHeight="1" thickTop="1" thickBot="1" x14ac:dyDescent="0.35">
      <c r="A46" s="308"/>
      <c r="B46" s="290"/>
      <c r="C46" s="290"/>
      <c r="D46" s="290"/>
      <c r="E46" s="309"/>
      <c r="F46" s="290"/>
      <c r="G46" s="290"/>
      <c r="H46" s="290"/>
      <c r="I46" s="290"/>
      <c r="J46" s="308"/>
      <c r="K46" s="308"/>
      <c r="L46" s="355"/>
      <c r="M46" s="353"/>
      <c r="N46" s="156">
        <v>6</v>
      </c>
      <c r="O46" s="116"/>
      <c r="P46" s="122"/>
      <c r="Q46" s="122"/>
      <c r="R46" s="122"/>
      <c r="S46" s="122"/>
      <c r="T46" s="122"/>
      <c r="U46" s="122"/>
      <c r="V46" s="122"/>
      <c r="W46" s="125">
        <f t="shared" si="1"/>
        <v>0</v>
      </c>
      <c r="X46" s="126" t="str">
        <f t="shared" si="0"/>
        <v>DEBIL</v>
      </c>
      <c r="Y46" s="124"/>
      <c r="Z46" s="127" t="str">
        <f t="shared" si="2"/>
        <v/>
      </c>
      <c r="AA46" s="125" t="str">
        <f t="shared" si="3"/>
        <v>SI</v>
      </c>
      <c r="AB46" s="122"/>
      <c r="AC46" s="350"/>
      <c r="AD46" s="350"/>
      <c r="AE46" s="356"/>
      <c r="AF46" s="356"/>
      <c r="AG46" s="345"/>
      <c r="AH46" s="345"/>
      <c r="AI46" s="344"/>
      <c r="AJ46" s="344"/>
      <c r="AK46" s="355"/>
      <c r="AL46" s="353"/>
      <c r="AM46" s="359"/>
      <c r="AN46" s="155"/>
      <c r="AO46" s="156"/>
      <c r="AP46" s="120"/>
      <c r="AQ46" s="120"/>
      <c r="AR46" s="155"/>
      <c r="AS46" s="120"/>
      <c r="AT46" s="155"/>
      <c r="AU46" s="120"/>
      <c r="AV46" s="155"/>
      <c r="AW46" s="120"/>
      <c r="AX46" s="155"/>
      <c r="AY46" s="156"/>
      <c r="AZ46" s="155"/>
      <c r="BA46" s="155"/>
      <c r="BB46" s="156"/>
      <c r="BC46" s="120"/>
      <c r="BD46" s="120"/>
      <c r="BE46" s="155"/>
      <c r="BF46" s="155"/>
      <c r="BG46" s="156"/>
      <c r="BH46" s="120"/>
      <c r="BI46" s="120"/>
      <c r="BJ46" s="155"/>
      <c r="BK46" s="155"/>
      <c r="BL46" s="156"/>
      <c r="BM46" s="120"/>
      <c r="BN46" s="120"/>
      <c r="BO46" s="155"/>
      <c r="BP46" s="155"/>
      <c r="BQ46" s="156"/>
      <c r="BR46" s="120"/>
      <c r="BS46" s="120"/>
      <c r="BT46" s="120"/>
      <c r="BU46" s="155"/>
      <c r="BV46" s="155"/>
      <c r="BW46" s="155"/>
      <c r="BX46" s="120"/>
      <c r="BY46" s="155"/>
      <c r="BZ46" s="155"/>
      <c r="CA46" s="120"/>
      <c r="CB46" s="155"/>
      <c r="CC46" s="156"/>
      <c r="CD46" s="155"/>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row>
    <row r="47" spans="1:108" ht="21" customHeight="1" thickTop="1" thickBot="1" x14ac:dyDescent="0.35">
      <c r="A47" s="308">
        <v>8</v>
      </c>
      <c r="B47" s="290"/>
      <c r="C47" s="290"/>
      <c r="D47" s="290"/>
      <c r="E47" s="309"/>
      <c r="F47" s="290"/>
      <c r="G47" s="290"/>
      <c r="H47" s="290"/>
      <c r="I47" s="290"/>
      <c r="J47" s="308"/>
      <c r="K47" s="308"/>
      <c r="L47" s="355">
        <f>+(J47*K47)*4</f>
        <v>0</v>
      </c>
      <c r="M47" s="351" t="b">
        <f>IF(OR(AND(J47=3,K47=4),AND(J47=2,K47=5),AND(J47=2,K47=5),AND(L47=20),AND(L47&gt;=52,L47&lt;=100)),"ZONA RIESGO EXTREMA",IF(OR(AND(J47=5,K47=2),AND(J47=4,K47=3),AND(J47=1,K47=4),AND(L47=16),AND(L47&gt;=28,L47&lt;=48)),"ZONA RIESGO ALTA",IF(OR(AND(J47=1,K47=3),AND(J47=4,K47=1),AND(L47=24)),"ZONA RIESGO MODERADA",IF(AND(L47&gt;=4,L47&lt;=16),"ZONA RIESGO BAJA"))))</f>
        <v>0</v>
      </c>
      <c r="N47" s="156">
        <v>1</v>
      </c>
      <c r="O47" s="116"/>
      <c r="P47" s="122"/>
      <c r="Q47" s="122"/>
      <c r="R47" s="122"/>
      <c r="S47" s="122"/>
      <c r="T47" s="122"/>
      <c r="U47" s="122"/>
      <c r="V47" s="122"/>
      <c r="W47" s="125">
        <f t="shared" si="1"/>
        <v>0</v>
      </c>
      <c r="X47" s="126" t="str">
        <f t="shared" si="0"/>
        <v>DEBIL</v>
      </c>
      <c r="Y47" s="124"/>
      <c r="Z47" s="127" t="str">
        <f t="shared" si="2"/>
        <v/>
      </c>
      <c r="AA47" s="125" t="str">
        <f t="shared" si="3"/>
        <v>SI</v>
      </c>
      <c r="AB47" s="122"/>
      <c r="AC47" s="350">
        <f>IF(AND(W47&gt;0,SUM(W48:W52)=0),W47,IF(AND(SUM(W47:W48)&gt;0,SUM(W49:W52)=0),AVERAGE(W47:W48),IF(AND(SUM(W47:W49)&gt;0,SUM(W50:W52)=0),AVERAGE(W47:W49),IF(AND(SUM(W47:W50)&gt;0,SUM(W51:W52)=0),AVERAGE(W47:W50),IF(AND(SUM(W47:W51)&gt;0,W52=0),AVERAGE(W47:W51),AVERAGE(W47:W52))))))</f>
        <v>0</v>
      </c>
      <c r="AD47" s="350" t="str">
        <f>IF(AND(AC47&gt;=50,AC47&lt;=99),"MODERADO",IF(AND(AC47=100), "FUERTE",IF(AND(AC47&lt;50), "DEBIL")))</f>
        <v>DEBIL</v>
      </c>
      <c r="AE47" s="356"/>
      <c r="AF47" s="356"/>
      <c r="AG47" s="345" t="str">
        <f>IFERROR(_xlfn.IFS(AND(AD47="MODERADO",AE47="Directamente"),1,AND(AD47="FUERTE",AE47="Directamente"),2),"0")</f>
        <v>0</v>
      </c>
      <c r="AH47" s="345" t="str">
        <f>IFERROR(_xlfn.IFS(AND(AD47="MODERADO",AF47="Directamente"),1,AND(AD47="FUERTE",AF47="Directamente"),2,AND(AD47="FUERTE",AF47="Indirectamente"),1),"0")</f>
        <v>0</v>
      </c>
      <c r="AI47" s="344"/>
      <c r="AJ47" s="344"/>
      <c r="AK47" s="355">
        <f>+(AI47*AJ47)*4</f>
        <v>0</v>
      </c>
      <c r="AL47" s="351"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57"/>
      <c r="AN47" s="155"/>
      <c r="AO47" s="156"/>
      <c r="AP47" s="120"/>
      <c r="AQ47" s="120"/>
      <c r="AR47" s="155"/>
      <c r="AS47" s="120"/>
      <c r="AT47" s="155"/>
      <c r="AU47" s="120"/>
      <c r="AV47" s="155"/>
      <c r="AW47" s="120"/>
      <c r="AX47" s="155"/>
      <c r="AY47" s="156"/>
      <c r="AZ47" s="155"/>
      <c r="BA47" s="155"/>
      <c r="BB47" s="156"/>
      <c r="BC47" s="120"/>
      <c r="BD47" s="120"/>
      <c r="BE47" s="155"/>
      <c r="BF47" s="155"/>
      <c r="BG47" s="156"/>
      <c r="BH47" s="120"/>
      <c r="BI47" s="120"/>
      <c r="BJ47" s="155"/>
      <c r="BK47" s="155"/>
      <c r="BL47" s="156"/>
      <c r="BM47" s="120"/>
      <c r="BN47" s="120"/>
      <c r="BO47" s="155"/>
      <c r="BP47" s="155"/>
      <c r="BQ47" s="156"/>
      <c r="BR47" s="120"/>
      <c r="BS47" s="120"/>
      <c r="BT47" s="120"/>
      <c r="BU47" s="155"/>
      <c r="BV47" s="155"/>
      <c r="BW47" s="155"/>
      <c r="BX47" s="120"/>
      <c r="BY47" s="155"/>
      <c r="BZ47" s="155"/>
      <c r="CA47" s="120"/>
      <c r="CB47" s="155"/>
      <c r="CC47" s="156"/>
      <c r="CD47" s="155"/>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row>
    <row r="48" spans="1:108" ht="21" customHeight="1" thickTop="1" thickBot="1" x14ac:dyDescent="0.35">
      <c r="A48" s="308"/>
      <c r="B48" s="290"/>
      <c r="C48" s="290"/>
      <c r="D48" s="290"/>
      <c r="E48" s="309"/>
      <c r="F48" s="290"/>
      <c r="G48" s="290"/>
      <c r="H48" s="290"/>
      <c r="I48" s="290"/>
      <c r="J48" s="308"/>
      <c r="K48" s="308"/>
      <c r="L48" s="355"/>
      <c r="M48" s="352"/>
      <c r="N48" s="156">
        <v>2</v>
      </c>
      <c r="O48" s="116"/>
      <c r="P48" s="122"/>
      <c r="Q48" s="122"/>
      <c r="R48" s="122"/>
      <c r="S48" s="122"/>
      <c r="T48" s="122"/>
      <c r="U48" s="122"/>
      <c r="V48" s="122"/>
      <c r="W48" s="125">
        <f t="shared" si="1"/>
        <v>0</v>
      </c>
      <c r="X48" s="126" t="str">
        <f t="shared" si="0"/>
        <v>DEBIL</v>
      </c>
      <c r="Y48" s="124"/>
      <c r="Z48" s="127" t="str">
        <f t="shared" si="2"/>
        <v/>
      </c>
      <c r="AA48" s="125" t="str">
        <f t="shared" si="3"/>
        <v>SI</v>
      </c>
      <c r="AB48" s="122"/>
      <c r="AC48" s="350"/>
      <c r="AD48" s="350"/>
      <c r="AE48" s="356"/>
      <c r="AF48" s="356"/>
      <c r="AG48" s="345"/>
      <c r="AH48" s="345"/>
      <c r="AI48" s="344"/>
      <c r="AJ48" s="344"/>
      <c r="AK48" s="355"/>
      <c r="AL48" s="352"/>
      <c r="AM48" s="358"/>
      <c r="AN48" s="155"/>
      <c r="AO48" s="156"/>
      <c r="AP48" s="120"/>
      <c r="AQ48" s="120"/>
      <c r="AR48" s="155"/>
      <c r="AS48" s="120"/>
      <c r="AT48" s="155"/>
      <c r="AU48" s="120"/>
      <c r="AV48" s="155"/>
      <c r="AW48" s="120"/>
      <c r="AX48" s="155"/>
      <c r="AY48" s="156"/>
      <c r="AZ48" s="155"/>
      <c r="BA48" s="155"/>
      <c r="BB48" s="156"/>
      <c r="BC48" s="120"/>
      <c r="BD48" s="120"/>
      <c r="BE48" s="155"/>
      <c r="BF48" s="155"/>
      <c r="BG48" s="156"/>
      <c r="BH48" s="120"/>
      <c r="BI48" s="120"/>
      <c r="BJ48" s="155"/>
      <c r="BK48" s="155"/>
      <c r="BL48" s="156"/>
      <c r="BM48" s="120"/>
      <c r="BN48" s="120"/>
      <c r="BO48" s="155"/>
      <c r="BP48" s="155"/>
      <c r="BQ48" s="156"/>
      <c r="BR48" s="120"/>
      <c r="BS48" s="120"/>
      <c r="BT48" s="120"/>
      <c r="BU48" s="155"/>
      <c r="BV48" s="155"/>
      <c r="BW48" s="155"/>
      <c r="BX48" s="120"/>
      <c r="BY48" s="155"/>
      <c r="BZ48" s="155"/>
      <c r="CA48" s="120"/>
      <c r="CB48" s="155"/>
      <c r="CC48" s="156"/>
      <c r="CD48" s="155"/>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row>
    <row r="49" spans="1:108" ht="21" customHeight="1" thickTop="1" thickBot="1" x14ac:dyDescent="0.35">
      <c r="A49" s="308"/>
      <c r="B49" s="290"/>
      <c r="C49" s="290"/>
      <c r="D49" s="290"/>
      <c r="E49" s="309"/>
      <c r="F49" s="290"/>
      <c r="G49" s="290"/>
      <c r="H49" s="290"/>
      <c r="I49" s="290"/>
      <c r="J49" s="308"/>
      <c r="K49" s="308"/>
      <c r="L49" s="355"/>
      <c r="M49" s="352"/>
      <c r="N49" s="156">
        <v>3</v>
      </c>
      <c r="O49" s="121"/>
      <c r="P49" s="122"/>
      <c r="Q49" s="122"/>
      <c r="R49" s="122"/>
      <c r="S49" s="122"/>
      <c r="T49" s="122"/>
      <c r="U49" s="122"/>
      <c r="V49" s="122"/>
      <c r="W49" s="125">
        <f t="shared" si="1"/>
        <v>0</v>
      </c>
      <c r="X49" s="126" t="str">
        <f t="shared" si="0"/>
        <v>DEBIL</v>
      </c>
      <c r="Y49" s="124"/>
      <c r="Z49" s="127" t="str">
        <f t="shared" si="2"/>
        <v/>
      </c>
      <c r="AA49" s="125" t="str">
        <f t="shared" si="3"/>
        <v>SI</v>
      </c>
      <c r="AB49" s="122"/>
      <c r="AC49" s="350"/>
      <c r="AD49" s="350"/>
      <c r="AE49" s="356"/>
      <c r="AF49" s="356"/>
      <c r="AG49" s="345"/>
      <c r="AH49" s="345"/>
      <c r="AI49" s="344"/>
      <c r="AJ49" s="344"/>
      <c r="AK49" s="355"/>
      <c r="AL49" s="352"/>
      <c r="AM49" s="358"/>
      <c r="AN49" s="155"/>
      <c r="AO49" s="156"/>
      <c r="AP49" s="120"/>
      <c r="AQ49" s="120"/>
      <c r="AR49" s="155"/>
      <c r="AS49" s="120"/>
      <c r="AT49" s="155"/>
      <c r="AU49" s="120"/>
      <c r="AV49" s="155"/>
      <c r="AW49" s="120"/>
      <c r="AX49" s="155"/>
      <c r="AY49" s="156"/>
      <c r="AZ49" s="155"/>
      <c r="BA49" s="155"/>
      <c r="BB49" s="156"/>
      <c r="BC49" s="120"/>
      <c r="BD49" s="120"/>
      <c r="BE49" s="155"/>
      <c r="BF49" s="155"/>
      <c r="BG49" s="156"/>
      <c r="BH49" s="120"/>
      <c r="BI49" s="120"/>
      <c r="BJ49" s="155"/>
      <c r="BK49" s="155"/>
      <c r="BL49" s="156"/>
      <c r="BM49" s="120"/>
      <c r="BN49" s="120"/>
      <c r="BO49" s="155"/>
      <c r="BP49" s="155"/>
      <c r="BQ49" s="156"/>
      <c r="BR49" s="120"/>
      <c r="BS49" s="120"/>
      <c r="BT49" s="120"/>
      <c r="BU49" s="155"/>
      <c r="BV49" s="155"/>
      <c r="BW49" s="155"/>
      <c r="BX49" s="120"/>
      <c r="BY49" s="155"/>
      <c r="BZ49" s="155"/>
      <c r="CA49" s="120"/>
      <c r="CB49" s="155"/>
      <c r="CC49" s="156"/>
      <c r="CD49" s="155"/>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row>
    <row r="50" spans="1:108" ht="21" customHeight="1" thickTop="1" thickBot="1" x14ac:dyDescent="0.35">
      <c r="A50" s="308"/>
      <c r="B50" s="290"/>
      <c r="C50" s="290"/>
      <c r="D50" s="290"/>
      <c r="E50" s="309"/>
      <c r="F50" s="290"/>
      <c r="G50" s="290"/>
      <c r="H50" s="290"/>
      <c r="I50" s="290"/>
      <c r="J50" s="308"/>
      <c r="K50" s="308"/>
      <c r="L50" s="355"/>
      <c r="M50" s="352"/>
      <c r="N50" s="156">
        <v>4</v>
      </c>
      <c r="O50" s="116"/>
      <c r="P50" s="122"/>
      <c r="Q50" s="122"/>
      <c r="R50" s="122"/>
      <c r="S50" s="122"/>
      <c r="T50" s="122"/>
      <c r="U50" s="122"/>
      <c r="V50" s="122"/>
      <c r="W50" s="125">
        <f t="shared" si="1"/>
        <v>0</v>
      </c>
      <c r="X50" s="126" t="str">
        <f t="shared" si="0"/>
        <v>DEBIL</v>
      </c>
      <c r="Y50" s="124"/>
      <c r="Z50" s="127" t="str">
        <f t="shared" si="2"/>
        <v/>
      </c>
      <c r="AA50" s="125" t="str">
        <f t="shared" si="3"/>
        <v>SI</v>
      </c>
      <c r="AB50" s="122"/>
      <c r="AC50" s="350"/>
      <c r="AD50" s="350"/>
      <c r="AE50" s="356"/>
      <c r="AF50" s="356"/>
      <c r="AG50" s="345"/>
      <c r="AH50" s="345"/>
      <c r="AI50" s="344"/>
      <c r="AJ50" s="344"/>
      <c r="AK50" s="355"/>
      <c r="AL50" s="352"/>
      <c r="AM50" s="358"/>
      <c r="AN50" s="155"/>
      <c r="AO50" s="156"/>
      <c r="AP50" s="120"/>
      <c r="AQ50" s="120"/>
      <c r="AR50" s="155"/>
      <c r="AS50" s="120"/>
      <c r="AT50" s="155"/>
      <c r="AU50" s="120"/>
      <c r="AV50" s="155"/>
      <c r="AW50" s="120"/>
      <c r="AX50" s="155"/>
      <c r="AY50" s="156"/>
      <c r="AZ50" s="155"/>
      <c r="BA50" s="155"/>
      <c r="BB50" s="156"/>
      <c r="BC50" s="120"/>
      <c r="BD50" s="120"/>
      <c r="BE50" s="155"/>
      <c r="BF50" s="155"/>
      <c r="BG50" s="156"/>
      <c r="BH50" s="120"/>
      <c r="BI50" s="120"/>
      <c r="BJ50" s="155"/>
      <c r="BK50" s="155"/>
      <c r="BL50" s="156"/>
      <c r="BM50" s="120"/>
      <c r="BN50" s="120"/>
      <c r="BO50" s="155"/>
      <c r="BP50" s="155"/>
      <c r="BQ50" s="156"/>
      <c r="BR50" s="120"/>
      <c r="BS50" s="120"/>
      <c r="BT50" s="120"/>
      <c r="BU50" s="155"/>
      <c r="BV50" s="155"/>
      <c r="BW50" s="155"/>
      <c r="BX50" s="120"/>
      <c r="BY50" s="155"/>
      <c r="BZ50" s="155"/>
      <c r="CA50" s="120"/>
      <c r="CB50" s="155"/>
      <c r="CC50" s="156"/>
      <c r="CD50" s="155"/>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row>
    <row r="51" spans="1:108" ht="21" customHeight="1" thickTop="1" thickBot="1" x14ac:dyDescent="0.35">
      <c r="A51" s="308"/>
      <c r="B51" s="290"/>
      <c r="C51" s="290"/>
      <c r="D51" s="290"/>
      <c r="E51" s="309"/>
      <c r="F51" s="290"/>
      <c r="G51" s="290"/>
      <c r="H51" s="290"/>
      <c r="I51" s="290"/>
      <c r="J51" s="308"/>
      <c r="K51" s="308"/>
      <c r="L51" s="355"/>
      <c r="M51" s="352"/>
      <c r="N51" s="156">
        <v>5</v>
      </c>
      <c r="O51" s="116"/>
      <c r="P51" s="122"/>
      <c r="Q51" s="122"/>
      <c r="R51" s="122"/>
      <c r="S51" s="122"/>
      <c r="T51" s="122"/>
      <c r="U51" s="122"/>
      <c r="V51" s="122"/>
      <c r="W51" s="125">
        <f t="shared" si="1"/>
        <v>0</v>
      </c>
      <c r="X51" s="126" t="str">
        <f t="shared" si="0"/>
        <v>DEBIL</v>
      </c>
      <c r="Y51" s="124"/>
      <c r="Z51" s="127" t="str">
        <f t="shared" si="2"/>
        <v/>
      </c>
      <c r="AA51" s="125" t="str">
        <f t="shared" si="3"/>
        <v>SI</v>
      </c>
      <c r="AB51" s="122"/>
      <c r="AC51" s="350"/>
      <c r="AD51" s="350"/>
      <c r="AE51" s="356"/>
      <c r="AF51" s="356"/>
      <c r="AG51" s="345"/>
      <c r="AH51" s="345"/>
      <c r="AI51" s="344"/>
      <c r="AJ51" s="344"/>
      <c r="AK51" s="355"/>
      <c r="AL51" s="352"/>
      <c r="AM51" s="358"/>
      <c r="AN51" s="155"/>
      <c r="AO51" s="156"/>
      <c r="AP51" s="120"/>
      <c r="AQ51" s="120"/>
      <c r="AR51" s="155"/>
      <c r="AS51" s="120"/>
      <c r="AT51" s="155"/>
      <c r="AU51" s="120"/>
      <c r="AV51" s="155"/>
      <c r="AW51" s="120"/>
      <c r="AX51" s="155"/>
      <c r="AY51" s="156"/>
      <c r="AZ51" s="155"/>
      <c r="BA51" s="155"/>
      <c r="BB51" s="156"/>
      <c r="BC51" s="120"/>
      <c r="BD51" s="120"/>
      <c r="BE51" s="155"/>
      <c r="BF51" s="155"/>
      <c r="BG51" s="156"/>
      <c r="BH51" s="120"/>
      <c r="BI51" s="120"/>
      <c r="BJ51" s="155"/>
      <c r="BK51" s="155"/>
      <c r="BL51" s="156"/>
      <c r="BM51" s="120"/>
      <c r="BN51" s="120"/>
      <c r="BO51" s="155"/>
      <c r="BP51" s="155"/>
      <c r="BQ51" s="156"/>
      <c r="BR51" s="120"/>
      <c r="BS51" s="120"/>
      <c r="BT51" s="120"/>
      <c r="BU51" s="155"/>
      <c r="BV51" s="155"/>
      <c r="BW51" s="155"/>
      <c r="BX51" s="120"/>
      <c r="BY51" s="155"/>
      <c r="BZ51" s="155"/>
      <c r="CA51" s="120"/>
      <c r="CB51" s="155"/>
      <c r="CC51" s="156"/>
      <c r="CD51" s="155"/>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row>
    <row r="52" spans="1:108" ht="21" customHeight="1" thickTop="1" thickBot="1" x14ac:dyDescent="0.35">
      <c r="A52" s="308"/>
      <c r="B52" s="290"/>
      <c r="C52" s="290"/>
      <c r="D52" s="290"/>
      <c r="E52" s="309"/>
      <c r="F52" s="290"/>
      <c r="G52" s="290"/>
      <c r="H52" s="290"/>
      <c r="I52" s="290"/>
      <c r="J52" s="308"/>
      <c r="K52" s="308"/>
      <c r="L52" s="355"/>
      <c r="M52" s="353"/>
      <c r="N52" s="156">
        <v>6</v>
      </c>
      <c r="O52" s="116"/>
      <c r="P52" s="122"/>
      <c r="Q52" s="122"/>
      <c r="R52" s="122"/>
      <c r="S52" s="122"/>
      <c r="T52" s="122"/>
      <c r="U52" s="122"/>
      <c r="V52" s="122"/>
      <c r="W52" s="125">
        <f t="shared" si="1"/>
        <v>0</v>
      </c>
      <c r="X52" s="126" t="str">
        <f t="shared" si="0"/>
        <v>DEBIL</v>
      </c>
      <c r="Y52" s="124"/>
      <c r="Z52" s="127" t="str">
        <f t="shared" si="2"/>
        <v/>
      </c>
      <c r="AA52" s="125" t="str">
        <f t="shared" si="3"/>
        <v>SI</v>
      </c>
      <c r="AB52" s="122"/>
      <c r="AC52" s="350"/>
      <c r="AD52" s="350"/>
      <c r="AE52" s="356"/>
      <c r="AF52" s="356"/>
      <c r="AG52" s="345"/>
      <c r="AH52" s="345"/>
      <c r="AI52" s="344"/>
      <c r="AJ52" s="344"/>
      <c r="AK52" s="355"/>
      <c r="AL52" s="353"/>
      <c r="AM52" s="359"/>
      <c r="AN52" s="155"/>
      <c r="AO52" s="156"/>
      <c r="AP52" s="120"/>
      <c r="AQ52" s="120"/>
      <c r="AR52" s="155"/>
      <c r="AS52" s="120"/>
      <c r="AT52" s="155"/>
      <c r="AU52" s="120"/>
      <c r="AV52" s="155"/>
      <c r="AW52" s="120"/>
      <c r="AX52" s="155"/>
      <c r="AY52" s="156"/>
      <c r="AZ52" s="155"/>
      <c r="BA52" s="155"/>
      <c r="BB52" s="156"/>
      <c r="BC52" s="120"/>
      <c r="BD52" s="120"/>
      <c r="BE52" s="155"/>
      <c r="BF52" s="155"/>
      <c r="BG52" s="156"/>
      <c r="BH52" s="120"/>
      <c r="BI52" s="120"/>
      <c r="BJ52" s="155"/>
      <c r="BK52" s="155"/>
      <c r="BL52" s="156"/>
      <c r="BM52" s="120"/>
      <c r="BN52" s="120"/>
      <c r="BO52" s="155"/>
      <c r="BP52" s="155"/>
      <c r="BQ52" s="156"/>
      <c r="BR52" s="120"/>
      <c r="BS52" s="120"/>
      <c r="BT52" s="120"/>
      <c r="BU52" s="155"/>
      <c r="BV52" s="155"/>
      <c r="BW52" s="155"/>
      <c r="BX52" s="120"/>
      <c r="BY52" s="155"/>
      <c r="BZ52" s="155"/>
      <c r="CA52" s="120"/>
      <c r="CB52" s="155"/>
      <c r="CC52" s="156"/>
      <c r="CD52" s="155"/>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row>
    <row r="53" spans="1:108" ht="21" customHeight="1" thickTop="1" thickBot="1" x14ac:dyDescent="0.35">
      <c r="A53" s="308">
        <v>9</v>
      </c>
      <c r="B53" s="290"/>
      <c r="C53" s="290"/>
      <c r="D53" s="290"/>
      <c r="E53" s="309"/>
      <c r="F53" s="290"/>
      <c r="G53" s="290"/>
      <c r="H53" s="290"/>
      <c r="I53" s="290"/>
      <c r="J53" s="308"/>
      <c r="K53" s="308"/>
      <c r="L53" s="355">
        <f>+(J53*K53)*4</f>
        <v>0</v>
      </c>
      <c r="M53" s="351" t="b">
        <f>IF(OR(AND(J53=3,K53=4),AND(J53=2,K53=5),AND(J53=2,K53=5),AND(L53=20),AND(L53&gt;=52,L53&lt;=100)),"ZONA RIESGO EXTREMA",IF(OR(AND(J53=5,K53=2),AND(J53=4,K53=3),AND(J53=1,K53=4),AND(L53=16),AND(L53&gt;=28,L53&lt;=48)),"ZONA RIESGO ALTA",IF(OR(AND(J53=1,K53=3),AND(J53=4,K53=1),AND(L53=24)),"ZONA RIESGO MODERADA",IF(AND(L53&gt;=4,L53&lt;=16),"ZONA RIESGO BAJA"))))</f>
        <v>0</v>
      </c>
      <c r="N53" s="156">
        <v>1</v>
      </c>
      <c r="O53" s="116"/>
      <c r="P53" s="122"/>
      <c r="Q53" s="122"/>
      <c r="R53" s="122"/>
      <c r="S53" s="122"/>
      <c r="T53" s="122"/>
      <c r="U53" s="122"/>
      <c r="V53" s="122"/>
      <c r="W53" s="125">
        <f t="shared" si="1"/>
        <v>0</v>
      </c>
      <c r="X53" s="126" t="str">
        <f t="shared" si="0"/>
        <v>DEBIL</v>
      </c>
      <c r="Y53" s="124"/>
      <c r="Z53" s="127" t="str">
        <f t="shared" si="2"/>
        <v/>
      </c>
      <c r="AA53" s="125" t="str">
        <f t="shared" si="3"/>
        <v>SI</v>
      </c>
      <c r="AB53" s="122"/>
      <c r="AC53" s="350">
        <f>IF(AND(W53&gt;0,SUM(W54:W58)=0),W53,IF(AND(SUM(W53:W54)&gt;0,SUM(W55:W58)=0),AVERAGE(W53:W54),IF(AND(SUM(W53:W55)&gt;0,SUM(W56:W58)=0),AVERAGE(W53:W55),IF(AND(SUM(W53:W56)&gt;0,SUM(W57:W58)=0),AVERAGE(W53:W56),IF(AND(SUM(W53:W57)&gt;0,W58=0),AVERAGE(W53:W57),AVERAGE(W53:W58))))))</f>
        <v>0</v>
      </c>
      <c r="AD53" s="350" t="str">
        <f>IF(AND(AC53&gt;=50,AC53&lt;=99),"MODERADO",IF(AND(AC53=100), "FUERTE",IF(AND(AC53&lt;50), "DEBIL")))</f>
        <v>DEBIL</v>
      </c>
      <c r="AE53" s="356"/>
      <c r="AF53" s="356"/>
      <c r="AG53" s="345" t="str">
        <f>IFERROR(_xlfn.IFS(AND(AD53="MODERADO",AE53="Directamente"),1,AND(AD53="FUERTE",AE53="Directamente"),2),"0")</f>
        <v>0</v>
      </c>
      <c r="AH53" s="345" t="str">
        <f>IFERROR(_xlfn.IFS(AND(AD53="MODERADO",AF53="Directamente"),1,AND(AD53="FUERTE",AF53="Directamente"),2,AND(AD53="FUERTE",AF53="Indirectamente"),1),"0")</f>
        <v>0</v>
      </c>
      <c r="AI53" s="344"/>
      <c r="AJ53" s="344"/>
      <c r="AK53" s="355">
        <f>+(AI53*AJ53)*4</f>
        <v>0</v>
      </c>
      <c r="AL53" s="351"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57"/>
      <c r="AN53" s="155"/>
      <c r="AO53" s="156"/>
      <c r="AP53" s="120"/>
      <c r="AQ53" s="120"/>
      <c r="AR53" s="155"/>
      <c r="AS53" s="120"/>
      <c r="AT53" s="155"/>
      <c r="AU53" s="120"/>
      <c r="AV53" s="155"/>
      <c r="AW53" s="120"/>
      <c r="AX53" s="155"/>
      <c r="AY53" s="156"/>
      <c r="AZ53" s="155"/>
      <c r="BA53" s="155"/>
      <c r="BB53" s="156"/>
      <c r="BC53" s="120"/>
      <c r="BD53" s="120"/>
      <c r="BE53" s="155"/>
      <c r="BF53" s="155"/>
      <c r="BG53" s="156"/>
      <c r="BH53" s="120"/>
      <c r="BI53" s="120"/>
      <c r="BJ53" s="155"/>
      <c r="BK53" s="155"/>
      <c r="BL53" s="156"/>
      <c r="BM53" s="120"/>
      <c r="BN53" s="120"/>
      <c r="BO53" s="155"/>
      <c r="BP53" s="155"/>
      <c r="BQ53" s="156"/>
      <c r="BR53" s="120"/>
      <c r="BS53" s="120"/>
      <c r="BT53" s="120"/>
      <c r="BU53" s="155"/>
      <c r="BV53" s="155"/>
      <c r="BW53" s="155"/>
      <c r="BX53" s="120"/>
      <c r="BY53" s="155"/>
      <c r="BZ53" s="155"/>
      <c r="CA53" s="120"/>
      <c r="CB53" s="155"/>
      <c r="CC53" s="156"/>
      <c r="CD53" s="155"/>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row>
    <row r="54" spans="1:108" ht="21" customHeight="1" thickTop="1" thickBot="1" x14ac:dyDescent="0.35">
      <c r="A54" s="308"/>
      <c r="B54" s="290"/>
      <c r="C54" s="290"/>
      <c r="D54" s="290"/>
      <c r="E54" s="309"/>
      <c r="F54" s="290"/>
      <c r="G54" s="290"/>
      <c r="H54" s="290"/>
      <c r="I54" s="290"/>
      <c r="J54" s="308"/>
      <c r="K54" s="308"/>
      <c r="L54" s="355"/>
      <c r="M54" s="352"/>
      <c r="N54" s="156">
        <v>2</v>
      </c>
      <c r="O54" s="116"/>
      <c r="P54" s="122"/>
      <c r="Q54" s="122"/>
      <c r="R54" s="122"/>
      <c r="S54" s="122"/>
      <c r="T54" s="122"/>
      <c r="U54" s="122"/>
      <c r="V54" s="122"/>
      <c r="W54" s="125">
        <f t="shared" si="1"/>
        <v>0</v>
      </c>
      <c r="X54" s="126" t="str">
        <f t="shared" si="0"/>
        <v>DEBIL</v>
      </c>
      <c r="Y54" s="124"/>
      <c r="Z54" s="127" t="str">
        <f t="shared" si="2"/>
        <v/>
      </c>
      <c r="AA54" s="125" t="str">
        <f t="shared" si="3"/>
        <v>SI</v>
      </c>
      <c r="AB54" s="122"/>
      <c r="AC54" s="350"/>
      <c r="AD54" s="350"/>
      <c r="AE54" s="356"/>
      <c r="AF54" s="356"/>
      <c r="AG54" s="345"/>
      <c r="AH54" s="345"/>
      <c r="AI54" s="344"/>
      <c r="AJ54" s="344"/>
      <c r="AK54" s="355"/>
      <c r="AL54" s="352"/>
      <c r="AM54" s="358"/>
      <c r="AN54" s="155"/>
      <c r="AO54" s="156"/>
      <c r="AP54" s="120"/>
      <c r="AQ54" s="120"/>
      <c r="AR54" s="155"/>
      <c r="AS54" s="120"/>
      <c r="AT54" s="155"/>
      <c r="AU54" s="120"/>
      <c r="AV54" s="155"/>
      <c r="AW54" s="120"/>
      <c r="AX54" s="155"/>
      <c r="AY54" s="156"/>
      <c r="AZ54" s="155"/>
      <c r="BA54" s="155"/>
      <c r="BB54" s="156"/>
      <c r="BC54" s="120"/>
      <c r="BD54" s="120"/>
      <c r="BE54" s="155"/>
      <c r="BF54" s="155"/>
      <c r="BG54" s="156"/>
      <c r="BH54" s="120"/>
      <c r="BI54" s="120"/>
      <c r="BJ54" s="155"/>
      <c r="BK54" s="155"/>
      <c r="BL54" s="156"/>
      <c r="BM54" s="120"/>
      <c r="BN54" s="120"/>
      <c r="BO54" s="155"/>
      <c r="BP54" s="155"/>
      <c r="BQ54" s="156"/>
      <c r="BR54" s="120"/>
      <c r="BS54" s="120"/>
      <c r="BT54" s="120"/>
      <c r="BU54" s="155"/>
      <c r="BV54" s="155"/>
      <c r="BW54" s="155"/>
      <c r="BX54" s="120"/>
      <c r="BY54" s="155"/>
      <c r="BZ54" s="155"/>
      <c r="CA54" s="120"/>
      <c r="CB54" s="155"/>
      <c r="CC54" s="156"/>
      <c r="CD54" s="155"/>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row>
    <row r="55" spans="1:108" ht="21" customHeight="1" thickTop="1" thickBot="1" x14ac:dyDescent="0.35">
      <c r="A55" s="308"/>
      <c r="B55" s="290"/>
      <c r="C55" s="290"/>
      <c r="D55" s="290"/>
      <c r="E55" s="309"/>
      <c r="F55" s="290"/>
      <c r="G55" s="290"/>
      <c r="H55" s="290"/>
      <c r="I55" s="290"/>
      <c r="J55" s="308"/>
      <c r="K55" s="308"/>
      <c r="L55" s="355"/>
      <c r="M55" s="352"/>
      <c r="N55" s="156">
        <v>3</v>
      </c>
      <c r="O55" s="121"/>
      <c r="P55" s="122"/>
      <c r="Q55" s="122"/>
      <c r="R55" s="122"/>
      <c r="S55" s="122"/>
      <c r="T55" s="122"/>
      <c r="U55" s="122"/>
      <c r="V55" s="122"/>
      <c r="W55" s="125">
        <f t="shared" si="1"/>
        <v>0</v>
      </c>
      <c r="X55" s="126" t="str">
        <f t="shared" si="0"/>
        <v>DEBIL</v>
      </c>
      <c r="Y55" s="124"/>
      <c r="Z55" s="127" t="str">
        <f t="shared" si="2"/>
        <v/>
      </c>
      <c r="AA55" s="125" t="str">
        <f t="shared" si="3"/>
        <v>SI</v>
      </c>
      <c r="AB55" s="122"/>
      <c r="AC55" s="350"/>
      <c r="AD55" s="350"/>
      <c r="AE55" s="356"/>
      <c r="AF55" s="356"/>
      <c r="AG55" s="345"/>
      <c r="AH55" s="345"/>
      <c r="AI55" s="344"/>
      <c r="AJ55" s="344"/>
      <c r="AK55" s="355"/>
      <c r="AL55" s="352"/>
      <c r="AM55" s="358"/>
      <c r="AN55" s="155"/>
      <c r="AO55" s="156"/>
      <c r="AP55" s="120"/>
      <c r="AQ55" s="120"/>
      <c r="AR55" s="155"/>
      <c r="AS55" s="120"/>
      <c r="AT55" s="155"/>
      <c r="AU55" s="120"/>
      <c r="AV55" s="155"/>
      <c r="AW55" s="120"/>
      <c r="AX55" s="155"/>
      <c r="AY55" s="156"/>
      <c r="AZ55" s="155"/>
      <c r="BA55" s="155"/>
      <c r="BB55" s="156"/>
      <c r="BC55" s="120"/>
      <c r="BD55" s="120"/>
      <c r="BE55" s="155"/>
      <c r="BF55" s="155"/>
      <c r="BG55" s="156"/>
      <c r="BH55" s="120"/>
      <c r="BI55" s="120"/>
      <c r="BJ55" s="155"/>
      <c r="BK55" s="155"/>
      <c r="BL55" s="156"/>
      <c r="BM55" s="120"/>
      <c r="BN55" s="120"/>
      <c r="BO55" s="155"/>
      <c r="BP55" s="155"/>
      <c r="BQ55" s="156"/>
      <c r="BR55" s="120"/>
      <c r="BS55" s="120"/>
      <c r="BT55" s="120"/>
      <c r="BU55" s="155"/>
      <c r="BV55" s="155"/>
      <c r="BW55" s="155"/>
      <c r="BX55" s="120"/>
      <c r="BY55" s="155"/>
      <c r="BZ55" s="155"/>
      <c r="CA55" s="120"/>
      <c r="CB55" s="155"/>
      <c r="CC55" s="156"/>
      <c r="CD55" s="155"/>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row>
    <row r="56" spans="1:108" ht="21" customHeight="1" thickTop="1" thickBot="1" x14ac:dyDescent="0.35">
      <c r="A56" s="308"/>
      <c r="B56" s="290"/>
      <c r="C56" s="290"/>
      <c r="D56" s="290"/>
      <c r="E56" s="309"/>
      <c r="F56" s="290"/>
      <c r="G56" s="290"/>
      <c r="H56" s="290"/>
      <c r="I56" s="290"/>
      <c r="J56" s="308"/>
      <c r="K56" s="308"/>
      <c r="L56" s="355"/>
      <c r="M56" s="352"/>
      <c r="N56" s="156">
        <v>4</v>
      </c>
      <c r="O56" s="116"/>
      <c r="P56" s="122"/>
      <c r="Q56" s="122"/>
      <c r="R56" s="122"/>
      <c r="S56" s="122"/>
      <c r="T56" s="122"/>
      <c r="U56" s="122"/>
      <c r="V56" s="122"/>
      <c r="W56" s="125">
        <f t="shared" si="1"/>
        <v>0</v>
      </c>
      <c r="X56" s="126" t="str">
        <f t="shared" si="0"/>
        <v>DEBIL</v>
      </c>
      <c r="Y56" s="124"/>
      <c r="Z56" s="127" t="str">
        <f t="shared" si="2"/>
        <v/>
      </c>
      <c r="AA56" s="125" t="str">
        <f t="shared" si="3"/>
        <v>SI</v>
      </c>
      <c r="AB56" s="122"/>
      <c r="AC56" s="350"/>
      <c r="AD56" s="350"/>
      <c r="AE56" s="356"/>
      <c r="AF56" s="356"/>
      <c r="AG56" s="345"/>
      <c r="AH56" s="345"/>
      <c r="AI56" s="344"/>
      <c r="AJ56" s="344"/>
      <c r="AK56" s="355"/>
      <c r="AL56" s="352"/>
      <c r="AM56" s="358"/>
      <c r="AN56" s="155"/>
      <c r="AO56" s="156"/>
      <c r="AP56" s="120"/>
      <c r="AQ56" s="120"/>
      <c r="AR56" s="155"/>
      <c r="AS56" s="120"/>
      <c r="AT56" s="155"/>
      <c r="AU56" s="120"/>
      <c r="AV56" s="155"/>
      <c r="AW56" s="120"/>
      <c r="AX56" s="155"/>
      <c r="AY56" s="156"/>
      <c r="AZ56" s="155"/>
      <c r="BA56" s="155"/>
      <c r="BB56" s="156"/>
      <c r="BC56" s="120"/>
      <c r="BD56" s="120"/>
      <c r="BE56" s="155"/>
      <c r="BF56" s="155"/>
      <c r="BG56" s="156"/>
      <c r="BH56" s="120"/>
      <c r="BI56" s="120"/>
      <c r="BJ56" s="155"/>
      <c r="BK56" s="155"/>
      <c r="BL56" s="156"/>
      <c r="BM56" s="120"/>
      <c r="BN56" s="120"/>
      <c r="BO56" s="155"/>
      <c r="BP56" s="155"/>
      <c r="BQ56" s="156"/>
      <c r="BR56" s="120"/>
      <c r="BS56" s="120"/>
      <c r="BT56" s="120"/>
      <c r="BU56" s="155"/>
      <c r="BV56" s="155"/>
      <c r="BW56" s="155"/>
      <c r="BX56" s="120"/>
      <c r="BY56" s="155"/>
      <c r="BZ56" s="155"/>
      <c r="CA56" s="120"/>
      <c r="CB56" s="155"/>
      <c r="CC56" s="156"/>
      <c r="CD56" s="155"/>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row>
    <row r="57" spans="1:108" ht="21" customHeight="1" thickTop="1" thickBot="1" x14ac:dyDescent="0.35">
      <c r="A57" s="308"/>
      <c r="B57" s="290"/>
      <c r="C57" s="290"/>
      <c r="D57" s="290"/>
      <c r="E57" s="309"/>
      <c r="F57" s="290"/>
      <c r="G57" s="290"/>
      <c r="H57" s="290"/>
      <c r="I57" s="290"/>
      <c r="J57" s="308"/>
      <c r="K57" s="308"/>
      <c r="L57" s="355"/>
      <c r="M57" s="352"/>
      <c r="N57" s="156">
        <v>5</v>
      </c>
      <c r="O57" s="116"/>
      <c r="P57" s="122"/>
      <c r="Q57" s="122"/>
      <c r="R57" s="122"/>
      <c r="S57" s="122"/>
      <c r="T57" s="122"/>
      <c r="U57" s="122"/>
      <c r="V57" s="122"/>
      <c r="W57" s="125">
        <f t="shared" si="1"/>
        <v>0</v>
      </c>
      <c r="X57" s="126" t="str">
        <f t="shared" si="0"/>
        <v>DEBIL</v>
      </c>
      <c r="Y57" s="124"/>
      <c r="Z57" s="127" t="str">
        <f t="shared" si="2"/>
        <v/>
      </c>
      <c r="AA57" s="125" t="str">
        <f t="shared" si="3"/>
        <v>SI</v>
      </c>
      <c r="AB57" s="122"/>
      <c r="AC57" s="350"/>
      <c r="AD57" s="350"/>
      <c r="AE57" s="356"/>
      <c r="AF57" s="356"/>
      <c r="AG57" s="345"/>
      <c r="AH57" s="345"/>
      <c r="AI57" s="344"/>
      <c r="AJ57" s="344"/>
      <c r="AK57" s="355"/>
      <c r="AL57" s="352"/>
      <c r="AM57" s="358"/>
      <c r="AN57" s="155"/>
      <c r="AO57" s="156"/>
      <c r="AP57" s="120"/>
      <c r="AQ57" s="120"/>
      <c r="AR57" s="155"/>
      <c r="AS57" s="120"/>
      <c r="AT57" s="155"/>
      <c r="AU57" s="120"/>
      <c r="AV57" s="155"/>
      <c r="AW57" s="120"/>
      <c r="AX57" s="155"/>
      <c r="AY57" s="156"/>
      <c r="AZ57" s="155"/>
      <c r="BA57" s="155"/>
      <c r="BB57" s="156"/>
      <c r="BC57" s="120"/>
      <c r="BD57" s="120"/>
      <c r="BE57" s="155"/>
      <c r="BF57" s="155"/>
      <c r="BG57" s="156"/>
      <c r="BH57" s="120"/>
      <c r="BI57" s="120"/>
      <c r="BJ57" s="155"/>
      <c r="BK57" s="155"/>
      <c r="BL57" s="156"/>
      <c r="BM57" s="120"/>
      <c r="BN57" s="120"/>
      <c r="BO57" s="155"/>
      <c r="BP57" s="155"/>
      <c r="BQ57" s="156"/>
      <c r="BR57" s="120"/>
      <c r="BS57" s="120"/>
      <c r="BT57" s="120"/>
      <c r="BU57" s="155"/>
      <c r="BV57" s="155"/>
      <c r="BW57" s="155"/>
      <c r="BX57" s="120"/>
      <c r="BY57" s="155"/>
      <c r="BZ57" s="155"/>
      <c r="CA57" s="120"/>
      <c r="CB57" s="155"/>
      <c r="CC57" s="156"/>
      <c r="CD57" s="155"/>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row>
    <row r="58" spans="1:108" ht="21" customHeight="1" thickTop="1" thickBot="1" x14ac:dyDescent="0.35">
      <c r="A58" s="308"/>
      <c r="B58" s="290"/>
      <c r="C58" s="290"/>
      <c r="D58" s="290"/>
      <c r="E58" s="309"/>
      <c r="F58" s="290"/>
      <c r="G58" s="290"/>
      <c r="H58" s="290"/>
      <c r="I58" s="290"/>
      <c r="J58" s="308"/>
      <c r="K58" s="308"/>
      <c r="L58" s="355"/>
      <c r="M58" s="353"/>
      <c r="N58" s="156">
        <v>6</v>
      </c>
      <c r="O58" s="116"/>
      <c r="P58" s="122"/>
      <c r="Q58" s="122"/>
      <c r="R58" s="122"/>
      <c r="S58" s="122"/>
      <c r="T58" s="122"/>
      <c r="U58" s="122"/>
      <c r="V58" s="122"/>
      <c r="W58" s="125">
        <f t="shared" si="1"/>
        <v>0</v>
      </c>
      <c r="X58" s="126" t="str">
        <f t="shared" si="0"/>
        <v>DEBIL</v>
      </c>
      <c r="Y58" s="124"/>
      <c r="Z58" s="127" t="str">
        <f t="shared" si="2"/>
        <v/>
      </c>
      <c r="AA58" s="125" t="str">
        <f t="shared" si="3"/>
        <v>SI</v>
      </c>
      <c r="AB58" s="122"/>
      <c r="AC58" s="350"/>
      <c r="AD58" s="350"/>
      <c r="AE58" s="356"/>
      <c r="AF58" s="356"/>
      <c r="AG58" s="345"/>
      <c r="AH58" s="345"/>
      <c r="AI58" s="344"/>
      <c r="AJ58" s="344"/>
      <c r="AK58" s="355"/>
      <c r="AL58" s="353"/>
      <c r="AM58" s="359"/>
      <c r="AN58" s="155"/>
      <c r="AO58" s="156"/>
      <c r="AP58" s="120"/>
      <c r="AQ58" s="120"/>
      <c r="AR58" s="155"/>
      <c r="AS58" s="120"/>
      <c r="AT58" s="155"/>
      <c r="AU58" s="120"/>
      <c r="AV58" s="155"/>
      <c r="AW58" s="120"/>
      <c r="AX58" s="155"/>
      <c r="AY58" s="156"/>
      <c r="AZ58" s="155"/>
      <c r="BA58" s="155"/>
      <c r="BB58" s="156"/>
      <c r="BC58" s="120"/>
      <c r="BD58" s="120"/>
      <c r="BE58" s="155"/>
      <c r="BF58" s="155"/>
      <c r="BG58" s="156"/>
      <c r="BH58" s="120"/>
      <c r="BI58" s="120"/>
      <c r="BJ58" s="155"/>
      <c r="BK58" s="155"/>
      <c r="BL58" s="156"/>
      <c r="BM58" s="120"/>
      <c r="BN58" s="120"/>
      <c r="BO58" s="155"/>
      <c r="BP58" s="155"/>
      <c r="BQ58" s="156"/>
      <c r="BR58" s="120"/>
      <c r="BS58" s="120"/>
      <c r="BT58" s="120"/>
      <c r="BU58" s="155"/>
      <c r="BV58" s="155"/>
      <c r="BW58" s="155"/>
      <c r="BX58" s="120"/>
      <c r="BY58" s="155"/>
      <c r="BZ58" s="155"/>
      <c r="CA58" s="120"/>
      <c r="CB58" s="155"/>
      <c r="CC58" s="156"/>
      <c r="CD58" s="155"/>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row>
    <row r="59" spans="1:108" ht="21" customHeight="1" thickTop="1" thickBot="1" x14ac:dyDescent="0.35">
      <c r="A59" s="308">
        <v>10</v>
      </c>
      <c r="B59" s="290"/>
      <c r="C59" s="290"/>
      <c r="D59" s="290"/>
      <c r="E59" s="309"/>
      <c r="F59" s="290"/>
      <c r="G59" s="290"/>
      <c r="H59" s="290"/>
      <c r="I59" s="290"/>
      <c r="J59" s="308"/>
      <c r="K59" s="308"/>
      <c r="L59" s="355">
        <f>+(J59*K59)*4</f>
        <v>0</v>
      </c>
      <c r="M59" s="351" t="b">
        <f>IF(OR(AND(J59=3,K59=4),AND(J59=2,K59=5),AND(J59=2,K59=5),AND(L59=20),AND(L59&gt;=52,L59&lt;=100)),"ZONA RIESGO EXTREMA",IF(OR(AND(J59=5,K59=2),AND(J59=4,K59=3),AND(J59=1,K59=4),AND(L59=16),AND(L59&gt;=28,L59&lt;=48)),"ZONA RIESGO ALTA",IF(OR(AND(J59=1,K59=3),AND(J59=4,K59=1),AND(L59=24)),"ZONA RIESGO MODERADA",IF(AND(L59&gt;=4,L59&lt;=16),"ZONA RIESGO BAJA"))))</f>
        <v>0</v>
      </c>
      <c r="N59" s="156">
        <v>1</v>
      </c>
      <c r="O59" s="116"/>
      <c r="P59" s="122"/>
      <c r="Q59" s="122"/>
      <c r="R59" s="122"/>
      <c r="S59" s="122"/>
      <c r="T59" s="122"/>
      <c r="U59" s="122"/>
      <c r="V59" s="122"/>
      <c r="W59" s="125">
        <f t="shared" si="1"/>
        <v>0</v>
      </c>
      <c r="X59" s="126" t="str">
        <f t="shared" si="0"/>
        <v>DEBIL</v>
      </c>
      <c r="Y59" s="124"/>
      <c r="Z59" s="127" t="str">
        <f t="shared" si="2"/>
        <v/>
      </c>
      <c r="AA59" s="125" t="str">
        <f t="shared" si="3"/>
        <v>SI</v>
      </c>
      <c r="AB59" s="122"/>
      <c r="AC59" s="350">
        <f>IF(AND(W59&gt;0,SUM(W60:W64)=0),W59,IF(AND(SUM(W59:W60)&gt;0,SUM(W61:W64)=0),AVERAGE(W59:W60),IF(AND(SUM(W59:W61)&gt;0,SUM(W62:W64)=0),AVERAGE(W59:W61),IF(AND(SUM(W59:W62)&gt;0,SUM(W63:W64)=0),AVERAGE(W59:W62),IF(AND(SUM(W59:W63)&gt;0,W64=0),AVERAGE(W59:W63),AVERAGE(W59:W64))))))</f>
        <v>0</v>
      </c>
      <c r="AD59" s="350" t="str">
        <f>IF(AND(AC59&gt;=50,AC59&lt;=99),"MODERADO",IF(AND(AC59=100), "FUERTE",IF(AND(AC59&lt;50), "DEBIL")))</f>
        <v>DEBIL</v>
      </c>
      <c r="AE59" s="356"/>
      <c r="AF59" s="356"/>
      <c r="AG59" s="345" t="str">
        <f>IFERROR(_xlfn.IFS(AND(AD59="MODERADO",AE59="Directamente"),1,AND(AD59="FUERTE",AE59="Directamente"),2),"0")</f>
        <v>0</v>
      </c>
      <c r="AH59" s="345" t="str">
        <f>IFERROR(_xlfn.IFS(AND(AD59="MODERADO",AF59="Directamente"),1,AND(AD59="FUERTE",AF59="Directamente"),2,AND(AD59="FUERTE",AF59="Indirectamente"),1),"0")</f>
        <v>0</v>
      </c>
      <c r="AI59" s="344"/>
      <c r="AJ59" s="344"/>
      <c r="AK59" s="355">
        <f>+(AI59*AJ59)*4</f>
        <v>0</v>
      </c>
      <c r="AL59" s="351"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57"/>
      <c r="AN59" s="155"/>
      <c r="AO59" s="156"/>
      <c r="AP59" s="120"/>
      <c r="AQ59" s="120"/>
      <c r="AR59" s="155"/>
      <c r="AS59" s="120"/>
      <c r="AT59" s="155"/>
      <c r="AU59" s="120"/>
      <c r="AV59" s="155"/>
      <c r="AW59" s="120"/>
      <c r="AX59" s="155"/>
      <c r="AY59" s="156"/>
      <c r="AZ59" s="155"/>
      <c r="BA59" s="155"/>
      <c r="BB59" s="156"/>
      <c r="BC59" s="120"/>
      <c r="BD59" s="120"/>
      <c r="BE59" s="155"/>
      <c r="BF59" s="155"/>
      <c r="BG59" s="156"/>
      <c r="BH59" s="120"/>
      <c r="BI59" s="120"/>
      <c r="BJ59" s="155"/>
      <c r="BK59" s="155"/>
      <c r="BL59" s="156"/>
      <c r="BM59" s="120"/>
      <c r="BN59" s="120"/>
      <c r="BO59" s="155"/>
      <c r="BP59" s="155"/>
      <c r="BQ59" s="156"/>
      <c r="BR59" s="120"/>
      <c r="BS59" s="120"/>
      <c r="BT59" s="120"/>
      <c r="BU59" s="155"/>
      <c r="BV59" s="155"/>
      <c r="BW59" s="155"/>
      <c r="BX59" s="120"/>
      <c r="BY59" s="155"/>
      <c r="BZ59" s="155"/>
      <c r="CA59" s="120"/>
      <c r="CB59" s="155"/>
      <c r="CC59" s="156"/>
      <c r="CD59" s="155"/>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row>
    <row r="60" spans="1:108" ht="21" customHeight="1" thickTop="1" thickBot="1" x14ac:dyDescent="0.35">
      <c r="A60" s="308"/>
      <c r="B60" s="290"/>
      <c r="C60" s="290"/>
      <c r="D60" s="290"/>
      <c r="E60" s="309"/>
      <c r="F60" s="290"/>
      <c r="G60" s="290"/>
      <c r="H60" s="290"/>
      <c r="I60" s="290"/>
      <c r="J60" s="308"/>
      <c r="K60" s="308"/>
      <c r="L60" s="355"/>
      <c r="M60" s="352"/>
      <c r="N60" s="156">
        <v>2</v>
      </c>
      <c r="O60" s="116"/>
      <c r="P60" s="122"/>
      <c r="Q60" s="122"/>
      <c r="R60" s="122"/>
      <c r="S60" s="122"/>
      <c r="T60" s="122"/>
      <c r="U60" s="122"/>
      <c r="V60" s="122"/>
      <c r="W60" s="125">
        <f t="shared" si="1"/>
        <v>0</v>
      </c>
      <c r="X60" s="126" t="str">
        <f t="shared" si="0"/>
        <v>DEBIL</v>
      </c>
      <c r="Y60" s="124"/>
      <c r="Z60" s="127" t="str">
        <f t="shared" si="2"/>
        <v/>
      </c>
      <c r="AA60" s="125" t="str">
        <f t="shared" si="3"/>
        <v>SI</v>
      </c>
      <c r="AB60" s="122"/>
      <c r="AC60" s="350"/>
      <c r="AD60" s="350"/>
      <c r="AE60" s="356"/>
      <c r="AF60" s="356"/>
      <c r="AG60" s="345"/>
      <c r="AH60" s="345"/>
      <c r="AI60" s="344"/>
      <c r="AJ60" s="344"/>
      <c r="AK60" s="355"/>
      <c r="AL60" s="352"/>
      <c r="AM60" s="358"/>
      <c r="AN60" s="155"/>
      <c r="AO60" s="156"/>
      <c r="AP60" s="120"/>
      <c r="AQ60" s="120"/>
      <c r="AR60" s="155"/>
      <c r="AS60" s="120"/>
      <c r="AT60" s="155"/>
      <c r="AU60" s="120"/>
      <c r="AV60" s="155"/>
      <c r="AW60" s="120"/>
      <c r="AX60" s="155"/>
      <c r="AY60" s="156"/>
      <c r="AZ60" s="155"/>
      <c r="BA60" s="155"/>
      <c r="BB60" s="156"/>
      <c r="BC60" s="120"/>
      <c r="BD60" s="120"/>
      <c r="BE60" s="155"/>
      <c r="BF60" s="155"/>
      <c r="BG60" s="156"/>
      <c r="BH60" s="120"/>
      <c r="BI60" s="120"/>
      <c r="BJ60" s="155"/>
      <c r="BK60" s="155"/>
      <c r="BL60" s="156"/>
      <c r="BM60" s="120"/>
      <c r="BN60" s="120"/>
      <c r="BO60" s="155"/>
      <c r="BP60" s="155"/>
      <c r="BQ60" s="156"/>
      <c r="BR60" s="120"/>
      <c r="BS60" s="120"/>
      <c r="BT60" s="120"/>
      <c r="BU60" s="155"/>
      <c r="BV60" s="155"/>
      <c r="BW60" s="155"/>
      <c r="BX60" s="120"/>
      <c r="BY60" s="155"/>
      <c r="BZ60" s="155"/>
      <c r="CA60" s="120"/>
      <c r="CB60" s="155"/>
      <c r="CC60" s="156"/>
      <c r="CD60" s="155"/>
    </row>
    <row r="61" spans="1:108" ht="21" customHeight="1" thickTop="1" thickBot="1" x14ac:dyDescent="0.35">
      <c r="A61" s="308"/>
      <c r="B61" s="290"/>
      <c r="C61" s="290"/>
      <c r="D61" s="290"/>
      <c r="E61" s="309"/>
      <c r="F61" s="290"/>
      <c r="G61" s="290"/>
      <c r="H61" s="290"/>
      <c r="I61" s="290"/>
      <c r="J61" s="308"/>
      <c r="K61" s="308"/>
      <c r="L61" s="355"/>
      <c r="M61" s="352"/>
      <c r="N61" s="156">
        <v>3</v>
      </c>
      <c r="O61" s="121"/>
      <c r="P61" s="122"/>
      <c r="Q61" s="122"/>
      <c r="R61" s="122"/>
      <c r="S61" s="122"/>
      <c r="T61" s="122"/>
      <c r="U61" s="122"/>
      <c r="V61" s="122"/>
      <c r="W61" s="125">
        <f t="shared" si="1"/>
        <v>0</v>
      </c>
      <c r="X61" s="126" t="str">
        <f t="shared" si="0"/>
        <v>DEBIL</v>
      </c>
      <c r="Y61" s="124"/>
      <c r="Z61" s="127" t="str">
        <f t="shared" si="2"/>
        <v/>
      </c>
      <c r="AA61" s="125" t="str">
        <f t="shared" si="3"/>
        <v>SI</v>
      </c>
      <c r="AB61" s="122"/>
      <c r="AC61" s="350"/>
      <c r="AD61" s="350"/>
      <c r="AE61" s="356"/>
      <c r="AF61" s="356"/>
      <c r="AG61" s="345"/>
      <c r="AH61" s="345"/>
      <c r="AI61" s="344"/>
      <c r="AJ61" s="344"/>
      <c r="AK61" s="355"/>
      <c r="AL61" s="352"/>
      <c r="AM61" s="358"/>
      <c r="AN61" s="155"/>
      <c r="AO61" s="156"/>
      <c r="AP61" s="120"/>
      <c r="AQ61" s="120"/>
      <c r="AR61" s="155"/>
      <c r="AS61" s="120"/>
      <c r="AT61" s="155"/>
      <c r="AU61" s="120"/>
      <c r="AV61" s="155"/>
      <c r="AW61" s="120"/>
      <c r="AX61" s="155"/>
      <c r="AY61" s="156"/>
      <c r="AZ61" s="155"/>
      <c r="BA61" s="155"/>
      <c r="BB61" s="156"/>
      <c r="BC61" s="120"/>
      <c r="BD61" s="120"/>
      <c r="BE61" s="155"/>
      <c r="BF61" s="155"/>
      <c r="BG61" s="156"/>
      <c r="BH61" s="120"/>
      <c r="BI61" s="120"/>
      <c r="BJ61" s="155"/>
      <c r="BK61" s="155"/>
      <c r="BL61" s="156"/>
      <c r="BM61" s="120"/>
      <c r="BN61" s="120"/>
      <c r="BO61" s="155"/>
      <c r="BP61" s="155"/>
      <c r="BQ61" s="156"/>
      <c r="BR61" s="120"/>
      <c r="BS61" s="120"/>
      <c r="BT61" s="120"/>
      <c r="BU61" s="155"/>
      <c r="BV61" s="155"/>
      <c r="BW61" s="155"/>
      <c r="BX61" s="120"/>
      <c r="BY61" s="155"/>
      <c r="BZ61" s="155"/>
      <c r="CA61" s="120"/>
      <c r="CB61" s="155"/>
      <c r="CC61" s="156"/>
      <c r="CD61" s="155"/>
    </row>
    <row r="62" spans="1:108" ht="21" customHeight="1" thickTop="1" thickBot="1" x14ac:dyDescent="0.35">
      <c r="A62" s="308"/>
      <c r="B62" s="290"/>
      <c r="C62" s="290"/>
      <c r="D62" s="290"/>
      <c r="E62" s="309"/>
      <c r="F62" s="290"/>
      <c r="G62" s="290"/>
      <c r="H62" s="290"/>
      <c r="I62" s="290"/>
      <c r="J62" s="308"/>
      <c r="K62" s="308"/>
      <c r="L62" s="355"/>
      <c r="M62" s="352"/>
      <c r="N62" s="156">
        <v>4</v>
      </c>
      <c r="O62" s="116"/>
      <c r="P62" s="122"/>
      <c r="Q62" s="122"/>
      <c r="R62" s="122"/>
      <c r="S62" s="122"/>
      <c r="T62" s="122"/>
      <c r="U62" s="122"/>
      <c r="V62" s="122"/>
      <c r="W62" s="125">
        <f t="shared" si="1"/>
        <v>0</v>
      </c>
      <c r="X62" s="126" t="str">
        <f t="shared" si="0"/>
        <v>DEBIL</v>
      </c>
      <c r="Y62" s="124"/>
      <c r="Z62" s="127" t="str">
        <f t="shared" si="2"/>
        <v/>
      </c>
      <c r="AA62" s="125" t="str">
        <f t="shared" si="3"/>
        <v>SI</v>
      </c>
      <c r="AB62" s="122"/>
      <c r="AC62" s="350"/>
      <c r="AD62" s="350"/>
      <c r="AE62" s="356"/>
      <c r="AF62" s="356"/>
      <c r="AG62" s="345"/>
      <c r="AH62" s="345"/>
      <c r="AI62" s="344"/>
      <c r="AJ62" s="344"/>
      <c r="AK62" s="355"/>
      <c r="AL62" s="352"/>
      <c r="AM62" s="358"/>
      <c r="AN62" s="155"/>
      <c r="AO62" s="156"/>
      <c r="AP62" s="120"/>
      <c r="AQ62" s="120"/>
      <c r="AR62" s="155"/>
      <c r="AS62" s="120"/>
      <c r="AT62" s="155"/>
      <c r="AU62" s="120"/>
      <c r="AV62" s="155"/>
      <c r="AW62" s="120"/>
      <c r="AX62" s="155"/>
      <c r="AY62" s="156"/>
      <c r="AZ62" s="155"/>
      <c r="BA62" s="155"/>
      <c r="BB62" s="156"/>
      <c r="BC62" s="120"/>
      <c r="BD62" s="120"/>
      <c r="BE62" s="155"/>
      <c r="BF62" s="155"/>
      <c r="BG62" s="156"/>
      <c r="BH62" s="120"/>
      <c r="BI62" s="120"/>
      <c r="BJ62" s="155"/>
      <c r="BK62" s="155"/>
      <c r="BL62" s="156"/>
      <c r="BM62" s="120"/>
      <c r="BN62" s="120"/>
      <c r="BO62" s="155"/>
      <c r="BP62" s="155"/>
      <c r="BQ62" s="156"/>
      <c r="BR62" s="120"/>
      <c r="BS62" s="120"/>
      <c r="BT62" s="120"/>
      <c r="BU62" s="155"/>
      <c r="BV62" s="155"/>
      <c r="BW62" s="155"/>
      <c r="BX62" s="120"/>
      <c r="BY62" s="155"/>
      <c r="BZ62" s="155"/>
      <c r="CA62" s="120"/>
      <c r="CB62" s="155"/>
      <c r="CC62" s="156"/>
      <c r="CD62" s="155"/>
    </row>
    <row r="63" spans="1:108" ht="21" customHeight="1" thickTop="1" thickBot="1" x14ac:dyDescent="0.35">
      <c r="A63" s="308"/>
      <c r="B63" s="290"/>
      <c r="C63" s="290"/>
      <c r="D63" s="290"/>
      <c r="E63" s="309"/>
      <c r="F63" s="290"/>
      <c r="G63" s="290"/>
      <c r="H63" s="290"/>
      <c r="I63" s="290"/>
      <c r="J63" s="308"/>
      <c r="K63" s="308"/>
      <c r="L63" s="355"/>
      <c r="M63" s="352"/>
      <c r="N63" s="156">
        <v>5</v>
      </c>
      <c r="O63" s="116"/>
      <c r="P63" s="122"/>
      <c r="Q63" s="122"/>
      <c r="R63" s="122"/>
      <c r="S63" s="122"/>
      <c r="T63" s="122"/>
      <c r="U63" s="122"/>
      <c r="V63" s="122"/>
      <c r="W63" s="125">
        <f t="shared" si="1"/>
        <v>0</v>
      </c>
      <c r="X63" s="126" t="str">
        <f t="shared" si="0"/>
        <v>DEBIL</v>
      </c>
      <c r="Y63" s="124"/>
      <c r="Z63" s="127" t="str">
        <f t="shared" si="2"/>
        <v/>
      </c>
      <c r="AA63" s="125" t="str">
        <f t="shared" si="3"/>
        <v>SI</v>
      </c>
      <c r="AB63" s="122"/>
      <c r="AC63" s="350"/>
      <c r="AD63" s="350"/>
      <c r="AE63" s="356"/>
      <c r="AF63" s="356"/>
      <c r="AG63" s="345"/>
      <c r="AH63" s="345"/>
      <c r="AI63" s="344"/>
      <c r="AJ63" s="344"/>
      <c r="AK63" s="355"/>
      <c r="AL63" s="352"/>
      <c r="AM63" s="358"/>
      <c r="AN63" s="155"/>
      <c r="AO63" s="156"/>
      <c r="AP63" s="120"/>
      <c r="AQ63" s="120"/>
      <c r="AR63" s="155"/>
      <c r="AS63" s="120"/>
      <c r="AT63" s="155"/>
      <c r="AU63" s="120"/>
      <c r="AV63" s="155"/>
      <c r="AW63" s="120"/>
      <c r="AX63" s="155"/>
      <c r="AY63" s="156"/>
      <c r="AZ63" s="155"/>
      <c r="BA63" s="155"/>
      <c r="BB63" s="156"/>
      <c r="BC63" s="120"/>
      <c r="BD63" s="120"/>
      <c r="BE63" s="155"/>
      <c r="BF63" s="155"/>
      <c r="BG63" s="156"/>
      <c r="BH63" s="120"/>
      <c r="BI63" s="120"/>
      <c r="BJ63" s="155"/>
      <c r="BK63" s="155"/>
      <c r="BL63" s="156"/>
      <c r="BM63" s="120"/>
      <c r="BN63" s="120"/>
      <c r="BO63" s="155"/>
      <c r="BP63" s="155"/>
      <c r="BQ63" s="156"/>
      <c r="BR63" s="120"/>
      <c r="BS63" s="120"/>
      <c r="BT63" s="120"/>
      <c r="BU63" s="155"/>
      <c r="BV63" s="155"/>
      <c r="BW63" s="155"/>
      <c r="BX63" s="120"/>
      <c r="BY63" s="155"/>
      <c r="BZ63" s="155"/>
      <c r="CA63" s="120"/>
      <c r="CB63" s="155"/>
      <c r="CC63" s="156"/>
      <c r="CD63" s="155"/>
    </row>
    <row r="64" spans="1:108" ht="21" customHeight="1" thickTop="1" thickBot="1" x14ac:dyDescent="0.35">
      <c r="A64" s="308"/>
      <c r="B64" s="290"/>
      <c r="C64" s="290"/>
      <c r="D64" s="290"/>
      <c r="E64" s="309"/>
      <c r="F64" s="290"/>
      <c r="G64" s="290"/>
      <c r="H64" s="290"/>
      <c r="I64" s="290"/>
      <c r="J64" s="308"/>
      <c r="K64" s="308"/>
      <c r="L64" s="355"/>
      <c r="M64" s="353"/>
      <c r="N64" s="156">
        <v>6</v>
      </c>
      <c r="O64" s="116"/>
      <c r="P64" s="122"/>
      <c r="Q64" s="122"/>
      <c r="R64" s="122"/>
      <c r="S64" s="122"/>
      <c r="T64" s="122"/>
      <c r="U64" s="122"/>
      <c r="V64" s="122"/>
      <c r="W64" s="125">
        <f t="shared" si="1"/>
        <v>0</v>
      </c>
      <c r="X64" s="126" t="str">
        <f t="shared" si="0"/>
        <v>DEBIL</v>
      </c>
      <c r="Y64" s="124"/>
      <c r="Z64" s="127" t="str">
        <f t="shared" si="2"/>
        <v/>
      </c>
      <c r="AA64" s="125" t="str">
        <f t="shared" si="3"/>
        <v>SI</v>
      </c>
      <c r="AB64" s="122"/>
      <c r="AC64" s="350"/>
      <c r="AD64" s="350"/>
      <c r="AE64" s="356"/>
      <c r="AF64" s="356"/>
      <c r="AG64" s="345"/>
      <c r="AH64" s="345"/>
      <c r="AI64" s="344"/>
      <c r="AJ64" s="344"/>
      <c r="AK64" s="355"/>
      <c r="AL64" s="353"/>
      <c r="AM64" s="359"/>
      <c r="AN64" s="155"/>
      <c r="AO64" s="156"/>
      <c r="AP64" s="120"/>
      <c r="AQ64" s="120"/>
      <c r="AR64" s="155"/>
      <c r="AS64" s="120"/>
      <c r="AT64" s="155"/>
      <c r="AU64" s="120"/>
      <c r="AV64" s="155"/>
      <c r="AW64" s="120"/>
      <c r="AX64" s="155"/>
      <c r="AY64" s="156"/>
      <c r="AZ64" s="155"/>
      <c r="BA64" s="155"/>
      <c r="BB64" s="156"/>
      <c r="BC64" s="120"/>
      <c r="BD64" s="120"/>
      <c r="BE64" s="155"/>
      <c r="BF64" s="155"/>
      <c r="BG64" s="156"/>
      <c r="BH64" s="120"/>
      <c r="BI64" s="120"/>
      <c r="BJ64" s="155"/>
      <c r="BK64" s="155"/>
      <c r="BL64" s="156"/>
      <c r="BM64" s="120"/>
      <c r="BN64" s="120"/>
      <c r="BO64" s="155"/>
      <c r="BP64" s="155"/>
      <c r="BQ64" s="156"/>
      <c r="BR64" s="120"/>
      <c r="BS64" s="120"/>
      <c r="BT64" s="120"/>
      <c r="BU64" s="155"/>
      <c r="BV64" s="155"/>
      <c r="BW64" s="155"/>
      <c r="BX64" s="120"/>
      <c r="BY64" s="155"/>
      <c r="BZ64" s="155"/>
      <c r="CA64" s="120"/>
      <c r="CB64" s="155"/>
      <c r="CC64" s="156"/>
      <c r="CD64" s="155"/>
    </row>
    <row r="65" ht="21" customHeight="1" thickTop="1" x14ac:dyDescent="0.3"/>
  </sheetData>
  <sheetProtection algorithmName="SHA-512" hashValue="+99yu5JaSv7q6jnptXl6VBR/QLLWJKwQ5yUV4k4tCnPm2tSZhAuk1a8U5slDBUX+IWOYqZe/pzU/zKkM0MCggA==" saltValue="Cso2hXel7jIqk8+xm2O6pA==" spinCount="100000" sheet="1" objects="1" scenarios="1" formatCells="0" formatColumns="0" formatRows="0"/>
  <mergeCells count="333">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K53:AK58"/>
    <mergeCell ref="AL53:AL58"/>
    <mergeCell ref="AL3:AL4"/>
    <mergeCell ref="AK5:AK10"/>
    <mergeCell ref="AL5:AL10"/>
    <mergeCell ref="AK11:AK16"/>
    <mergeCell ref="AL11:AL16"/>
    <mergeCell ref="AK17:AK22"/>
    <mergeCell ref="AL17:AL22"/>
    <mergeCell ref="AK23:AK28"/>
    <mergeCell ref="AL23:AL28"/>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J17:J22"/>
    <mergeCell ref="K17:K22"/>
    <mergeCell ref="A17:A22"/>
    <mergeCell ref="B17:B22"/>
    <mergeCell ref="C17:C22"/>
    <mergeCell ref="D17:D22"/>
    <mergeCell ref="F17:F22"/>
    <mergeCell ref="G17:G22"/>
    <mergeCell ref="L17:L22"/>
    <mergeCell ref="H17:H22"/>
    <mergeCell ref="E17:E22"/>
    <mergeCell ref="I17:I22"/>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s>
  <conditionalFormatting sqref="M5 M11 M17 M23 M29 M35 M41 M47 M53 M59">
    <cfRule type="cellIs" dxfId="289" priority="32" stopIfTrue="1" operator="equal">
      <formula>"Muy Alta"</formula>
    </cfRule>
    <cfRule type="containsText" dxfId="288" priority="33" operator="containsText" text="ZONA RIESGO ALTA">
      <formula>NOT(ISERROR(SEARCH("ZONA RIESGO ALTA",M5)))</formula>
    </cfRule>
    <cfRule type="containsText" dxfId="287" priority="34" operator="containsText" text="ZONA RIESGO MODERADA">
      <formula>NOT(ISERROR(SEARCH("ZONA RIESGO MODERADA",M5)))</formula>
    </cfRule>
    <cfRule type="containsText" dxfId="286" priority="35" operator="containsText" text="ZONA RIESGO BAJA">
      <formula>NOT(ISERROR(SEARCH("ZONA RIESGO BAJA",M5)))</formula>
    </cfRule>
    <cfRule type="cellIs" dxfId="285" priority="36" operator="equal">
      <formula>"Muy Baja"</formula>
    </cfRule>
  </conditionalFormatting>
  <conditionalFormatting sqref="M5:M64">
    <cfRule type="containsText" dxfId="284" priority="31" operator="containsText" text="ZONA RIESGO EXTREMA">
      <formula>NOT(ISERROR(SEARCH("ZONA RIESGO EXTREMA",M5)))</formula>
    </cfRule>
  </conditionalFormatting>
  <conditionalFormatting sqref="X5:X64">
    <cfRule type="containsText" dxfId="283" priority="28" operator="containsText" text="DEBIL">
      <formula>NOT(ISERROR(SEARCH("DEBIL",X5)))</formula>
    </cfRule>
    <cfRule type="containsText" dxfId="282" priority="29" operator="containsText" text="MODERADO">
      <formula>NOT(ISERROR(SEARCH("MODERADO",X5)))</formula>
    </cfRule>
    <cfRule type="containsText" dxfId="281" priority="30" operator="containsText" text="FUERTE">
      <formula>NOT(ISERROR(SEARCH("FUERTE",X5)))</formula>
    </cfRule>
  </conditionalFormatting>
  <conditionalFormatting sqref="AC5 AC11 AC17 AC23 AC41 AC59 AC29 AC47 AC35 AC53">
    <cfRule type="containsText" dxfId="280" priority="25" operator="containsText" text="DEBIL">
      <formula>NOT(ISERROR(SEARCH("DEBIL",AC5)))</formula>
    </cfRule>
    <cfRule type="containsText" dxfId="279" priority="26" operator="containsText" text="MODERADO">
      <formula>NOT(ISERROR(SEARCH("MODERADO",AC5)))</formula>
    </cfRule>
    <cfRule type="containsText" dxfId="278" priority="27" operator="containsText" text="FUERTE">
      <formula>NOT(ISERROR(SEARCH("FUERTE",AC5)))</formula>
    </cfRule>
  </conditionalFormatting>
  <conditionalFormatting sqref="AI5 AI11 AI17 AI23 AI29 AI35 AI41 AI47 AI53 AI59">
    <cfRule type="containsText" dxfId="277" priority="20" operator="containsText" text="casi seguro">
      <formula>NOT(ISERROR(SEARCH("casi seguro",AI5)))</formula>
    </cfRule>
    <cfRule type="containsText" dxfId="276" priority="21" operator="containsText" text="PROBABLE">
      <formula>NOT(ISERROR(SEARCH("PROBABLE",AI5)))</formula>
    </cfRule>
    <cfRule type="containsText" dxfId="275" priority="22" operator="containsText" text="posible">
      <formula>NOT(ISERROR(SEARCH("posible",AI5)))</formula>
    </cfRule>
    <cfRule type="containsText" dxfId="274" priority="23" operator="containsText" text="Improbable">
      <formula>NOT(ISERROR(SEARCH("Improbable",AI5)))</formula>
    </cfRule>
    <cfRule type="containsText" dxfId="273" priority="24" operator="containsText" text="Rara vez">
      <formula>NOT(ISERROR(SEARCH("Rara vez",AI5)))</formula>
    </cfRule>
  </conditionalFormatting>
  <conditionalFormatting sqref="AD5 AD11 AD17 AD23 AD41 AD59 AD29 AD47 AD35 AD53">
    <cfRule type="containsText" dxfId="272" priority="17" operator="containsText" text="DEBIL">
      <formula>NOT(ISERROR(SEARCH("DEBIL",AD5)))</formula>
    </cfRule>
    <cfRule type="containsText" dxfId="271" priority="18" operator="containsText" text="MODERADO">
      <formula>NOT(ISERROR(SEARCH("MODERADO",AD5)))</formula>
    </cfRule>
    <cfRule type="containsText" dxfId="270" priority="19" operator="containsText" text="FUERTE">
      <formula>NOT(ISERROR(SEARCH("FUERTE",AD5)))</formula>
    </cfRule>
  </conditionalFormatting>
  <conditionalFormatting sqref="AL5 AL11 AL17 AL23 AL29 AL35 AL41 AL47 AL53 AL59">
    <cfRule type="cellIs" dxfId="269" priority="12" stopIfTrue="1" operator="equal">
      <formula>"Muy Alta"</formula>
    </cfRule>
    <cfRule type="containsText" dxfId="268" priority="13" operator="containsText" text="ZONA RIESGO ALTA">
      <formula>NOT(ISERROR(SEARCH("ZONA RIESGO ALTA",AL5)))</formula>
    </cfRule>
    <cfRule type="containsText" dxfId="267" priority="14" operator="containsText" text="ZONA RIESGO MODERADA">
      <formula>NOT(ISERROR(SEARCH("ZONA RIESGO MODERADA",AL5)))</formula>
    </cfRule>
    <cfRule type="containsText" dxfId="266" priority="15" operator="containsText" text="ZONA RIESGO BAJA">
      <formula>NOT(ISERROR(SEARCH("ZONA RIESGO BAJA",AL5)))</formula>
    </cfRule>
    <cfRule type="cellIs" dxfId="265" priority="16" operator="equal">
      <formula>"Muy Baja"</formula>
    </cfRule>
  </conditionalFormatting>
  <conditionalFormatting sqref="AL5:AL64">
    <cfRule type="containsText" dxfId="264" priority="11" operator="containsText" text="ZONA RIESGO EXTREMA">
      <formula>NOT(ISERROR(SEARCH("ZONA RIESGO EXTREMA",AL5)))</formula>
    </cfRule>
  </conditionalFormatting>
  <conditionalFormatting sqref="AJ5 AJ11 AJ17 AJ23 AJ29 AJ35 AJ41 AJ47 AJ53 AJ59">
    <cfRule type="containsText" dxfId="263" priority="1" operator="containsText" text="casi seguro">
      <formula>NOT(ISERROR(SEARCH("casi seguro",AJ5)))</formula>
    </cfRule>
    <cfRule type="containsText" dxfId="262" priority="2" operator="containsText" text="PROBABLE">
      <formula>NOT(ISERROR(SEARCH("PROBABLE",AJ5)))</formula>
    </cfRule>
    <cfRule type="containsText" dxfId="261" priority="3" operator="containsText" text="posible">
      <formula>NOT(ISERROR(SEARCH("posible",AJ5)))</formula>
    </cfRule>
    <cfRule type="containsText" dxfId="260" priority="4" operator="containsText" text="Improbable">
      <formula>NOT(ISERROR(SEARCH("Improbable",AJ5)))</formula>
    </cfRule>
    <cfRule type="containsText" dxfId="259"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tabSelected="1" zoomScale="90" zoomScaleNormal="90" zoomScaleSheetLayoutView="10" zoomScalePageLayoutView="55" workbookViewId="0">
      <selection activeCell="BV5" sqref="BV5"/>
    </sheetView>
  </sheetViews>
  <sheetFormatPr baseColWidth="10" defaultColWidth="11.42578125" defaultRowHeight="33" customHeight="1" x14ac:dyDescent="0.3"/>
  <cols>
    <col min="1" max="1" width="4" style="172" bestFit="1" customWidth="1"/>
    <col min="2" max="4" width="18.7109375" style="173" customWidth="1"/>
    <col min="5" max="5" width="32.42578125" style="166" customWidth="1"/>
    <col min="6" max="7" width="18.7109375" style="173" customWidth="1"/>
    <col min="8" max="9" width="14.140625" style="172" customWidth="1"/>
    <col min="10" max="10" width="18.85546875" style="172" customWidth="1"/>
    <col min="11" max="11" width="19" style="174" customWidth="1"/>
    <col min="12" max="12" width="32.42578125" style="166" customWidth="1"/>
    <col min="13" max="13" width="17.85546875" style="166" customWidth="1"/>
    <col min="14" max="14" width="18.85546875" style="166" customWidth="1"/>
    <col min="15" max="15" width="6.28515625" style="166" bestFit="1" customWidth="1"/>
    <col min="16" max="16" width="27" style="166" customWidth="1"/>
    <col min="17" max="17" width="16.140625" style="166" customWidth="1"/>
    <col min="18" max="18" width="17.5703125" style="166" customWidth="1"/>
    <col min="19" max="19" width="6.28515625" style="166" bestFit="1" customWidth="1"/>
    <col min="20" max="20" width="16" style="166" customWidth="1"/>
    <col min="21" max="21" width="5.85546875" style="166" customWidth="1"/>
    <col min="22" max="22" width="31" style="166" customWidth="1"/>
    <col min="23" max="23" width="15.140625" style="166" bestFit="1" customWidth="1"/>
    <col min="24" max="24" width="15.140625" style="166" customWidth="1"/>
    <col min="25" max="25" width="21" style="166" customWidth="1"/>
    <col min="26" max="26" width="19.28515625" style="166" customWidth="1"/>
    <col min="27" max="27" width="28.42578125" style="166" customWidth="1"/>
    <col min="28" max="28" width="6.85546875" style="166" customWidth="1"/>
    <col min="29" max="29" width="5" style="166" customWidth="1"/>
    <col min="30" max="30" width="5.5703125" style="166" customWidth="1"/>
    <col min="31" max="31" width="7.140625" style="166" customWidth="1"/>
    <col min="32" max="32" width="6.7109375" style="166" customWidth="1"/>
    <col min="33" max="33" width="7.5703125" style="166" customWidth="1"/>
    <col min="34" max="34" width="8.140625" style="166" customWidth="1"/>
    <col min="35" max="35" width="8.7109375" style="166" customWidth="1"/>
    <col min="36" max="36" width="10.42578125" style="166" customWidth="1"/>
    <col min="37" max="37" width="9.28515625" style="166" customWidth="1"/>
    <col min="38" max="38" width="9.140625" style="166" customWidth="1"/>
    <col min="39" max="39" width="8.42578125" style="166" customWidth="1"/>
    <col min="40" max="40" width="7.28515625" style="166" customWidth="1"/>
    <col min="41" max="41" width="23" style="166" customWidth="1"/>
    <col min="42" max="42" width="18.85546875" style="166" customWidth="1"/>
    <col min="43" max="43" width="22.140625" style="166" customWidth="1"/>
    <col min="44" max="44" width="20.5703125" style="166" customWidth="1"/>
    <col min="45" max="45" width="18.5703125" style="166" customWidth="1"/>
    <col min="46" max="46" width="20.5703125" style="166" customWidth="1"/>
    <col min="47" max="47" width="18.5703125" style="166" customWidth="1"/>
    <col min="48" max="48" width="20.5703125" style="166" customWidth="1"/>
    <col min="49" max="49" width="18.5703125" style="166" customWidth="1"/>
    <col min="50" max="50" width="20.5703125" style="166" customWidth="1"/>
    <col min="51" max="51" width="18.5703125" style="166" customWidth="1"/>
    <col min="52" max="52" width="21" style="166" customWidth="1"/>
    <col min="53" max="54" width="23" style="166" customWidth="1"/>
    <col min="55" max="55" width="18.85546875" style="166" customWidth="1"/>
    <col min="56" max="56" width="16.85546875" style="166" customWidth="1"/>
    <col min="57" max="57" width="19.5703125" style="166" customWidth="1"/>
    <col min="58" max="59" width="23" style="166" customWidth="1"/>
    <col min="60" max="60" width="18.85546875" style="166" customWidth="1"/>
    <col min="61" max="61" width="16.85546875" style="166" customWidth="1"/>
    <col min="62" max="62" width="19.5703125" style="166" customWidth="1"/>
    <col min="63" max="64" width="23" style="166" customWidth="1"/>
    <col min="65" max="65" width="18.85546875" style="166" customWidth="1"/>
    <col min="66" max="66" width="16.85546875" style="166" customWidth="1"/>
    <col min="67" max="67" width="19.5703125" style="166" customWidth="1"/>
    <col min="68" max="69" width="23" style="166" customWidth="1"/>
    <col min="70" max="70" width="18.85546875" style="166" customWidth="1"/>
    <col min="71" max="71" width="16.85546875" style="166" customWidth="1"/>
    <col min="72" max="72" width="19.5703125" style="166" customWidth="1"/>
    <col min="73" max="73" width="20.5703125" style="166" customWidth="1"/>
    <col min="74" max="75" width="23" style="166" customWidth="1"/>
    <col min="76" max="76" width="18.5703125" style="166" customWidth="1"/>
    <col min="77" max="77" width="20.5703125" style="166" customWidth="1"/>
    <col min="78" max="78" width="23" style="166" customWidth="1"/>
    <col min="79" max="79" width="18.5703125" style="166" customWidth="1"/>
    <col min="80" max="80" width="20.5703125" style="166" customWidth="1"/>
    <col min="81" max="81" width="23" style="166" customWidth="1"/>
    <col min="82" max="82" width="18.85546875" style="166" customWidth="1"/>
    <col min="83" max="83" width="18.5703125" style="166" customWidth="1"/>
    <col min="84" max="16384" width="11.42578125" style="166"/>
  </cols>
  <sheetData>
    <row r="1" spans="1:109" ht="33" customHeight="1" x14ac:dyDescent="0.3">
      <c r="A1" s="161"/>
      <c r="B1" s="162"/>
      <c r="C1" s="162"/>
      <c r="D1" s="162"/>
      <c r="E1" s="163"/>
      <c r="F1" s="162"/>
      <c r="G1" s="162"/>
      <c r="H1" s="164"/>
      <c r="I1" s="164"/>
      <c r="J1" s="164"/>
      <c r="K1" s="165"/>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row>
    <row r="2" spans="1:109" ht="33" customHeight="1" x14ac:dyDescent="0.3">
      <c r="A2" s="330" t="s">
        <v>127</v>
      </c>
      <c r="B2" s="331"/>
      <c r="C2" s="331"/>
      <c r="D2" s="331"/>
      <c r="E2" s="331"/>
      <c r="F2" s="331"/>
      <c r="G2" s="331"/>
      <c r="H2" s="331"/>
      <c r="I2" s="331"/>
      <c r="J2" s="331"/>
      <c r="K2" s="331"/>
      <c r="L2" s="332"/>
      <c r="M2" s="330" t="s">
        <v>128</v>
      </c>
      <c r="N2" s="331"/>
      <c r="O2" s="331"/>
      <c r="P2" s="331"/>
      <c r="Q2" s="331"/>
      <c r="R2" s="331"/>
      <c r="S2" s="331"/>
      <c r="T2" s="332"/>
      <c r="U2" s="299" t="s">
        <v>129</v>
      </c>
      <c r="V2" s="299"/>
      <c r="W2" s="299"/>
      <c r="X2" s="299"/>
      <c r="Y2" s="299"/>
      <c r="Z2" s="299"/>
      <c r="AA2" s="299"/>
      <c r="AB2" s="299"/>
      <c r="AC2" s="299"/>
      <c r="AD2" s="299"/>
      <c r="AE2" s="299"/>
      <c r="AF2" s="299"/>
      <c r="AG2" s="299"/>
      <c r="AH2" s="299" t="s">
        <v>130</v>
      </c>
      <c r="AI2" s="299"/>
      <c r="AJ2" s="299"/>
      <c r="AK2" s="299"/>
      <c r="AL2" s="299"/>
      <c r="AM2" s="299"/>
      <c r="AN2" s="299"/>
      <c r="AO2" s="300" t="s">
        <v>131</v>
      </c>
      <c r="AP2" s="300"/>
      <c r="AQ2" s="300"/>
      <c r="AR2" s="300"/>
      <c r="AS2" s="300"/>
      <c r="AT2" s="300"/>
      <c r="AU2" s="300"/>
      <c r="AV2" s="300"/>
      <c r="AW2" s="300"/>
      <c r="AX2" s="300"/>
      <c r="AY2" s="300"/>
      <c r="AZ2" s="300"/>
      <c r="BA2" s="305" t="s">
        <v>132</v>
      </c>
      <c r="BB2" s="305"/>
      <c r="BC2" s="305"/>
      <c r="BD2" s="305"/>
      <c r="BE2" s="305"/>
      <c r="BF2" s="305" t="s">
        <v>133</v>
      </c>
      <c r="BG2" s="305"/>
      <c r="BH2" s="305"/>
      <c r="BI2" s="305"/>
      <c r="BJ2" s="305"/>
      <c r="BK2" s="305" t="s">
        <v>134</v>
      </c>
      <c r="BL2" s="305"/>
      <c r="BM2" s="305"/>
      <c r="BN2" s="305"/>
      <c r="BO2" s="305"/>
      <c r="BP2" s="305" t="s">
        <v>135</v>
      </c>
      <c r="BQ2" s="305"/>
      <c r="BR2" s="305"/>
      <c r="BS2" s="305"/>
      <c r="BT2" s="305"/>
      <c r="BU2" s="297" t="s">
        <v>136</v>
      </c>
      <c r="BV2" s="297"/>
      <c r="BW2" s="297"/>
      <c r="BX2" s="297"/>
      <c r="BY2" s="333" t="s">
        <v>137</v>
      </c>
      <c r="BZ2" s="333"/>
      <c r="CA2" s="333"/>
      <c r="CB2" s="327" t="s">
        <v>138</v>
      </c>
      <c r="CC2" s="328"/>
      <c r="CD2" s="328"/>
      <c r="CE2" s="329"/>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row>
    <row r="3" spans="1:109" ht="33" customHeight="1" x14ac:dyDescent="0.3">
      <c r="A3" s="316" t="s">
        <v>139</v>
      </c>
      <c r="B3" s="294" t="s">
        <v>7</v>
      </c>
      <c r="C3" s="294" t="s">
        <v>9</v>
      </c>
      <c r="D3" s="294" t="s">
        <v>11</v>
      </c>
      <c r="E3" s="299" t="s">
        <v>21</v>
      </c>
      <c r="F3" s="294" t="s">
        <v>243</v>
      </c>
      <c r="G3" s="294" t="s">
        <v>244</v>
      </c>
      <c r="H3" s="299" t="s">
        <v>15</v>
      </c>
      <c r="I3" s="299" t="s">
        <v>245</v>
      </c>
      <c r="J3" s="299" t="s">
        <v>246</v>
      </c>
      <c r="K3" s="294" t="s">
        <v>23</v>
      </c>
      <c r="L3" s="299" t="s">
        <v>247</v>
      </c>
      <c r="M3" s="294" t="s">
        <v>142</v>
      </c>
      <c r="N3" s="294" t="s">
        <v>143</v>
      </c>
      <c r="O3" s="299" t="s">
        <v>144</v>
      </c>
      <c r="P3" s="294" t="s">
        <v>145</v>
      </c>
      <c r="Q3" s="294" t="s">
        <v>146</v>
      </c>
      <c r="R3" s="294" t="s">
        <v>147</v>
      </c>
      <c r="S3" s="299" t="s">
        <v>144</v>
      </c>
      <c r="T3" s="294" t="s">
        <v>29</v>
      </c>
      <c r="U3" s="293" t="s">
        <v>148</v>
      </c>
      <c r="V3" s="294" t="s">
        <v>31</v>
      </c>
      <c r="W3" s="294" t="s">
        <v>33</v>
      </c>
      <c r="X3" s="317" t="s">
        <v>149</v>
      </c>
      <c r="Y3" s="318"/>
      <c r="Z3" s="318"/>
      <c r="AA3" s="319"/>
      <c r="AB3" s="294" t="s">
        <v>150</v>
      </c>
      <c r="AC3" s="294"/>
      <c r="AD3" s="294"/>
      <c r="AE3" s="294"/>
      <c r="AF3" s="294"/>
      <c r="AG3" s="294"/>
      <c r="AH3" s="293" t="s">
        <v>151</v>
      </c>
      <c r="AI3" s="293" t="s">
        <v>152</v>
      </c>
      <c r="AJ3" s="293" t="s">
        <v>144</v>
      </c>
      <c r="AK3" s="293" t="s">
        <v>153</v>
      </c>
      <c r="AL3" s="293" t="s">
        <v>144</v>
      </c>
      <c r="AM3" s="293" t="s">
        <v>154</v>
      </c>
      <c r="AN3" s="293" t="s">
        <v>49</v>
      </c>
      <c r="AO3" s="295" t="s">
        <v>155</v>
      </c>
      <c r="AP3" s="295" t="s">
        <v>156</v>
      </c>
      <c r="AQ3" s="295" t="s">
        <v>157</v>
      </c>
      <c r="AR3" s="295" t="s">
        <v>158</v>
      </c>
      <c r="AS3" s="295" t="s">
        <v>159</v>
      </c>
      <c r="AT3" s="295" t="s">
        <v>158</v>
      </c>
      <c r="AU3" s="303" t="s">
        <v>160</v>
      </c>
      <c r="AV3" s="295" t="s">
        <v>158</v>
      </c>
      <c r="AW3" s="295" t="s">
        <v>161</v>
      </c>
      <c r="AX3" s="295" t="s">
        <v>158</v>
      </c>
      <c r="AY3" s="303" t="s">
        <v>162</v>
      </c>
      <c r="AZ3" s="295" t="s">
        <v>53</v>
      </c>
      <c r="BA3" s="296" t="s">
        <v>163</v>
      </c>
      <c r="BB3" s="296" t="s">
        <v>164</v>
      </c>
      <c r="BC3" s="296" t="s">
        <v>156</v>
      </c>
      <c r="BD3" s="296" t="s">
        <v>165</v>
      </c>
      <c r="BE3" s="296" t="s">
        <v>166</v>
      </c>
      <c r="BF3" s="296" t="s">
        <v>163</v>
      </c>
      <c r="BG3" s="296" t="s">
        <v>164</v>
      </c>
      <c r="BH3" s="296" t="s">
        <v>156</v>
      </c>
      <c r="BI3" s="296" t="s">
        <v>165</v>
      </c>
      <c r="BJ3" s="296" t="s">
        <v>166</v>
      </c>
      <c r="BK3" s="296" t="s">
        <v>163</v>
      </c>
      <c r="BL3" s="296" t="s">
        <v>164</v>
      </c>
      <c r="BM3" s="296" t="s">
        <v>156</v>
      </c>
      <c r="BN3" s="296" t="s">
        <v>165</v>
      </c>
      <c r="BO3" s="296" t="s">
        <v>166</v>
      </c>
      <c r="BP3" s="296" t="s">
        <v>163</v>
      </c>
      <c r="BQ3" s="296" t="s">
        <v>164</v>
      </c>
      <c r="BR3" s="296" t="s">
        <v>156</v>
      </c>
      <c r="BS3" s="296" t="s">
        <v>165</v>
      </c>
      <c r="BT3" s="296" t="s">
        <v>166</v>
      </c>
      <c r="BU3" s="292" t="s">
        <v>168</v>
      </c>
      <c r="BV3" s="292" t="s">
        <v>232</v>
      </c>
      <c r="BW3" s="292" t="s">
        <v>169</v>
      </c>
      <c r="BX3" s="292" t="s">
        <v>164</v>
      </c>
      <c r="BY3" s="334" t="s">
        <v>158</v>
      </c>
      <c r="BZ3" s="334" t="s">
        <v>170</v>
      </c>
      <c r="CA3" s="334" t="s">
        <v>171</v>
      </c>
      <c r="CB3" s="291" t="s">
        <v>172</v>
      </c>
      <c r="CC3" s="291" t="s">
        <v>173</v>
      </c>
      <c r="CD3" s="291" t="s">
        <v>174</v>
      </c>
      <c r="CE3" s="291" t="s">
        <v>175</v>
      </c>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row>
    <row r="4" spans="1:109" s="168" customFormat="1" ht="99.75" customHeight="1" x14ac:dyDescent="0.25">
      <c r="A4" s="316"/>
      <c r="B4" s="294"/>
      <c r="C4" s="294"/>
      <c r="D4" s="294"/>
      <c r="E4" s="299"/>
      <c r="F4" s="294"/>
      <c r="G4" s="294"/>
      <c r="H4" s="299"/>
      <c r="I4" s="299"/>
      <c r="J4" s="299"/>
      <c r="K4" s="294"/>
      <c r="L4" s="299"/>
      <c r="M4" s="294"/>
      <c r="N4" s="294"/>
      <c r="O4" s="299"/>
      <c r="P4" s="294"/>
      <c r="Q4" s="294"/>
      <c r="R4" s="299"/>
      <c r="S4" s="299"/>
      <c r="T4" s="294"/>
      <c r="U4" s="293"/>
      <c r="V4" s="294"/>
      <c r="W4" s="294"/>
      <c r="X4" s="175" t="s">
        <v>248</v>
      </c>
      <c r="Y4" s="175" t="s">
        <v>177</v>
      </c>
      <c r="Z4" s="175" t="s">
        <v>178</v>
      </c>
      <c r="AA4" s="175" t="s">
        <v>179</v>
      </c>
      <c r="AB4" s="176" t="s">
        <v>70</v>
      </c>
      <c r="AC4" s="176" t="s">
        <v>180</v>
      </c>
      <c r="AD4" s="176" t="s">
        <v>181</v>
      </c>
      <c r="AE4" s="176" t="s">
        <v>182</v>
      </c>
      <c r="AF4" s="176" t="s">
        <v>183</v>
      </c>
      <c r="AG4" s="176" t="s">
        <v>165</v>
      </c>
      <c r="AH4" s="293"/>
      <c r="AI4" s="293"/>
      <c r="AJ4" s="293"/>
      <c r="AK4" s="293"/>
      <c r="AL4" s="293"/>
      <c r="AM4" s="293"/>
      <c r="AN4" s="293"/>
      <c r="AO4" s="295"/>
      <c r="AP4" s="295"/>
      <c r="AQ4" s="295"/>
      <c r="AR4" s="295"/>
      <c r="AS4" s="295"/>
      <c r="AT4" s="295"/>
      <c r="AU4" s="304"/>
      <c r="AV4" s="295"/>
      <c r="AW4" s="295"/>
      <c r="AX4" s="295"/>
      <c r="AY4" s="304"/>
      <c r="AZ4" s="295"/>
      <c r="BA4" s="296"/>
      <c r="BB4" s="296"/>
      <c r="BC4" s="296"/>
      <c r="BD4" s="296"/>
      <c r="BE4" s="296"/>
      <c r="BF4" s="296"/>
      <c r="BG4" s="296"/>
      <c r="BH4" s="296"/>
      <c r="BI4" s="296"/>
      <c r="BJ4" s="296"/>
      <c r="BK4" s="296"/>
      <c r="BL4" s="296"/>
      <c r="BM4" s="296"/>
      <c r="BN4" s="296"/>
      <c r="BO4" s="296"/>
      <c r="BP4" s="296"/>
      <c r="BQ4" s="296"/>
      <c r="BR4" s="296"/>
      <c r="BS4" s="296"/>
      <c r="BT4" s="296"/>
      <c r="BU4" s="292"/>
      <c r="BV4" s="292"/>
      <c r="BW4" s="292"/>
      <c r="BX4" s="292"/>
      <c r="BY4" s="334"/>
      <c r="BZ4" s="334"/>
      <c r="CA4" s="334"/>
      <c r="CB4" s="291"/>
      <c r="CC4" s="291"/>
      <c r="CD4" s="291"/>
      <c r="CE4" s="291"/>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row>
    <row r="5" spans="1:109" s="171" customFormat="1" ht="61.5" customHeight="1" x14ac:dyDescent="0.25">
      <c r="A5" s="308">
        <v>1</v>
      </c>
      <c r="B5" s="290" t="s">
        <v>72</v>
      </c>
      <c r="C5" s="290" t="s">
        <v>184</v>
      </c>
      <c r="D5" s="290" t="s">
        <v>233</v>
      </c>
      <c r="E5" s="309" t="s">
        <v>249</v>
      </c>
      <c r="F5" s="290" t="s">
        <v>250</v>
      </c>
      <c r="G5" s="290" t="s">
        <v>251</v>
      </c>
      <c r="H5" s="290" t="s">
        <v>234</v>
      </c>
      <c r="I5" s="155" t="s">
        <v>252</v>
      </c>
      <c r="J5" s="155" t="s">
        <v>253</v>
      </c>
      <c r="K5" s="290" t="s">
        <v>494</v>
      </c>
      <c r="L5" s="309" t="s">
        <v>254</v>
      </c>
      <c r="M5" s="308">
        <v>1287</v>
      </c>
      <c r="N5" s="307" t="str">
        <f>IF(M5&lt;=0,"",IF(M5&lt;=2,"Muy Baja",IF(M5&lt;=24,"Baja",IF(M5&lt;=500,"Media",IF(M5&lt;=5000,"Alta","Muy Alta")))))</f>
        <v>Alta</v>
      </c>
      <c r="O5" s="311">
        <f>IF(N5="","",IF(N5="Muy Baja",0.2,IF(N5="Baja",0.4,IF(N5="Media",0.6,IF(N5="Alta",0.8,IF(N5="Muy Alta",1,))))))</f>
        <v>0.8</v>
      </c>
      <c r="P5" s="312" t="s">
        <v>255</v>
      </c>
      <c r="Q5" s="311" t="str">
        <f>IF(NOT(ISERROR(MATCH(P5,'Tabla Impacto'!$B$221:$B$223,0))),'Tabla Impacto'!$F$223&amp;"Por favor no seleccionar los criterios de impacto(Afectación Económica o presupuestal y Pérdida Reputacional)",P5)</f>
        <v xml:space="preserve">     Entre 10 y 50 SMLMV </v>
      </c>
      <c r="R5" s="307" t="str">
        <f>IF(OR(Q5='Tabla Impacto'!$C$11,Q5='Tabla Impacto'!$D$11),"Leve",IF(OR(Q5='Tabla Impacto'!$C$12,Q5='Tabla Impacto'!$D$12),"Menor",IF(OR(Q5='Tabla Impacto'!$C$13,Q5='Tabla Impacto'!$D$13),"Moderado",IF(OR(Q5='Tabla Impacto'!$C$14,Q5='Tabla Impacto'!$D$14),"Mayor",IF(OR(Q5='Tabla Impacto'!$C$15,Q5='Tabla Impacto'!$D$15),"Catastrófico","")))))</f>
        <v>Menor</v>
      </c>
      <c r="S5" s="311">
        <f>IF(R5="","",IF(R5="Leve",0.2,IF(R5="Menor",0.4,IF(R5="Moderado",0.6,IF(R5="Mayor",0.8,IF(R5="Catastrófico",1,))))))</f>
        <v>0.4</v>
      </c>
      <c r="T5" s="310" t="str">
        <f>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Moderado</v>
      </c>
      <c r="U5" s="156">
        <v>1</v>
      </c>
      <c r="V5" s="116" t="s">
        <v>545</v>
      </c>
      <c r="W5" s="157" t="str">
        <f t="shared" ref="W5:W36" si="0">IF(OR(AB5="Preventivo",AB5="Detectivo"),"Probabilidad",IF(AB5="Correctivo","Impacto",""))</f>
        <v>Probabilidad</v>
      </c>
      <c r="X5" s="169" t="s">
        <v>193</v>
      </c>
      <c r="Y5" s="169" t="s">
        <v>193</v>
      </c>
      <c r="Z5" s="169" t="s">
        <v>193</v>
      </c>
      <c r="AA5" s="169" t="s">
        <v>193</v>
      </c>
      <c r="AB5" s="117" t="s">
        <v>194</v>
      </c>
      <c r="AC5" s="117" t="s">
        <v>256</v>
      </c>
      <c r="AD5" s="118" t="str">
        <f t="shared" ref="AD5" si="1">IF(AND(AB5="Preventivo",AC5="Automático"),"50%",IF(AND(AB5="Preventivo",AC5="Manual"),"40%",IF(AND(AB5="Detectivo",AC5="Automático"),"40%",IF(AND(AB5="Detectivo",AC5="Manual"),"30%",IF(AND(AB5="Correctivo",AC5="Automático"),"35%",IF(AND(AB5="Correctivo",AC5="Manual"),"25%",""))))))</f>
        <v>50%</v>
      </c>
      <c r="AE5" s="117" t="s">
        <v>196</v>
      </c>
      <c r="AF5" s="117" t="s">
        <v>203</v>
      </c>
      <c r="AG5" s="117" t="s">
        <v>198</v>
      </c>
      <c r="AH5" s="185">
        <f>IFERROR(IF(W5="Probabilidad",(O5-(+O5*AD5)),IF(W5="Impacto",O5,"")),"")</f>
        <v>0.4</v>
      </c>
      <c r="AI5" s="154" t="str">
        <f>IFERROR(IF(AH5="","",IF(AH5&lt;=0.2,"Muy Baja",IF(AH5&lt;=0.4,"Baja",IF(AH5&lt;=0.6,"Media",IF(AH5&lt;=0.8,"Alta","Muy Alta"))))),"")</f>
        <v>Baja</v>
      </c>
      <c r="AJ5" s="118">
        <f t="shared" ref="AJ5" si="2">+AH5</f>
        <v>0.4</v>
      </c>
      <c r="AK5" s="154" t="str">
        <f>IFERROR(IF(AL5="","",IF(AL5&lt;=0.2,"Leve",IF(AL5&lt;=0.4,"Menor",IF(AL5&lt;=0.6,"Moderado",IF(AL5&lt;=0.8,"Mayor","Catastrófico"))))),"")</f>
        <v>Menor</v>
      </c>
      <c r="AL5" s="118">
        <f>IFERROR(IF(W5="Impacto",(S5-(+S5*AD5)),IF(W5="Probabilidad",S5,"")),"")</f>
        <v>0.4</v>
      </c>
      <c r="AM5" s="119"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Moderado</v>
      </c>
      <c r="AN5" s="360"/>
      <c r="AO5" s="155" t="s">
        <v>546</v>
      </c>
      <c r="AP5" s="156" t="s">
        <v>205</v>
      </c>
      <c r="AQ5" s="120">
        <v>44926</v>
      </c>
      <c r="AR5" s="120"/>
      <c r="AS5" s="155"/>
      <c r="AT5" s="120"/>
      <c r="AU5" s="155"/>
      <c r="AV5" s="120"/>
      <c r="AW5" s="155"/>
      <c r="AX5" s="120"/>
      <c r="AY5" s="155"/>
      <c r="AZ5" s="156"/>
      <c r="BA5" s="155"/>
      <c r="BB5" s="155"/>
      <c r="BC5" s="156"/>
      <c r="BD5" s="120"/>
      <c r="BE5" s="120"/>
      <c r="BF5" s="155"/>
      <c r="BG5" s="155"/>
      <c r="BH5" s="156"/>
      <c r="BI5" s="120"/>
      <c r="BJ5" s="120"/>
      <c r="BK5" s="155"/>
      <c r="BL5" s="155"/>
      <c r="BM5" s="156"/>
      <c r="BN5" s="120"/>
      <c r="BO5" s="120"/>
      <c r="BP5" s="155"/>
      <c r="BQ5" s="155"/>
      <c r="BR5" s="156"/>
      <c r="BS5" s="120"/>
      <c r="BT5" s="120"/>
      <c r="BU5" s="120"/>
      <c r="BV5" s="155" t="s">
        <v>547</v>
      </c>
      <c r="BW5" s="155"/>
      <c r="BX5" s="155"/>
      <c r="BY5" s="120"/>
      <c r="BZ5" s="155"/>
      <c r="CA5" s="155"/>
      <c r="CB5" s="120"/>
      <c r="CC5" s="155"/>
      <c r="CD5" s="156"/>
      <c r="CE5" s="155"/>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row>
    <row r="6" spans="1:109" ht="15.75" customHeight="1" x14ac:dyDescent="0.3">
      <c r="A6" s="308"/>
      <c r="B6" s="290"/>
      <c r="C6" s="290"/>
      <c r="D6" s="290"/>
      <c r="E6" s="309"/>
      <c r="F6" s="290"/>
      <c r="G6" s="290"/>
      <c r="H6" s="290"/>
      <c r="I6" s="155" t="s">
        <v>257</v>
      </c>
      <c r="J6" s="155" t="s">
        <v>258</v>
      </c>
      <c r="K6" s="290"/>
      <c r="L6" s="309"/>
      <c r="M6" s="308"/>
      <c r="N6" s="307"/>
      <c r="O6" s="311"/>
      <c r="P6" s="312"/>
      <c r="Q6" s="311">
        <f>IF(NOT(ISERROR(MATCH(P6,_xlfn.ANCHORARRAY(E17),0))),O19&amp;"Por favor no seleccionar los criterios de impacto",P6)</f>
        <v>0</v>
      </c>
      <c r="R6" s="307"/>
      <c r="S6" s="311"/>
      <c r="T6" s="310"/>
      <c r="U6" s="156">
        <v>2</v>
      </c>
      <c r="V6" s="116"/>
      <c r="W6" s="157" t="str">
        <f t="shared" si="0"/>
        <v/>
      </c>
      <c r="X6" s="169"/>
      <c r="Y6" s="169"/>
      <c r="Z6" s="169"/>
      <c r="AA6" s="169"/>
      <c r="AB6" s="117"/>
      <c r="AC6" s="117"/>
      <c r="AD6" s="118" t="str">
        <f t="shared" ref="AD6:AD64" si="4">IF(AND(AB6="Preventivo",AC6="Automático"),"50%",IF(AND(AB6="Preventivo",AC6="Manual"),"40%",IF(AND(AB6="Detectivo",AC6="Automático"),"40%",IF(AND(AB6="Detectivo",AC6="Manual"),"30%",IF(AND(AB6="Correctivo",AC6="Automático"),"35%",IF(AND(AB6="Correctivo",AC6="Manual"),"25%",""))))))</f>
        <v/>
      </c>
      <c r="AE6" s="117"/>
      <c r="AF6" s="117"/>
      <c r="AG6" s="117"/>
      <c r="AH6" s="185" t="str">
        <f>IFERROR(IF(AND(W5="Probabilidad",W6="Probabilidad"),(AJ5-(+AJ5*AD6)),IF(W6="Probabilidad",(O5-(+O5*AD6)),IF(W6="Impacto",AJ5,""))),"")</f>
        <v/>
      </c>
      <c r="AI6" s="154" t="str">
        <f t="shared" ref="AI6:AI64" si="5">IFERROR(IF(AH6="","",IF(AH6&lt;=0.2,"Muy Baja",IF(AH6&lt;=0.4,"Baja",IF(AH6&lt;=0.6,"Media",IF(AH6&lt;=0.8,"Alta","Muy Alta"))))),"")</f>
        <v/>
      </c>
      <c r="AJ6" s="118" t="str">
        <f t="shared" ref="AJ6:AJ36" si="6">+AH6</f>
        <v/>
      </c>
      <c r="AK6" s="154" t="str">
        <f t="shared" ref="AK6:AK64" si="7">IFERROR(IF(AL6="","",IF(AL6&lt;=0.2,"Leve",IF(AL6&lt;=0.4,"Menor",IF(AL6&lt;=0.6,"Moderado",IF(AL6&lt;=0.8,"Mayor","Catastrófico"))))),"")</f>
        <v/>
      </c>
      <c r="AL6" s="118" t="str">
        <f>IFERROR(IF(AND(W5="Impacto",W6="Impacto"),(AL5-(+AL5*AD6)),IF(W6="Impacto",($S$5-(+$S$5*AD6)),IF(W6="Probabilidad",AL5,""))),"")</f>
        <v/>
      </c>
      <c r="AM6" s="119"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61"/>
      <c r="AO6" s="155"/>
      <c r="AP6" s="156"/>
      <c r="AQ6" s="120"/>
      <c r="AR6" s="120"/>
      <c r="AS6" s="155"/>
      <c r="AT6" s="120"/>
      <c r="AU6" s="155"/>
      <c r="AV6" s="120"/>
      <c r="AW6" s="155"/>
      <c r="AX6" s="120"/>
      <c r="AY6" s="155"/>
      <c r="AZ6" s="156"/>
      <c r="BA6" s="155"/>
      <c r="BB6" s="155"/>
      <c r="BC6" s="156"/>
      <c r="BD6" s="120"/>
      <c r="BE6" s="120"/>
      <c r="BF6" s="155"/>
      <c r="BG6" s="155"/>
      <c r="BH6" s="156"/>
      <c r="BI6" s="120"/>
      <c r="BJ6" s="120"/>
      <c r="BK6" s="155"/>
      <c r="BL6" s="155"/>
      <c r="BM6" s="156"/>
      <c r="BN6" s="120"/>
      <c r="BO6" s="120"/>
      <c r="BP6" s="155"/>
      <c r="BQ6" s="155"/>
      <c r="BR6" s="156"/>
      <c r="BS6" s="120"/>
      <c r="BT6" s="120"/>
      <c r="BU6" s="120"/>
      <c r="BV6" s="155"/>
      <c r="BW6" s="155"/>
      <c r="BX6" s="155"/>
      <c r="BY6" s="120"/>
      <c r="BZ6" s="155"/>
      <c r="CA6" s="155"/>
      <c r="CB6" s="120"/>
      <c r="CC6" s="155"/>
      <c r="CD6" s="156"/>
      <c r="CE6" s="155"/>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row>
    <row r="7" spans="1:109" ht="15.75" customHeight="1" x14ac:dyDescent="0.3">
      <c r="A7" s="308"/>
      <c r="B7" s="290"/>
      <c r="C7" s="290"/>
      <c r="D7" s="290"/>
      <c r="E7" s="309"/>
      <c r="F7" s="290"/>
      <c r="G7" s="290"/>
      <c r="H7" s="290"/>
      <c r="I7" s="155" t="s">
        <v>259</v>
      </c>
      <c r="J7" s="155" t="s">
        <v>260</v>
      </c>
      <c r="K7" s="290"/>
      <c r="L7" s="309"/>
      <c r="M7" s="308"/>
      <c r="N7" s="307"/>
      <c r="O7" s="311"/>
      <c r="P7" s="312"/>
      <c r="Q7" s="311">
        <f>IF(NOT(ISERROR(MATCH(P7,_xlfn.ANCHORARRAY(E18),0))),O20&amp;"Por favor no seleccionar los criterios de impacto",P7)</f>
        <v>0</v>
      </c>
      <c r="R7" s="307"/>
      <c r="S7" s="311"/>
      <c r="T7" s="310"/>
      <c r="U7" s="156">
        <v>3</v>
      </c>
      <c r="V7" s="121"/>
      <c r="W7" s="157" t="str">
        <f t="shared" si="0"/>
        <v/>
      </c>
      <c r="X7" s="169"/>
      <c r="Y7" s="169"/>
      <c r="Z7" s="169"/>
      <c r="AA7" s="169"/>
      <c r="AB7" s="117"/>
      <c r="AC7" s="117"/>
      <c r="AD7" s="118" t="str">
        <f t="shared" si="4"/>
        <v/>
      </c>
      <c r="AE7" s="117"/>
      <c r="AF7" s="117"/>
      <c r="AG7" s="117"/>
      <c r="AH7" s="185" t="str">
        <f>IFERROR(IF(AND(W6="Probabilidad",W7="Probabilidad"),(AJ6-(+AJ6*AD7)),IF(AND(W6="Impacto",W7="Probabilidad"),(AJ5-(+AJ5*AD7)),IF(W7="Impacto",AJ6,""))),"")</f>
        <v/>
      </c>
      <c r="AI7" s="154" t="str">
        <f t="shared" si="5"/>
        <v/>
      </c>
      <c r="AJ7" s="118" t="str">
        <f t="shared" si="6"/>
        <v/>
      </c>
      <c r="AK7" s="154" t="str">
        <f t="shared" si="7"/>
        <v/>
      </c>
      <c r="AL7" s="118" t="str">
        <f>IFERROR(IF(AND(W6="Impacto",W7="Impacto"),(AL6-(+AL6*AD7)),IF(AND(W6="Probabilidad",W7="Impacto"),(AL5-(+AL5*AD7)),IF(W7="Probabilidad",AL6,""))),"")</f>
        <v/>
      </c>
      <c r="AM7" s="119" t="str">
        <f t="shared" si="8"/>
        <v/>
      </c>
      <c r="AN7" s="361"/>
      <c r="AO7" s="155"/>
      <c r="AP7" s="156"/>
      <c r="AQ7" s="120"/>
      <c r="AR7" s="120"/>
      <c r="AS7" s="155"/>
      <c r="AT7" s="120"/>
      <c r="AU7" s="155"/>
      <c r="AV7" s="120"/>
      <c r="AW7" s="155"/>
      <c r="AX7" s="120"/>
      <c r="AY7" s="155"/>
      <c r="AZ7" s="156"/>
      <c r="BA7" s="155"/>
      <c r="BB7" s="155"/>
      <c r="BC7" s="156"/>
      <c r="BD7" s="120"/>
      <c r="BE7" s="120"/>
      <c r="BF7" s="155"/>
      <c r="BG7" s="155"/>
      <c r="BH7" s="156"/>
      <c r="BI7" s="120"/>
      <c r="BJ7" s="120"/>
      <c r="BK7" s="155"/>
      <c r="BL7" s="155"/>
      <c r="BM7" s="156"/>
      <c r="BN7" s="120"/>
      <c r="BO7" s="120"/>
      <c r="BP7" s="155"/>
      <c r="BQ7" s="155"/>
      <c r="BR7" s="156"/>
      <c r="BS7" s="120"/>
      <c r="BT7" s="120"/>
      <c r="BU7" s="120"/>
      <c r="BV7" s="155"/>
      <c r="BW7" s="155"/>
      <c r="BX7" s="155"/>
      <c r="BY7" s="120"/>
      <c r="BZ7" s="155"/>
      <c r="CA7" s="155"/>
      <c r="CB7" s="120"/>
      <c r="CC7" s="155"/>
      <c r="CD7" s="156"/>
      <c r="CE7" s="155"/>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row>
    <row r="8" spans="1:109" ht="15.75" customHeight="1" x14ac:dyDescent="0.3">
      <c r="A8" s="308"/>
      <c r="B8" s="290"/>
      <c r="C8" s="290"/>
      <c r="D8" s="290"/>
      <c r="E8" s="309"/>
      <c r="F8" s="290"/>
      <c r="G8" s="290"/>
      <c r="H8" s="290"/>
      <c r="I8" s="155" t="s">
        <v>261</v>
      </c>
      <c r="J8" s="155"/>
      <c r="K8" s="290"/>
      <c r="L8" s="309"/>
      <c r="M8" s="308"/>
      <c r="N8" s="307"/>
      <c r="O8" s="311"/>
      <c r="P8" s="312"/>
      <c r="Q8" s="311">
        <f>IF(NOT(ISERROR(MATCH(P8,_xlfn.ANCHORARRAY(E19),0))),O21&amp;"Por favor no seleccionar los criterios de impacto",P8)</f>
        <v>0</v>
      </c>
      <c r="R8" s="307"/>
      <c r="S8" s="311"/>
      <c r="T8" s="310"/>
      <c r="U8" s="156">
        <v>4</v>
      </c>
      <c r="V8" s="116"/>
      <c r="W8" s="157" t="str">
        <f t="shared" si="0"/>
        <v/>
      </c>
      <c r="X8" s="169"/>
      <c r="Y8" s="169"/>
      <c r="Z8" s="169"/>
      <c r="AA8" s="169"/>
      <c r="AB8" s="117"/>
      <c r="AC8" s="117"/>
      <c r="AD8" s="118" t="str">
        <f t="shared" si="4"/>
        <v/>
      </c>
      <c r="AE8" s="117"/>
      <c r="AF8" s="117"/>
      <c r="AG8" s="117"/>
      <c r="AH8" s="185" t="str">
        <f>IFERROR(IF(AND(W7="Probabilidad",W8="Probabilidad"),(AJ7-(+AJ7*AD8)),IF(AND(W7="Impacto",W8="Probabilidad"),(AJ6-(+AJ6*AD8)),IF(W8="Impacto",AJ7,""))),"")</f>
        <v/>
      </c>
      <c r="AI8" s="154" t="str">
        <f t="shared" si="5"/>
        <v/>
      </c>
      <c r="AJ8" s="118" t="str">
        <f t="shared" si="6"/>
        <v/>
      </c>
      <c r="AK8" s="154" t="str">
        <f t="shared" si="7"/>
        <v/>
      </c>
      <c r="AL8" s="118" t="str">
        <f>IFERROR(IF(AND(W7="Impacto",W8="Impacto"),(AL7-(+AL7*AD8)),IF(AND(W7="Probabilidad",W8="Impacto"),(AL6-(+AL6*AD8)),IF(W8="Probabilidad",AL7,""))),"")</f>
        <v/>
      </c>
      <c r="AM8" s="119" t="str">
        <f t="shared" si="8"/>
        <v/>
      </c>
      <c r="AN8" s="361"/>
      <c r="AO8" s="155"/>
      <c r="AP8" s="156"/>
      <c r="AQ8" s="120"/>
      <c r="AR8" s="120"/>
      <c r="AS8" s="155"/>
      <c r="AT8" s="120"/>
      <c r="AU8" s="155"/>
      <c r="AV8" s="120"/>
      <c r="AW8" s="155"/>
      <c r="AX8" s="120"/>
      <c r="AY8" s="155"/>
      <c r="AZ8" s="156"/>
      <c r="BA8" s="155"/>
      <c r="BB8" s="155"/>
      <c r="BC8" s="156"/>
      <c r="BD8" s="120"/>
      <c r="BE8" s="120"/>
      <c r="BF8" s="155"/>
      <c r="BG8" s="155"/>
      <c r="BH8" s="156"/>
      <c r="BI8" s="120"/>
      <c r="BJ8" s="120"/>
      <c r="BK8" s="155"/>
      <c r="BL8" s="155"/>
      <c r="BM8" s="156"/>
      <c r="BN8" s="120"/>
      <c r="BO8" s="120"/>
      <c r="BP8" s="155"/>
      <c r="BQ8" s="155"/>
      <c r="BR8" s="156"/>
      <c r="BS8" s="120"/>
      <c r="BT8" s="120"/>
      <c r="BU8" s="120"/>
      <c r="BV8" s="155"/>
      <c r="BW8" s="155"/>
      <c r="BX8" s="155"/>
      <c r="BY8" s="120"/>
      <c r="BZ8" s="155"/>
      <c r="CA8" s="155"/>
      <c r="CB8" s="120"/>
      <c r="CC8" s="155"/>
      <c r="CD8" s="156"/>
      <c r="CE8" s="155"/>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row>
    <row r="9" spans="1:109" ht="15.75" customHeight="1" x14ac:dyDescent="0.3">
      <c r="A9" s="308"/>
      <c r="B9" s="290"/>
      <c r="C9" s="290"/>
      <c r="D9" s="290"/>
      <c r="E9" s="309"/>
      <c r="F9" s="290"/>
      <c r="G9" s="290"/>
      <c r="H9" s="290"/>
      <c r="I9" s="155"/>
      <c r="J9" s="155"/>
      <c r="K9" s="290"/>
      <c r="L9" s="309"/>
      <c r="M9" s="308"/>
      <c r="N9" s="307"/>
      <c r="O9" s="311"/>
      <c r="P9" s="312"/>
      <c r="Q9" s="311">
        <f>IF(NOT(ISERROR(MATCH(P9,_xlfn.ANCHORARRAY(E20),0))),O22&amp;"Por favor no seleccionar los criterios de impacto",P9)</f>
        <v>0</v>
      </c>
      <c r="R9" s="307"/>
      <c r="S9" s="311"/>
      <c r="T9" s="310"/>
      <c r="U9" s="156">
        <v>5</v>
      </c>
      <c r="V9" s="116"/>
      <c r="W9" s="157" t="str">
        <f t="shared" si="0"/>
        <v/>
      </c>
      <c r="X9" s="169"/>
      <c r="Y9" s="169"/>
      <c r="Z9" s="169"/>
      <c r="AA9" s="169"/>
      <c r="AB9" s="117"/>
      <c r="AC9" s="117"/>
      <c r="AD9" s="118" t="str">
        <f t="shared" si="4"/>
        <v/>
      </c>
      <c r="AE9" s="117"/>
      <c r="AF9" s="117"/>
      <c r="AG9" s="117"/>
      <c r="AH9" s="185" t="str">
        <f>IFERROR(IF(AND(W8="Probabilidad",W9="Probabilidad"),(AJ8-(+AJ8*AD9)),IF(AND(W8="Impacto",W9="Probabilidad"),(AJ7-(+AJ7*AD9)),IF(W9="Impacto",AJ8,""))),"")</f>
        <v/>
      </c>
      <c r="AI9" s="154" t="str">
        <f t="shared" si="5"/>
        <v/>
      </c>
      <c r="AJ9" s="118" t="str">
        <f t="shared" si="6"/>
        <v/>
      </c>
      <c r="AK9" s="154" t="str">
        <f t="shared" si="7"/>
        <v/>
      </c>
      <c r="AL9" s="118" t="str">
        <f>IFERROR(IF(AND(W8="Impacto",W9="Impacto"),(AL8-(+AL8*AD9)),IF(AND(W8="Probabilidad",W9="Impacto"),(AL7-(+AL7*AD9)),IF(W9="Probabilidad",AL8,""))),"")</f>
        <v/>
      </c>
      <c r="AM9" s="119" t="str">
        <f t="shared" si="8"/>
        <v/>
      </c>
      <c r="AN9" s="361"/>
      <c r="AO9" s="155"/>
      <c r="AP9" s="156"/>
      <c r="AQ9" s="120"/>
      <c r="AR9" s="120"/>
      <c r="AS9" s="155"/>
      <c r="AT9" s="120"/>
      <c r="AU9" s="155"/>
      <c r="AV9" s="120"/>
      <c r="AW9" s="155"/>
      <c r="AX9" s="120"/>
      <c r="AY9" s="155"/>
      <c r="AZ9" s="156"/>
      <c r="BA9" s="155"/>
      <c r="BB9" s="155"/>
      <c r="BC9" s="156"/>
      <c r="BD9" s="120"/>
      <c r="BE9" s="120"/>
      <c r="BF9" s="155"/>
      <c r="BG9" s="155"/>
      <c r="BH9" s="156"/>
      <c r="BI9" s="120"/>
      <c r="BJ9" s="120"/>
      <c r="BK9" s="155"/>
      <c r="BL9" s="155"/>
      <c r="BM9" s="156"/>
      <c r="BN9" s="120"/>
      <c r="BO9" s="120"/>
      <c r="BP9" s="155"/>
      <c r="BQ9" s="155"/>
      <c r="BR9" s="156"/>
      <c r="BS9" s="120"/>
      <c r="BT9" s="120"/>
      <c r="BU9" s="120"/>
      <c r="BV9" s="155"/>
      <c r="BW9" s="155"/>
      <c r="BX9" s="155"/>
      <c r="BY9" s="120"/>
      <c r="BZ9" s="155"/>
      <c r="CA9" s="155"/>
      <c r="CB9" s="120"/>
      <c r="CC9" s="155"/>
      <c r="CD9" s="156"/>
      <c r="CE9" s="155"/>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row>
    <row r="10" spans="1:109" ht="15.75" customHeight="1" x14ac:dyDescent="0.3">
      <c r="A10" s="308"/>
      <c r="B10" s="290"/>
      <c r="C10" s="290"/>
      <c r="D10" s="290"/>
      <c r="E10" s="309"/>
      <c r="F10" s="290"/>
      <c r="G10" s="290"/>
      <c r="H10" s="290"/>
      <c r="I10" s="155"/>
      <c r="J10" s="155"/>
      <c r="K10" s="290"/>
      <c r="L10" s="309"/>
      <c r="M10" s="308"/>
      <c r="N10" s="307"/>
      <c r="O10" s="311"/>
      <c r="P10" s="312"/>
      <c r="Q10" s="311">
        <f>IF(NOT(ISERROR(MATCH(P10,_xlfn.ANCHORARRAY(E21),0))),O23&amp;"Por favor no seleccionar los criterios de impacto",P10)</f>
        <v>0</v>
      </c>
      <c r="R10" s="307"/>
      <c r="S10" s="311"/>
      <c r="T10" s="310"/>
      <c r="U10" s="156">
        <v>6</v>
      </c>
      <c r="V10" s="116"/>
      <c r="W10" s="157" t="str">
        <f t="shared" si="0"/>
        <v/>
      </c>
      <c r="X10" s="169"/>
      <c r="Y10" s="169"/>
      <c r="Z10" s="169"/>
      <c r="AA10" s="169"/>
      <c r="AB10" s="117"/>
      <c r="AC10" s="117"/>
      <c r="AD10" s="118" t="str">
        <f t="shared" si="4"/>
        <v/>
      </c>
      <c r="AE10" s="117"/>
      <c r="AF10" s="117"/>
      <c r="AG10" s="117"/>
      <c r="AH10" s="185" t="str">
        <f>IFERROR(IF(AND(W9="Probabilidad",W10="Probabilidad"),(AJ9-(+AJ9*AD10)),IF(AND(W9="Impacto",W10="Probabilidad"),(AJ8-(+AJ8*AD10)),IF(W10="Impacto",AJ9,""))),"")</f>
        <v/>
      </c>
      <c r="AI10" s="154" t="str">
        <f t="shared" si="5"/>
        <v/>
      </c>
      <c r="AJ10" s="118" t="str">
        <f t="shared" si="6"/>
        <v/>
      </c>
      <c r="AK10" s="154" t="str">
        <f t="shared" si="7"/>
        <v/>
      </c>
      <c r="AL10" s="118" t="str">
        <f>IFERROR(IF(AND(W9="Impacto",W10="Impacto"),(AL9-(+AL9*AD10)),IF(AND(W9="Probabilidad",W10="Impacto"),(AL8-(+AL8*AD10)),IF(W10="Probabilidad",AL9,""))),"")</f>
        <v/>
      </c>
      <c r="AM10" s="119" t="str">
        <f t="shared" si="8"/>
        <v/>
      </c>
      <c r="AN10" s="362"/>
      <c r="AO10" s="155"/>
      <c r="AP10" s="156"/>
      <c r="AQ10" s="120"/>
      <c r="AR10" s="120"/>
      <c r="AS10" s="155"/>
      <c r="AT10" s="120"/>
      <c r="AU10" s="155"/>
      <c r="AV10" s="120"/>
      <c r="AW10" s="155"/>
      <c r="AX10" s="120"/>
      <c r="AY10" s="155"/>
      <c r="AZ10" s="156"/>
      <c r="BA10" s="155"/>
      <c r="BB10" s="155"/>
      <c r="BC10" s="156"/>
      <c r="BD10" s="120"/>
      <c r="BE10" s="120"/>
      <c r="BF10" s="155"/>
      <c r="BG10" s="155"/>
      <c r="BH10" s="156"/>
      <c r="BI10" s="120"/>
      <c r="BJ10" s="120"/>
      <c r="BK10" s="155"/>
      <c r="BL10" s="155"/>
      <c r="BM10" s="156"/>
      <c r="BN10" s="120"/>
      <c r="BO10" s="120"/>
      <c r="BP10" s="155"/>
      <c r="BQ10" s="155"/>
      <c r="BR10" s="156"/>
      <c r="BS10" s="120"/>
      <c r="BT10" s="120"/>
      <c r="BU10" s="120"/>
      <c r="BV10" s="155"/>
      <c r="BW10" s="155"/>
      <c r="BX10" s="155"/>
      <c r="BY10" s="120"/>
      <c r="BZ10" s="155"/>
      <c r="CA10" s="155"/>
      <c r="CB10" s="120"/>
      <c r="CC10" s="155"/>
      <c r="CD10" s="156"/>
      <c r="CE10" s="155"/>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row>
    <row r="11" spans="1:109" ht="15.75" customHeight="1" x14ac:dyDescent="0.3">
      <c r="A11" s="308">
        <v>2</v>
      </c>
      <c r="B11" s="290"/>
      <c r="C11" s="290"/>
      <c r="D11" s="290"/>
      <c r="E11" s="309"/>
      <c r="F11" s="290"/>
      <c r="G11" s="290"/>
      <c r="H11" s="290"/>
      <c r="I11" s="155"/>
      <c r="J11" s="155"/>
      <c r="K11" s="290"/>
      <c r="L11" s="309"/>
      <c r="M11" s="308"/>
      <c r="N11" s="307" t="str">
        <f>IF(M11&lt;=0,"",IF(M11&lt;=2,"Muy Baja",IF(M11&lt;=24,"Baja",IF(M11&lt;=500,"Media",IF(M11&lt;=5000,"Alta","Muy Alta")))))</f>
        <v/>
      </c>
      <c r="O11" s="311" t="str">
        <f>IF(N11="","",IF(N11="Muy Baja",0.2,IF(N11="Baja",0.4,IF(N11="Media",0.6,IF(N11="Alta",0.8,IF(N11="Muy Alta",1,))))))</f>
        <v/>
      </c>
      <c r="P11" s="312"/>
      <c r="Q11" s="311">
        <f>IF(NOT(ISERROR(MATCH(P11,'Tabla Impacto'!$B$221:$B$223,0))),'Tabla Impacto'!$F$223&amp;"Por favor no seleccionar los criterios de impacto(Afectación Económica o presupuestal y Pérdida Reputacional)",P11)</f>
        <v>0</v>
      </c>
      <c r="R11" s="307" t="str">
        <f>IF(OR(Q11='Tabla Impacto'!$C$11,Q11='Tabla Impacto'!$D$11),"Leve",IF(OR(Q11='Tabla Impacto'!$C$12,Q11='Tabla Impacto'!$D$12),"Menor",IF(OR(Q11='Tabla Impacto'!$C$13,Q11='Tabla Impacto'!$D$13),"Moderado",IF(OR(Q11='Tabla Impacto'!$C$14,Q11='Tabla Impacto'!$D$14),"Mayor",IF(OR(Q11='Tabla Impacto'!$C$15,Q11='Tabla Impacto'!$D$15),"Catastrófico","")))))</f>
        <v/>
      </c>
      <c r="S11" s="311" t="str">
        <f>IF(R11="","",IF(R11="Leve",0.2,IF(R11="Menor",0.4,IF(R11="Moderado",0.6,IF(R11="Mayor",0.8,IF(R11="Catastrófico",1,))))))</f>
        <v/>
      </c>
      <c r="T11" s="310"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56">
        <v>1</v>
      </c>
      <c r="V11" s="116"/>
      <c r="W11" s="157" t="str">
        <f t="shared" si="0"/>
        <v/>
      </c>
      <c r="X11" s="169"/>
      <c r="Y11" s="169"/>
      <c r="Z11" s="169"/>
      <c r="AA11" s="169"/>
      <c r="AB11" s="117"/>
      <c r="AC11" s="117"/>
      <c r="AD11" s="118" t="str">
        <f t="shared" si="4"/>
        <v/>
      </c>
      <c r="AE11" s="117"/>
      <c r="AF11" s="117"/>
      <c r="AG11" s="117"/>
      <c r="AH11" s="186" t="str">
        <f>IFERROR(IF(W11="Probabilidad",(O11-(+O11*AD11)),IF(W11="Impacto",O11,"")),"")</f>
        <v/>
      </c>
      <c r="AI11" s="154" t="str">
        <f>IFERROR(IF(AH11="","",IF(AH11&lt;=0.2,"Muy Baja",IF(AH11&lt;=0.4,"Baja",IF(AH11&lt;=0.6,"Media",IF(AH11&lt;=0.8,"Alta","Muy Alta"))))),"")</f>
        <v/>
      </c>
      <c r="AJ11" s="118" t="str">
        <f t="shared" si="6"/>
        <v/>
      </c>
      <c r="AK11" s="154" t="str">
        <f>IFERROR(IF(AL11="","",IF(AL11&lt;=0.2,"Leve",IF(AL11&lt;=0.4,"Menor",IF(AL11&lt;=0.6,"Moderado",IF(AL11&lt;=0.8,"Mayor","Catastrófico"))))),"")</f>
        <v/>
      </c>
      <c r="AL11" s="118" t="str">
        <f>IFERROR(IF(W11="Impacto",(S11-(+S11*AD11)),IF(W11="Probabilidad",S11,"")),"")</f>
        <v/>
      </c>
      <c r="AM11" s="119" t="str">
        <f t="shared" si="8"/>
        <v/>
      </c>
      <c r="AN11" s="360"/>
      <c r="AO11" s="155"/>
      <c r="AP11" s="156"/>
      <c r="AQ11" s="120"/>
      <c r="AR11" s="120"/>
      <c r="AS11" s="155"/>
      <c r="AT11" s="120"/>
      <c r="AU11" s="155"/>
      <c r="AV11" s="120"/>
      <c r="AW11" s="155"/>
      <c r="AX11" s="120"/>
      <c r="AY11" s="155"/>
      <c r="AZ11" s="156"/>
      <c r="BA11" s="155"/>
      <c r="BB11" s="155"/>
      <c r="BC11" s="156"/>
      <c r="BD11" s="120"/>
      <c r="BE11" s="120"/>
      <c r="BF11" s="155"/>
      <c r="BG11" s="155"/>
      <c r="BH11" s="156"/>
      <c r="BI11" s="120"/>
      <c r="BJ11" s="120"/>
      <c r="BK11" s="155"/>
      <c r="BL11" s="155"/>
      <c r="BM11" s="156"/>
      <c r="BN11" s="120"/>
      <c r="BO11" s="120"/>
      <c r="BP11" s="155"/>
      <c r="BQ11" s="155"/>
      <c r="BR11" s="156"/>
      <c r="BS11" s="120"/>
      <c r="BT11" s="120"/>
      <c r="BU11" s="120"/>
      <c r="BV11" s="155"/>
      <c r="BW11" s="155"/>
      <c r="BX11" s="155"/>
      <c r="BY11" s="120"/>
      <c r="BZ11" s="155"/>
      <c r="CA11" s="155"/>
      <c r="CB11" s="120"/>
      <c r="CC11" s="155"/>
      <c r="CD11" s="156"/>
      <c r="CE11" s="155"/>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row>
    <row r="12" spans="1:109" ht="15.75" customHeight="1" x14ac:dyDescent="0.3">
      <c r="A12" s="308"/>
      <c r="B12" s="290"/>
      <c r="C12" s="290"/>
      <c r="D12" s="290"/>
      <c r="E12" s="309"/>
      <c r="F12" s="290"/>
      <c r="G12" s="290"/>
      <c r="H12" s="290"/>
      <c r="I12" s="155"/>
      <c r="J12" s="155"/>
      <c r="K12" s="290"/>
      <c r="L12" s="309"/>
      <c r="M12" s="308"/>
      <c r="N12" s="307"/>
      <c r="O12" s="311"/>
      <c r="P12" s="312"/>
      <c r="Q12" s="311">
        <f t="shared" ref="Q12:Q16" si="9">IF(NOT(ISERROR(MATCH(P12,_xlfn.ANCHORARRAY(E23),0))),O25&amp;"Por favor no seleccionar los criterios de impacto",P12)</f>
        <v>0</v>
      </c>
      <c r="R12" s="307"/>
      <c r="S12" s="311"/>
      <c r="T12" s="310"/>
      <c r="U12" s="156">
        <v>2</v>
      </c>
      <c r="V12" s="116"/>
      <c r="W12" s="157" t="str">
        <f t="shared" si="0"/>
        <v/>
      </c>
      <c r="X12" s="169"/>
      <c r="Y12" s="169"/>
      <c r="Z12" s="169"/>
      <c r="AA12" s="169"/>
      <c r="AB12" s="117"/>
      <c r="AC12" s="117"/>
      <c r="AD12" s="118" t="str">
        <f t="shared" si="4"/>
        <v/>
      </c>
      <c r="AE12" s="117"/>
      <c r="AF12" s="117"/>
      <c r="AG12" s="117"/>
      <c r="AH12" s="186" t="str">
        <f>IFERROR(IF(AND(W11="Probabilidad",W12="Probabilidad"),(AJ11-(+AJ11*AD12)),IF(W12="Probabilidad",(O11-(+O11*AD12)),IF(W12="Impacto",AJ11,""))),"")</f>
        <v/>
      </c>
      <c r="AI12" s="154" t="str">
        <f t="shared" si="5"/>
        <v/>
      </c>
      <c r="AJ12" s="118" t="str">
        <f t="shared" si="6"/>
        <v/>
      </c>
      <c r="AK12" s="154" t="str">
        <f t="shared" si="7"/>
        <v/>
      </c>
      <c r="AL12" s="118" t="str">
        <f>IFERROR(IF(AND(W11="Impacto",W12="Impacto"),(AL5-(+AL5*AD12)),IF(W12="Impacto",($S$11-(+$S$11*AD12)),IF(W12="Probabilidad",AL5,""))),"")</f>
        <v/>
      </c>
      <c r="AM12" s="119" t="str">
        <f t="shared" si="8"/>
        <v/>
      </c>
      <c r="AN12" s="361"/>
      <c r="AO12" s="155"/>
      <c r="AP12" s="156"/>
      <c r="AQ12" s="120"/>
      <c r="AR12" s="120"/>
      <c r="AS12" s="155"/>
      <c r="AT12" s="120"/>
      <c r="AU12" s="155"/>
      <c r="AV12" s="120"/>
      <c r="AW12" s="155"/>
      <c r="AX12" s="120"/>
      <c r="AY12" s="155"/>
      <c r="AZ12" s="156"/>
      <c r="BA12" s="155"/>
      <c r="BB12" s="155"/>
      <c r="BC12" s="156"/>
      <c r="BD12" s="120"/>
      <c r="BE12" s="120"/>
      <c r="BF12" s="155"/>
      <c r="BG12" s="155"/>
      <c r="BH12" s="156"/>
      <c r="BI12" s="120"/>
      <c r="BJ12" s="120"/>
      <c r="BK12" s="155"/>
      <c r="BL12" s="155"/>
      <c r="BM12" s="156"/>
      <c r="BN12" s="120"/>
      <c r="BO12" s="120"/>
      <c r="BP12" s="155"/>
      <c r="BQ12" s="155"/>
      <c r="BR12" s="156"/>
      <c r="BS12" s="120"/>
      <c r="BT12" s="120"/>
      <c r="BU12" s="120"/>
      <c r="BV12" s="155"/>
      <c r="BW12" s="155"/>
      <c r="BX12" s="155"/>
      <c r="BY12" s="120"/>
      <c r="BZ12" s="155"/>
      <c r="CA12" s="155"/>
      <c r="CB12" s="120"/>
      <c r="CC12" s="155"/>
      <c r="CD12" s="156"/>
      <c r="CE12" s="155"/>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row>
    <row r="13" spans="1:109" ht="15.75" customHeight="1" x14ac:dyDescent="0.3">
      <c r="A13" s="308"/>
      <c r="B13" s="290"/>
      <c r="C13" s="290"/>
      <c r="D13" s="290"/>
      <c r="E13" s="309"/>
      <c r="F13" s="290"/>
      <c r="G13" s="290"/>
      <c r="H13" s="290"/>
      <c r="I13" s="155"/>
      <c r="J13" s="155"/>
      <c r="K13" s="290"/>
      <c r="L13" s="309"/>
      <c r="M13" s="308"/>
      <c r="N13" s="307"/>
      <c r="O13" s="311"/>
      <c r="P13" s="312"/>
      <c r="Q13" s="311">
        <f t="shared" si="9"/>
        <v>0</v>
      </c>
      <c r="R13" s="307"/>
      <c r="S13" s="311"/>
      <c r="T13" s="310"/>
      <c r="U13" s="156">
        <v>3</v>
      </c>
      <c r="V13" s="121"/>
      <c r="W13" s="157" t="str">
        <f t="shared" si="0"/>
        <v/>
      </c>
      <c r="X13" s="169"/>
      <c r="Y13" s="169"/>
      <c r="Z13" s="169"/>
      <c r="AA13" s="169"/>
      <c r="AB13" s="117"/>
      <c r="AC13" s="117"/>
      <c r="AD13" s="118" t="str">
        <f t="shared" si="4"/>
        <v/>
      </c>
      <c r="AE13" s="117"/>
      <c r="AF13" s="117"/>
      <c r="AG13" s="117"/>
      <c r="AH13" s="186" t="str">
        <f>IFERROR(IF(AND(W12="Probabilidad",W13="Probabilidad"),(AJ12-(+AJ12*AD13)),IF(AND(W12="Impacto",W13="Probabilidad"),(AJ11-(+AJ11*AD13)),IF(W13="Impacto",AJ12,""))),"")</f>
        <v/>
      </c>
      <c r="AI13" s="154" t="str">
        <f t="shared" si="5"/>
        <v/>
      </c>
      <c r="AJ13" s="118" t="str">
        <f t="shared" si="6"/>
        <v/>
      </c>
      <c r="AK13" s="154" t="str">
        <f t="shared" si="7"/>
        <v/>
      </c>
      <c r="AL13" s="118" t="str">
        <f>IFERROR(IF(AND(W12="Impacto",W13="Impacto"),(AL12-(+AL12*AD13)),IF(AND(W12="Probabilidad",W13="Impacto"),(AL11-(+AL11*AD13)),IF(W13="Probabilidad",AL12,""))),"")</f>
        <v/>
      </c>
      <c r="AM13" s="119" t="str">
        <f t="shared" si="8"/>
        <v/>
      </c>
      <c r="AN13" s="361"/>
      <c r="AO13" s="155"/>
      <c r="AP13" s="156"/>
      <c r="AQ13" s="120"/>
      <c r="AR13" s="120"/>
      <c r="AS13" s="155"/>
      <c r="AT13" s="120"/>
      <c r="AU13" s="155"/>
      <c r="AV13" s="120"/>
      <c r="AW13" s="155"/>
      <c r="AX13" s="120"/>
      <c r="AY13" s="155"/>
      <c r="AZ13" s="156"/>
      <c r="BA13" s="155"/>
      <c r="BB13" s="155"/>
      <c r="BC13" s="156"/>
      <c r="BD13" s="120"/>
      <c r="BE13" s="120"/>
      <c r="BF13" s="155"/>
      <c r="BG13" s="155"/>
      <c r="BH13" s="156"/>
      <c r="BI13" s="120"/>
      <c r="BJ13" s="120"/>
      <c r="BK13" s="155"/>
      <c r="BL13" s="155"/>
      <c r="BM13" s="156"/>
      <c r="BN13" s="120"/>
      <c r="BO13" s="120"/>
      <c r="BP13" s="155"/>
      <c r="BQ13" s="155"/>
      <c r="BR13" s="156"/>
      <c r="BS13" s="120"/>
      <c r="BT13" s="120"/>
      <c r="BU13" s="120"/>
      <c r="BV13" s="155"/>
      <c r="BW13" s="155"/>
      <c r="BX13" s="155"/>
      <c r="BY13" s="120"/>
      <c r="BZ13" s="155"/>
      <c r="CA13" s="155"/>
      <c r="CB13" s="120"/>
      <c r="CC13" s="155"/>
      <c r="CD13" s="156"/>
      <c r="CE13" s="155"/>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row>
    <row r="14" spans="1:109" ht="15.75" customHeight="1" x14ac:dyDescent="0.3">
      <c r="A14" s="308"/>
      <c r="B14" s="290"/>
      <c r="C14" s="290"/>
      <c r="D14" s="290"/>
      <c r="E14" s="309"/>
      <c r="F14" s="290"/>
      <c r="G14" s="290"/>
      <c r="H14" s="290"/>
      <c r="I14" s="155"/>
      <c r="J14" s="155"/>
      <c r="K14" s="290"/>
      <c r="L14" s="309"/>
      <c r="M14" s="308"/>
      <c r="N14" s="307"/>
      <c r="O14" s="311"/>
      <c r="P14" s="312"/>
      <c r="Q14" s="311">
        <f t="shared" si="9"/>
        <v>0</v>
      </c>
      <c r="R14" s="307"/>
      <c r="S14" s="311"/>
      <c r="T14" s="310"/>
      <c r="U14" s="156">
        <v>4</v>
      </c>
      <c r="V14" s="116"/>
      <c r="W14" s="157" t="str">
        <f t="shared" si="0"/>
        <v/>
      </c>
      <c r="X14" s="169"/>
      <c r="Y14" s="169"/>
      <c r="Z14" s="169"/>
      <c r="AA14" s="169"/>
      <c r="AB14" s="117"/>
      <c r="AC14" s="117"/>
      <c r="AD14" s="118" t="str">
        <f t="shared" si="4"/>
        <v/>
      </c>
      <c r="AE14" s="117"/>
      <c r="AF14" s="117"/>
      <c r="AG14" s="117"/>
      <c r="AH14" s="186" t="str">
        <f>IFERROR(IF(AND(W13="Probabilidad",W14="Probabilidad"),(AJ13-(+AJ13*AD14)),IF(AND(W13="Impacto",W14="Probabilidad"),(AJ12-(+AJ12*AD14)),IF(W14="Impacto",AJ13,""))),"")</f>
        <v/>
      </c>
      <c r="AI14" s="154" t="str">
        <f t="shared" si="5"/>
        <v/>
      </c>
      <c r="AJ14" s="118" t="str">
        <f t="shared" si="6"/>
        <v/>
      </c>
      <c r="AK14" s="154" t="str">
        <f t="shared" si="7"/>
        <v/>
      </c>
      <c r="AL14" s="118" t="str">
        <f>IFERROR(IF(AND(W13="Impacto",W14="Impacto"),(AL13-(+AL13*AD14)),IF(AND(W13="Probabilidad",W14="Impacto"),(AL12-(+AL12*AD14)),IF(W14="Probabilidad",AL13,""))),"")</f>
        <v/>
      </c>
      <c r="AM14" s="119" t="str">
        <f t="shared" si="8"/>
        <v/>
      </c>
      <c r="AN14" s="361"/>
      <c r="AO14" s="155"/>
      <c r="AP14" s="156"/>
      <c r="AQ14" s="120"/>
      <c r="AR14" s="120"/>
      <c r="AS14" s="155"/>
      <c r="AT14" s="120"/>
      <c r="AU14" s="155"/>
      <c r="AV14" s="120"/>
      <c r="AW14" s="155"/>
      <c r="AX14" s="120"/>
      <c r="AY14" s="155"/>
      <c r="AZ14" s="156"/>
      <c r="BA14" s="155"/>
      <c r="BB14" s="155"/>
      <c r="BC14" s="156"/>
      <c r="BD14" s="120"/>
      <c r="BE14" s="120"/>
      <c r="BF14" s="155"/>
      <c r="BG14" s="155"/>
      <c r="BH14" s="156"/>
      <c r="BI14" s="120"/>
      <c r="BJ14" s="120"/>
      <c r="BK14" s="155"/>
      <c r="BL14" s="155"/>
      <c r="BM14" s="156"/>
      <c r="BN14" s="120"/>
      <c r="BO14" s="120"/>
      <c r="BP14" s="155"/>
      <c r="BQ14" s="155"/>
      <c r="BR14" s="156"/>
      <c r="BS14" s="120"/>
      <c r="BT14" s="120"/>
      <c r="BU14" s="120"/>
      <c r="BV14" s="155"/>
      <c r="BW14" s="155"/>
      <c r="BX14" s="155"/>
      <c r="BY14" s="120"/>
      <c r="BZ14" s="155"/>
      <c r="CA14" s="155"/>
      <c r="CB14" s="120"/>
      <c r="CC14" s="155"/>
      <c r="CD14" s="156"/>
      <c r="CE14" s="155"/>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row>
    <row r="15" spans="1:109" ht="15.75" customHeight="1" x14ac:dyDescent="0.3">
      <c r="A15" s="308"/>
      <c r="B15" s="290"/>
      <c r="C15" s="290"/>
      <c r="D15" s="290"/>
      <c r="E15" s="309"/>
      <c r="F15" s="290"/>
      <c r="G15" s="290"/>
      <c r="H15" s="290"/>
      <c r="I15" s="155"/>
      <c r="J15" s="155"/>
      <c r="K15" s="290"/>
      <c r="L15" s="309"/>
      <c r="M15" s="308"/>
      <c r="N15" s="307"/>
      <c r="O15" s="311"/>
      <c r="P15" s="312"/>
      <c r="Q15" s="311">
        <f t="shared" si="9"/>
        <v>0</v>
      </c>
      <c r="R15" s="307"/>
      <c r="S15" s="311"/>
      <c r="T15" s="310"/>
      <c r="U15" s="156">
        <v>5</v>
      </c>
      <c r="V15" s="116"/>
      <c r="W15" s="157" t="str">
        <f t="shared" si="0"/>
        <v/>
      </c>
      <c r="X15" s="169"/>
      <c r="Y15" s="169"/>
      <c r="Z15" s="169"/>
      <c r="AA15" s="169"/>
      <c r="AB15" s="117"/>
      <c r="AC15" s="117"/>
      <c r="AD15" s="118" t="str">
        <f t="shared" si="4"/>
        <v/>
      </c>
      <c r="AE15" s="117"/>
      <c r="AF15" s="117"/>
      <c r="AG15" s="117"/>
      <c r="AH15" s="186" t="str">
        <f>IFERROR(IF(AND(W14="Probabilidad",W15="Probabilidad"),(AJ14-(+AJ14*AD15)),IF(AND(W14="Impacto",W15="Probabilidad"),(AJ13-(+AJ13*AD15)),IF(W15="Impacto",AJ14,""))),"")</f>
        <v/>
      </c>
      <c r="AI15" s="154" t="str">
        <f t="shared" si="5"/>
        <v/>
      </c>
      <c r="AJ15" s="118" t="str">
        <f t="shared" si="6"/>
        <v/>
      </c>
      <c r="AK15" s="154" t="str">
        <f t="shared" si="7"/>
        <v/>
      </c>
      <c r="AL15" s="118" t="str">
        <f>IFERROR(IF(AND(W14="Impacto",W15="Impacto"),(AL14-(+AL14*AD15)),IF(AND(W14="Probabilidad",W15="Impacto"),(AL13-(+AL13*AD15)),IF(W15="Probabilidad",AL14,""))),"")</f>
        <v/>
      </c>
      <c r="AM15" s="119" t="str">
        <f t="shared" si="8"/>
        <v/>
      </c>
      <c r="AN15" s="361"/>
      <c r="AO15" s="155"/>
      <c r="AP15" s="156"/>
      <c r="AQ15" s="120"/>
      <c r="AR15" s="120"/>
      <c r="AS15" s="155"/>
      <c r="AT15" s="120"/>
      <c r="AU15" s="155"/>
      <c r="AV15" s="120"/>
      <c r="AW15" s="155"/>
      <c r="AX15" s="120"/>
      <c r="AY15" s="155"/>
      <c r="AZ15" s="156"/>
      <c r="BA15" s="155"/>
      <c r="BB15" s="155"/>
      <c r="BC15" s="156"/>
      <c r="BD15" s="120"/>
      <c r="BE15" s="120"/>
      <c r="BF15" s="155"/>
      <c r="BG15" s="155"/>
      <c r="BH15" s="156"/>
      <c r="BI15" s="120"/>
      <c r="BJ15" s="120"/>
      <c r="BK15" s="155"/>
      <c r="BL15" s="155"/>
      <c r="BM15" s="156"/>
      <c r="BN15" s="120"/>
      <c r="BO15" s="120"/>
      <c r="BP15" s="155"/>
      <c r="BQ15" s="155"/>
      <c r="BR15" s="156"/>
      <c r="BS15" s="120"/>
      <c r="BT15" s="120"/>
      <c r="BU15" s="120"/>
      <c r="BV15" s="155"/>
      <c r="BW15" s="155"/>
      <c r="BX15" s="155"/>
      <c r="BY15" s="120"/>
      <c r="BZ15" s="155"/>
      <c r="CA15" s="155"/>
      <c r="CB15" s="120"/>
      <c r="CC15" s="155"/>
      <c r="CD15" s="156"/>
      <c r="CE15" s="155"/>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row>
    <row r="16" spans="1:109" ht="15.75" customHeight="1" x14ac:dyDescent="0.3">
      <c r="A16" s="308"/>
      <c r="B16" s="290"/>
      <c r="C16" s="290"/>
      <c r="D16" s="290"/>
      <c r="E16" s="309"/>
      <c r="F16" s="290"/>
      <c r="G16" s="290"/>
      <c r="H16" s="290"/>
      <c r="I16" s="155"/>
      <c r="J16" s="155"/>
      <c r="K16" s="290"/>
      <c r="L16" s="309"/>
      <c r="M16" s="308"/>
      <c r="N16" s="307"/>
      <c r="O16" s="311"/>
      <c r="P16" s="312"/>
      <c r="Q16" s="311">
        <f t="shared" si="9"/>
        <v>0</v>
      </c>
      <c r="R16" s="307"/>
      <c r="S16" s="311"/>
      <c r="T16" s="310"/>
      <c r="U16" s="156">
        <v>6</v>
      </c>
      <c r="V16" s="116"/>
      <c r="W16" s="157" t="str">
        <f t="shared" si="0"/>
        <v/>
      </c>
      <c r="X16" s="169"/>
      <c r="Y16" s="169"/>
      <c r="Z16" s="169"/>
      <c r="AA16" s="169"/>
      <c r="AB16" s="117"/>
      <c r="AC16" s="117"/>
      <c r="AD16" s="118" t="str">
        <f t="shared" si="4"/>
        <v/>
      </c>
      <c r="AE16" s="117"/>
      <c r="AF16" s="117"/>
      <c r="AG16" s="117"/>
      <c r="AH16" s="186" t="str">
        <f>IFERROR(IF(AND(W15="Probabilidad",W16="Probabilidad"),(AJ15-(+AJ15*AD16)),IF(AND(W15="Impacto",W16="Probabilidad"),(AJ14-(+AJ14*AD16)),IF(W16="Impacto",AJ15,""))),"")</f>
        <v/>
      </c>
      <c r="AI16" s="154" t="str">
        <f t="shared" si="5"/>
        <v/>
      </c>
      <c r="AJ16" s="118" t="str">
        <f t="shared" si="6"/>
        <v/>
      </c>
      <c r="AK16" s="154" t="str">
        <f t="shared" si="7"/>
        <v/>
      </c>
      <c r="AL16" s="118" t="str">
        <f>IFERROR(IF(AND(W15="Impacto",W16="Impacto"),(AL15-(+AL15*AD16)),IF(AND(W15="Probabilidad",W16="Impacto"),(AL14-(+AL14*AD16)),IF(W16="Probabilidad",AL15,""))),"")</f>
        <v/>
      </c>
      <c r="AM16" s="119" t="str">
        <f t="shared" si="8"/>
        <v/>
      </c>
      <c r="AN16" s="362"/>
      <c r="AO16" s="155"/>
      <c r="AP16" s="156"/>
      <c r="AQ16" s="120"/>
      <c r="AR16" s="120"/>
      <c r="AS16" s="155"/>
      <c r="AT16" s="120"/>
      <c r="AU16" s="155"/>
      <c r="AV16" s="120"/>
      <c r="AW16" s="155"/>
      <c r="AX16" s="120"/>
      <c r="AY16" s="155"/>
      <c r="AZ16" s="156"/>
      <c r="BA16" s="155"/>
      <c r="BB16" s="155"/>
      <c r="BC16" s="156"/>
      <c r="BD16" s="120"/>
      <c r="BE16" s="120"/>
      <c r="BF16" s="155"/>
      <c r="BG16" s="155"/>
      <c r="BH16" s="156"/>
      <c r="BI16" s="120"/>
      <c r="BJ16" s="120"/>
      <c r="BK16" s="155"/>
      <c r="BL16" s="155"/>
      <c r="BM16" s="156"/>
      <c r="BN16" s="120"/>
      <c r="BO16" s="120"/>
      <c r="BP16" s="155"/>
      <c r="BQ16" s="155"/>
      <c r="BR16" s="156"/>
      <c r="BS16" s="120"/>
      <c r="BT16" s="120"/>
      <c r="BU16" s="120"/>
      <c r="BV16" s="155"/>
      <c r="BW16" s="155"/>
      <c r="BX16" s="155"/>
      <c r="BY16" s="120"/>
      <c r="BZ16" s="155"/>
      <c r="CA16" s="155"/>
      <c r="CB16" s="120"/>
      <c r="CC16" s="155"/>
      <c r="CD16" s="156"/>
      <c r="CE16" s="155"/>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row>
    <row r="17" spans="1:109" ht="15.75" customHeight="1" x14ac:dyDescent="0.3">
      <c r="A17" s="308">
        <v>3</v>
      </c>
      <c r="B17" s="290"/>
      <c r="C17" s="290"/>
      <c r="D17" s="290"/>
      <c r="E17" s="309"/>
      <c r="F17" s="290"/>
      <c r="G17" s="290"/>
      <c r="H17" s="290"/>
      <c r="I17" s="155"/>
      <c r="J17" s="155"/>
      <c r="K17" s="290"/>
      <c r="L17" s="309"/>
      <c r="M17" s="308"/>
      <c r="N17" s="307" t="str">
        <f>IF(M17&lt;=0,"",IF(M17&lt;=2,"Muy Baja",IF(M17&lt;=24,"Baja",IF(M17&lt;=500,"Media",IF(M17&lt;=5000,"Alta","Muy Alta")))))</f>
        <v/>
      </c>
      <c r="O17" s="311" t="str">
        <f>IF(N17="","",IF(N17="Muy Baja",0.2,IF(N17="Baja",0.4,IF(N17="Media",0.6,IF(N17="Alta",0.8,IF(N17="Muy Alta",1,))))))</f>
        <v/>
      </c>
      <c r="P17" s="312"/>
      <c r="Q17" s="311">
        <f>IF(NOT(ISERROR(MATCH(P17,'Tabla Impacto'!$B$221:$B$223,0))),'Tabla Impacto'!$F$223&amp;"Por favor no seleccionar los criterios de impacto(Afectación Económica o presupuestal y Pérdida Reputacional)",P17)</f>
        <v>0</v>
      </c>
      <c r="R17" s="307" t="str">
        <f>IF(OR(Q17='Tabla Impacto'!$C$11,Q17='Tabla Impacto'!$D$11),"Leve",IF(OR(Q17='Tabla Impacto'!$C$12,Q17='Tabla Impacto'!$D$12),"Menor",IF(OR(Q17='Tabla Impacto'!$C$13,Q17='Tabla Impacto'!$D$13),"Moderado",IF(OR(Q17='Tabla Impacto'!$C$14,Q17='Tabla Impacto'!$D$14),"Mayor",IF(OR(Q17='Tabla Impacto'!$C$15,Q17='Tabla Impacto'!$D$15),"Catastrófico","")))))</f>
        <v/>
      </c>
      <c r="S17" s="311" t="str">
        <f>IF(R17="","",IF(R17="Leve",0.2,IF(R17="Menor",0.4,IF(R17="Moderado",0.6,IF(R17="Mayor",0.8,IF(R17="Catastrófico",1,))))))</f>
        <v/>
      </c>
      <c r="T17" s="310" t="str">
        <f>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56">
        <v>1</v>
      </c>
      <c r="V17" s="116"/>
      <c r="W17" s="157" t="str">
        <f t="shared" si="0"/>
        <v/>
      </c>
      <c r="X17" s="169"/>
      <c r="Y17" s="169"/>
      <c r="Z17" s="169"/>
      <c r="AA17" s="169"/>
      <c r="AB17" s="117"/>
      <c r="AC17" s="117"/>
      <c r="AD17" s="118" t="str">
        <f t="shared" si="4"/>
        <v/>
      </c>
      <c r="AE17" s="117"/>
      <c r="AF17" s="117"/>
      <c r="AG17" s="117"/>
      <c r="AH17" s="186" t="str">
        <f>IFERROR(IF(W17="Probabilidad",(O17-(+O17*AD17)),IF(W17="Impacto",O17,"")),"")</f>
        <v/>
      </c>
      <c r="AI17" s="154" t="str">
        <f>IFERROR(IF(AH17="","",IF(AH17&lt;=0.2,"Muy Baja",IF(AH17&lt;=0.4,"Baja",IF(AH17&lt;=0.6,"Media",IF(AH17&lt;=0.8,"Alta","Muy Alta"))))),"")</f>
        <v/>
      </c>
      <c r="AJ17" s="118" t="str">
        <f t="shared" si="6"/>
        <v/>
      </c>
      <c r="AK17" s="154" t="str">
        <f>IFERROR(IF(AL17="","",IF(AL17&lt;=0.2,"Leve",IF(AL17&lt;=0.4,"Menor",IF(AL17&lt;=0.6,"Moderado",IF(AL17&lt;=0.8,"Mayor","Catastrófico"))))),"")</f>
        <v/>
      </c>
      <c r="AL17" s="118" t="str">
        <f>IFERROR(IF(W17="Impacto",(S17-(+S17*AD17)),IF(W17="Probabilidad",S17,"")),"")</f>
        <v/>
      </c>
      <c r="AM17" s="119" t="str">
        <f t="shared" si="8"/>
        <v/>
      </c>
      <c r="AN17" s="360"/>
      <c r="AO17" s="155"/>
      <c r="AP17" s="156"/>
      <c r="AQ17" s="120"/>
      <c r="AR17" s="120"/>
      <c r="AS17" s="155"/>
      <c r="AT17" s="120"/>
      <c r="AU17" s="155"/>
      <c r="AV17" s="120"/>
      <c r="AW17" s="155"/>
      <c r="AX17" s="120"/>
      <c r="AY17" s="155"/>
      <c r="AZ17" s="156"/>
      <c r="BA17" s="155"/>
      <c r="BB17" s="155"/>
      <c r="BC17" s="156"/>
      <c r="BD17" s="120"/>
      <c r="BE17" s="120"/>
      <c r="BF17" s="155"/>
      <c r="BG17" s="155"/>
      <c r="BH17" s="156"/>
      <c r="BI17" s="120"/>
      <c r="BJ17" s="120"/>
      <c r="BK17" s="155"/>
      <c r="BL17" s="155"/>
      <c r="BM17" s="156"/>
      <c r="BN17" s="120"/>
      <c r="BO17" s="120"/>
      <c r="BP17" s="155"/>
      <c r="BQ17" s="155"/>
      <c r="BR17" s="156"/>
      <c r="BS17" s="120"/>
      <c r="BT17" s="120"/>
      <c r="BU17" s="120"/>
      <c r="BV17" s="155"/>
      <c r="BW17" s="155"/>
      <c r="BX17" s="155"/>
      <c r="BY17" s="120"/>
      <c r="BZ17" s="155"/>
      <c r="CA17" s="155"/>
      <c r="CB17" s="120"/>
      <c r="CC17" s="155"/>
      <c r="CD17" s="156"/>
      <c r="CE17" s="155"/>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row>
    <row r="18" spans="1:109" ht="15.75" customHeight="1" x14ac:dyDescent="0.3">
      <c r="A18" s="308"/>
      <c r="B18" s="290"/>
      <c r="C18" s="290"/>
      <c r="D18" s="290"/>
      <c r="E18" s="309"/>
      <c r="F18" s="290"/>
      <c r="G18" s="290"/>
      <c r="H18" s="290"/>
      <c r="I18" s="155"/>
      <c r="J18" s="155"/>
      <c r="K18" s="290"/>
      <c r="L18" s="309"/>
      <c r="M18" s="308"/>
      <c r="N18" s="307"/>
      <c r="O18" s="311"/>
      <c r="P18" s="312"/>
      <c r="Q18" s="311">
        <f t="shared" ref="Q18:Q22" si="10">IF(NOT(ISERROR(MATCH(P18,_xlfn.ANCHORARRAY(E29),0))),O31&amp;"Por favor no seleccionar los criterios de impacto",P18)</f>
        <v>0</v>
      </c>
      <c r="R18" s="307"/>
      <c r="S18" s="311"/>
      <c r="T18" s="310"/>
      <c r="U18" s="156">
        <v>2</v>
      </c>
      <c r="V18" s="116"/>
      <c r="W18" s="157" t="str">
        <f t="shared" si="0"/>
        <v/>
      </c>
      <c r="X18" s="169"/>
      <c r="Y18" s="169"/>
      <c r="Z18" s="169"/>
      <c r="AA18" s="169"/>
      <c r="AB18" s="117"/>
      <c r="AC18" s="117"/>
      <c r="AD18" s="118" t="str">
        <f t="shared" si="4"/>
        <v/>
      </c>
      <c r="AE18" s="117"/>
      <c r="AF18" s="117"/>
      <c r="AG18" s="117"/>
      <c r="AH18" s="186" t="str">
        <f>IFERROR(IF(AND(W17="Probabilidad",W18="Probabilidad"),(AJ17-(+AJ17*AD18)),IF(W18="Probabilidad",(O17-(+O17*AD18)),IF(W18="Impacto",AJ17,""))),"")</f>
        <v/>
      </c>
      <c r="AI18" s="154" t="str">
        <f t="shared" si="5"/>
        <v/>
      </c>
      <c r="AJ18" s="118" t="str">
        <f t="shared" si="6"/>
        <v/>
      </c>
      <c r="AK18" s="154" t="str">
        <f t="shared" si="7"/>
        <v/>
      </c>
      <c r="AL18" s="118" t="str">
        <f>IFERROR(IF(AND(W17="Impacto",W18="Impacto"),(AL11-(+AL11*AD18)),IF(W18="Impacto",($S$17-(+$S$17*AD18)),IF(W18="Probabilidad",AL11,""))),"")</f>
        <v/>
      </c>
      <c r="AM18" s="119" t="str">
        <f t="shared" si="8"/>
        <v/>
      </c>
      <c r="AN18" s="361"/>
      <c r="AO18" s="155"/>
      <c r="AP18" s="156"/>
      <c r="AQ18" s="120"/>
      <c r="AR18" s="120"/>
      <c r="AS18" s="155"/>
      <c r="AT18" s="120"/>
      <c r="AU18" s="155"/>
      <c r="AV18" s="120"/>
      <c r="AW18" s="155"/>
      <c r="AX18" s="120"/>
      <c r="AY18" s="155"/>
      <c r="AZ18" s="156"/>
      <c r="BA18" s="155"/>
      <c r="BB18" s="155"/>
      <c r="BC18" s="156"/>
      <c r="BD18" s="120"/>
      <c r="BE18" s="120"/>
      <c r="BF18" s="155"/>
      <c r="BG18" s="155"/>
      <c r="BH18" s="156"/>
      <c r="BI18" s="120"/>
      <c r="BJ18" s="120"/>
      <c r="BK18" s="155"/>
      <c r="BL18" s="155"/>
      <c r="BM18" s="156"/>
      <c r="BN18" s="120"/>
      <c r="BO18" s="120"/>
      <c r="BP18" s="155"/>
      <c r="BQ18" s="155"/>
      <c r="BR18" s="156"/>
      <c r="BS18" s="120"/>
      <c r="BT18" s="120"/>
      <c r="BU18" s="120"/>
      <c r="BV18" s="155"/>
      <c r="BW18" s="155"/>
      <c r="BX18" s="155"/>
      <c r="BY18" s="120"/>
      <c r="BZ18" s="155"/>
      <c r="CA18" s="155"/>
      <c r="CB18" s="120"/>
      <c r="CC18" s="155"/>
      <c r="CD18" s="156"/>
      <c r="CE18" s="155"/>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row>
    <row r="19" spans="1:109" ht="15.75" customHeight="1" x14ac:dyDescent="0.3">
      <c r="A19" s="308"/>
      <c r="B19" s="290"/>
      <c r="C19" s="290"/>
      <c r="D19" s="290"/>
      <c r="E19" s="309"/>
      <c r="F19" s="290"/>
      <c r="G19" s="290"/>
      <c r="H19" s="290"/>
      <c r="I19" s="155"/>
      <c r="J19" s="155"/>
      <c r="K19" s="290"/>
      <c r="L19" s="309"/>
      <c r="M19" s="308"/>
      <c r="N19" s="307"/>
      <c r="O19" s="311"/>
      <c r="P19" s="312"/>
      <c r="Q19" s="311">
        <f t="shared" si="10"/>
        <v>0</v>
      </c>
      <c r="R19" s="307"/>
      <c r="S19" s="311"/>
      <c r="T19" s="310"/>
      <c r="U19" s="156">
        <v>3</v>
      </c>
      <c r="V19" s="121"/>
      <c r="W19" s="157" t="str">
        <f t="shared" si="0"/>
        <v/>
      </c>
      <c r="X19" s="169"/>
      <c r="Y19" s="169"/>
      <c r="Z19" s="169"/>
      <c r="AA19" s="169"/>
      <c r="AB19" s="117"/>
      <c r="AC19" s="117"/>
      <c r="AD19" s="118" t="str">
        <f t="shared" si="4"/>
        <v/>
      </c>
      <c r="AE19" s="117"/>
      <c r="AF19" s="117"/>
      <c r="AG19" s="117"/>
      <c r="AH19" s="186" t="str">
        <f>IFERROR(IF(AND(W18="Probabilidad",W19="Probabilidad"),(AJ18-(+AJ18*AD19)),IF(AND(W18="Impacto",W19="Probabilidad"),(AJ17-(+AJ17*AD19)),IF(W19="Impacto",AJ18,""))),"")</f>
        <v/>
      </c>
      <c r="AI19" s="154" t="str">
        <f t="shared" si="5"/>
        <v/>
      </c>
      <c r="AJ19" s="118" t="str">
        <f t="shared" si="6"/>
        <v/>
      </c>
      <c r="AK19" s="154" t="str">
        <f t="shared" si="7"/>
        <v/>
      </c>
      <c r="AL19" s="118" t="str">
        <f>IFERROR(IF(AND(W18="Impacto",W19="Impacto"),(AL18-(+AL18*AD19)),IF(AND(W18="Probabilidad",W19="Impacto"),(AL17-(+AL17*AD19)),IF(W19="Probabilidad",AL18,""))),"")</f>
        <v/>
      </c>
      <c r="AM19" s="119" t="str">
        <f t="shared" si="8"/>
        <v/>
      </c>
      <c r="AN19" s="361"/>
      <c r="AO19" s="155"/>
      <c r="AP19" s="156"/>
      <c r="AQ19" s="120"/>
      <c r="AR19" s="120"/>
      <c r="AS19" s="155"/>
      <c r="AT19" s="120"/>
      <c r="AU19" s="155"/>
      <c r="AV19" s="120"/>
      <c r="AW19" s="155"/>
      <c r="AX19" s="120"/>
      <c r="AY19" s="155"/>
      <c r="AZ19" s="156"/>
      <c r="BA19" s="155"/>
      <c r="BB19" s="155"/>
      <c r="BC19" s="156"/>
      <c r="BD19" s="120"/>
      <c r="BE19" s="120"/>
      <c r="BF19" s="155"/>
      <c r="BG19" s="155"/>
      <c r="BH19" s="156"/>
      <c r="BI19" s="120"/>
      <c r="BJ19" s="120"/>
      <c r="BK19" s="155"/>
      <c r="BL19" s="155"/>
      <c r="BM19" s="156"/>
      <c r="BN19" s="120"/>
      <c r="BO19" s="120"/>
      <c r="BP19" s="155"/>
      <c r="BQ19" s="155"/>
      <c r="BR19" s="156"/>
      <c r="BS19" s="120"/>
      <c r="BT19" s="120"/>
      <c r="BU19" s="120"/>
      <c r="BV19" s="155"/>
      <c r="BW19" s="155"/>
      <c r="BX19" s="155"/>
      <c r="BY19" s="120"/>
      <c r="BZ19" s="155"/>
      <c r="CA19" s="155"/>
      <c r="CB19" s="120"/>
      <c r="CC19" s="155"/>
      <c r="CD19" s="156"/>
      <c r="CE19" s="155"/>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row>
    <row r="20" spans="1:109" ht="15.75" customHeight="1" x14ac:dyDescent="0.3">
      <c r="A20" s="308"/>
      <c r="B20" s="290"/>
      <c r="C20" s="290"/>
      <c r="D20" s="290"/>
      <c r="E20" s="309"/>
      <c r="F20" s="290"/>
      <c r="G20" s="290"/>
      <c r="H20" s="290"/>
      <c r="I20" s="155"/>
      <c r="J20" s="155"/>
      <c r="K20" s="290"/>
      <c r="L20" s="309"/>
      <c r="M20" s="308"/>
      <c r="N20" s="307"/>
      <c r="O20" s="311"/>
      <c r="P20" s="312"/>
      <c r="Q20" s="311">
        <f t="shared" si="10"/>
        <v>0</v>
      </c>
      <c r="R20" s="307"/>
      <c r="S20" s="311"/>
      <c r="T20" s="310"/>
      <c r="U20" s="156">
        <v>4</v>
      </c>
      <c r="V20" s="116"/>
      <c r="W20" s="157" t="str">
        <f t="shared" si="0"/>
        <v/>
      </c>
      <c r="X20" s="169"/>
      <c r="Y20" s="169"/>
      <c r="Z20" s="169"/>
      <c r="AA20" s="169"/>
      <c r="AB20" s="117"/>
      <c r="AC20" s="117"/>
      <c r="AD20" s="118" t="str">
        <f t="shared" si="4"/>
        <v/>
      </c>
      <c r="AE20" s="117"/>
      <c r="AF20" s="117"/>
      <c r="AG20" s="117"/>
      <c r="AH20" s="186" t="str">
        <f>IFERROR(IF(AND(W19="Probabilidad",W20="Probabilidad"),(AJ19-(+AJ19*AD20)),IF(AND(W19="Impacto",W20="Probabilidad"),(AJ18-(+AJ18*AD20)),IF(W20="Impacto",AJ19,""))),"")</f>
        <v/>
      </c>
      <c r="AI20" s="154" t="str">
        <f t="shared" si="5"/>
        <v/>
      </c>
      <c r="AJ20" s="118" t="str">
        <f t="shared" si="6"/>
        <v/>
      </c>
      <c r="AK20" s="154" t="str">
        <f t="shared" si="7"/>
        <v/>
      </c>
      <c r="AL20" s="118" t="str">
        <f>IFERROR(IF(AND(W19="Impacto",W20="Impacto"),(AL19-(+AL19*AD20)),IF(AND(W19="Probabilidad",W20="Impacto"),(AL18-(+AL18*AD20)),IF(W20="Probabilidad",AL19,""))),"")</f>
        <v/>
      </c>
      <c r="AM20" s="119" t="str">
        <f t="shared" si="8"/>
        <v/>
      </c>
      <c r="AN20" s="361"/>
      <c r="AO20" s="155"/>
      <c r="AP20" s="156"/>
      <c r="AQ20" s="120"/>
      <c r="AR20" s="120"/>
      <c r="AS20" s="155"/>
      <c r="AT20" s="120"/>
      <c r="AU20" s="155"/>
      <c r="AV20" s="120"/>
      <c r="AW20" s="155"/>
      <c r="AX20" s="120"/>
      <c r="AY20" s="155"/>
      <c r="AZ20" s="156"/>
      <c r="BA20" s="155"/>
      <c r="BB20" s="155"/>
      <c r="BC20" s="156"/>
      <c r="BD20" s="120"/>
      <c r="BE20" s="120"/>
      <c r="BF20" s="155"/>
      <c r="BG20" s="155"/>
      <c r="BH20" s="156"/>
      <c r="BI20" s="120"/>
      <c r="BJ20" s="120"/>
      <c r="BK20" s="155"/>
      <c r="BL20" s="155"/>
      <c r="BM20" s="156"/>
      <c r="BN20" s="120"/>
      <c r="BO20" s="120"/>
      <c r="BP20" s="155"/>
      <c r="BQ20" s="155"/>
      <c r="BR20" s="156"/>
      <c r="BS20" s="120"/>
      <c r="BT20" s="120"/>
      <c r="BU20" s="120"/>
      <c r="BV20" s="155"/>
      <c r="BW20" s="155"/>
      <c r="BX20" s="155"/>
      <c r="BY20" s="120"/>
      <c r="BZ20" s="155"/>
      <c r="CA20" s="155"/>
      <c r="CB20" s="120"/>
      <c r="CC20" s="155"/>
      <c r="CD20" s="156"/>
      <c r="CE20" s="155"/>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row>
    <row r="21" spans="1:109" ht="15.75" customHeight="1" x14ac:dyDescent="0.3">
      <c r="A21" s="308"/>
      <c r="B21" s="290"/>
      <c r="C21" s="290"/>
      <c r="D21" s="290"/>
      <c r="E21" s="309"/>
      <c r="F21" s="290"/>
      <c r="G21" s="290"/>
      <c r="H21" s="290"/>
      <c r="I21" s="155"/>
      <c r="J21" s="155"/>
      <c r="K21" s="290"/>
      <c r="L21" s="309"/>
      <c r="M21" s="308"/>
      <c r="N21" s="307"/>
      <c r="O21" s="311"/>
      <c r="P21" s="312"/>
      <c r="Q21" s="311">
        <f t="shared" si="10"/>
        <v>0</v>
      </c>
      <c r="R21" s="307"/>
      <c r="S21" s="311"/>
      <c r="T21" s="310"/>
      <c r="U21" s="156">
        <v>5</v>
      </c>
      <c r="V21" s="116"/>
      <c r="W21" s="157" t="str">
        <f t="shared" si="0"/>
        <v/>
      </c>
      <c r="X21" s="169"/>
      <c r="Y21" s="169"/>
      <c r="Z21" s="169"/>
      <c r="AA21" s="169"/>
      <c r="AB21" s="117"/>
      <c r="AC21" s="117"/>
      <c r="AD21" s="118" t="str">
        <f t="shared" si="4"/>
        <v/>
      </c>
      <c r="AE21" s="117"/>
      <c r="AF21" s="117"/>
      <c r="AG21" s="117"/>
      <c r="AH21" s="186" t="str">
        <f>IFERROR(IF(AND(W20="Probabilidad",W21="Probabilidad"),(AJ20-(+AJ20*AD21)),IF(AND(W20="Impacto",W21="Probabilidad"),(AJ19-(+AJ19*AD21)),IF(W21="Impacto",AJ20,""))),"")</f>
        <v/>
      </c>
      <c r="AI21" s="154" t="str">
        <f t="shared" si="5"/>
        <v/>
      </c>
      <c r="AJ21" s="118" t="str">
        <f t="shared" si="6"/>
        <v/>
      </c>
      <c r="AK21" s="154" t="str">
        <f t="shared" si="7"/>
        <v/>
      </c>
      <c r="AL21" s="118" t="str">
        <f>IFERROR(IF(AND(W20="Impacto",W21="Impacto"),(AL20-(+AL20*AD21)),IF(AND(W20="Probabilidad",W21="Impacto"),(AL19-(+AL19*AD21)),IF(W21="Probabilidad",AL20,""))),"")</f>
        <v/>
      </c>
      <c r="AM21" s="119" t="str">
        <f t="shared" si="8"/>
        <v/>
      </c>
      <c r="AN21" s="361"/>
      <c r="AO21" s="155"/>
      <c r="AP21" s="156"/>
      <c r="AQ21" s="120"/>
      <c r="AR21" s="120"/>
      <c r="AS21" s="155"/>
      <c r="AT21" s="120"/>
      <c r="AU21" s="155"/>
      <c r="AV21" s="120"/>
      <c r="AW21" s="155"/>
      <c r="AX21" s="120"/>
      <c r="AY21" s="155"/>
      <c r="AZ21" s="156"/>
      <c r="BA21" s="155"/>
      <c r="BB21" s="155"/>
      <c r="BC21" s="156"/>
      <c r="BD21" s="120"/>
      <c r="BE21" s="120"/>
      <c r="BF21" s="155"/>
      <c r="BG21" s="155"/>
      <c r="BH21" s="156"/>
      <c r="BI21" s="120"/>
      <c r="BJ21" s="120"/>
      <c r="BK21" s="155"/>
      <c r="BL21" s="155"/>
      <c r="BM21" s="156"/>
      <c r="BN21" s="120"/>
      <c r="BO21" s="120"/>
      <c r="BP21" s="155"/>
      <c r="BQ21" s="155"/>
      <c r="BR21" s="156"/>
      <c r="BS21" s="120"/>
      <c r="BT21" s="120"/>
      <c r="BU21" s="120"/>
      <c r="BV21" s="155"/>
      <c r="BW21" s="155"/>
      <c r="BX21" s="155"/>
      <c r="BY21" s="120"/>
      <c r="BZ21" s="155"/>
      <c r="CA21" s="155"/>
      <c r="CB21" s="120"/>
      <c r="CC21" s="155"/>
      <c r="CD21" s="156"/>
      <c r="CE21" s="155"/>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row>
    <row r="22" spans="1:109" ht="15.75" customHeight="1" x14ac:dyDescent="0.3">
      <c r="A22" s="308"/>
      <c r="B22" s="290"/>
      <c r="C22" s="290"/>
      <c r="D22" s="290"/>
      <c r="E22" s="309"/>
      <c r="F22" s="290"/>
      <c r="G22" s="290"/>
      <c r="H22" s="290"/>
      <c r="I22" s="155"/>
      <c r="J22" s="155"/>
      <c r="K22" s="290"/>
      <c r="L22" s="309"/>
      <c r="M22" s="308"/>
      <c r="N22" s="307"/>
      <c r="O22" s="311"/>
      <c r="P22" s="312"/>
      <c r="Q22" s="311">
        <f t="shared" si="10"/>
        <v>0</v>
      </c>
      <c r="R22" s="307"/>
      <c r="S22" s="311"/>
      <c r="T22" s="310"/>
      <c r="U22" s="156">
        <v>6</v>
      </c>
      <c r="V22" s="116"/>
      <c r="W22" s="157" t="str">
        <f t="shared" si="0"/>
        <v/>
      </c>
      <c r="X22" s="169"/>
      <c r="Y22" s="169"/>
      <c r="Z22" s="169"/>
      <c r="AA22" s="169"/>
      <c r="AB22" s="117"/>
      <c r="AC22" s="117"/>
      <c r="AD22" s="118" t="str">
        <f t="shared" si="4"/>
        <v/>
      </c>
      <c r="AE22" s="117"/>
      <c r="AF22" s="117"/>
      <c r="AG22" s="117"/>
      <c r="AH22" s="186" t="str">
        <f>IFERROR(IF(AND(W21="Probabilidad",W22="Probabilidad"),(AJ21-(+AJ21*AD22)),IF(AND(W21="Impacto",W22="Probabilidad"),(AJ20-(+AJ20*AD22)),IF(W22="Impacto",AJ21,""))),"")</f>
        <v/>
      </c>
      <c r="AI22" s="154" t="str">
        <f t="shared" si="5"/>
        <v/>
      </c>
      <c r="AJ22" s="118" t="str">
        <f t="shared" si="6"/>
        <v/>
      </c>
      <c r="AK22" s="154" t="str">
        <f t="shared" si="7"/>
        <v/>
      </c>
      <c r="AL22" s="118" t="str">
        <f>IFERROR(IF(AND(W21="Impacto",W22="Impacto"),(AL21-(+AL21*AD22)),IF(AND(W21="Probabilidad",W22="Impacto"),(AL20-(+AL20*AD22)),IF(W22="Probabilidad",AL21,""))),"")</f>
        <v/>
      </c>
      <c r="AM22" s="119" t="str">
        <f t="shared" si="8"/>
        <v/>
      </c>
      <c r="AN22" s="362"/>
      <c r="AO22" s="155"/>
      <c r="AP22" s="156"/>
      <c r="AQ22" s="120"/>
      <c r="AR22" s="120"/>
      <c r="AS22" s="155"/>
      <c r="AT22" s="120"/>
      <c r="AU22" s="155"/>
      <c r="AV22" s="120"/>
      <c r="AW22" s="155"/>
      <c r="AX22" s="120"/>
      <c r="AY22" s="155"/>
      <c r="AZ22" s="156"/>
      <c r="BA22" s="155"/>
      <c r="BB22" s="155"/>
      <c r="BC22" s="156"/>
      <c r="BD22" s="120"/>
      <c r="BE22" s="120"/>
      <c r="BF22" s="155"/>
      <c r="BG22" s="155"/>
      <c r="BH22" s="156"/>
      <c r="BI22" s="120"/>
      <c r="BJ22" s="120"/>
      <c r="BK22" s="155"/>
      <c r="BL22" s="155"/>
      <c r="BM22" s="156"/>
      <c r="BN22" s="120"/>
      <c r="BO22" s="120"/>
      <c r="BP22" s="155"/>
      <c r="BQ22" s="155"/>
      <c r="BR22" s="156"/>
      <c r="BS22" s="120"/>
      <c r="BT22" s="120"/>
      <c r="BU22" s="120"/>
      <c r="BV22" s="155"/>
      <c r="BW22" s="155"/>
      <c r="BX22" s="155"/>
      <c r="BY22" s="120"/>
      <c r="BZ22" s="155"/>
      <c r="CA22" s="155"/>
      <c r="CB22" s="120"/>
      <c r="CC22" s="155"/>
      <c r="CD22" s="156"/>
      <c r="CE22" s="155"/>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row>
    <row r="23" spans="1:109" ht="15.75" customHeight="1" x14ac:dyDescent="0.3">
      <c r="A23" s="308">
        <v>4</v>
      </c>
      <c r="B23" s="290"/>
      <c r="C23" s="290"/>
      <c r="D23" s="290"/>
      <c r="E23" s="309"/>
      <c r="F23" s="290"/>
      <c r="G23" s="290"/>
      <c r="H23" s="290"/>
      <c r="I23" s="155"/>
      <c r="J23" s="155"/>
      <c r="K23" s="290"/>
      <c r="L23" s="309"/>
      <c r="M23" s="308"/>
      <c r="N23" s="307" t="str">
        <f>IF(M23&lt;=0,"",IF(M23&lt;=2,"Muy Baja",IF(M23&lt;=24,"Baja",IF(M23&lt;=500,"Media",IF(M23&lt;=5000,"Alta","Muy Alta")))))</f>
        <v/>
      </c>
      <c r="O23" s="311" t="str">
        <f>IF(N23="","",IF(N23="Muy Baja",0.2,IF(N23="Baja",0.4,IF(N23="Media",0.6,IF(N23="Alta",0.8,IF(N23="Muy Alta",1,))))))</f>
        <v/>
      </c>
      <c r="P23" s="312"/>
      <c r="Q23" s="311">
        <f>IF(NOT(ISERROR(MATCH(P23,'Tabla Impacto'!$B$221:$B$223,0))),'Tabla Impacto'!$F$223&amp;"Por favor no seleccionar los criterios de impacto(Afectación Económica o presupuestal y Pérdida Reputacional)",P23)</f>
        <v>0</v>
      </c>
      <c r="R23" s="307" t="str">
        <f>IF(OR(Q23='Tabla Impacto'!$C$11,Q23='Tabla Impacto'!$D$11),"Leve",IF(OR(Q23='Tabla Impacto'!$C$12,Q23='Tabla Impacto'!$D$12),"Menor",IF(OR(Q23='Tabla Impacto'!$C$13,Q23='Tabla Impacto'!$D$13),"Moderado",IF(OR(Q23='Tabla Impacto'!$C$14,Q23='Tabla Impacto'!$D$14),"Mayor",IF(OR(Q23='Tabla Impacto'!$C$15,Q23='Tabla Impacto'!$D$15),"Catastrófico","")))))</f>
        <v/>
      </c>
      <c r="S23" s="311" t="str">
        <f>IF(R23="","",IF(R23="Leve",0.2,IF(R23="Menor",0.4,IF(R23="Moderado",0.6,IF(R23="Mayor",0.8,IF(R23="Catastrófico",1,))))))</f>
        <v/>
      </c>
      <c r="T23" s="310" t="str">
        <f>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56">
        <v>1</v>
      </c>
      <c r="V23" s="116"/>
      <c r="W23" s="157" t="str">
        <f t="shared" si="0"/>
        <v/>
      </c>
      <c r="X23" s="169"/>
      <c r="Y23" s="169"/>
      <c r="Z23" s="169"/>
      <c r="AA23" s="169"/>
      <c r="AB23" s="117"/>
      <c r="AC23" s="117"/>
      <c r="AD23" s="118" t="str">
        <f t="shared" si="4"/>
        <v/>
      </c>
      <c r="AE23" s="117"/>
      <c r="AF23" s="117"/>
      <c r="AG23" s="117"/>
      <c r="AH23" s="186" t="str">
        <f>IFERROR(IF(W23="Probabilidad",(O23-(+O23*AD23)),IF(W23="Impacto",O23,"")),"")</f>
        <v/>
      </c>
      <c r="AI23" s="154" t="str">
        <f>IFERROR(IF(AH23="","",IF(AH23&lt;=0.2,"Muy Baja",IF(AH23&lt;=0.4,"Baja",IF(AH23&lt;=0.6,"Media",IF(AH23&lt;=0.8,"Alta","Muy Alta"))))),"")</f>
        <v/>
      </c>
      <c r="AJ23" s="118" t="str">
        <f t="shared" si="6"/>
        <v/>
      </c>
      <c r="AK23" s="154" t="str">
        <f>IFERROR(IF(AL23="","",IF(AL23&lt;=0.2,"Leve",IF(AL23&lt;=0.4,"Menor",IF(AL23&lt;=0.6,"Moderado",IF(AL23&lt;=0.8,"Mayor","Catastrófico"))))),"")</f>
        <v/>
      </c>
      <c r="AL23" s="118" t="str">
        <f>IFERROR(IF(W23="Impacto",(S23-(+S23*AD23)),IF(W23="Probabilidad",S23,"")),"")</f>
        <v/>
      </c>
      <c r="AM23" s="119" t="str">
        <f t="shared" si="8"/>
        <v/>
      </c>
      <c r="AN23" s="360"/>
      <c r="AO23" s="155"/>
      <c r="AP23" s="156"/>
      <c r="AQ23" s="120"/>
      <c r="AR23" s="120"/>
      <c r="AS23" s="155"/>
      <c r="AT23" s="120"/>
      <c r="AU23" s="155"/>
      <c r="AV23" s="120"/>
      <c r="AW23" s="155"/>
      <c r="AX23" s="120"/>
      <c r="AY23" s="155"/>
      <c r="AZ23" s="156"/>
      <c r="BA23" s="155"/>
      <c r="BB23" s="155"/>
      <c r="BC23" s="156"/>
      <c r="BD23" s="120"/>
      <c r="BE23" s="120"/>
      <c r="BF23" s="155"/>
      <c r="BG23" s="155"/>
      <c r="BH23" s="156"/>
      <c r="BI23" s="120"/>
      <c r="BJ23" s="120"/>
      <c r="BK23" s="155"/>
      <c r="BL23" s="155"/>
      <c r="BM23" s="156"/>
      <c r="BN23" s="120"/>
      <c r="BO23" s="120"/>
      <c r="BP23" s="155"/>
      <c r="BQ23" s="155"/>
      <c r="BR23" s="156"/>
      <c r="BS23" s="120"/>
      <c r="BT23" s="120"/>
      <c r="BU23" s="120"/>
      <c r="BV23" s="155"/>
      <c r="BW23" s="155"/>
      <c r="BX23" s="155"/>
      <c r="BY23" s="120"/>
      <c r="BZ23" s="155"/>
      <c r="CA23" s="155"/>
      <c r="CB23" s="120"/>
      <c r="CC23" s="155"/>
      <c r="CD23" s="156"/>
      <c r="CE23" s="155"/>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row>
    <row r="24" spans="1:109" ht="15.75" customHeight="1" x14ac:dyDescent="0.3">
      <c r="A24" s="308"/>
      <c r="B24" s="290"/>
      <c r="C24" s="290"/>
      <c r="D24" s="290"/>
      <c r="E24" s="309"/>
      <c r="F24" s="290"/>
      <c r="G24" s="290"/>
      <c r="H24" s="290"/>
      <c r="I24" s="155"/>
      <c r="J24" s="155"/>
      <c r="K24" s="290"/>
      <c r="L24" s="309"/>
      <c r="M24" s="308"/>
      <c r="N24" s="307"/>
      <c r="O24" s="311"/>
      <c r="P24" s="312"/>
      <c r="Q24" s="311">
        <f t="shared" ref="Q24:Q28" si="11">IF(NOT(ISERROR(MATCH(P24,_xlfn.ANCHORARRAY(E35),0))),O37&amp;"Por favor no seleccionar los criterios de impacto",P24)</f>
        <v>0</v>
      </c>
      <c r="R24" s="307"/>
      <c r="S24" s="311"/>
      <c r="T24" s="310"/>
      <c r="U24" s="156">
        <v>2</v>
      </c>
      <c r="V24" s="116"/>
      <c r="W24" s="157" t="str">
        <f t="shared" si="0"/>
        <v/>
      </c>
      <c r="X24" s="169"/>
      <c r="Y24" s="169"/>
      <c r="Z24" s="169"/>
      <c r="AA24" s="169"/>
      <c r="AB24" s="117"/>
      <c r="AC24" s="117"/>
      <c r="AD24" s="118" t="str">
        <f t="shared" si="4"/>
        <v/>
      </c>
      <c r="AE24" s="117"/>
      <c r="AF24" s="117"/>
      <c r="AG24" s="117"/>
      <c r="AH24" s="186" t="str">
        <f>IFERROR(IF(AND(W23="Probabilidad",W24="Probabilidad"),(AJ23-(+AJ23*AD24)),IF(W24="Probabilidad",(O23-(+O23*AD24)),IF(W24="Impacto",AJ23,""))),"")</f>
        <v/>
      </c>
      <c r="AI24" s="154" t="str">
        <f t="shared" si="5"/>
        <v/>
      </c>
      <c r="AJ24" s="118" t="str">
        <f t="shared" si="6"/>
        <v/>
      </c>
      <c r="AK24" s="154" t="str">
        <f t="shared" si="7"/>
        <v/>
      </c>
      <c r="AL24" s="118" t="str">
        <f>IFERROR(IF(AND(W23="Impacto",W24="Impacto"),(AL17-(+AL17*AD24)),IF(W24="Impacto",($S$23-(+$S$23*AD24)),IF(W24="Probabilidad",AL17,""))),"")</f>
        <v/>
      </c>
      <c r="AM24" s="119" t="str">
        <f t="shared" si="8"/>
        <v/>
      </c>
      <c r="AN24" s="361"/>
      <c r="AO24" s="155"/>
      <c r="AP24" s="156"/>
      <c r="AQ24" s="120"/>
      <c r="AR24" s="120"/>
      <c r="AS24" s="155"/>
      <c r="AT24" s="120"/>
      <c r="AU24" s="155"/>
      <c r="AV24" s="120"/>
      <c r="AW24" s="155"/>
      <c r="AX24" s="120"/>
      <c r="AY24" s="155"/>
      <c r="AZ24" s="156"/>
      <c r="BA24" s="155"/>
      <c r="BB24" s="155"/>
      <c r="BC24" s="156"/>
      <c r="BD24" s="120"/>
      <c r="BE24" s="120"/>
      <c r="BF24" s="155"/>
      <c r="BG24" s="155"/>
      <c r="BH24" s="156"/>
      <c r="BI24" s="120"/>
      <c r="BJ24" s="120"/>
      <c r="BK24" s="155"/>
      <c r="BL24" s="155"/>
      <c r="BM24" s="156"/>
      <c r="BN24" s="120"/>
      <c r="BO24" s="120"/>
      <c r="BP24" s="155"/>
      <c r="BQ24" s="155"/>
      <c r="BR24" s="156"/>
      <c r="BS24" s="120"/>
      <c r="BT24" s="120"/>
      <c r="BU24" s="120"/>
      <c r="BV24" s="155"/>
      <c r="BW24" s="155"/>
      <c r="BX24" s="155"/>
      <c r="BY24" s="120"/>
      <c r="BZ24" s="155"/>
      <c r="CA24" s="155"/>
      <c r="CB24" s="120"/>
      <c r="CC24" s="155"/>
      <c r="CD24" s="156"/>
      <c r="CE24" s="155"/>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row>
    <row r="25" spans="1:109" ht="15.75" customHeight="1" x14ac:dyDescent="0.3">
      <c r="A25" s="308"/>
      <c r="B25" s="290"/>
      <c r="C25" s="290"/>
      <c r="D25" s="290"/>
      <c r="E25" s="309"/>
      <c r="F25" s="290"/>
      <c r="G25" s="290"/>
      <c r="H25" s="290"/>
      <c r="I25" s="155"/>
      <c r="J25" s="155"/>
      <c r="K25" s="290"/>
      <c r="L25" s="309"/>
      <c r="M25" s="308"/>
      <c r="N25" s="307"/>
      <c r="O25" s="311"/>
      <c r="P25" s="312"/>
      <c r="Q25" s="311">
        <f t="shared" si="11"/>
        <v>0</v>
      </c>
      <c r="R25" s="307"/>
      <c r="S25" s="311"/>
      <c r="T25" s="310"/>
      <c r="U25" s="156">
        <v>3</v>
      </c>
      <c r="V25" s="121"/>
      <c r="W25" s="157" t="str">
        <f t="shared" si="0"/>
        <v/>
      </c>
      <c r="X25" s="169"/>
      <c r="Y25" s="169"/>
      <c r="Z25" s="169"/>
      <c r="AA25" s="169"/>
      <c r="AB25" s="117"/>
      <c r="AC25" s="117"/>
      <c r="AD25" s="118" t="str">
        <f t="shared" si="4"/>
        <v/>
      </c>
      <c r="AE25" s="117"/>
      <c r="AF25" s="117"/>
      <c r="AG25" s="117"/>
      <c r="AH25" s="186" t="str">
        <f>IFERROR(IF(AND(W24="Probabilidad",W25="Probabilidad"),(AJ24-(+AJ24*AD25)),IF(AND(W24="Impacto",W25="Probabilidad"),(AJ23-(+AJ23*AD25)),IF(W25="Impacto",AJ24,""))),"")</f>
        <v/>
      </c>
      <c r="AI25" s="154" t="str">
        <f t="shared" si="5"/>
        <v/>
      </c>
      <c r="AJ25" s="118" t="str">
        <f t="shared" si="6"/>
        <v/>
      </c>
      <c r="AK25" s="154" t="str">
        <f t="shared" si="7"/>
        <v/>
      </c>
      <c r="AL25" s="118" t="str">
        <f>IFERROR(IF(AND(W24="Impacto",W25="Impacto"),(AL24-(+AL24*AD25)),IF(AND(W24="Probabilidad",W25="Impacto"),(AL23-(+AL23*AD25)),IF(W25="Probabilidad",AL24,""))),"")</f>
        <v/>
      </c>
      <c r="AM25" s="119" t="str">
        <f t="shared" si="8"/>
        <v/>
      </c>
      <c r="AN25" s="361"/>
      <c r="AO25" s="155"/>
      <c r="AP25" s="156"/>
      <c r="AQ25" s="120"/>
      <c r="AR25" s="120"/>
      <c r="AS25" s="155"/>
      <c r="AT25" s="120"/>
      <c r="AU25" s="155"/>
      <c r="AV25" s="120"/>
      <c r="AW25" s="155"/>
      <c r="AX25" s="120"/>
      <c r="AY25" s="155"/>
      <c r="AZ25" s="156"/>
      <c r="BA25" s="155"/>
      <c r="BB25" s="155"/>
      <c r="BC25" s="156"/>
      <c r="BD25" s="120"/>
      <c r="BE25" s="120"/>
      <c r="BF25" s="155"/>
      <c r="BG25" s="155"/>
      <c r="BH25" s="156"/>
      <c r="BI25" s="120"/>
      <c r="BJ25" s="120"/>
      <c r="BK25" s="155"/>
      <c r="BL25" s="155"/>
      <c r="BM25" s="156"/>
      <c r="BN25" s="120"/>
      <c r="BO25" s="120"/>
      <c r="BP25" s="155"/>
      <c r="BQ25" s="155"/>
      <c r="BR25" s="156"/>
      <c r="BS25" s="120"/>
      <c r="BT25" s="120"/>
      <c r="BU25" s="120"/>
      <c r="BV25" s="155"/>
      <c r="BW25" s="155"/>
      <c r="BX25" s="155"/>
      <c r="BY25" s="120"/>
      <c r="BZ25" s="155"/>
      <c r="CA25" s="155"/>
      <c r="CB25" s="120"/>
      <c r="CC25" s="155"/>
      <c r="CD25" s="156"/>
      <c r="CE25" s="155"/>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row>
    <row r="26" spans="1:109" ht="15.75" customHeight="1" x14ac:dyDescent="0.3">
      <c r="A26" s="308"/>
      <c r="B26" s="290"/>
      <c r="C26" s="290"/>
      <c r="D26" s="290"/>
      <c r="E26" s="309"/>
      <c r="F26" s="290"/>
      <c r="G26" s="290"/>
      <c r="H26" s="290"/>
      <c r="I26" s="155"/>
      <c r="J26" s="155"/>
      <c r="K26" s="290"/>
      <c r="L26" s="309"/>
      <c r="M26" s="308"/>
      <c r="N26" s="307"/>
      <c r="O26" s="311"/>
      <c r="P26" s="312"/>
      <c r="Q26" s="311">
        <f t="shared" si="11"/>
        <v>0</v>
      </c>
      <c r="R26" s="307"/>
      <c r="S26" s="311"/>
      <c r="T26" s="310"/>
      <c r="U26" s="156">
        <v>4</v>
      </c>
      <c r="V26" s="116"/>
      <c r="W26" s="157" t="str">
        <f t="shared" si="0"/>
        <v/>
      </c>
      <c r="X26" s="169"/>
      <c r="Y26" s="169"/>
      <c r="Z26" s="169"/>
      <c r="AA26" s="169"/>
      <c r="AB26" s="117"/>
      <c r="AC26" s="117"/>
      <c r="AD26" s="118" t="str">
        <f t="shared" si="4"/>
        <v/>
      </c>
      <c r="AE26" s="117"/>
      <c r="AF26" s="117"/>
      <c r="AG26" s="117"/>
      <c r="AH26" s="186" t="str">
        <f>IFERROR(IF(AND(W25="Probabilidad",W26="Probabilidad"),(AJ25-(+AJ25*AD26)),IF(AND(W25="Impacto",W26="Probabilidad"),(AJ24-(+AJ24*AD26)),IF(W26="Impacto",AJ25,""))),"")</f>
        <v/>
      </c>
      <c r="AI26" s="154" t="str">
        <f t="shared" si="5"/>
        <v/>
      </c>
      <c r="AJ26" s="118" t="str">
        <f t="shared" si="6"/>
        <v/>
      </c>
      <c r="AK26" s="154" t="str">
        <f t="shared" si="7"/>
        <v/>
      </c>
      <c r="AL26" s="118" t="str">
        <f>IFERROR(IF(AND(W25="Impacto",W26="Impacto"),(AL25-(+AL25*AD26)),IF(AND(W25="Probabilidad",W26="Impacto"),(AL24-(+AL24*AD26)),IF(W26="Probabilidad",AL25,""))),"")</f>
        <v/>
      </c>
      <c r="AM26" s="119" t="str">
        <f t="shared" si="8"/>
        <v/>
      </c>
      <c r="AN26" s="361"/>
      <c r="AO26" s="155"/>
      <c r="AP26" s="156"/>
      <c r="AQ26" s="120"/>
      <c r="AR26" s="120"/>
      <c r="AS26" s="155"/>
      <c r="AT26" s="120"/>
      <c r="AU26" s="155"/>
      <c r="AV26" s="120"/>
      <c r="AW26" s="155"/>
      <c r="AX26" s="120"/>
      <c r="AY26" s="155"/>
      <c r="AZ26" s="156"/>
      <c r="BA26" s="155"/>
      <c r="BB26" s="155"/>
      <c r="BC26" s="156"/>
      <c r="BD26" s="120"/>
      <c r="BE26" s="120"/>
      <c r="BF26" s="155"/>
      <c r="BG26" s="155"/>
      <c r="BH26" s="156"/>
      <c r="BI26" s="120"/>
      <c r="BJ26" s="120"/>
      <c r="BK26" s="155"/>
      <c r="BL26" s="155"/>
      <c r="BM26" s="156"/>
      <c r="BN26" s="120"/>
      <c r="BO26" s="120"/>
      <c r="BP26" s="155"/>
      <c r="BQ26" s="155"/>
      <c r="BR26" s="156"/>
      <c r="BS26" s="120"/>
      <c r="BT26" s="120"/>
      <c r="BU26" s="120"/>
      <c r="BV26" s="155"/>
      <c r="BW26" s="155"/>
      <c r="BX26" s="155"/>
      <c r="BY26" s="120"/>
      <c r="BZ26" s="155"/>
      <c r="CA26" s="155"/>
      <c r="CB26" s="120"/>
      <c r="CC26" s="155"/>
      <c r="CD26" s="156"/>
      <c r="CE26" s="155"/>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row>
    <row r="27" spans="1:109" ht="15.75" customHeight="1" x14ac:dyDescent="0.3">
      <c r="A27" s="308"/>
      <c r="B27" s="290"/>
      <c r="C27" s="290"/>
      <c r="D27" s="290"/>
      <c r="E27" s="309"/>
      <c r="F27" s="290"/>
      <c r="G27" s="290"/>
      <c r="H27" s="290"/>
      <c r="I27" s="155"/>
      <c r="J27" s="155"/>
      <c r="K27" s="290"/>
      <c r="L27" s="309"/>
      <c r="M27" s="308"/>
      <c r="N27" s="307"/>
      <c r="O27" s="311"/>
      <c r="P27" s="312"/>
      <c r="Q27" s="311">
        <f t="shared" si="11"/>
        <v>0</v>
      </c>
      <c r="R27" s="307"/>
      <c r="S27" s="311"/>
      <c r="T27" s="310"/>
      <c r="U27" s="156">
        <v>5</v>
      </c>
      <c r="V27" s="116"/>
      <c r="W27" s="157" t="str">
        <f t="shared" si="0"/>
        <v/>
      </c>
      <c r="X27" s="169"/>
      <c r="Y27" s="169"/>
      <c r="Z27" s="169"/>
      <c r="AA27" s="169"/>
      <c r="AB27" s="117"/>
      <c r="AC27" s="117"/>
      <c r="AD27" s="118" t="str">
        <f t="shared" si="4"/>
        <v/>
      </c>
      <c r="AE27" s="117"/>
      <c r="AF27" s="117"/>
      <c r="AG27" s="117"/>
      <c r="AH27" s="185" t="str">
        <f>IFERROR(IF(AND(W26="Probabilidad",W27="Probabilidad"),(AJ26-(+AJ26*AD27)),IF(AND(W26="Impacto",W27="Probabilidad"),(AJ25-(+AJ25*AD27)),IF(W27="Impacto",AJ26,""))),"")</f>
        <v/>
      </c>
      <c r="AI27" s="154" t="str">
        <f>IFERROR(IF(AH27="","",IF(AH27&lt;=0.2,"Muy Baja",IF(AH27&lt;=0.4,"Baja",IF(AH27&lt;=0.6,"Media",IF(AH27&lt;=0.8,"Alta","Muy Alta"))))),"")</f>
        <v/>
      </c>
      <c r="AJ27" s="118" t="str">
        <f t="shared" si="6"/>
        <v/>
      </c>
      <c r="AK27" s="154" t="str">
        <f t="shared" si="7"/>
        <v/>
      </c>
      <c r="AL27" s="118" t="str">
        <f>IFERROR(IF(AND(W26="Impacto",W27="Impacto"),(AL26-(+AL26*AD27)),IF(AND(W26="Probabilidad",W27="Impacto"),(AL25-(+AL25*AD27)),IF(W27="Probabilidad",AL26,""))),"")</f>
        <v/>
      </c>
      <c r="AM27" s="119" t="str">
        <f t="shared" si="8"/>
        <v/>
      </c>
      <c r="AN27" s="361"/>
      <c r="AO27" s="155"/>
      <c r="AP27" s="156"/>
      <c r="AQ27" s="120"/>
      <c r="AR27" s="120"/>
      <c r="AS27" s="155"/>
      <c r="AT27" s="120"/>
      <c r="AU27" s="155"/>
      <c r="AV27" s="120"/>
      <c r="AW27" s="155"/>
      <c r="AX27" s="120"/>
      <c r="AY27" s="155"/>
      <c r="AZ27" s="156"/>
      <c r="BA27" s="155"/>
      <c r="BB27" s="155"/>
      <c r="BC27" s="156"/>
      <c r="BD27" s="120"/>
      <c r="BE27" s="120"/>
      <c r="BF27" s="155"/>
      <c r="BG27" s="155"/>
      <c r="BH27" s="156"/>
      <c r="BI27" s="120"/>
      <c r="BJ27" s="120"/>
      <c r="BK27" s="155"/>
      <c r="BL27" s="155"/>
      <c r="BM27" s="156"/>
      <c r="BN27" s="120"/>
      <c r="BO27" s="120"/>
      <c r="BP27" s="155"/>
      <c r="BQ27" s="155"/>
      <c r="BR27" s="156"/>
      <c r="BS27" s="120"/>
      <c r="BT27" s="120"/>
      <c r="BU27" s="120"/>
      <c r="BV27" s="155"/>
      <c r="BW27" s="155"/>
      <c r="BX27" s="155"/>
      <c r="BY27" s="120"/>
      <c r="BZ27" s="155"/>
      <c r="CA27" s="155"/>
      <c r="CB27" s="120"/>
      <c r="CC27" s="155"/>
      <c r="CD27" s="156"/>
      <c r="CE27" s="155"/>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row>
    <row r="28" spans="1:109" ht="15.75" customHeight="1" x14ac:dyDescent="0.3">
      <c r="A28" s="308"/>
      <c r="B28" s="290"/>
      <c r="C28" s="290"/>
      <c r="D28" s="290"/>
      <c r="E28" s="309"/>
      <c r="F28" s="290"/>
      <c r="G28" s="290"/>
      <c r="H28" s="290"/>
      <c r="I28" s="155"/>
      <c r="J28" s="155"/>
      <c r="K28" s="290"/>
      <c r="L28" s="309"/>
      <c r="M28" s="308"/>
      <c r="N28" s="307"/>
      <c r="O28" s="311"/>
      <c r="P28" s="312"/>
      <c r="Q28" s="311">
        <f t="shared" si="11"/>
        <v>0</v>
      </c>
      <c r="R28" s="307"/>
      <c r="S28" s="311"/>
      <c r="T28" s="310"/>
      <c r="U28" s="156">
        <v>6</v>
      </c>
      <c r="V28" s="116"/>
      <c r="W28" s="157" t="str">
        <f t="shared" si="0"/>
        <v/>
      </c>
      <c r="X28" s="169"/>
      <c r="Y28" s="169"/>
      <c r="Z28" s="169"/>
      <c r="AA28" s="169"/>
      <c r="AB28" s="117"/>
      <c r="AC28" s="117"/>
      <c r="AD28" s="118" t="str">
        <f t="shared" si="4"/>
        <v/>
      </c>
      <c r="AE28" s="117"/>
      <c r="AF28" s="117"/>
      <c r="AG28" s="117"/>
      <c r="AH28" s="186" t="str">
        <f>IFERROR(IF(AND(W27="Probabilidad",W28="Probabilidad"),(AJ27-(+AJ27*AD28)),IF(AND(W27="Impacto",W28="Probabilidad"),(AJ26-(+AJ26*AD28)),IF(W28="Impacto",AJ27,""))),"")</f>
        <v/>
      </c>
      <c r="AI28" s="154" t="str">
        <f t="shared" si="5"/>
        <v/>
      </c>
      <c r="AJ28" s="118" t="str">
        <f t="shared" si="6"/>
        <v/>
      </c>
      <c r="AK28" s="154" t="str">
        <f t="shared" si="7"/>
        <v/>
      </c>
      <c r="AL28" s="118" t="str">
        <f>IFERROR(IF(AND(W27="Impacto",W28="Impacto"),(AL27-(+AL27*AD28)),IF(AND(W27="Probabilidad",W28="Impacto"),(AL26-(+AL26*AD28)),IF(W28="Probabilidad",AL27,""))),"")</f>
        <v/>
      </c>
      <c r="AM28" s="119" t="str">
        <f t="shared" si="8"/>
        <v/>
      </c>
      <c r="AN28" s="362"/>
      <c r="AO28" s="155"/>
      <c r="AP28" s="156"/>
      <c r="AQ28" s="120"/>
      <c r="AR28" s="120"/>
      <c r="AS28" s="155"/>
      <c r="AT28" s="120"/>
      <c r="AU28" s="155"/>
      <c r="AV28" s="120"/>
      <c r="AW28" s="155"/>
      <c r="AX28" s="120"/>
      <c r="AY28" s="155"/>
      <c r="AZ28" s="156"/>
      <c r="BA28" s="155"/>
      <c r="BB28" s="155"/>
      <c r="BC28" s="156"/>
      <c r="BD28" s="120"/>
      <c r="BE28" s="120"/>
      <c r="BF28" s="155"/>
      <c r="BG28" s="155"/>
      <c r="BH28" s="156"/>
      <c r="BI28" s="120"/>
      <c r="BJ28" s="120"/>
      <c r="BK28" s="155"/>
      <c r="BL28" s="155"/>
      <c r="BM28" s="156"/>
      <c r="BN28" s="120"/>
      <c r="BO28" s="120"/>
      <c r="BP28" s="155"/>
      <c r="BQ28" s="155"/>
      <c r="BR28" s="156"/>
      <c r="BS28" s="120"/>
      <c r="BT28" s="120"/>
      <c r="BU28" s="120"/>
      <c r="BV28" s="155"/>
      <c r="BW28" s="155"/>
      <c r="BX28" s="155"/>
      <c r="BY28" s="120"/>
      <c r="BZ28" s="155"/>
      <c r="CA28" s="155"/>
      <c r="CB28" s="120"/>
      <c r="CC28" s="155"/>
      <c r="CD28" s="156"/>
      <c r="CE28" s="155"/>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row>
    <row r="29" spans="1:109" ht="15.75" customHeight="1" x14ac:dyDescent="0.3">
      <c r="A29" s="308">
        <v>5</v>
      </c>
      <c r="B29" s="290"/>
      <c r="C29" s="290"/>
      <c r="D29" s="290"/>
      <c r="E29" s="309"/>
      <c r="F29" s="290"/>
      <c r="G29" s="290"/>
      <c r="H29" s="290"/>
      <c r="I29" s="155"/>
      <c r="J29" s="155"/>
      <c r="K29" s="290"/>
      <c r="L29" s="309"/>
      <c r="M29" s="308"/>
      <c r="N29" s="307" t="str">
        <f>IF(M29&lt;=0,"",IF(M29&lt;=2,"Muy Baja",IF(M29&lt;=24,"Baja",IF(M29&lt;=500,"Media",IF(M29&lt;=5000,"Alta","Muy Alta")))))</f>
        <v/>
      </c>
      <c r="O29" s="311" t="str">
        <f>IF(N29="","",IF(N29="Muy Baja",0.2,IF(N29="Baja",0.4,IF(N29="Media",0.6,IF(N29="Alta",0.8,IF(N29="Muy Alta",1,))))))</f>
        <v/>
      </c>
      <c r="P29" s="312"/>
      <c r="Q29" s="311">
        <f>IF(NOT(ISERROR(MATCH(P29,'Tabla Impacto'!$B$221:$B$223,0))),'Tabla Impacto'!$F$223&amp;"Por favor no seleccionar los criterios de impacto(Afectación Económica o presupuestal y Pérdida Reputacional)",P29)</f>
        <v>0</v>
      </c>
      <c r="R29" s="307" t="str">
        <f>IF(OR(Q29='Tabla Impacto'!$C$11,Q29='Tabla Impacto'!$D$11),"Leve",IF(OR(Q29='Tabla Impacto'!$C$12,Q29='Tabla Impacto'!$D$12),"Menor",IF(OR(Q29='Tabla Impacto'!$C$13,Q29='Tabla Impacto'!$D$13),"Moderado",IF(OR(Q29='Tabla Impacto'!$C$14,Q29='Tabla Impacto'!$D$14),"Mayor",IF(OR(Q29='Tabla Impacto'!$C$15,Q29='Tabla Impacto'!$D$15),"Catastrófico","")))))</f>
        <v/>
      </c>
      <c r="S29" s="311" t="str">
        <f>IF(R29="","",IF(R29="Leve",0.2,IF(R29="Menor",0.4,IF(R29="Moderado",0.6,IF(R29="Mayor",0.8,IF(R29="Catastrófico",1,))))))</f>
        <v/>
      </c>
      <c r="T29" s="310" t="str">
        <f>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56">
        <v>1</v>
      </c>
      <c r="V29" s="116"/>
      <c r="W29" s="157" t="str">
        <f t="shared" si="0"/>
        <v/>
      </c>
      <c r="X29" s="169"/>
      <c r="Y29" s="169"/>
      <c r="Z29" s="169"/>
      <c r="AA29" s="169"/>
      <c r="AB29" s="117"/>
      <c r="AC29" s="117"/>
      <c r="AD29" s="118" t="str">
        <f t="shared" si="4"/>
        <v/>
      </c>
      <c r="AE29" s="117"/>
      <c r="AF29" s="117"/>
      <c r="AG29" s="117"/>
      <c r="AH29" s="186" t="str">
        <f>IFERROR(IF(W29="Probabilidad",(O29-(+O29*AD29)),IF(W29="Impacto",O29,"")),"")</f>
        <v/>
      </c>
      <c r="AI29" s="154" t="str">
        <f>IFERROR(IF(AH29="","",IF(AH29&lt;=0.2,"Muy Baja",IF(AH29&lt;=0.4,"Baja",IF(AH29&lt;=0.6,"Media",IF(AH29&lt;=0.8,"Alta","Muy Alta"))))),"")</f>
        <v/>
      </c>
      <c r="AJ29" s="118" t="str">
        <f t="shared" si="6"/>
        <v/>
      </c>
      <c r="AK29" s="154" t="str">
        <f>IFERROR(IF(AL29="","",IF(AL29&lt;=0.2,"Leve",IF(AL29&lt;=0.4,"Menor",IF(AL29&lt;=0.6,"Moderado",IF(AL29&lt;=0.8,"Mayor","Catastrófico"))))),"")</f>
        <v/>
      </c>
      <c r="AL29" s="118" t="str">
        <f>IFERROR(IF(W29="Impacto",(S29-(+S29*AD29)),IF(W29="Probabilidad",S29,"")),"")</f>
        <v/>
      </c>
      <c r="AM29" s="119" t="str">
        <f t="shared" si="8"/>
        <v/>
      </c>
      <c r="AN29" s="360"/>
      <c r="AO29" s="155"/>
      <c r="AP29" s="156"/>
      <c r="AQ29" s="120"/>
      <c r="AR29" s="120"/>
      <c r="AS29" s="155"/>
      <c r="AT29" s="120"/>
      <c r="AU29" s="155"/>
      <c r="AV29" s="120"/>
      <c r="AW29" s="155"/>
      <c r="AX29" s="120"/>
      <c r="AY29" s="155"/>
      <c r="AZ29" s="156"/>
      <c r="BA29" s="155"/>
      <c r="BB29" s="155"/>
      <c r="BC29" s="156"/>
      <c r="BD29" s="120"/>
      <c r="BE29" s="120"/>
      <c r="BF29" s="155"/>
      <c r="BG29" s="155"/>
      <c r="BH29" s="156"/>
      <c r="BI29" s="120"/>
      <c r="BJ29" s="120"/>
      <c r="BK29" s="155"/>
      <c r="BL29" s="155"/>
      <c r="BM29" s="156"/>
      <c r="BN29" s="120"/>
      <c r="BO29" s="120"/>
      <c r="BP29" s="155"/>
      <c r="BQ29" s="155"/>
      <c r="BR29" s="156"/>
      <c r="BS29" s="120"/>
      <c r="BT29" s="120"/>
      <c r="BU29" s="120"/>
      <c r="BV29" s="155"/>
      <c r="BW29" s="155"/>
      <c r="BX29" s="155"/>
      <c r="BY29" s="120"/>
      <c r="BZ29" s="155"/>
      <c r="CA29" s="155"/>
      <c r="CB29" s="120"/>
      <c r="CC29" s="155"/>
      <c r="CD29" s="156"/>
      <c r="CE29" s="155"/>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row>
    <row r="30" spans="1:109" ht="15.75" customHeight="1" x14ac:dyDescent="0.3">
      <c r="A30" s="308"/>
      <c r="B30" s="290"/>
      <c r="C30" s="290"/>
      <c r="D30" s="290"/>
      <c r="E30" s="309"/>
      <c r="F30" s="290"/>
      <c r="G30" s="290"/>
      <c r="H30" s="290"/>
      <c r="I30" s="155"/>
      <c r="J30" s="155"/>
      <c r="K30" s="290"/>
      <c r="L30" s="309"/>
      <c r="M30" s="308"/>
      <c r="N30" s="307"/>
      <c r="O30" s="311"/>
      <c r="P30" s="312"/>
      <c r="Q30" s="311">
        <f t="shared" ref="Q30:Q34" si="12">IF(NOT(ISERROR(MATCH(P30,_xlfn.ANCHORARRAY(E41),0))),O43&amp;"Por favor no seleccionar los criterios de impacto",P30)</f>
        <v>0</v>
      </c>
      <c r="R30" s="307"/>
      <c r="S30" s="311"/>
      <c r="T30" s="310"/>
      <c r="U30" s="156">
        <v>2</v>
      </c>
      <c r="V30" s="116"/>
      <c r="W30" s="157" t="str">
        <f t="shared" si="0"/>
        <v/>
      </c>
      <c r="X30" s="169"/>
      <c r="Y30" s="169"/>
      <c r="Z30" s="169"/>
      <c r="AA30" s="169"/>
      <c r="AB30" s="117"/>
      <c r="AC30" s="117"/>
      <c r="AD30" s="118" t="str">
        <f t="shared" si="4"/>
        <v/>
      </c>
      <c r="AE30" s="117"/>
      <c r="AF30" s="117"/>
      <c r="AG30" s="117"/>
      <c r="AH30" s="186" t="str">
        <f>IFERROR(IF(AND(W29="Probabilidad",W30="Probabilidad"),(AJ29-(+AJ29*AD30)),IF(W30="Probabilidad",(O29-(+O29*AD30)),IF(W30="Impacto",AJ29,""))),"")</f>
        <v/>
      </c>
      <c r="AI30" s="154" t="str">
        <f t="shared" si="5"/>
        <v/>
      </c>
      <c r="AJ30" s="118" t="str">
        <f t="shared" si="6"/>
        <v/>
      </c>
      <c r="AK30" s="154" t="str">
        <f t="shared" si="7"/>
        <v/>
      </c>
      <c r="AL30" s="118" t="str">
        <f>IFERROR(IF(AND(W29="Impacto",W30="Impacto"),(AL23-(+AL23*AD30)),IF(W30="Impacto",($S$29-(+$S$29*AD30)),IF(W30="Probabilidad",AL23,""))),"")</f>
        <v/>
      </c>
      <c r="AM30" s="119" t="str">
        <f t="shared" si="8"/>
        <v/>
      </c>
      <c r="AN30" s="361"/>
      <c r="AO30" s="155"/>
      <c r="AP30" s="156"/>
      <c r="AQ30" s="120"/>
      <c r="AR30" s="120"/>
      <c r="AS30" s="155"/>
      <c r="AT30" s="120"/>
      <c r="AU30" s="155"/>
      <c r="AV30" s="120"/>
      <c r="AW30" s="155"/>
      <c r="AX30" s="120"/>
      <c r="AY30" s="155"/>
      <c r="AZ30" s="156"/>
      <c r="BA30" s="155"/>
      <c r="BB30" s="155"/>
      <c r="BC30" s="156"/>
      <c r="BD30" s="120"/>
      <c r="BE30" s="120"/>
      <c r="BF30" s="155"/>
      <c r="BG30" s="155"/>
      <c r="BH30" s="156"/>
      <c r="BI30" s="120"/>
      <c r="BJ30" s="120"/>
      <c r="BK30" s="155"/>
      <c r="BL30" s="155"/>
      <c r="BM30" s="156"/>
      <c r="BN30" s="120"/>
      <c r="BO30" s="120"/>
      <c r="BP30" s="155"/>
      <c r="BQ30" s="155"/>
      <c r="BR30" s="156"/>
      <c r="BS30" s="120"/>
      <c r="BT30" s="120"/>
      <c r="BU30" s="120"/>
      <c r="BV30" s="155"/>
      <c r="BW30" s="155"/>
      <c r="BX30" s="155"/>
      <c r="BY30" s="120"/>
      <c r="BZ30" s="155"/>
      <c r="CA30" s="155"/>
      <c r="CB30" s="120"/>
      <c r="CC30" s="155"/>
      <c r="CD30" s="156"/>
      <c r="CE30" s="155"/>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row>
    <row r="31" spans="1:109" ht="15.75" customHeight="1" x14ac:dyDescent="0.3">
      <c r="A31" s="308"/>
      <c r="B31" s="290"/>
      <c r="C31" s="290"/>
      <c r="D31" s="290"/>
      <c r="E31" s="309"/>
      <c r="F31" s="290"/>
      <c r="G31" s="290"/>
      <c r="H31" s="290"/>
      <c r="I31" s="155"/>
      <c r="J31" s="155"/>
      <c r="K31" s="290"/>
      <c r="L31" s="309"/>
      <c r="M31" s="308"/>
      <c r="N31" s="307"/>
      <c r="O31" s="311"/>
      <c r="P31" s="312"/>
      <c r="Q31" s="311">
        <f t="shared" si="12"/>
        <v>0</v>
      </c>
      <c r="R31" s="307"/>
      <c r="S31" s="311"/>
      <c r="T31" s="310"/>
      <c r="U31" s="156">
        <v>3</v>
      </c>
      <c r="V31" s="121"/>
      <c r="W31" s="157" t="str">
        <f t="shared" si="0"/>
        <v/>
      </c>
      <c r="X31" s="169"/>
      <c r="Y31" s="169"/>
      <c r="Z31" s="169"/>
      <c r="AA31" s="169"/>
      <c r="AB31" s="117"/>
      <c r="AC31" s="117"/>
      <c r="AD31" s="118" t="str">
        <f t="shared" si="4"/>
        <v/>
      </c>
      <c r="AE31" s="117"/>
      <c r="AF31" s="117"/>
      <c r="AG31" s="117"/>
      <c r="AH31" s="186" t="str">
        <f>IFERROR(IF(AND(W30="Probabilidad",W31="Probabilidad"),(AJ30-(+AJ30*AD31)),IF(AND(W30="Impacto",W31="Probabilidad"),(AJ29-(+AJ29*AD31)),IF(W31="Impacto",AJ30,""))),"")</f>
        <v/>
      </c>
      <c r="AI31" s="154" t="str">
        <f t="shared" si="5"/>
        <v/>
      </c>
      <c r="AJ31" s="118" t="str">
        <f t="shared" si="6"/>
        <v/>
      </c>
      <c r="AK31" s="154" t="str">
        <f t="shared" si="7"/>
        <v/>
      </c>
      <c r="AL31" s="118" t="str">
        <f>IFERROR(IF(AND(W30="Impacto",W31="Impacto"),(AL30-(+AL30*AD31)),IF(AND(W30="Probabilidad",W31="Impacto"),(AL29-(+AL29*AD31)),IF(W31="Probabilidad",AL30,""))),"")</f>
        <v/>
      </c>
      <c r="AM31" s="119" t="str">
        <f t="shared" si="8"/>
        <v/>
      </c>
      <c r="AN31" s="361"/>
      <c r="AO31" s="155"/>
      <c r="AP31" s="156"/>
      <c r="AQ31" s="120"/>
      <c r="AR31" s="120"/>
      <c r="AS31" s="155"/>
      <c r="AT31" s="120"/>
      <c r="AU31" s="155"/>
      <c r="AV31" s="120"/>
      <c r="AW31" s="155"/>
      <c r="AX31" s="120"/>
      <c r="AY31" s="155"/>
      <c r="AZ31" s="156"/>
      <c r="BA31" s="155"/>
      <c r="BB31" s="155"/>
      <c r="BC31" s="156"/>
      <c r="BD31" s="120"/>
      <c r="BE31" s="120"/>
      <c r="BF31" s="155"/>
      <c r="BG31" s="155"/>
      <c r="BH31" s="156"/>
      <c r="BI31" s="120"/>
      <c r="BJ31" s="120"/>
      <c r="BK31" s="155"/>
      <c r="BL31" s="155"/>
      <c r="BM31" s="156"/>
      <c r="BN31" s="120"/>
      <c r="BO31" s="120"/>
      <c r="BP31" s="155"/>
      <c r="BQ31" s="155"/>
      <c r="BR31" s="156"/>
      <c r="BS31" s="120"/>
      <c r="BT31" s="120"/>
      <c r="BU31" s="120"/>
      <c r="BV31" s="155"/>
      <c r="BW31" s="155"/>
      <c r="BX31" s="155"/>
      <c r="BY31" s="120"/>
      <c r="BZ31" s="155"/>
      <c r="CA31" s="155"/>
      <c r="CB31" s="120"/>
      <c r="CC31" s="155"/>
      <c r="CD31" s="156"/>
      <c r="CE31" s="155"/>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row>
    <row r="32" spans="1:109" ht="15.75" customHeight="1" x14ac:dyDescent="0.3">
      <c r="A32" s="308"/>
      <c r="B32" s="290"/>
      <c r="C32" s="290"/>
      <c r="D32" s="290"/>
      <c r="E32" s="309"/>
      <c r="F32" s="290"/>
      <c r="G32" s="290"/>
      <c r="H32" s="290"/>
      <c r="I32" s="155"/>
      <c r="J32" s="155"/>
      <c r="K32" s="290"/>
      <c r="L32" s="309"/>
      <c r="M32" s="308"/>
      <c r="N32" s="307"/>
      <c r="O32" s="311"/>
      <c r="P32" s="312"/>
      <c r="Q32" s="311">
        <f t="shared" si="12"/>
        <v>0</v>
      </c>
      <c r="R32" s="307"/>
      <c r="S32" s="311"/>
      <c r="T32" s="310"/>
      <c r="U32" s="156">
        <v>4</v>
      </c>
      <c r="V32" s="116"/>
      <c r="W32" s="157" t="str">
        <f t="shared" si="0"/>
        <v/>
      </c>
      <c r="X32" s="169"/>
      <c r="Y32" s="169"/>
      <c r="Z32" s="169"/>
      <c r="AA32" s="169"/>
      <c r="AB32" s="117"/>
      <c r="AC32" s="117"/>
      <c r="AD32" s="118" t="str">
        <f t="shared" si="4"/>
        <v/>
      </c>
      <c r="AE32" s="117"/>
      <c r="AF32" s="117"/>
      <c r="AG32" s="117"/>
      <c r="AH32" s="186" t="str">
        <f>IFERROR(IF(AND(W31="Probabilidad",W32="Probabilidad"),(AJ31-(+AJ31*AD32)),IF(AND(W31="Impacto",W32="Probabilidad"),(AJ30-(+AJ30*AD32)),IF(W32="Impacto",AJ31,""))),"")</f>
        <v/>
      </c>
      <c r="AI32" s="154" t="str">
        <f t="shared" si="5"/>
        <v/>
      </c>
      <c r="AJ32" s="118" t="str">
        <f t="shared" si="6"/>
        <v/>
      </c>
      <c r="AK32" s="154" t="str">
        <f t="shared" si="7"/>
        <v/>
      </c>
      <c r="AL32" s="118" t="str">
        <f>IFERROR(IF(AND(W31="Impacto",W32="Impacto"),(AL31-(+AL31*AD32)),IF(AND(W31="Probabilidad",W32="Impacto"),(AL30-(+AL30*AD32)),IF(W32="Probabilidad",AL31,""))),"")</f>
        <v/>
      </c>
      <c r="AM32" s="119" t="str">
        <f t="shared" si="8"/>
        <v/>
      </c>
      <c r="AN32" s="361"/>
      <c r="AO32" s="155"/>
      <c r="AP32" s="156"/>
      <c r="AQ32" s="120"/>
      <c r="AR32" s="120"/>
      <c r="AS32" s="155"/>
      <c r="AT32" s="120"/>
      <c r="AU32" s="155"/>
      <c r="AV32" s="120"/>
      <c r="AW32" s="155"/>
      <c r="AX32" s="120"/>
      <c r="AY32" s="155"/>
      <c r="AZ32" s="156"/>
      <c r="BA32" s="155"/>
      <c r="BB32" s="155"/>
      <c r="BC32" s="156"/>
      <c r="BD32" s="120"/>
      <c r="BE32" s="120"/>
      <c r="BF32" s="155"/>
      <c r="BG32" s="155"/>
      <c r="BH32" s="156"/>
      <c r="BI32" s="120"/>
      <c r="BJ32" s="120"/>
      <c r="BK32" s="155"/>
      <c r="BL32" s="155"/>
      <c r="BM32" s="156"/>
      <c r="BN32" s="120"/>
      <c r="BO32" s="120"/>
      <c r="BP32" s="155"/>
      <c r="BQ32" s="155"/>
      <c r="BR32" s="156"/>
      <c r="BS32" s="120"/>
      <c r="BT32" s="120"/>
      <c r="BU32" s="120"/>
      <c r="BV32" s="155"/>
      <c r="BW32" s="155"/>
      <c r="BX32" s="155"/>
      <c r="BY32" s="120"/>
      <c r="BZ32" s="155"/>
      <c r="CA32" s="155"/>
      <c r="CB32" s="120"/>
      <c r="CC32" s="155"/>
      <c r="CD32" s="156"/>
      <c r="CE32" s="155"/>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row>
    <row r="33" spans="1:109" ht="15.75" customHeight="1" x14ac:dyDescent="0.3">
      <c r="A33" s="308"/>
      <c r="B33" s="290"/>
      <c r="C33" s="290"/>
      <c r="D33" s="290"/>
      <c r="E33" s="309"/>
      <c r="F33" s="290"/>
      <c r="G33" s="290"/>
      <c r="H33" s="290"/>
      <c r="I33" s="155"/>
      <c r="J33" s="155"/>
      <c r="K33" s="290"/>
      <c r="L33" s="309"/>
      <c r="M33" s="308"/>
      <c r="N33" s="307"/>
      <c r="O33" s="311"/>
      <c r="P33" s="312"/>
      <c r="Q33" s="311">
        <f t="shared" si="12"/>
        <v>0</v>
      </c>
      <c r="R33" s="307"/>
      <c r="S33" s="311"/>
      <c r="T33" s="310"/>
      <c r="U33" s="156">
        <v>5</v>
      </c>
      <c r="V33" s="116"/>
      <c r="W33" s="157" t="str">
        <f t="shared" si="0"/>
        <v/>
      </c>
      <c r="X33" s="169"/>
      <c r="Y33" s="169"/>
      <c r="Z33" s="169"/>
      <c r="AA33" s="169"/>
      <c r="AB33" s="117"/>
      <c r="AC33" s="117"/>
      <c r="AD33" s="118" t="str">
        <f t="shared" si="4"/>
        <v/>
      </c>
      <c r="AE33" s="117"/>
      <c r="AF33" s="117"/>
      <c r="AG33" s="117"/>
      <c r="AH33" s="186" t="str">
        <f>IFERROR(IF(AND(W32="Probabilidad",W33="Probabilidad"),(AJ32-(+AJ32*AD33)),IF(AND(W32="Impacto",W33="Probabilidad"),(AJ31-(+AJ31*AD33)),IF(W33="Impacto",AJ32,""))),"")</f>
        <v/>
      </c>
      <c r="AI33" s="154" t="str">
        <f t="shared" si="5"/>
        <v/>
      </c>
      <c r="AJ33" s="118" t="str">
        <f t="shared" si="6"/>
        <v/>
      </c>
      <c r="AK33" s="154" t="str">
        <f t="shared" si="7"/>
        <v/>
      </c>
      <c r="AL33" s="118" t="str">
        <f>IFERROR(IF(AND(W32="Impacto",W33="Impacto"),(AL32-(+AL32*AD33)),IF(AND(W32="Probabilidad",W33="Impacto"),(AL31-(+AL31*AD33)),IF(W33="Probabilidad",AL32,""))),"")</f>
        <v/>
      </c>
      <c r="AM33" s="119" t="str">
        <f t="shared" si="8"/>
        <v/>
      </c>
      <c r="AN33" s="361"/>
      <c r="AO33" s="155"/>
      <c r="AP33" s="156"/>
      <c r="AQ33" s="120"/>
      <c r="AR33" s="120"/>
      <c r="AS33" s="155"/>
      <c r="AT33" s="120"/>
      <c r="AU33" s="155"/>
      <c r="AV33" s="120"/>
      <c r="AW33" s="155"/>
      <c r="AX33" s="120"/>
      <c r="AY33" s="155"/>
      <c r="AZ33" s="156"/>
      <c r="BA33" s="155"/>
      <c r="BB33" s="155"/>
      <c r="BC33" s="156"/>
      <c r="BD33" s="120"/>
      <c r="BE33" s="120"/>
      <c r="BF33" s="155"/>
      <c r="BG33" s="155"/>
      <c r="BH33" s="156"/>
      <c r="BI33" s="120"/>
      <c r="BJ33" s="120"/>
      <c r="BK33" s="155"/>
      <c r="BL33" s="155"/>
      <c r="BM33" s="156"/>
      <c r="BN33" s="120"/>
      <c r="BO33" s="120"/>
      <c r="BP33" s="155"/>
      <c r="BQ33" s="155"/>
      <c r="BR33" s="156"/>
      <c r="BS33" s="120"/>
      <c r="BT33" s="120"/>
      <c r="BU33" s="120"/>
      <c r="BV33" s="155"/>
      <c r="BW33" s="155"/>
      <c r="BX33" s="155"/>
      <c r="BY33" s="120"/>
      <c r="BZ33" s="155"/>
      <c r="CA33" s="155"/>
      <c r="CB33" s="120"/>
      <c r="CC33" s="155"/>
      <c r="CD33" s="156"/>
      <c r="CE33" s="155"/>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row>
    <row r="34" spans="1:109" ht="15.75" customHeight="1" x14ac:dyDescent="0.3">
      <c r="A34" s="308"/>
      <c r="B34" s="290"/>
      <c r="C34" s="290"/>
      <c r="D34" s="290"/>
      <c r="E34" s="309"/>
      <c r="F34" s="290"/>
      <c r="G34" s="290"/>
      <c r="H34" s="290"/>
      <c r="I34" s="155"/>
      <c r="J34" s="155"/>
      <c r="K34" s="290"/>
      <c r="L34" s="309"/>
      <c r="M34" s="308"/>
      <c r="N34" s="307"/>
      <c r="O34" s="311"/>
      <c r="P34" s="312"/>
      <c r="Q34" s="311">
        <f t="shared" si="12"/>
        <v>0</v>
      </c>
      <c r="R34" s="307"/>
      <c r="S34" s="311"/>
      <c r="T34" s="310"/>
      <c r="U34" s="156">
        <v>6</v>
      </c>
      <c r="V34" s="116"/>
      <c r="W34" s="157" t="str">
        <f t="shared" si="0"/>
        <v/>
      </c>
      <c r="X34" s="169"/>
      <c r="Y34" s="169"/>
      <c r="Z34" s="169"/>
      <c r="AA34" s="169"/>
      <c r="AB34" s="117"/>
      <c r="AC34" s="117"/>
      <c r="AD34" s="118" t="str">
        <f t="shared" si="4"/>
        <v/>
      </c>
      <c r="AE34" s="117"/>
      <c r="AF34" s="117"/>
      <c r="AG34" s="117"/>
      <c r="AH34" s="186" t="str">
        <f>IFERROR(IF(AND(W33="Probabilidad",W34="Probabilidad"),(AJ33-(+AJ33*AD34)),IF(AND(W33="Impacto",W34="Probabilidad"),(AJ32-(+AJ32*AD34)),IF(W34="Impacto",AJ33,""))),"")</f>
        <v/>
      </c>
      <c r="AI34" s="154" t="str">
        <f t="shared" si="5"/>
        <v/>
      </c>
      <c r="AJ34" s="118" t="str">
        <f t="shared" si="6"/>
        <v/>
      </c>
      <c r="AK34" s="154" t="str">
        <f t="shared" si="7"/>
        <v/>
      </c>
      <c r="AL34" s="118" t="str">
        <f>IFERROR(IF(AND(W33="Impacto",W34="Impacto"),(AL33-(+AL33*AD34)),IF(AND(W33="Probabilidad",W34="Impacto"),(AL32-(+AL32*AD34)),IF(W34="Probabilidad",AL33,""))),"")</f>
        <v/>
      </c>
      <c r="AM34" s="119" t="str">
        <f t="shared" si="8"/>
        <v/>
      </c>
      <c r="AN34" s="362"/>
      <c r="AO34" s="155"/>
      <c r="AP34" s="156"/>
      <c r="AQ34" s="120"/>
      <c r="AR34" s="120"/>
      <c r="AS34" s="155"/>
      <c r="AT34" s="120"/>
      <c r="AU34" s="155"/>
      <c r="AV34" s="120"/>
      <c r="AW34" s="155"/>
      <c r="AX34" s="120"/>
      <c r="AY34" s="155"/>
      <c r="AZ34" s="156"/>
      <c r="BA34" s="155"/>
      <c r="BB34" s="155"/>
      <c r="BC34" s="156"/>
      <c r="BD34" s="120"/>
      <c r="BE34" s="120"/>
      <c r="BF34" s="155"/>
      <c r="BG34" s="155"/>
      <c r="BH34" s="156"/>
      <c r="BI34" s="120"/>
      <c r="BJ34" s="120"/>
      <c r="BK34" s="155"/>
      <c r="BL34" s="155"/>
      <c r="BM34" s="156"/>
      <c r="BN34" s="120"/>
      <c r="BO34" s="120"/>
      <c r="BP34" s="155"/>
      <c r="BQ34" s="155"/>
      <c r="BR34" s="156"/>
      <c r="BS34" s="120"/>
      <c r="BT34" s="120"/>
      <c r="BU34" s="120"/>
      <c r="BV34" s="155"/>
      <c r="BW34" s="155"/>
      <c r="BX34" s="155"/>
      <c r="BY34" s="120"/>
      <c r="BZ34" s="155"/>
      <c r="CA34" s="155"/>
      <c r="CB34" s="120"/>
      <c r="CC34" s="155"/>
      <c r="CD34" s="156"/>
      <c r="CE34" s="155"/>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row>
    <row r="35" spans="1:109" ht="15.75" customHeight="1" x14ac:dyDescent="0.3">
      <c r="A35" s="308">
        <v>6</v>
      </c>
      <c r="B35" s="290"/>
      <c r="C35" s="290"/>
      <c r="D35" s="290"/>
      <c r="E35" s="309"/>
      <c r="F35" s="290"/>
      <c r="G35" s="290"/>
      <c r="H35" s="290"/>
      <c r="I35" s="155"/>
      <c r="J35" s="155"/>
      <c r="K35" s="290"/>
      <c r="L35" s="309"/>
      <c r="M35" s="308"/>
      <c r="N35" s="307" t="str">
        <f>IF(M35&lt;=0,"",IF(M35&lt;=2,"Muy Baja",IF(M35&lt;=24,"Baja",IF(M35&lt;=500,"Media",IF(M35&lt;=5000,"Alta","Muy Alta")))))</f>
        <v/>
      </c>
      <c r="O35" s="311" t="str">
        <f>IF(N35="","",IF(N35="Muy Baja",0.2,IF(N35="Baja",0.4,IF(N35="Media",0.6,IF(N35="Alta",0.8,IF(N35="Muy Alta",1,))))))</f>
        <v/>
      </c>
      <c r="P35" s="312"/>
      <c r="Q35" s="311">
        <f>IF(NOT(ISERROR(MATCH(P35,'Tabla Impacto'!$B$221:$B$223,0))),'Tabla Impacto'!$F$223&amp;"Por favor no seleccionar los criterios de impacto(Afectación Económica o presupuestal y Pérdida Reputacional)",P35)</f>
        <v>0</v>
      </c>
      <c r="R35" s="307" t="str">
        <f>IF(OR(Q35='Tabla Impacto'!$C$11,Q35='Tabla Impacto'!$D$11),"Leve",IF(OR(Q35='Tabla Impacto'!$C$12,Q35='Tabla Impacto'!$D$12),"Menor",IF(OR(Q35='Tabla Impacto'!$C$13,Q35='Tabla Impacto'!$D$13),"Moderado",IF(OR(Q35='Tabla Impacto'!$C$14,Q35='Tabla Impacto'!$D$14),"Mayor",IF(OR(Q35='Tabla Impacto'!$C$15,Q35='Tabla Impacto'!$D$15),"Catastrófico","")))))</f>
        <v/>
      </c>
      <c r="S35" s="311" t="str">
        <f>IF(R35="","",IF(R35="Leve",0.2,IF(R35="Menor",0.4,IF(R35="Moderado",0.6,IF(R35="Mayor",0.8,IF(R35="Catastrófico",1,))))))</f>
        <v/>
      </c>
      <c r="T35" s="310" t="str">
        <f>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56">
        <v>1</v>
      </c>
      <c r="V35" s="116"/>
      <c r="W35" s="157" t="str">
        <f t="shared" si="0"/>
        <v/>
      </c>
      <c r="X35" s="169"/>
      <c r="Y35" s="169"/>
      <c r="Z35" s="169"/>
      <c r="AA35" s="169"/>
      <c r="AB35" s="117"/>
      <c r="AC35" s="117"/>
      <c r="AD35" s="118" t="str">
        <f t="shared" si="4"/>
        <v/>
      </c>
      <c r="AE35" s="117"/>
      <c r="AF35" s="117"/>
      <c r="AG35" s="117"/>
      <c r="AH35" s="186" t="str">
        <f>IFERROR(IF(W35="Probabilidad",(O35-(+O35*AD35)),IF(W35="Impacto",O35,"")),"")</f>
        <v/>
      </c>
      <c r="AI35" s="154" t="str">
        <f>IFERROR(IF(AH35="","",IF(AH35&lt;=0.2,"Muy Baja",IF(AH35&lt;=0.4,"Baja",IF(AH35&lt;=0.6,"Media",IF(AH35&lt;=0.8,"Alta","Muy Alta"))))),"")</f>
        <v/>
      </c>
      <c r="AJ35" s="118" t="str">
        <f t="shared" si="6"/>
        <v/>
      </c>
      <c r="AK35" s="154" t="str">
        <f>IFERROR(IF(AL35="","",IF(AL35&lt;=0.2,"Leve",IF(AL35&lt;=0.4,"Menor",IF(AL35&lt;=0.6,"Moderado",IF(AL35&lt;=0.8,"Mayor","Catastrófico"))))),"")</f>
        <v/>
      </c>
      <c r="AL35" s="118" t="str">
        <f>IFERROR(IF(W35="Impacto",(S35-(+S35*AD35)),IF(W35="Probabilidad",S35,"")),"")</f>
        <v/>
      </c>
      <c r="AM35" s="119" t="str">
        <f t="shared" si="8"/>
        <v/>
      </c>
      <c r="AN35" s="360"/>
      <c r="AO35" s="155"/>
      <c r="AP35" s="156"/>
      <c r="AQ35" s="120"/>
      <c r="AR35" s="120"/>
      <c r="AS35" s="155"/>
      <c r="AT35" s="120"/>
      <c r="AU35" s="155"/>
      <c r="AV35" s="120"/>
      <c r="AW35" s="155"/>
      <c r="AX35" s="120"/>
      <c r="AY35" s="155"/>
      <c r="AZ35" s="156"/>
      <c r="BA35" s="155"/>
      <c r="BB35" s="155"/>
      <c r="BC35" s="156"/>
      <c r="BD35" s="120"/>
      <c r="BE35" s="120"/>
      <c r="BF35" s="155"/>
      <c r="BG35" s="155"/>
      <c r="BH35" s="156"/>
      <c r="BI35" s="120"/>
      <c r="BJ35" s="120"/>
      <c r="BK35" s="155"/>
      <c r="BL35" s="155"/>
      <c r="BM35" s="156"/>
      <c r="BN35" s="120"/>
      <c r="BO35" s="120"/>
      <c r="BP35" s="155"/>
      <c r="BQ35" s="155"/>
      <c r="BR35" s="156"/>
      <c r="BS35" s="120"/>
      <c r="BT35" s="120"/>
      <c r="BU35" s="120"/>
      <c r="BV35" s="155"/>
      <c r="BW35" s="155"/>
      <c r="BX35" s="155"/>
      <c r="BY35" s="120"/>
      <c r="BZ35" s="155"/>
      <c r="CA35" s="155"/>
      <c r="CB35" s="120"/>
      <c r="CC35" s="155"/>
      <c r="CD35" s="156"/>
      <c r="CE35" s="155"/>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row>
    <row r="36" spans="1:109" ht="15.75" customHeight="1" x14ac:dyDescent="0.3">
      <c r="A36" s="308"/>
      <c r="B36" s="290"/>
      <c r="C36" s="290"/>
      <c r="D36" s="290"/>
      <c r="E36" s="309"/>
      <c r="F36" s="290"/>
      <c r="G36" s="290"/>
      <c r="H36" s="290"/>
      <c r="I36" s="155"/>
      <c r="J36" s="155"/>
      <c r="K36" s="290"/>
      <c r="L36" s="309"/>
      <c r="M36" s="308"/>
      <c r="N36" s="307"/>
      <c r="O36" s="311"/>
      <c r="P36" s="312"/>
      <c r="Q36" s="311">
        <f t="shared" ref="Q36:Q40" si="13">IF(NOT(ISERROR(MATCH(P36,_xlfn.ANCHORARRAY(E47),0))),O49&amp;"Por favor no seleccionar los criterios de impacto",P36)</f>
        <v>0</v>
      </c>
      <c r="R36" s="307"/>
      <c r="S36" s="311"/>
      <c r="T36" s="310"/>
      <c r="U36" s="156">
        <v>2</v>
      </c>
      <c r="V36" s="116"/>
      <c r="W36" s="157" t="str">
        <f t="shared" si="0"/>
        <v/>
      </c>
      <c r="X36" s="169"/>
      <c r="Y36" s="169"/>
      <c r="Z36" s="169"/>
      <c r="AA36" s="169"/>
      <c r="AB36" s="117"/>
      <c r="AC36" s="117"/>
      <c r="AD36" s="118" t="str">
        <f t="shared" si="4"/>
        <v/>
      </c>
      <c r="AE36" s="117"/>
      <c r="AF36" s="117"/>
      <c r="AG36" s="117"/>
      <c r="AH36" s="186" t="str">
        <f>IFERROR(IF(AND(W35="Probabilidad",W36="Probabilidad"),(AJ35-(+AJ35*AD36)),IF(W36="Probabilidad",(O35-(+O35*AD36)),IF(W36="Impacto",AJ35,""))),"")</f>
        <v/>
      </c>
      <c r="AI36" s="154" t="str">
        <f t="shared" si="5"/>
        <v/>
      </c>
      <c r="AJ36" s="118" t="str">
        <f t="shared" si="6"/>
        <v/>
      </c>
      <c r="AK36" s="154" t="str">
        <f t="shared" si="7"/>
        <v/>
      </c>
      <c r="AL36" s="118" t="str">
        <f>IFERROR(IF(AND(W35="Impacto",W36="Impacto"),(AL29-(+AL29*AD36)),IF(W36="Impacto",($S$35-(+$S$35*AD36)),IF(W36="Probabilidad",AL29,""))),"")</f>
        <v/>
      </c>
      <c r="AM36" s="119" t="str">
        <f t="shared" si="8"/>
        <v/>
      </c>
      <c r="AN36" s="361"/>
      <c r="AO36" s="155"/>
      <c r="AP36" s="156"/>
      <c r="AQ36" s="120"/>
      <c r="AR36" s="120"/>
      <c r="AS36" s="155"/>
      <c r="AT36" s="120"/>
      <c r="AU36" s="155"/>
      <c r="AV36" s="120"/>
      <c r="AW36" s="155"/>
      <c r="AX36" s="120"/>
      <c r="AY36" s="155"/>
      <c r="AZ36" s="156"/>
      <c r="BA36" s="155"/>
      <c r="BB36" s="155"/>
      <c r="BC36" s="156"/>
      <c r="BD36" s="120"/>
      <c r="BE36" s="120"/>
      <c r="BF36" s="155"/>
      <c r="BG36" s="155"/>
      <c r="BH36" s="156"/>
      <c r="BI36" s="120"/>
      <c r="BJ36" s="120"/>
      <c r="BK36" s="155"/>
      <c r="BL36" s="155"/>
      <c r="BM36" s="156"/>
      <c r="BN36" s="120"/>
      <c r="BO36" s="120"/>
      <c r="BP36" s="155"/>
      <c r="BQ36" s="155"/>
      <c r="BR36" s="156"/>
      <c r="BS36" s="120"/>
      <c r="BT36" s="120"/>
      <c r="BU36" s="120"/>
      <c r="BV36" s="155"/>
      <c r="BW36" s="155"/>
      <c r="BX36" s="155"/>
      <c r="BY36" s="120"/>
      <c r="BZ36" s="155"/>
      <c r="CA36" s="155"/>
      <c r="CB36" s="120"/>
      <c r="CC36" s="155"/>
      <c r="CD36" s="156"/>
      <c r="CE36" s="155"/>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row>
    <row r="37" spans="1:109" ht="15.75" customHeight="1" x14ac:dyDescent="0.3">
      <c r="A37" s="308"/>
      <c r="B37" s="290"/>
      <c r="C37" s="290"/>
      <c r="D37" s="290"/>
      <c r="E37" s="309"/>
      <c r="F37" s="290"/>
      <c r="G37" s="290"/>
      <c r="H37" s="290"/>
      <c r="I37" s="155"/>
      <c r="J37" s="155"/>
      <c r="K37" s="290"/>
      <c r="L37" s="309"/>
      <c r="M37" s="308"/>
      <c r="N37" s="307"/>
      <c r="O37" s="311"/>
      <c r="P37" s="312"/>
      <c r="Q37" s="311">
        <f t="shared" si="13"/>
        <v>0</v>
      </c>
      <c r="R37" s="307"/>
      <c r="S37" s="311"/>
      <c r="T37" s="310"/>
      <c r="U37" s="156">
        <v>3</v>
      </c>
      <c r="V37" s="121"/>
      <c r="W37" s="157" t="str">
        <f t="shared" ref="W37:W64" si="14">IF(OR(AB37="Preventivo",AB37="Detectivo"),"Probabilidad",IF(AB37="Correctivo","Impacto",""))</f>
        <v/>
      </c>
      <c r="X37" s="169"/>
      <c r="Y37" s="169"/>
      <c r="Z37" s="169"/>
      <c r="AA37" s="169"/>
      <c r="AB37" s="117"/>
      <c r="AC37" s="117"/>
      <c r="AD37" s="118" t="str">
        <f t="shared" si="4"/>
        <v/>
      </c>
      <c r="AE37" s="117"/>
      <c r="AF37" s="117"/>
      <c r="AG37" s="117"/>
      <c r="AH37" s="186" t="str">
        <f>IFERROR(IF(AND(W36="Probabilidad",W37="Probabilidad"),(AJ36-(+AJ36*AD37)),IF(AND(W36="Impacto",W37="Probabilidad"),(AJ35-(+AJ35*AD37)),IF(W37="Impacto",AJ36,""))),"")</f>
        <v/>
      </c>
      <c r="AI37" s="154" t="str">
        <f t="shared" si="5"/>
        <v/>
      </c>
      <c r="AJ37" s="118" t="str">
        <f t="shared" ref="AJ37:AJ64" si="15">+AH37</f>
        <v/>
      </c>
      <c r="AK37" s="154" t="str">
        <f t="shared" si="7"/>
        <v/>
      </c>
      <c r="AL37" s="118" t="str">
        <f>IFERROR(IF(AND(W36="Impacto",W37="Impacto"),(AL36-(+AL36*AD37)),IF(AND(W36="Probabilidad",W37="Impacto"),(AL35-(+AL35*AD37)),IF(W37="Probabilidad",AL36,""))),"")</f>
        <v/>
      </c>
      <c r="AM37" s="119"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61"/>
      <c r="AO37" s="155"/>
      <c r="AP37" s="156"/>
      <c r="AQ37" s="120"/>
      <c r="AR37" s="120"/>
      <c r="AS37" s="155"/>
      <c r="AT37" s="120"/>
      <c r="AU37" s="155"/>
      <c r="AV37" s="120"/>
      <c r="AW37" s="155"/>
      <c r="AX37" s="120"/>
      <c r="AY37" s="155"/>
      <c r="AZ37" s="156"/>
      <c r="BA37" s="155"/>
      <c r="BB37" s="155"/>
      <c r="BC37" s="156"/>
      <c r="BD37" s="120"/>
      <c r="BE37" s="120"/>
      <c r="BF37" s="155"/>
      <c r="BG37" s="155"/>
      <c r="BH37" s="156"/>
      <c r="BI37" s="120"/>
      <c r="BJ37" s="120"/>
      <c r="BK37" s="155"/>
      <c r="BL37" s="155"/>
      <c r="BM37" s="156"/>
      <c r="BN37" s="120"/>
      <c r="BO37" s="120"/>
      <c r="BP37" s="155"/>
      <c r="BQ37" s="155"/>
      <c r="BR37" s="156"/>
      <c r="BS37" s="120"/>
      <c r="BT37" s="120"/>
      <c r="BU37" s="120"/>
      <c r="BV37" s="155"/>
      <c r="BW37" s="155"/>
      <c r="BX37" s="155"/>
      <c r="BY37" s="120"/>
      <c r="BZ37" s="155"/>
      <c r="CA37" s="155"/>
      <c r="CB37" s="120"/>
      <c r="CC37" s="155"/>
      <c r="CD37" s="156"/>
      <c r="CE37" s="155"/>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row>
    <row r="38" spans="1:109" ht="15.75" customHeight="1" x14ac:dyDescent="0.3">
      <c r="A38" s="308"/>
      <c r="B38" s="290"/>
      <c r="C38" s="290"/>
      <c r="D38" s="290"/>
      <c r="E38" s="309"/>
      <c r="F38" s="290"/>
      <c r="G38" s="290"/>
      <c r="H38" s="290"/>
      <c r="I38" s="155"/>
      <c r="J38" s="155"/>
      <c r="K38" s="290"/>
      <c r="L38" s="309"/>
      <c r="M38" s="308"/>
      <c r="N38" s="307"/>
      <c r="O38" s="311"/>
      <c r="P38" s="312"/>
      <c r="Q38" s="311">
        <f t="shared" si="13"/>
        <v>0</v>
      </c>
      <c r="R38" s="307"/>
      <c r="S38" s="311"/>
      <c r="T38" s="310"/>
      <c r="U38" s="156">
        <v>4</v>
      </c>
      <c r="V38" s="116"/>
      <c r="W38" s="157" t="str">
        <f t="shared" si="14"/>
        <v/>
      </c>
      <c r="X38" s="169"/>
      <c r="Y38" s="169"/>
      <c r="Z38" s="169"/>
      <c r="AA38" s="169"/>
      <c r="AB38" s="117"/>
      <c r="AC38" s="117"/>
      <c r="AD38" s="118" t="str">
        <f t="shared" si="4"/>
        <v/>
      </c>
      <c r="AE38" s="117"/>
      <c r="AF38" s="117"/>
      <c r="AG38" s="117"/>
      <c r="AH38" s="186" t="str">
        <f>IFERROR(IF(AND(W37="Probabilidad",W38="Probabilidad"),(AJ37-(+AJ37*AD38)),IF(AND(W37="Impacto",W38="Probabilidad"),(AJ36-(+AJ36*AD38)),IF(W38="Impacto",AJ37,""))),"")</f>
        <v/>
      </c>
      <c r="AI38" s="154" t="str">
        <f t="shared" si="5"/>
        <v/>
      </c>
      <c r="AJ38" s="118" t="str">
        <f t="shared" si="15"/>
        <v/>
      </c>
      <c r="AK38" s="154" t="str">
        <f t="shared" si="7"/>
        <v/>
      </c>
      <c r="AL38" s="118" t="str">
        <f>IFERROR(IF(AND(W37="Impacto",W38="Impacto"),(AL37-(+AL37*AD38)),IF(AND(W37="Probabilidad",W38="Impacto"),(AL36-(+AL36*AD38)),IF(W38="Probabilidad",AL37,""))),"")</f>
        <v/>
      </c>
      <c r="AM38" s="119" t="str">
        <f t="shared" si="16"/>
        <v/>
      </c>
      <c r="AN38" s="361"/>
      <c r="AO38" s="155"/>
      <c r="AP38" s="156"/>
      <c r="AQ38" s="120"/>
      <c r="AR38" s="120"/>
      <c r="AS38" s="155"/>
      <c r="AT38" s="120"/>
      <c r="AU38" s="155"/>
      <c r="AV38" s="120"/>
      <c r="AW38" s="155"/>
      <c r="AX38" s="120"/>
      <c r="AY38" s="155"/>
      <c r="AZ38" s="156"/>
      <c r="BA38" s="155"/>
      <c r="BB38" s="155"/>
      <c r="BC38" s="156"/>
      <c r="BD38" s="120"/>
      <c r="BE38" s="120"/>
      <c r="BF38" s="155"/>
      <c r="BG38" s="155"/>
      <c r="BH38" s="156"/>
      <c r="BI38" s="120"/>
      <c r="BJ38" s="120"/>
      <c r="BK38" s="155"/>
      <c r="BL38" s="155"/>
      <c r="BM38" s="156"/>
      <c r="BN38" s="120"/>
      <c r="BO38" s="120"/>
      <c r="BP38" s="155"/>
      <c r="BQ38" s="155"/>
      <c r="BR38" s="156"/>
      <c r="BS38" s="120"/>
      <c r="BT38" s="120"/>
      <c r="BU38" s="120"/>
      <c r="BV38" s="155"/>
      <c r="BW38" s="155"/>
      <c r="BX38" s="155"/>
      <c r="BY38" s="120"/>
      <c r="BZ38" s="155"/>
      <c r="CA38" s="155"/>
      <c r="CB38" s="120"/>
      <c r="CC38" s="155"/>
      <c r="CD38" s="156"/>
      <c r="CE38" s="155"/>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row>
    <row r="39" spans="1:109" ht="15.75" customHeight="1" x14ac:dyDescent="0.3">
      <c r="A39" s="308"/>
      <c r="B39" s="290"/>
      <c r="C39" s="290"/>
      <c r="D39" s="290"/>
      <c r="E39" s="309"/>
      <c r="F39" s="290"/>
      <c r="G39" s="290"/>
      <c r="H39" s="290"/>
      <c r="I39" s="155"/>
      <c r="J39" s="155"/>
      <c r="K39" s="290"/>
      <c r="L39" s="309"/>
      <c r="M39" s="308"/>
      <c r="N39" s="307"/>
      <c r="O39" s="311"/>
      <c r="P39" s="312"/>
      <c r="Q39" s="311">
        <f t="shared" si="13"/>
        <v>0</v>
      </c>
      <c r="R39" s="307"/>
      <c r="S39" s="311"/>
      <c r="T39" s="310"/>
      <c r="U39" s="156">
        <v>5</v>
      </c>
      <c r="V39" s="116"/>
      <c r="W39" s="157" t="str">
        <f t="shared" si="14"/>
        <v/>
      </c>
      <c r="X39" s="169"/>
      <c r="Y39" s="169"/>
      <c r="Z39" s="169"/>
      <c r="AA39" s="169"/>
      <c r="AB39" s="117"/>
      <c r="AC39" s="117"/>
      <c r="AD39" s="118" t="str">
        <f t="shared" si="4"/>
        <v/>
      </c>
      <c r="AE39" s="117"/>
      <c r="AF39" s="117"/>
      <c r="AG39" s="117"/>
      <c r="AH39" s="186" t="str">
        <f>IFERROR(IF(AND(W38="Probabilidad",W39="Probabilidad"),(AJ38-(+AJ38*AD39)),IF(AND(W38="Impacto",W39="Probabilidad"),(AJ37-(+AJ37*AD39)),IF(W39="Impacto",AJ38,""))),"")</f>
        <v/>
      </c>
      <c r="AI39" s="154" t="str">
        <f t="shared" si="5"/>
        <v/>
      </c>
      <c r="AJ39" s="118" t="str">
        <f t="shared" si="15"/>
        <v/>
      </c>
      <c r="AK39" s="154" t="str">
        <f t="shared" si="7"/>
        <v/>
      </c>
      <c r="AL39" s="118" t="str">
        <f>IFERROR(IF(AND(W38="Impacto",W39="Impacto"),(AL38-(+AL38*AD39)),IF(AND(W38="Probabilidad",W39="Impacto"),(AL37-(+AL37*AD39)),IF(W39="Probabilidad",AL38,""))),"")</f>
        <v/>
      </c>
      <c r="AM39" s="119" t="str">
        <f t="shared" si="16"/>
        <v/>
      </c>
      <c r="AN39" s="361"/>
      <c r="AO39" s="155"/>
      <c r="AP39" s="156"/>
      <c r="AQ39" s="120"/>
      <c r="AR39" s="120"/>
      <c r="AS39" s="155"/>
      <c r="AT39" s="120"/>
      <c r="AU39" s="155"/>
      <c r="AV39" s="120"/>
      <c r="AW39" s="155"/>
      <c r="AX39" s="120"/>
      <c r="AY39" s="155"/>
      <c r="AZ39" s="156"/>
      <c r="BA39" s="155"/>
      <c r="BB39" s="155"/>
      <c r="BC39" s="156"/>
      <c r="BD39" s="120"/>
      <c r="BE39" s="120"/>
      <c r="BF39" s="155"/>
      <c r="BG39" s="155"/>
      <c r="BH39" s="156"/>
      <c r="BI39" s="120"/>
      <c r="BJ39" s="120"/>
      <c r="BK39" s="155"/>
      <c r="BL39" s="155"/>
      <c r="BM39" s="156"/>
      <c r="BN39" s="120"/>
      <c r="BO39" s="120"/>
      <c r="BP39" s="155"/>
      <c r="BQ39" s="155"/>
      <c r="BR39" s="156"/>
      <c r="BS39" s="120"/>
      <c r="BT39" s="120"/>
      <c r="BU39" s="120"/>
      <c r="BV39" s="155"/>
      <c r="BW39" s="155"/>
      <c r="BX39" s="155"/>
      <c r="BY39" s="120"/>
      <c r="BZ39" s="155"/>
      <c r="CA39" s="155"/>
      <c r="CB39" s="120"/>
      <c r="CC39" s="155"/>
      <c r="CD39" s="156"/>
      <c r="CE39" s="155"/>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row>
    <row r="40" spans="1:109" ht="15.75" customHeight="1" x14ac:dyDescent="0.3">
      <c r="A40" s="308"/>
      <c r="B40" s="290"/>
      <c r="C40" s="290"/>
      <c r="D40" s="290"/>
      <c r="E40" s="309"/>
      <c r="F40" s="290"/>
      <c r="G40" s="290"/>
      <c r="H40" s="290"/>
      <c r="I40" s="155"/>
      <c r="J40" s="155"/>
      <c r="K40" s="290"/>
      <c r="L40" s="309"/>
      <c r="M40" s="308"/>
      <c r="N40" s="307"/>
      <c r="O40" s="311"/>
      <c r="P40" s="312"/>
      <c r="Q40" s="311">
        <f t="shared" si="13"/>
        <v>0</v>
      </c>
      <c r="R40" s="307"/>
      <c r="S40" s="311"/>
      <c r="T40" s="310"/>
      <c r="U40" s="156">
        <v>6</v>
      </c>
      <c r="V40" s="116"/>
      <c r="W40" s="157" t="str">
        <f t="shared" si="14"/>
        <v/>
      </c>
      <c r="X40" s="169"/>
      <c r="Y40" s="169"/>
      <c r="Z40" s="169"/>
      <c r="AA40" s="169"/>
      <c r="AB40" s="117"/>
      <c r="AC40" s="117"/>
      <c r="AD40" s="118" t="str">
        <f t="shared" si="4"/>
        <v/>
      </c>
      <c r="AE40" s="117"/>
      <c r="AF40" s="117"/>
      <c r="AG40" s="117"/>
      <c r="AH40" s="186" t="str">
        <f>IFERROR(IF(AND(W39="Probabilidad",W40="Probabilidad"),(AJ39-(+AJ39*AD40)),IF(AND(W39="Impacto",W40="Probabilidad"),(AJ38-(+AJ38*AD40)),IF(W40="Impacto",AJ39,""))),"")</f>
        <v/>
      </c>
      <c r="AI40" s="154" t="str">
        <f t="shared" si="5"/>
        <v/>
      </c>
      <c r="AJ40" s="118" t="str">
        <f t="shared" si="15"/>
        <v/>
      </c>
      <c r="AK40" s="154" t="str">
        <f>IFERROR(IF(AL40="","",IF(AL40&lt;=0.2,"Leve",IF(AL40&lt;=0.4,"Menor",IF(AL40&lt;=0.6,"Moderado",IF(AL40&lt;=0.8,"Mayor","Catastrófico"))))),"")</f>
        <v/>
      </c>
      <c r="AL40" s="118" t="str">
        <f>IFERROR(IF(AND(W39="Impacto",W40="Impacto"),(AL39-(+AL39*AD40)),IF(AND(W39="Probabilidad",W40="Impacto"),(AL38-(+AL38*AD40)),IF(W40="Probabilidad",AL39,""))),"")</f>
        <v/>
      </c>
      <c r="AM40" s="119" t="str">
        <f t="shared" si="16"/>
        <v/>
      </c>
      <c r="AN40" s="362"/>
      <c r="AO40" s="155"/>
      <c r="AP40" s="156"/>
      <c r="AQ40" s="120"/>
      <c r="AR40" s="120"/>
      <c r="AS40" s="155"/>
      <c r="AT40" s="120"/>
      <c r="AU40" s="155"/>
      <c r="AV40" s="120"/>
      <c r="AW40" s="155"/>
      <c r="AX40" s="120"/>
      <c r="AY40" s="155"/>
      <c r="AZ40" s="156"/>
      <c r="BA40" s="155"/>
      <c r="BB40" s="155"/>
      <c r="BC40" s="156"/>
      <c r="BD40" s="120"/>
      <c r="BE40" s="120"/>
      <c r="BF40" s="155"/>
      <c r="BG40" s="155"/>
      <c r="BH40" s="156"/>
      <c r="BI40" s="120"/>
      <c r="BJ40" s="120"/>
      <c r="BK40" s="155"/>
      <c r="BL40" s="155"/>
      <c r="BM40" s="156"/>
      <c r="BN40" s="120"/>
      <c r="BO40" s="120"/>
      <c r="BP40" s="155"/>
      <c r="BQ40" s="155"/>
      <c r="BR40" s="156"/>
      <c r="BS40" s="120"/>
      <c r="BT40" s="120"/>
      <c r="BU40" s="120"/>
      <c r="BV40" s="155"/>
      <c r="BW40" s="155"/>
      <c r="BX40" s="155"/>
      <c r="BY40" s="120"/>
      <c r="BZ40" s="155"/>
      <c r="CA40" s="155"/>
      <c r="CB40" s="120"/>
      <c r="CC40" s="155"/>
      <c r="CD40" s="156"/>
      <c r="CE40" s="155"/>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row>
    <row r="41" spans="1:109" ht="15.75" customHeight="1" x14ac:dyDescent="0.3">
      <c r="A41" s="308">
        <v>7</v>
      </c>
      <c r="B41" s="290"/>
      <c r="C41" s="290"/>
      <c r="D41" s="290"/>
      <c r="E41" s="309"/>
      <c r="F41" s="290"/>
      <c r="G41" s="290"/>
      <c r="H41" s="290"/>
      <c r="I41" s="155"/>
      <c r="J41" s="155"/>
      <c r="K41" s="290"/>
      <c r="L41" s="309"/>
      <c r="M41" s="308"/>
      <c r="N41" s="307" t="str">
        <f>IF(M41&lt;=0,"",IF(M41&lt;=2,"Muy Baja",IF(M41&lt;=24,"Baja",IF(M41&lt;=500,"Media",IF(M41&lt;=5000,"Alta","Muy Alta")))))</f>
        <v/>
      </c>
      <c r="O41" s="311" t="str">
        <f>IF(N41="","",IF(N41="Muy Baja",0.2,IF(N41="Baja",0.4,IF(N41="Media",0.6,IF(N41="Alta",0.8,IF(N41="Muy Alta",1,))))))</f>
        <v/>
      </c>
      <c r="P41" s="312"/>
      <c r="Q41" s="311">
        <f>IF(NOT(ISERROR(MATCH(P41,'Tabla Impacto'!$B$221:$B$223,0))),'Tabla Impacto'!$F$223&amp;"Por favor no seleccionar los criterios de impacto(Afectación Económica o presupuestal y Pérdida Reputacional)",P41)</f>
        <v>0</v>
      </c>
      <c r="R41" s="307" t="str">
        <f>IF(OR(Q41='Tabla Impacto'!$C$11,Q41='Tabla Impacto'!$D$11),"Leve",IF(OR(Q41='Tabla Impacto'!$C$12,Q41='Tabla Impacto'!$D$12),"Menor",IF(OR(Q41='Tabla Impacto'!$C$13,Q41='Tabla Impacto'!$D$13),"Moderado",IF(OR(Q41='Tabla Impacto'!$C$14,Q41='Tabla Impacto'!$D$14),"Mayor",IF(OR(Q41='Tabla Impacto'!$C$15,Q41='Tabla Impacto'!$D$15),"Catastrófico","")))))</f>
        <v/>
      </c>
      <c r="S41" s="311" t="str">
        <f>IF(R41="","",IF(R41="Leve",0.2,IF(R41="Menor",0.4,IF(R41="Moderado",0.6,IF(R41="Mayor",0.8,IF(R41="Catastrófico",1,))))))</f>
        <v/>
      </c>
      <c r="T41" s="310" t="str">
        <f>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56">
        <v>1</v>
      </c>
      <c r="V41" s="116"/>
      <c r="W41" s="157" t="str">
        <f t="shared" si="14"/>
        <v/>
      </c>
      <c r="X41" s="169"/>
      <c r="Y41" s="169"/>
      <c r="Z41" s="169"/>
      <c r="AA41" s="169"/>
      <c r="AB41" s="117"/>
      <c r="AC41" s="117"/>
      <c r="AD41" s="118" t="str">
        <f t="shared" si="4"/>
        <v/>
      </c>
      <c r="AE41" s="117"/>
      <c r="AF41" s="117"/>
      <c r="AG41" s="117"/>
      <c r="AH41" s="186" t="str">
        <f>IFERROR(IF(W41="Probabilidad",(O41-(+O41*AD41)),IF(W41="Impacto",O41,"")),"")</f>
        <v/>
      </c>
      <c r="AI41" s="154" t="str">
        <f>IFERROR(IF(AH41="","",IF(AH41&lt;=0.2,"Muy Baja",IF(AH41&lt;=0.4,"Baja",IF(AH41&lt;=0.6,"Media",IF(AH41&lt;=0.8,"Alta","Muy Alta"))))),"")</f>
        <v/>
      </c>
      <c r="AJ41" s="118" t="str">
        <f t="shared" si="15"/>
        <v/>
      </c>
      <c r="AK41" s="154" t="str">
        <f>IFERROR(IF(AL41="","",IF(AL41&lt;=0.2,"Leve",IF(AL41&lt;=0.4,"Menor",IF(AL41&lt;=0.6,"Moderado",IF(AL41&lt;=0.8,"Mayor","Catastrófico"))))),"")</f>
        <v/>
      </c>
      <c r="AL41" s="118" t="str">
        <f>IFERROR(IF(W41="Impacto",(S41-(+S41*AD41)),IF(W41="Probabilidad",S41,"")),"")</f>
        <v/>
      </c>
      <c r="AM41" s="119" t="str">
        <f t="shared" si="16"/>
        <v/>
      </c>
      <c r="AN41" s="360"/>
      <c r="AO41" s="155"/>
      <c r="AP41" s="156"/>
      <c r="AQ41" s="120"/>
      <c r="AR41" s="120"/>
      <c r="AS41" s="155"/>
      <c r="AT41" s="120"/>
      <c r="AU41" s="155"/>
      <c r="AV41" s="120"/>
      <c r="AW41" s="155"/>
      <c r="AX41" s="120"/>
      <c r="AY41" s="155"/>
      <c r="AZ41" s="156"/>
      <c r="BA41" s="155"/>
      <c r="BB41" s="155"/>
      <c r="BC41" s="156"/>
      <c r="BD41" s="120"/>
      <c r="BE41" s="120"/>
      <c r="BF41" s="155"/>
      <c r="BG41" s="155"/>
      <c r="BH41" s="156"/>
      <c r="BI41" s="120"/>
      <c r="BJ41" s="120"/>
      <c r="BK41" s="155"/>
      <c r="BL41" s="155"/>
      <c r="BM41" s="156"/>
      <c r="BN41" s="120"/>
      <c r="BO41" s="120"/>
      <c r="BP41" s="155"/>
      <c r="BQ41" s="155"/>
      <c r="BR41" s="156"/>
      <c r="BS41" s="120"/>
      <c r="BT41" s="120"/>
      <c r="BU41" s="120"/>
      <c r="BV41" s="155"/>
      <c r="BW41" s="155"/>
      <c r="BX41" s="155"/>
      <c r="BY41" s="120"/>
      <c r="BZ41" s="155"/>
      <c r="CA41" s="155"/>
      <c r="CB41" s="120"/>
      <c r="CC41" s="155"/>
      <c r="CD41" s="156"/>
      <c r="CE41" s="155"/>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row>
    <row r="42" spans="1:109" ht="15.75" customHeight="1" x14ac:dyDescent="0.3">
      <c r="A42" s="308"/>
      <c r="B42" s="290"/>
      <c r="C42" s="290"/>
      <c r="D42" s="290"/>
      <c r="E42" s="309"/>
      <c r="F42" s="290"/>
      <c r="G42" s="290"/>
      <c r="H42" s="290"/>
      <c r="I42" s="155"/>
      <c r="J42" s="155"/>
      <c r="K42" s="290"/>
      <c r="L42" s="309"/>
      <c r="M42" s="308"/>
      <c r="N42" s="307"/>
      <c r="O42" s="311"/>
      <c r="P42" s="312"/>
      <c r="Q42" s="311">
        <f t="shared" ref="Q42:Q46" si="17">IF(NOT(ISERROR(MATCH(P42,_xlfn.ANCHORARRAY(E53),0))),O55&amp;"Por favor no seleccionar los criterios de impacto",P42)</f>
        <v>0</v>
      </c>
      <c r="R42" s="307"/>
      <c r="S42" s="311"/>
      <c r="T42" s="310"/>
      <c r="U42" s="156">
        <v>2</v>
      </c>
      <c r="V42" s="116"/>
      <c r="W42" s="157" t="str">
        <f t="shared" si="14"/>
        <v/>
      </c>
      <c r="X42" s="169"/>
      <c r="Y42" s="169"/>
      <c r="Z42" s="169"/>
      <c r="AA42" s="169"/>
      <c r="AB42" s="117"/>
      <c r="AC42" s="117"/>
      <c r="AD42" s="118" t="str">
        <f t="shared" si="4"/>
        <v/>
      </c>
      <c r="AE42" s="117"/>
      <c r="AF42" s="117"/>
      <c r="AG42" s="117"/>
      <c r="AH42" s="186" t="str">
        <f>IFERROR(IF(AND(W41="Probabilidad",W42="Probabilidad"),(AJ41-(+AJ41*AD42)),IF(W42="Probabilidad",(O41-(+O41*AD42)),IF(W42="Impacto",AJ41,""))),"")</f>
        <v/>
      </c>
      <c r="AI42" s="154" t="str">
        <f t="shared" si="5"/>
        <v/>
      </c>
      <c r="AJ42" s="118" t="str">
        <f t="shared" si="15"/>
        <v/>
      </c>
      <c r="AK42" s="154" t="str">
        <f t="shared" si="7"/>
        <v/>
      </c>
      <c r="AL42" s="118" t="str">
        <f>IFERROR(IF(AND(W41="Impacto",W42="Impacto"),(AL35-(+AL35*AD42)),IF(W42="Impacto",($S$41-(+$S$41*AD42)),IF(W42="Probabilidad",AL35,""))),"")</f>
        <v/>
      </c>
      <c r="AM42" s="119" t="str">
        <f t="shared" si="16"/>
        <v/>
      </c>
      <c r="AN42" s="361"/>
      <c r="AO42" s="155"/>
      <c r="AP42" s="156"/>
      <c r="AQ42" s="120"/>
      <c r="AR42" s="120"/>
      <c r="AS42" s="155"/>
      <c r="AT42" s="120"/>
      <c r="AU42" s="155"/>
      <c r="AV42" s="120"/>
      <c r="AW42" s="155"/>
      <c r="AX42" s="120"/>
      <c r="AY42" s="155"/>
      <c r="AZ42" s="156"/>
      <c r="BA42" s="155"/>
      <c r="BB42" s="155"/>
      <c r="BC42" s="156"/>
      <c r="BD42" s="120"/>
      <c r="BE42" s="120"/>
      <c r="BF42" s="155"/>
      <c r="BG42" s="155"/>
      <c r="BH42" s="156"/>
      <c r="BI42" s="120"/>
      <c r="BJ42" s="120"/>
      <c r="BK42" s="155"/>
      <c r="BL42" s="155"/>
      <c r="BM42" s="156"/>
      <c r="BN42" s="120"/>
      <c r="BO42" s="120"/>
      <c r="BP42" s="155"/>
      <c r="BQ42" s="155"/>
      <c r="BR42" s="156"/>
      <c r="BS42" s="120"/>
      <c r="BT42" s="120"/>
      <c r="BU42" s="120"/>
      <c r="BV42" s="155"/>
      <c r="BW42" s="155"/>
      <c r="BX42" s="155"/>
      <c r="BY42" s="120"/>
      <c r="BZ42" s="155"/>
      <c r="CA42" s="155"/>
      <c r="CB42" s="120"/>
      <c r="CC42" s="155"/>
      <c r="CD42" s="156"/>
      <c r="CE42" s="155"/>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row>
    <row r="43" spans="1:109" ht="15.75" customHeight="1" x14ac:dyDescent="0.3">
      <c r="A43" s="308"/>
      <c r="B43" s="290"/>
      <c r="C43" s="290"/>
      <c r="D43" s="290"/>
      <c r="E43" s="309"/>
      <c r="F43" s="290"/>
      <c r="G43" s="290"/>
      <c r="H43" s="290"/>
      <c r="I43" s="155"/>
      <c r="J43" s="155"/>
      <c r="K43" s="290"/>
      <c r="L43" s="309"/>
      <c r="M43" s="308"/>
      <c r="N43" s="307"/>
      <c r="O43" s="311"/>
      <c r="P43" s="312"/>
      <c r="Q43" s="311">
        <f t="shared" si="17"/>
        <v>0</v>
      </c>
      <c r="R43" s="307"/>
      <c r="S43" s="311"/>
      <c r="T43" s="310"/>
      <c r="U43" s="156">
        <v>3</v>
      </c>
      <c r="V43" s="121"/>
      <c r="W43" s="157" t="str">
        <f t="shared" si="14"/>
        <v/>
      </c>
      <c r="X43" s="169"/>
      <c r="Y43" s="169"/>
      <c r="Z43" s="169"/>
      <c r="AA43" s="169"/>
      <c r="AB43" s="117"/>
      <c r="AC43" s="117"/>
      <c r="AD43" s="118" t="str">
        <f t="shared" si="4"/>
        <v/>
      </c>
      <c r="AE43" s="117"/>
      <c r="AF43" s="117"/>
      <c r="AG43" s="117"/>
      <c r="AH43" s="186" t="str">
        <f>IFERROR(IF(AND(W42="Probabilidad",W43="Probabilidad"),(AJ42-(+AJ42*AD43)),IF(AND(W42="Impacto",W43="Probabilidad"),(AJ41-(+AJ41*AD43)),IF(W43="Impacto",AJ42,""))),"")</f>
        <v/>
      </c>
      <c r="AI43" s="154" t="str">
        <f t="shared" si="5"/>
        <v/>
      </c>
      <c r="AJ43" s="118" t="str">
        <f t="shared" si="15"/>
        <v/>
      </c>
      <c r="AK43" s="154" t="str">
        <f t="shared" si="7"/>
        <v/>
      </c>
      <c r="AL43" s="118" t="str">
        <f>IFERROR(IF(AND(W42="Impacto",W43="Impacto"),(AL42-(+AL42*AD43)),IF(AND(W42="Probabilidad",W43="Impacto"),(AL41-(+AL41*AD43)),IF(W43="Probabilidad",AL42,""))),"")</f>
        <v/>
      </c>
      <c r="AM43" s="119" t="str">
        <f t="shared" si="16"/>
        <v/>
      </c>
      <c r="AN43" s="361"/>
      <c r="AO43" s="155"/>
      <c r="AP43" s="156"/>
      <c r="AQ43" s="120"/>
      <c r="AR43" s="120"/>
      <c r="AS43" s="155"/>
      <c r="AT43" s="120"/>
      <c r="AU43" s="155"/>
      <c r="AV43" s="120"/>
      <c r="AW43" s="155"/>
      <c r="AX43" s="120"/>
      <c r="AY43" s="155"/>
      <c r="AZ43" s="156"/>
      <c r="BA43" s="155"/>
      <c r="BB43" s="155"/>
      <c r="BC43" s="156"/>
      <c r="BD43" s="120"/>
      <c r="BE43" s="120"/>
      <c r="BF43" s="155"/>
      <c r="BG43" s="155"/>
      <c r="BH43" s="156"/>
      <c r="BI43" s="120"/>
      <c r="BJ43" s="120"/>
      <c r="BK43" s="155"/>
      <c r="BL43" s="155"/>
      <c r="BM43" s="156"/>
      <c r="BN43" s="120"/>
      <c r="BO43" s="120"/>
      <c r="BP43" s="155"/>
      <c r="BQ43" s="155"/>
      <c r="BR43" s="156"/>
      <c r="BS43" s="120"/>
      <c r="BT43" s="120"/>
      <c r="BU43" s="120"/>
      <c r="BV43" s="155"/>
      <c r="BW43" s="155"/>
      <c r="BX43" s="155"/>
      <c r="BY43" s="120"/>
      <c r="BZ43" s="155"/>
      <c r="CA43" s="155"/>
      <c r="CB43" s="120"/>
      <c r="CC43" s="155"/>
      <c r="CD43" s="156"/>
      <c r="CE43" s="155"/>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row>
    <row r="44" spans="1:109" ht="15.75" customHeight="1" x14ac:dyDescent="0.3">
      <c r="A44" s="308"/>
      <c r="B44" s="290"/>
      <c r="C44" s="290"/>
      <c r="D44" s="290"/>
      <c r="E44" s="309"/>
      <c r="F44" s="290"/>
      <c r="G44" s="290"/>
      <c r="H44" s="290"/>
      <c r="I44" s="155"/>
      <c r="J44" s="155"/>
      <c r="K44" s="290"/>
      <c r="L44" s="309"/>
      <c r="M44" s="308"/>
      <c r="N44" s="307"/>
      <c r="O44" s="311"/>
      <c r="P44" s="312"/>
      <c r="Q44" s="311">
        <f t="shared" si="17"/>
        <v>0</v>
      </c>
      <c r="R44" s="307"/>
      <c r="S44" s="311"/>
      <c r="T44" s="310"/>
      <c r="U44" s="156">
        <v>4</v>
      </c>
      <c r="V44" s="116"/>
      <c r="W44" s="157" t="str">
        <f t="shared" si="14"/>
        <v/>
      </c>
      <c r="X44" s="169"/>
      <c r="Y44" s="169"/>
      <c r="Z44" s="169"/>
      <c r="AA44" s="169"/>
      <c r="AB44" s="117"/>
      <c r="AC44" s="117"/>
      <c r="AD44" s="118" t="str">
        <f t="shared" si="4"/>
        <v/>
      </c>
      <c r="AE44" s="117"/>
      <c r="AF44" s="117"/>
      <c r="AG44" s="117"/>
      <c r="AH44" s="186" t="str">
        <f>IFERROR(IF(AND(W43="Probabilidad",W44="Probabilidad"),(AJ43-(+AJ43*AD44)),IF(AND(W43="Impacto",W44="Probabilidad"),(AJ42-(+AJ42*AD44)),IF(W44="Impacto",AJ43,""))),"")</f>
        <v/>
      </c>
      <c r="AI44" s="154" t="str">
        <f t="shared" si="5"/>
        <v/>
      </c>
      <c r="AJ44" s="118" t="str">
        <f t="shared" si="15"/>
        <v/>
      </c>
      <c r="AK44" s="154" t="str">
        <f t="shared" si="7"/>
        <v/>
      </c>
      <c r="AL44" s="118" t="str">
        <f>IFERROR(IF(AND(W43="Impacto",W44="Impacto"),(AL43-(+AL43*AD44)),IF(AND(W43="Probabilidad",W44="Impacto"),(AL42-(+AL42*AD44)),IF(W44="Probabilidad",AL43,""))),"")</f>
        <v/>
      </c>
      <c r="AM44" s="119" t="str">
        <f t="shared" si="16"/>
        <v/>
      </c>
      <c r="AN44" s="361"/>
      <c r="AO44" s="155"/>
      <c r="AP44" s="156"/>
      <c r="AQ44" s="120"/>
      <c r="AR44" s="120"/>
      <c r="AS44" s="155"/>
      <c r="AT44" s="120"/>
      <c r="AU44" s="155"/>
      <c r="AV44" s="120"/>
      <c r="AW44" s="155"/>
      <c r="AX44" s="120"/>
      <c r="AY44" s="155"/>
      <c r="AZ44" s="156"/>
      <c r="BA44" s="155"/>
      <c r="BB44" s="155"/>
      <c r="BC44" s="156"/>
      <c r="BD44" s="120"/>
      <c r="BE44" s="120"/>
      <c r="BF44" s="155"/>
      <c r="BG44" s="155"/>
      <c r="BH44" s="156"/>
      <c r="BI44" s="120"/>
      <c r="BJ44" s="120"/>
      <c r="BK44" s="155"/>
      <c r="BL44" s="155"/>
      <c r="BM44" s="156"/>
      <c r="BN44" s="120"/>
      <c r="BO44" s="120"/>
      <c r="BP44" s="155"/>
      <c r="BQ44" s="155"/>
      <c r="BR44" s="156"/>
      <c r="BS44" s="120"/>
      <c r="BT44" s="120"/>
      <c r="BU44" s="120"/>
      <c r="BV44" s="155"/>
      <c r="BW44" s="155"/>
      <c r="BX44" s="155"/>
      <c r="BY44" s="120"/>
      <c r="BZ44" s="155"/>
      <c r="CA44" s="155"/>
      <c r="CB44" s="120"/>
      <c r="CC44" s="155"/>
      <c r="CD44" s="156"/>
      <c r="CE44" s="155"/>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row>
    <row r="45" spans="1:109" ht="15.75" customHeight="1" x14ac:dyDescent="0.3">
      <c r="A45" s="308"/>
      <c r="B45" s="290"/>
      <c r="C45" s="290"/>
      <c r="D45" s="290"/>
      <c r="E45" s="309"/>
      <c r="F45" s="290"/>
      <c r="G45" s="290"/>
      <c r="H45" s="290"/>
      <c r="I45" s="155"/>
      <c r="J45" s="155"/>
      <c r="K45" s="290"/>
      <c r="L45" s="309"/>
      <c r="M45" s="308"/>
      <c r="N45" s="307"/>
      <c r="O45" s="311"/>
      <c r="P45" s="312"/>
      <c r="Q45" s="311">
        <f t="shared" si="17"/>
        <v>0</v>
      </c>
      <c r="R45" s="307"/>
      <c r="S45" s="311"/>
      <c r="T45" s="310"/>
      <c r="U45" s="156">
        <v>5</v>
      </c>
      <c r="V45" s="116"/>
      <c r="W45" s="157" t="str">
        <f t="shared" si="14"/>
        <v/>
      </c>
      <c r="X45" s="169"/>
      <c r="Y45" s="169"/>
      <c r="Z45" s="169"/>
      <c r="AA45" s="169"/>
      <c r="AB45" s="117"/>
      <c r="AC45" s="117"/>
      <c r="AD45" s="118" t="str">
        <f t="shared" si="4"/>
        <v/>
      </c>
      <c r="AE45" s="117"/>
      <c r="AF45" s="117"/>
      <c r="AG45" s="117"/>
      <c r="AH45" s="186" t="str">
        <f>IFERROR(IF(AND(W44="Probabilidad",W45="Probabilidad"),(AJ44-(+AJ44*AD45)),IF(AND(W44="Impacto",W45="Probabilidad"),(AJ43-(+AJ43*AD45)),IF(W45="Impacto",AJ44,""))),"")</f>
        <v/>
      </c>
      <c r="AI45" s="154" t="str">
        <f t="shared" si="5"/>
        <v/>
      </c>
      <c r="AJ45" s="118" t="str">
        <f t="shared" si="15"/>
        <v/>
      </c>
      <c r="AK45" s="154" t="str">
        <f t="shared" si="7"/>
        <v/>
      </c>
      <c r="AL45" s="118" t="str">
        <f>IFERROR(IF(AND(W44="Impacto",W45="Impacto"),(AL44-(+AL44*AD45)),IF(AND(W44="Probabilidad",W45="Impacto"),(AL43-(+AL43*AD45)),IF(W45="Probabilidad",AL44,""))),"")</f>
        <v/>
      </c>
      <c r="AM45" s="119" t="str">
        <f t="shared" si="16"/>
        <v/>
      </c>
      <c r="AN45" s="361"/>
      <c r="AO45" s="155"/>
      <c r="AP45" s="156"/>
      <c r="AQ45" s="120"/>
      <c r="AR45" s="120"/>
      <c r="AS45" s="155"/>
      <c r="AT45" s="120"/>
      <c r="AU45" s="155"/>
      <c r="AV45" s="120"/>
      <c r="AW45" s="155"/>
      <c r="AX45" s="120"/>
      <c r="AY45" s="155"/>
      <c r="AZ45" s="156"/>
      <c r="BA45" s="155"/>
      <c r="BB45" s="155"/>
      <c r="BC45" s="156"/>
      <c r="BD45" s="120"/>
      <c r="BE45" s="120"/>
      <c r="BF45" s="155"/>
      <c r="BG45" s="155"/>
      <c r="BH45" s="156"/>
      <c r="BI45" s="120"/>
      <c r="BJ45" s="120"/>
      <c r="BK45" s="155"/>
      <c r="BL45" s="155"/>
      <c r="BM45" s="156"/>
      <c r="BN45" s="120"/>
      <c r="BO45" s="120"/>
      <c r="BP45" s="155"/>
      <c r="BQ45" s="155"/>
      <c r="BR45" s="156"/>
      <c r="BS45" s="120"/>
      <c r="BT45" s="120"/>
      <c r="BU45" s="120"/>
      <c r="BV45" s="155"/>
      <c r="BW45" s="155"/>
      <c r="BX45" s="155"/>
      <c r="BY45" s="120"/>
      <c r="BZ45" s="155"/>
      <c r="CA45" s="155"/>
      <c r="CB45" s="120"/>
      <c r="CC45" s="155"/>
      <c r="CD45" s="156"/>
      <c r="CE45" s="155"/>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row>
    <row r="46" spans="1:109" ht="15.75" customHeight="1" x14ac:dyDescent="0.3">
      <c r="A46" s="308"/>
      <c r="B46" s="290"/>
      <c r="C46" s="290"/>
      <c r="D46" s="290"/>
      <c r="E46" s="309"/>
      <c r="F46" s="290"/>
      <c r="G46" s="290"/>
      <c r="H46" s="290"/>
      <c r="I46" s="155"/>
      <c r="J46" s="155"/>
      <c r="K46" s="290"/>
      <c r="L46" s="309"/>
      <c r="M46" s="308"/>
      <c r="N46" s="307"/>
      <c r="O46" s="311"/>
      <c r="P46" s="312"/>
      <c r="Q46" s="311">
        <f t="shared" si="17"/>
        <v>0</v>
      </c>
      <c r="R46" s="307"/>
      <c r="S46" s="311"/>
      <c r="T46" s="310"/>
      <c r="U46" s="156">
        <v>6</v>
      </c>
      <c r="V46" s="116"/>
      <c r="W46" s="157" t="str">
        <f t="shared" si="14"/>
        <v/>
      </c>
      <c r="X46" s="169"/>
      <c r="Y46" s="169"/>
      <c r="Z46" s="169"/>
      <c r="AA46" s="169"/>
      <c r="AB46" s="117"/>
      <c r="AC46" s="117"/>
      <c r="AD46" s="118" t="str">
        <f t="shared" si="4"/>
        <v/>
      </c>
      <c r="AE46" s="117"/>
      <c r="AF46" s="117"/>
      <c r="AG46" s="117"/>
      <c r="AH46" s="186" t="str">
        <f>IFERROR(IF(AND(W45="Probabilidad",W46="Probabilidad"),(AJ45-(+AJ45*AD46)),IF(AND(W45="Impacto",W46="Probabilidad"),(AJ44-(+AJ44*AD46)),IF(W46="Impacto",AJ45,""))),"")</f>
        <v/>
      </c>
      <c r="AI46" s="154" t="str">
        <f t="shared" si="5"/>
        <v/>
      </c>
      <c r="AJ46" s="118" t="str">
        <f t="shared" si="15"/>
        <v/>
      </c>
      <c r="AK46" s="154" t="str">
        <f t="shared" si="7"/>
        <v/>
      </c>
      <c r="AL46" s="118" t="str">
        <f>IFERROR(IF(AND(W45="Impacto",W46="Impacto"),(AL45-(+AL45*AD46)),IF(AND(W45="Probabilidad",W46="Impacto"),(AL44-(+AL44*AD46)),IF(W46="Probabilidad",AL45,""))),"")</f>
        <v/>
      </c>
      <c r="AM46" s="119" t="str">
        <f t="shared" si="16"/>
        <v/>
      </c>
      <c r="AN46" s="362"/>
      <c r="AO46" s="155"/>
      <c r="AP46" s="156"/>
      <c r="AQ46" s="120"/>
      <c r="AR46" s="120"/>
      <c r="AS46" s="155"/>
      <c r="AT46" s="120"/>
      <c r="AU46" s="155"/>
      <c r="AV46" s="120"/>
      <c r="AW46" s="155"/>
      <c r="AX46" s="120"/>
      <c r="AY46" s="155"/>
      <c r="AZ46" s="156"/>
      <c r="BA46" s="155"/>
      <c r="BB46" s="155"/>
      <c r="BC46" s="156"/>
      <c r="BD46" s="120"/>
      <c r="BE46" s="120"/>
      <c r="BF46" s="155"/>
      <c r="BG46" s="155"/>
      <c r="BH46" s="156"/>
      <c r="BI46" s="120"/>
      <c r="BJ46" s="120"/>
      <c r="BK46" s="155"/>
      <c r="BL46" s="155"/>
      <c r="BM46" s="156"/>
      <c r="BN46" s="120"/>
      <c r="BO46" s="120"/>
      <c r="BP46" s="155"/>
      <c r="BQ46" s="155"/>
      <c r="BR46" s="156"/>
      <c r="BS46" s="120"/>
      <c r="BT46" s="120"/>
      <c r="BU46" s="120"/>
      <c r="BV46" s="155"/>
      <c r="BW46" s="155"/>
      <c r="BX46" s="155"/>
      <c r="BY46" s="120"/>
      <c r="BZ46" s="155"/>
      <c r="CA46" s="155"/>
      <c r="CB46" s="120"/>
      <c r="CC46" s="155"/>
      <c r="CD46" s="156"/>
      <c r="CE46" s="155"/>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row>
    <row r="47" spans="1:109" ht="15.75" customHeight="1" x14ac:dyDescent="0.3">
      <c r="A47" s="308">
        <v>8</v>
      </c>
      <c r="B47" s="290"/>
      <c r="C47" s="290"/>
      <c r="D47" s="290"/>
      <c r="E47" s="309"/>
      <c r="F47" s="290"/>
      <c r="G47" s="290"/>
      <c r="H47" s="290"/>
      <c r="I47" s="155"/>
      <c r="J47" s="155"/>
      <c r="K47" s="290"/>
      <c r="L47" s="309"/>
      <c r="M47" s="308"/>
      <c r="N47" s="307" t="str">
        <f>IF(M47&lt;=0,"",IF(M47&lt;=2,"Muy Baja",IF(M47&lt;=24,"Baja",IF(M47&lt;=500,"Media",IF(M47&lt;=5000,"Alta","Muy Alta")))))</f>
        <v/>
      </c>
      <c r="O47" s="311" t="str">
        <f>IF(N47="","",IF(N47="Muy Baja",0.2,IF(N47="Baja",0.4,IF(N47="Media",0.6,IF(N47="Alta",0.8,IF(N47="Muy Alta",1,))))))</f>
        <v/>
      </c>
      <c r="P47" s="312"/>
      <c r="Q47" s="311">
        <f>IF(NOT(ISERROR(MATCH(P47,'Tabla Impacto'!$B$221:$B$223,0))),'Tabla Impacto'!$F$223&amp;"Por favor no seleccionar los criterios de impacto(Afectación Económica o presupuestal y Pérdida Reputacional)",P47)</f>
        <v>0</v>
      </c>
      <c r="R47" s="307" t="str">
        <f>IF(OR(Q47='Tabla Impacto'!$C$11,Q47='Tabla Impacto'!$D$11),"Leve",IF(OR(Q47='Tabla Impacto'!$C$12,Q47='Tabla Impacto'!$D$12),"Menor",IF(OR(Q47='Tabla Impacto'!$C$13,Q47='Tabla Impacto'!$D$13),"Moderado",IF(OR(Q47='Tabla Impacto'!$C$14,Q47='Tabla Impacto'!$D$14),"Mayor",IF(OR(Q47='Tabla Impacto'!$C$15,Q47='Tabla Impacto'!$D$15),"Catastrófico","")))))</f>
        <v/>
      </c>
      <c r="S47" s="311" t="str">
        <f>IF(R47="","",IF(R47="Leve",0.2,IF(R47="Menor",0.4,IF(R47="Moderado",0.6,IF(R47="Mayor",0.8,IF(R47="Catastrófico",1,))))))</f>
        <v/>
      </c>
      <c r="T47" s="310" t="str">
        <f>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56">
        <v>1</v>
      </c>
      <c r="V47" s="116"/>
      <c r="W47" s="157" t="str">
        <f t="shared" si="14"/>
        <v/>
      </c>
      <c r="X47" s="169"/>
      <c r="Y47" s="169"/>
      <c r="Z47" s="169"/>
      <c r="AA47" s="169"/>
      <c r="AB47" s="117"/>
      <c r="AC47" s="117"/>
      <c r="AD47" s="118" t="str">
        <f t="shared" si="4"/>
        <v/>
      </c>
      <c r="AE47" s="117"/>
      <c r="AF47" s="117"/>
      <c r="AG47" s="117"/>
      <c r="AH47" s="186" t="str">
        <f>IFERROR(IF(W47="Probabilidad",(O47-(+O47*AD47)),IF(W47="Impacto",O47,"")),"")</f>
        <v/>
      </c>
      <c r="AI47" s="154" t="str">
        <f>IFERROR(IF(AH47="","",IF(AH47&lt;=0.2,"Muy Baja",IF(AH47&lt;=0.4,"Baja",IF(AH47&lt;=0.6,"Media",IF(AH47&lt;=0.8,"Alta","Muy Alta"))))),"")</f>
        <v/>
      </c>
      <c r="AJ47" s="118" t="str">
        <f t="shared" si="15"/>
        <v/>
      </c>
      <c r="AK47" s="154" t="str">
        <f>IFERROR(IF(AL47="","",IF(AL47&lt;=0.2,"Leve",IF(AL47&lt;=0.4,"Menor",IF(AL47&lt;=0.6,"Moderado",IF(AL47&lt;=0.8,"Mayor","Catastrófico"))))),"")</f>
        <v/>
      </c>
      <c r="AL47" s="118" t="str">
        <f>IFERROR(IF(W47="Impacto",(S47-(+S47*AD47)),IF(W47="Probabilidad",S47,"")),"")</f>
        <v/>
      </c>
      <c r="AM47" s="119" t="str">
        <f t="shared" si="16"/>
        <v/>
      </c>
      <c r="AN47" s="360"/>
      <c r="AO47" s="155"/>
      <c r="AP47" s="156"/>
      <c r="AQ47" s="120"/>
      <c r="AR47" s="120"/>
      <c r="AS47" s="155"/>
      <c r="AT47" s="120"/>
      <c r="AU47" s="155"/>
      <c r="AV47" s="120"/>
      <c r="AW47" s="155"/>
      <c r="AX47" s="120"/>
      <c r="AY47" s="155"/>
      <c r="AZ47" s="156"/>
      <c r="BA47" s="155"/>
      <c r="BB47" s="155"/>
      <c r="BC47" s="156"/>
      <c r="BD47" s="120"/>
      <c r="BE47" s="120"/>
      <c r="BF47" s="155"/>
      <c r="BG47" s="155"/>
      <c r="BH47" s="156"/>
      <c r="BI47" s="120"/>
      <c r="BJ47" s="120"/>
      <c r="BK47" s="155"/>
      <c r="BL47" s="155"/>
      <c r="BM47" s="156"/>
      <c r="BN47" s="120"/>
      <c r="BO47" s="120"/>
      <c r="BP47" s="155"/>
      <c r="BQ47" s="155"/>
      <c r="BR47" s="156"/>
      <c r="BS47" s="120"/>
      <c r="BT47" s="120"/>
      <c r="BU47" s="120"/>
      <c r="BV47" s="155"/>
      <c r="BW47" s="155"/>
      <c r="BX47" s="155"/>
      <c r="BY47" s="120"/>
      <c r="BZ47" s="155"/>
      <c r="CA47" s="155"/>
      <c r="CB47" s="120"/>
      <c r="CC47" s="155"/>
      <c r="CD47" s="156"/>
      <c r="CE47" s="155"/>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row>
    <row r="48" spans="1:109" ht="15.75" customHeight="1" x14ac:dyDescent="0.3">
      <c r="A48" s="308"/>
      <c r="B48" s="290"/>
      <c r="C48" s="290"/>
      <c r="D48" s="290"/>
      <c r="E48" s="309"/>
      <c r="F48" s="290"/>
      <c r="G48" s="290"/>
      <c r="H48" s="290"/>
      <c r="I48" s="155"/>
      <c r="J48" s="155"/>
      <c r="K48" s="290"/>
      <c r="L48" s="309"/>
      <c r="M48" s="308"/>
      <c r="N48" s="307"/>
      <c r="O48" s="311"/>
      <c r="P48" s="312"/>
      <c r="Q48" s="311">
        <f t="shared" ref="Q48:Q52" si="18">IF(NOT(ISERROR(MATCH(P48,_xlfn.ANCHORARRAY(E59),0))),O61&amp;"Por favor no seleccionar los criterios de impacto",P48)</f>
        <v>0</v>
      </c>
      <c r="R48" s="307"/>
      <c r="S48" s="311"/>
      <c r="T48" s="310"/>
      <c r="U48" s="156">
        <v>2</v>
      </c>
      <c r="V48" s="116"/>
      <c r="W48" s="157" t="str">
        <f t="shared" si="14"/>
        <v/>
      </c>
      <c r="X48" s="169"/>
      <c r="Y48" s="169"/>
      <c r="Z48" s="169"/>
      <c r="AA48" s="169"/>
      <c r="AB48" s="117"/>
      <c r="AC48" s="117"/>
      <c r="AD48" s="118" t="str">
        <f t="shared" si="4"/>
        <v/>
      </c>
      <c r="AE48" s="117"/>
      <c r="AF48" s="117"/>
      <c r="AG48" s="117"/>
      <c r="AH48" s="186" t="str">
        <f>IFERROR(IF(AND(W47="Probabilidad",W48="Probabilidad"),(AJ47-(+AJ47*AD48)),IF(W48="Probabilidad",(O47-(+O47*AD48)),IF(W48="Impacto",AJ47,""))),"")</f>
        <v/>
      </c>
      <c r="AI48" s="154" t="str">
        <f t="shared" si="5"/>
        <v/>
      </c>
      <c r="AJ48" s="118" t="str">
        <f t="shared" si="15"/>
        <v/>
      </c>
      <c r="AK48" s="154" t="str">
        <f t="shared" si="7"/>
        <v/>
      </c>
      <c r="AL48" s="118" t="str">
        <f>IFERROR(IF(AND(W47="Impacto",W48="Impacto"),(AL41-(+AL41*AD48)),IF(W48="Impacto",($S$47-(+$S$47*AD48)),IF(W48="Probabilidad",AL41,""))),"")</f>
        <v/>
      </c>
      <c r="AM48" s="119" t="str">
        <f t="shared" si="16"/>
        <v/>
      </c>
      <c r="AN48" s="361"/>
      <c r="AO48" s="155"/>
      <c r="AP48" s="156"/>
      <c r="AQ48" s="120"/>
      <c r="AR48" s="120"/>
      <c r="AS48" s="155"/>
      <c r="AT48" s="120"/>
      <c r="AU48" s="155"/>
      <c r="AV48" s="120"/>
      <c r="AW48" s="155"/>
      <c r="AX48" s="120"/>
      <c r="AY48" s="155"/>
      <c r="AZ48" s="156"/>
      <c r="BA48" s="155"/>
      <c r="BB48" s="155"/>
      <c r="BC48" s="156"/>
      <c r="BD48" s="120"/>
      <c r="BE48" s="120"/>
      <c r="BF48" s="155"/>
      <c r="BG48" s="155"/>
      <c r="BH48" s="156"/>
      <c r="BI48" s="120"/>
      <c r="BJ48" s="120"/>
      <c r="BK48" s="155"/>
      <c r="BL48" s="155"/>
      <c r="BM48" s="156"/>
      <c r="BN48" s="120"/>
      <c r="BO48" s="120"/>
      <c r="BP48" s="155"/>
      <c r="BQ48" s="155"/>
      <c r="BR48" s="156"/>
      <c r="BS48" s="120"/>
      <c r="BT48" s="120"/>
      <c r="BU48" s="120"/>
      <c r="BV48" s="155"/>
      <c r="BW48" s="155"/>
      <c r="BX48" s="155"/>
      <c r="BY48" s="120"/>
      <c r="BZ48" s="155"/>
      <c r="CA48" s="155"/>
      <c r="CB48" s="120"/>
      <c r="CC48" s="155"/>
      <c r="CD48" s="156"/>
      <c r="CE48" s="155"/>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row>
    <row r="49" spans="1:109" ht="15.75" customHeight="1" x14ac:dyDescent="0.3">
      <c r="A49" s="308"/>
      <c r="B49" s="290"/>
      <c r="C49" s="290"/>
      <c r="D49" s="290"/>
      <c r="E49" s="309"/>
      <c r="F49" s="290"/>
      <c r="G49" s="290"/>
      <c r="H49" s="290"/>
      <c r="I49" s="155"/>
      <c r="J49" s="155"/>
      <c r="K49" s="290"/>
      <c r="L49" s="309"/>
      <c r="M49" s="308"/>
      <c r="N49" s="307"/>
      <c r="O49" s="311"/>
      <c r="P49" s="312"/>
      <c r="Q49" s="311">
        <f t="shared" si="18"/>
        <v>0</v>
      </c>
      <c r="R49" s="307"/>
      <c r="S49" s="311"/>
      <c r="T49" s="310"/>
      <c r="U49" s="156">
        <v>3</v>
      </c>
      <c r="V49" s="121"/>
      <c r="W49" s="157" t="str">
        <f t="shared" si="14"/>
        <v/>
      </c>
      <c r="X49" s="169"/>
      <c r="Y49" s="169"/>
      <c r="Z49" s="169"/>
      <c r="AA49" s="169"/>
      <c r="AB49" s="117"/>
      <c r="AC49" s="117"/>
      <c r="AD49" s="118" t="str">
        <f t="shared" si="4"/>
        <v/>
      </c>
      <c r="AE49" s="117"/>
      <c r="AF49" s="117"/>
      <c r="AG49" s="117"/>
      <c r="AH49" s="186" t="str">
        <f>IFERROR(IF(AND(W48="Probabilidad",W49="Probabilidad"),(AJ48-(+AJ48*AD49)),IF(AND(W48="Impacto",W49="Probabilidad"),(AJ47-(+AJ47*AD49)),IF(W49="Impacto",AJ48,""))),"")</f>
        <v/>
      </c>
      <c r="AI49" s="154" t="str">
        <f t="shared" si="5"/>
        <v/>
      </c>
      <c r="AJ49" s="118" t="str">
        <f t="shared" si="15"/>
        <v/>
      </c>
      <c r="AK49" s="154" t="str">
        <f t="shared" si="7"/>
        <v/>
      </c>
      <c r="AL49" s="118" t="str">
        <f>IFERROR(IF(AND(W48="Impacto",W49="Impacto"),(AL48-(+AL48*AD49)),IF(AND(W48="Probabilidad",W49="Impacto"),(AL47-(+AL47*AD49)),IF(W49="Probabilidad",AL48,""))),"")</f>
        <v/>
      </c>
      <c r="AM49" s="119" t="str">
        <f t="shared" si="16"/>
        <v/>
      </c>
      <c r="AN49" s="361"/>
      <c r="AO49" s="155"/>
      <c r="AP49" s="156"/>
      <c r="AQ49" s="120"/>
      <c r="AR49" s="120"/>
      <c r="AS49" s="155"/>
      <c r="AT49" s="120"/>
      <c r="AU49" s="155"/>
      <c r="AV49" s="120"/>
      <c r="AW49" s="155"/>
      <c r="AX49" s="120"/>
      <c r="AY49" s="155"/>
      <c r="AZ49" s="156"/>
      <c r="BA49" s="155"/>
      <c r="BB49" s="155"/>
      <c r="BC49" s="156"/>
      <c r="BD49" s="120"/>
      <c r="BE49" s="120"/>
      <c r="BF49" s="155"/>
      <c r="BG49" s="155"/>
      <c r="BH49" s="156"/>
      <c r="BI49" s="120"/>
      <c r="BJ49" s="120"/>
      <c r="BK49" s="155"/>
      <c r="BL49" s="155"/>
      <c r="BM49" s="156"/>
      <c r="BN49" s="120"/>
      <c r="BO49" s="120"/>
      <c r="BP49" s="155"/>
      <c r="BQ49" s="155"/>
      <c r="BR49" s="156"/>
      <c r="BS49" s="120"/>
      <c r="BT49" s="120"/>
      <c r="BU49" s="120"/>
      <c r="BV49" s="155"/>
      <c r="BW49" s="155"/>
      <c r="BX49" s="155"/>
      <c r="BY49" s="120"/>
      <c r="BZ49" s="155"/>
      <c r="CA49" s="155"/>
      <c r="CB49" s="120"/>
      <c r="CC49" s="155"/>
      <c r="CD49" s="156"/>
      <c r="CE49" s="155"/>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row>
    <row r="50" spans="1:109" ht="15.75" customHeight="1" x14ac:dyDescent="0.3">
      <c r="A50" s="308"/>
      <c r="B50" s="290"/>
      <c r="C50" s="290"/>
      <c r="D50" s="290"/>
      <c r="E50" s="309"/>
      <c r="F50" s="290"/>
      <c r="G50" s="290"/>
      <c r="H50" s="290"/>
      <c r="I50" s="155"/>
      <c r="J50" s="155"/>
      <c r="K50" s="290"/>
      <c r="L50" s="309"/>
      <c r="M50" s="308"/>
      <c r="N50" s="307"/>
      <c r="O50" s="311"/>
      <c r="P50" s="312"/>
      <c r="Q50" s="311">
        <f t="shared" si="18"/>
        <v>0</v>
      </c>
      <c r="R50" s="307"/>
      <c r="S50" s="311"/>
      <c r="T50" s="310"/>
      <c r="U50" s="156">
        <v>4</v>
      </c>
      <c r="V50" s="116"/>
      <c r="W50" s="157" t="str">
        <f t="shared" si="14"/>
        <v/>
      </c>
      <c r="X50" s="169"/>
      <c r="Y50" s="169"/>
      <c r="Z50" s="169"/>
      <c r="AA50" s="169"/>
      <c r="AB50" s="117"/>
      <c r="AC50" s="117"/>
      <c r="AD50" s="118" t="str">
        <f t="shared" si="4"/>
        <v/>
      </c>
      <c r="AE50" s="117"/>
      <c r="AF50" s="117"/>
      <c r="AG50" s="117"/>
      <c r="AH50" s="186" t="str">
        <f>IFERROR(IF(AND(W49="Probabilidad",W50="Probabilidad"),(AJ49-(+AJ49*AD50)),IF(AND(W49="Impacto",W50="Probabilidad"),(AJ48-(+AJ48*AD50)),IF(W50="Impacto",AJ49,""))),"")</f>
        <v/>
      </c>
      <c r="AI50" s="154" t="str">
        <f t="shared" si="5"/>
        <v/>
      </c>
      <c r="AJ50" s="118" t="str">
        <f t="shared" si="15"/>
        <v/>
      </c>
      <c r="AK50" s="154" t="str">
        <f t="shared" si="7"/>
        <v/>
      </c>
      <c r="AL50" s="118" t="str">
        <f>IFERROR(IF(AND(W49="Impacto",W50="Impacto"),(AL49-(+AL49*AD50)),IF(AND(W49="Probabilidad",W50="Impacto"),(AL48-(+AL48*AD50)),IF(W50="Probabilidad",AL49,""))),"")</f>
        <v/>
      </c>
      <c r="AM50" s="119" t="str">
        <f t="shared" si="16"/>
        <v/>
      </c>
      <c r="AN50" s="361"/>
      <c r="AO50" s="155"/>
      <c r="AP50" s="156"/>
      <c r="AQ50" s="120"/>
      <c r="AR50" s="120"/>
      <c r="AS50" s="155"/>
      <c r="AT50" s="120"/>
      <c r="AU50" s="155"/>
      <c r="AV50" s="120"/>
      <c r="AW50" s="155"/>
      <c r="AX50" s="120"/>
      <c r="AY50" s="155"/>
      <c r="AZ50" s="156"/>
      <c r="BA50" s="155"/>
      <c r="BB50" s="155"/>
      <c r="BC50" s="156"/>
      <c r="BD50" s="120"/>
      <c r="BE50" s="120"/>
      <c r="BF50" s="155"/>
      <c r="BG50" s="155"/>
      <c r="BH50" s="156"/>
      <c r="BI50" s="120"/>
      <c r="BJ50" s="120"/>
      <c r="BK50" s="155"/>
      <c r="BL50" s="155"/>
      <c r="BM50" s="156"/>
      <c r="BN50" s="120"/>
      <c r="BO50" s="120"/>
      <c r="BP50" s="155"/>
      <c r="BQ50" s="155"/>
      <c r="BR50" s="156"/>
      <c r="BS50" s="120"/>
      <c r="BT50" s="120"/>
      <c r="BU50" s="120"/>
      <c r="BV50" s="155"/>
      <c r="BW50" s="155"/>
      <c r="BX50" s="155"/>
      <c r="BY50" s="120"/>
      <c r="BZ50" s="155"/>
      <c r="CA50" s="155"/>
      <c r="CB50" s="120"/>
      <c r="CC50" s="155"/>
      <c r="CD50" s="156"/>
      <c r="CE50" s="155"/>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row>
    <row r="51" spans="1:109" ht="15.75" customHeight="1" x14ac:dyDescent="0.3">
      <c r="A51" s="308"/>
      <c r="B51" s="290"/>
      <c r="C51" s="290"/>
      <c r="D51" s="290"/>
      <c r="E51" s="309"/>
      <c r="F51" s="290"/>
      <c r="G51" s="290"/>
      <c r="H51" s="290"/>
      <c r="I51" s="155"/>
      <c r="J51" s="155"/>
      <c r="K51" s="290"/>
      <c r="L51" s="309"/>
      <c r="M51" s="308"/>
      <c r="N51" s="307"/>
      <c r="O51" s="311"/>
      <c r="P51" s="312"/>
      <c r="Q51" s="311">
        <f t="shared" si="18"/>
        <v>0</v>
      </c>
      <c r="R51" s="307"/>
      <c r="S51" s="311"/>
      <c r="T51" s="310"/>
      <c r="U51" s="156">
        <v>5</v>
      </c>
      <c r="V51" s="116"/>
      <c r="W51" s="157" t="str">
        <f t="shared" si="14"/>
        <v/>
      </c>
      <c r="X51" s="169"/>
      <c r="Y51" s="169"/>
      <c r="Z51" s="169"/>
      <c r="AA51" s="169"/>
      <c r="AB51" s="117"/>
      <c r="AC51" s="117"/>
      <c r="AD51" s="118" t="str">
        <f t="shared" si="4"/>
        <v/>
      </c>
      <c r="AE51" s="117"/>
      <c r="AF51" s="117"/>
      <c r="AG51" s="117"/>
      <c r="AH51" s="186" t="str">
        <f>IFERROR(IF(AND(W50="Probabilidad",W51="Probabilidad"),(AJ50-(+AJ50*AD51)),IF(AND(W50="Impacto",W51="Probabilidad"),(AJ49-(+AJ49*AD51)),IF(W51="Impacto",AJ50,""))),"")</f>
        <v/>
      </c>
      <c r="AI51" s="154" t="str">
        <f t="shared" si="5"/>
        <v/>
      </c>
      <c r="AJ51" s="118" t="str">
        <f t="shared" si="15"/>
        <v/>
      </c>
      <c r="AK51" s="154" t="str">
        <f t="shared" si="7"/>
        <v/>
      </c>
      <c r="AL51" s="118" t="str">
        <f>IFERROR(IF(AND(W50="Impacto",W51="Impacto"),(AL50-(+AL50*AD51)),IF(AND(W50="Probabilidad",W51="Impacto"),(AL49-(+AL49*AD51)),IF(W51="Probabilidad",AL50,""))),"")</f>
        <v/>
      </c>
      <c r="AM51" s="119" t="str">
        <f t="shared" si="16"/>
        <v/>
      </c>
      <c r="AN51" s="361"/>
      <c r="AO51" s="155"/>
      <c r="AP51" s="156"/>
      <c r="AQ51" s="120"/>
      <c r="AR51" s="120"/>
      <c r="AS51" s="155"/>
      <c r="AT51" s="120"/>
      <c r="AU51" s="155"/>
      <c r="AV51" s="120"/>
      <c r="AW51" s="155"/>
      <c r="AX51" s="120"/>
      <c r="AY51" s="155"/>
      <c r="AZ51" s="156"/>
      <c r="BA51" s="155"/>
      <c r="BB51" s="155"/>
      <c r="BC51" s="156"/>
      <c r="BD51" s="120"/>
      <c r="BE51" s="120"/>
      <c r="BF51" s="155"/>
      <c r="BG51" s="155"/>
      <c r="BH51" s="156"/>
      <c r="BI51" s="120"/>
      <c r="BJ51" s="120"/>
      <c r="BK51" s="155"/>
      <c r="BL51" s="155"/>
      <c r="BM51" s="156"/>
      <c r="BN51" s="120"/>
      <c r="BO51" s="120"/>
      <c r="BP51" s="155"/>
      <c r="BQ51" s="155"/>
      <c r="BR51" s="156"/>
      <c r="BS51" s="120"/>
      <c r="BT51" s="120"/>
      <c r="BU51" s="120"/>
      <c r="BV51" s="155"/>
      <c r="BW51" s="155"/>
      <c r="BX51" s="155"/>
      <c r="BY51" s="120"/>
      <c r="BZ51" s="155"/>
      <c r="CA51" s="155"/>
      <c r="CB51" s="120"/>
      <c r="CC51" s="155"/>
      <c r="CD51" s="156"/>
      <c r="CE51" s="155"/>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row>
    <row r="52" spans="1:109" ht="15.75" customHeight="1" x14ac:dyDescent="0.3">
      <c r="A52" s="308"/>
      <c r="B52" s="290"/>
      <c r="C52" s="290"/>
      <c r="D52" s="290"/>
      <c r="E52" s="309"/>
      <c r="F52" s="290"/>
      <c r="G52" s="290"/>
      <c r="H52" s="290"/>
      <c r="I52" s="155"/>
      <c r="J52" s="155"/>
      <c r="K52" s="290"/>
      <c r="L52" s="309"/>
      <c r="M52" s="308"/>
      <c r="N52" s="307"/>
      <c r="O52" s="311"/>
      <c r="P52" s="312"/>
      <c r="Q52" s="311">
        <f t="shared" si="18"/>
        <v>0</v>
      </c>
      <c r="R52" s="307"/>
      <c r="S52" s="311"/>
      <c r="T52" s="310"/>
      <c r="U52" s="156">
        <v>6</v>
      </c>
      <c r="V52" s="116"/>
      <c r="W52" s="157" t="str">
        <f t="shared" si="14"/>
        <v/>
      </c>
      <c r="X52" s="169"/>
      <c r="Y52" s="169"/>
      <c r="Z52" s="169"/>
      <c r="AA52" s="169"/>
      <c r="AB52" s="117"/>
      <c r="AC52" s="117"/>
      <c r="AD52" s="118" t="str">
        <f t="shared" si="4"/>
        <v/>
      </c>
      <c r="AE52" s="117"/>
      <c r="AF52" s="117"/>
      <c r="AG52" s="117"/>
      <c r="AH52" s="186" t="str">
        <f>IFERROR(IF(AND(W51="Probabilidad",W52="Probabilidad"),(AJ51-(+AJ51*AD52)),IF(AND(W51="Impacto",W52="Probabilidad"),(AJ50-(+AJ50*AD52)),IF(W52="Impacto",AJ51,""))),"")</f>
        <v/>
      </c>
      <c r="AI52" s="154" t="str">
        <f t="shared" si="5"/>
        <v/>
      </c>
      <c r="AJ52" s="118" t="str">
        <f t="shared" si="15"/>
        <v/>
      </c>
      <c r="AK52" s="154" t="str">
        <f t="shared" si="7"/>
        <v/>
      </c>
      <c r="AL52" s="118" t="str">
        <f>IFERROR(IF(AND(W51="Impacto",W52="Impacto"),(AL51-(+AL51*AD52)),IF(AND(W51="Probabilidad",W52="Impacto"),(AL50-(+AL50*AD52)),IF(W52="Probabilidad",AL51,""))),"")</f>
        <v/>
      </c>
      <c r="AM52" s="119" t="str">
        <f t="shared" si="16"/>
        <v/>
      </c>
      <c r="AN52" s="362"/>
      <c r="AO52" s="155"/>
      <c r="AP52" s="156"/>
      <c r="AQ52" s="120"/>
      <c r="AR52" s="120"/>
      <c r="AS52" s="155"/>
      <c r="AT52" s="120"/>
      <c r="AU52" s="155"/>
      <c r="AV52" s="120"/>
      <c r="AW52" s="155"/>
      <c r="AX52" s="120"/>
      <c r="AY52" s="155"/>
      <c r="AZ52" s="156"/>
      <c r="BA52" s="155"/>
      <c r="BB52" s="155"/>
      <c r="BC52" s="156"/>
      <c r="BD52" s="120"/>
      <c r="BE52" s="120"/>
      <c r="BF52" s="155"/>
      <c r="BG52" s="155"/>
      <c r="BH52" s="156"/>
      <c r="BI52" s="120"/>
      <c r="BJ52" s="120"/>
      <c r="BK52" s="155"/>
      <c r="BL52" s="155"/>
      <c r="BM52" s="156"/>
      <c r="BN52" s="120"/>
      <c r="BO52" s="120"/>
      <c r="BP52" s="155"/>
      <c r="BQ52" s="155"/>
      <c r="BR52" s="156"/>
      <c r="BS52" s="120"/>
      <c r="BT52" s="120"/>
      <c r="BU52" s="120"/>
      <c r="BV52" s="155"/>
      <c r="BW52" s="155"/>
      <c r="BX52" s="155"/>
      <c r="BY52" s="120"/>
      <c r="BZ52" s="155"/>
      <c r="CA52" s="155"/>
      <c r="CB52" s="120"/>
      <c r="CC52" s="155"/>
      <c r="CD52" s="156"/>
      <c r="CE52" s="155"/>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row>
    <row r="53" spans="1:109" ht="15.75" customHeight="1" x14ac:dyDescent="0.3">
      <c r="A53" s="308">
        <v>9</v>
      </c>
      <c r="B53" s="290"/>
      <c r="C53" s="290"/>
      <c r="D53" s="290"/>
      <c r="E53" s="309"/>
      <c r="F53" s="290"/>
      <c r="G53" s="290"/>
      <c r="H53" s="290"/>
      <c r="I53" s="155"/>
      <c r="J53" s="155"/>
      <c r="K53" s="290"/>
      <c r="L53" s="309"/>
      <c r="M53" s="308"/>
      <c r="N53" s="307" t="str">
        <f>IF(M53&lt;=0,"",IF(M53&lt;=2,"Muy Baja",IF(M53&lt;=24,"Baja",IF(M53&lt;=500,"Media",IF(M53&lt;=5000,"Alta","Muy Alta")))))</f>
        <v/>
      </c>
      <c r="O53" s="311" t="str">
        <f>IF(N53="","",IF(N53="Muy Baja",0.2,IF(N53="Baja",0.4,IF(N53="Media",0.6,IF(N53="Alta",0.8,IF(N53="Muy Alta",1,))))))</f>
        <v/>
      </c>
      <c r="P53" s="312"/>
      <c r="Q53" s="311">
        <f>IF(NOT(ISERROR(MATCH(P53,'Tabla Impacto'!$B$221:$B$223,0))),'Tabla Impacto'!$F$223&amp;"Por favor no seleccionar los criterios de impacto(Afectación Económica o presupuestal y Pérdida Reputacional)",P53)</f>
        <v>0</v>
      </c>
      <c r="R53" s="307" t="str">
        <f>IF(OR(Q53='Tabla Impacto'!$C$11,Q53='Tabla Impacto'!$D$11),"Leve",IF(OR(Q53='Tabla Impacto'!$C$12,Q53='Tabla Impacto'!$D$12),"Menor",IF(OR(Q53='Tabla Impacto'!$C$13,Q53='Tabla Impacto'!$D$13),"Moderado",IF(OR(Q53='Tabla Impacto'!$C$14,Q53='Tabla Impacto'!$D$14),"Mayor",IF(OR(Q53='Tabla Impacto'!$C$15,Q53='Tabla Impacto'!$D$15),"Catastrófico","")))))</f>
        <v/>
      </c>
      <c r="S53" s="311" t="str">
        <f>IF(R53="","",IF(R53="Leve",0.2,IF(R53="Menor",0.4,IF(R53="Moderado",0.6,IF(R53="Mayor",0.8,IF(R53="Catastrófico",1,))))))</f>
        <v/>
      </c>
      <c r="T53" s="310" t="str">
        <f>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56">
        <v>1</v>
      </c>
      <c r="V53" s="116"/>
      <c r="W53" s="157" t="str">
        <f t="shared" si="14"/>
        <v/>
      </c>
      <c r="X53" s="169"/>
      <c r="Y53" s="169"/>
      <c r="Z53" s="169"/>
      <c r="AA53" s="169"/>
      <c r="AB53" s="117"/>
      <c r="AC53" s="117"/>
      <c r="AD53" s="118" t="str">
        <f t="shared" si="4"/>
        <v/>
      </c>
      <c r="AE53" s="117"/>
      <c r="AF53" s="117"/>
      <c r="AG53" s="117"/>
      <c r="AH53" s="186" t="str">
        <f>IFERROR(IF(W53="Probabilidad",(O53-(+O53*AD53)),IF(W53="Impacto",O53,"")),"")</f>
        <v/>
      </c>
      <c r="AI53" s="154" t="str">
        <f>IFERROR(IF(AH53="","",IF(AH53&lt;=0.2,"Muy Baja",IF(AH53&lt;=0.4,"Baja",IF(AH53&lt;=0.6,"Media",IF(AH53&lt;=0.8,"Alta","Muy Alta"))))),"")</f>
        <v/>
      </c>
      <c r="AJ53" s="118" t="str">
        <f t="shared" si="15"/>
        <v/>
      </c>
      <c r="AK53" s="154" t="str">
        <f>IFERROR(IF(AL53="","",IF(AL53&lt;=0.2,"Leve",IF(AL53&lt;=0.4,"Menor",IF(AL53&lt;=0.6,"Moderado",IF(AL53&lt;=0.8,"Mayor","Catastrófico"))))),"")</f>
        <v/>
      </c>
      <c r="AL53" s="118" t="str">
        <f>IFERROR(IF(W53="Impacto",(S53-(+S53*AD53)),IF(W53="Probabilidad",S53,"")),"")</f>
        <v/>
      </c>
      <c r="AM53" s="119" t="str">
        <f t="shared" si="16"/>
        <v/>
      </c>
      <c r="AN53" s="360"/>
      <c r="AO53" s="155"/>
      <c r="AP53" s="156"/>
      <c r="AQ53" s="120"/>
      <c r="AR53" s="120"/>
      <c r="AS53" s="155"/>
      <c r="AT53" s="120"/>
      <c r="AU53" s="155"/>
      <c r="AV53" s="120"/>
      <c r="AW53" s="155"/>
      <c r="AX53" s="120"/>
      <c r="AY53" s="155"/>
      <c r="AZ53" s="156"/>
      <c r="BA53" s="155"/>
      <c r="BB53" s="155"/>
      <c r="BC53" s="156"/>
      <c r="BD53" s="120"/>
      <c r="BE53" s="120"/>
      <c r="BF53" s="155"/>
      <c r="BG53" s="155"/>
      <c r="BH53" s="156"/>
      <c r="BI53" s="120"/>
      <c r="BJ53" s="120"/>
      <c r="BK53" s="155"/>
      <c r="BL53" s="155"/>
      <c r="BM53" s="156"/>
      <c r="BN53" s="120"/>
      <c r="BO53" s="120"/>
      <c r="BP53" s="155"/>
      <c r="BQ53" s="155"/>
      <c r="BR53" s="156"/>
      <c r="BS53" s="120"/>
      <c r="BT53" s="120"/>
      <c r="BU53" s="120"/>
      <c r="BV53" s="155"/>
      <c r="BW53" s="155"/>
      <c r="BX53" s="155"/>
      <c r="BY53" s="120"/>
      <c r="BZ53" s="155"/>
      <c r="CA53" s="155"/>
      <c r="CB53" s="120"/>
      <c r="CC53" s="155"/>
      <c r="CD53" s="156"/>
      <c r="CE53" s="155"/>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row>
    <row r="54" spans="1:109" ht="15.75" customHeight="1" x14ac:dyDescent="0.3">
      <c r="A54" s="308"/>
      <c r="B54" s="290"/>
      <c r="C54" s="290"/>
      <c r="D54" s="290"/>
      <c r="E54" s="309"/>
      <c r="F54" s="290"/>
      <c r="G54" s="290"/>
      <c r="H54" s="290"/>
      <c r="I54" s="155"/>
      <c r="J54" s="155"/>
      <c r="K54" s="290"/>
      <c r="L54" s="309"/>
      <c r="M54" s="308"/>
      <c r="N54" s="307"/>
      <c r="O54" s="311"/>
      <c r="P54" s="312"/>
      <c r="Q54" s="311">
        <f t="shared" ref="Q54:Q58" si="19">IF(NOT(ISERROR(MATCH(P54,_xlfn.ANCHORARRAY(E65),0))),O67&amp;"Por favor no seleccionar los criterios de impacto",P54)</f>
        <v>0</v>
      </c>
      <c r="R54" s="307"/>
      <c r="S54" s="311"/>
      <c r="T54" s="310"/>
      <c r="U54" s="156">
        <v>2</v>
      </c>
      <c r="V54" s="116"/>
      <c r="W54" s="157" t="str">
        <f t="shared" si="14"/>
        <v/>
      </c>
      <c r="X54" s="169"/>
      <c r="Y54" s="169"/>
      <c r="Z54" s="169"/>
      <c r="AA54" s="169"/>
      <c r="AB54" s="117"/>
      <c r="AC54" s="117"/>
      <c r="AD54" s="118" t="str">
        <f t="shared" si="4"/>
        <v/>
      </c>
      <c r="AE54" s="117"/>
      <c r="AF54" s="117"/>
      <c r="AG54" s="117"/>
      <c r="AH54" s="186" t="str">
        <f>IFERROR(IF(AND(W53="Probabilidad",W54="Probabilidad"),(AJ53-(+AJ53*AD54)),IF(W54="Probabilidad",(O53-(+O53*AD54)),IF(W54="Impacto",AJ53,""))),"")</f>
        <v/>
      </c>
      <c r="AI54" s="154" t="str">
        <f t="shared" si="5"/>
        <v/>
      </c>
      <c r="AJ54" s="118" t="str">
        <f t="shared" si="15"/>
        <v/>
      </c>
      <c r="AK54" s="154" t="str">
        <f t="shared" si="7"/>
        <v/>
      </c>
      <c r="AL54" s="118" t="str">
        <f>IFERROR(IF(AND(W53="Impacto",W54="Impacto"),(AL47-(+AL47*AD54)),IF(W54="Impacto",($S$53-(+$S$53*AD54)),IF(W54="Probabilidad",AL47,""))),"")</f>
        <v/>
      </c>
      <c r="AM54" s="119" t="str">
        <f t="shared" si="16"/>
        <v/>
      </c>
      <c r="AN54" s="361"/>
      <c r="AO54" s="155"/>
      <c r="AP54" s="156"/>
      <c r="AQ54" s="120"/>
      <c r="AR54" s="120"/>
      <c r="AS54" s="155"/>
      <c r="AT54" s="120"/>
      <c r="AU54" s="155"/>
      <c r="AV54" s="120"/>
      <c r="AW54" s="155"/>
      <c r="AX54" s="120"/>
      <c r="AY54" s="155"/>
      <c r="AZ54" s="156"/>
      <c r="BA54" s="155"/>
      <c r="BB54" s="155"/>
      <c r="BC54" s="156"/>
      <c r="BD54" s="120"/>
      <c r="BE54" s="120"/>
      <c r="BF54" s="155"/>
      <c r="BG54" s="155"/>
      <c r="BH54" s="156"/>
      <c r="BI54" s="120"/>
      <c r="BJ54" s="120"/>
      <c r="BK54" s="155"/>
      <c r="BL54" s="155"/>
      <c r="BM54" s="156"/>
      <c r="BN54" s="120"/>
      <c r="BO54" s="120"/>
      <c r="BP54" s="155"/>
      <c r="BQ54" s="155"/>
      <c r="BR54" s="156"/>
      <c r="BS54" s="120"/>
      <c r="BT54" s="120"/>
      <c r="BU54" s="120"/>
      <c r="BV54" s="155"/>
      <c r="BW54" s="155"/>
      <c r="BX54" s="155"/>
      <c r="BY54" s="120"/>
      <c r="BZ54" s="155"/>
      <c r="CA54" s="155"/>
      <c r="CB54" s="120"/>
      <c r="CC54" s="155"/>
      <c r="CD54" s="156"/>
      <c r="CE54" s="155"/>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row>
    <row r="55" spans="1:109" ht="15.75" customHeight="1" x14ac:dyDescent="0.3">
      <c r="A55" s="308"/>
      <c r="B55" s="290"/>
      <c r="C55" s="290"/>
      <c r="D55" s="290"/>
      <c r="E55" s="309"/>
      <c r="F55" s="290"/>
      <c r="G55" s="290"/>
      <c r="H55" s="290"/>
      <c r="I55" s="155"/>
      <c r="J55" s="155"/>
      <c r="K55" s="290"/>
      <c r="L55" s="309"/>
      <c r="M55" s="308"/>
      <c r="N55" s="307"/>
      <c r="O55" s="311"/>
      <c r="P55" s="312"/>
      <c r="Q55" s="311">
        <f t="shared" si="19"/>
        <v>0</v>
      </c>
      <c r="R55" s="307"/>
      <c r="S55" s="311"/>
      <c r="T55" s="310"/>
      <c r="U55" s="156">
        <v>3</v>
      </c>
      <c r="V55" s="121"/>
      <c r="W55" s="157" t="str">
        <f t="shared" si="14"/>
        <v/>
      </c>
      <c r="X55" s="169"/>
      <c r="Y55" s="169"/>
      <c r="Z55" s="169"/>
      <c r="AA55" s="169"/>
      <c r="AB55" s="117"/>
      <c r="AC55" s="117"/>
      <c r="AD55" s="118" t="str">
        <f t="shared" si="4"/>
        <v/>
      </c>
      <c r="AE55" s="117"/>
      <c r="AF55" s="117"/>
      <c r="AG55" s="117"/>
      <c r="AH55" s="186" t="str">
        <f>IFERROR(IF(AND(W54="Probabilidad",W55="Probabilidad"),(AJ54-(+AJ54*AD55)),IF(AND(W54="Impacto",W55="Probabilidad"),(AJ53-(+AJ53*AD55)),IF(W55="Impacto",AJ54,""))),"")</f>
        <v/>
      </c>
      <c r="AI55" s="154" t="str">
        <f t="shared" si="5"/>
        <v/>
      </c>
      <c r="AJ55" s="118" t="str">
        <f t="shared" si="15"/>
        <v/>
      </c>
      <c r="AK55" s="154" t="str">
        <f t="shared" si="7"/>
        <v/>
      </c>
      <c r="AL55" s="118" t="str">
        <f>IFERROR(IF(AND(W54="Impacto",W55="Impacto"),(AL54-(+AL54*AD55)),IF(AND(W54="Probabilidad",W55="Impacto"),(AL53-(+AL53*AD55)),IF(W55="Probabilidad",AL54,""))),"")</f>
        <v/>
      </c>
      <c r="AM55" s="119" t="str">
        <f t="shared" si="16"/>
        <v/>
      </c>
      <c r="AN55" s="361"/>
      <c r="AO55" s="155"/>
      <c r="AP55" s="156"/>
      <c r="AQ55" s="120"/>
      <c r="AR55" s="120"/>
      <c r="AS55" s="155"/>
      <c r="AT55" s="120"/>
      <c r="AU55" s="155"/>
      <c r="AV55" s="120"/>
      <c r="AW55" s="155"/>
      <c r="AX55" s="120"/>
      <c r="AY55" s="155"/>
      <c r="AZ55" s="156"/>
      <c r="BA55" s="155"/>
      <c r="BB55" s="155"/>
      <c r="BC55" s="156"/>
      <c r="BD55" s="120"/>
      <c r="BE55" s="120"/>
      <c r="BF55" s="155"/>
      <c r="BG55" s="155"/>
      <c r="BH55" s="156"/>
      <c r="BI55" s="120"/>
      <c r="BJ55" s="120"/>
      <c r="BK55" s="155"/>
      <c r="BL55" s="155"/>
      <c r="BM55" s="156"/>
      <c r="BN55" s="120"/>
      <c r="BO55" s="120"/>
      <c r="BP55" s="155"/>
      <c r="BQ55" s="155"/>
      <c r="BR55" s="156"/>
      <c r="BS55" s="120"/>
      <c r="BT55" s="120"/>
      <c r="BU55" s="120"/>
      <c r="BV55" s="155"/>
      <c r="BW55" s="155"/>
      <c r="BX55" s="155"/>
      <c r="BY55" s="120"/>
      <c r="BZ55" s="155"/>
      <c r="CA55" s="155"/>
      <c r="CB55" s="120"/>
      <c r="CC55" s="155"/>
      <c r="CD55" s="156"/>
      <c r="CE55" s="155"/>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row>
    <row r="56" spans="1:109" ht="15.75" customHeight="1" x14ac:dyDescent="0.3">
      <c r="A56" s="308"/>
      <c r="B56" s="290"/>
      <c r="C56" s="290"/>
      <c r="D56" s="290"/>
      <c r="E56" s="309"/>
      <c r="F56" s="290"/>
      <c r="G56" s="290"/>
      <c r="H56" s="290"/>
      <c r="I56" s="155"/>
      <c r="J56" s="155"/>
      <c r="K56" s="290"/>
      <c r="L56" s="309"/>
      <c r="M56" s="308"/>
      <c r="N56" s="307"/>
      <c r="O56" s="311"/>
      <c r="P56" s="312"/>
      <c r="Q56" s="311">
        <f t="shared" si="19"/>
        <v>0</v>
      </c>
      <c r="R56" s="307"/>
      <c r="S56" s="311"/>
      <c r="T56" s="310"/>
      <c r="U56" s="156">
        <v>4</v>
      </c>
      <c r="V56" s="116"/>
      <c r="W56" s="157" t="str">
        <f t="shared" si="14"/>
        <v/>
      </c>
      <c r="X56" s="169"/>
      <c r="Y56" s="169"/>
      <c r="Z56" s="169"/>
      <c r="AA56" s="169"/>
      <c r="AB56" s="117"/>
      <c r="AC56" s="117"/>
      <c r="AD56" s="118" t="str">
        <f t="shared" si="4"/>
        <v/>
      </c>
      <c r="AE56" s="117"/>
      <c r="AF56" s="117"/>
      <c r="AG56" s="117"/>
      <c r="AH56" s="186" t="str">
        <f>IFERROR(IF(AND(W55="Probabilidad",W56="Probabilidad"),(AJ55-(+AJ55*AD56)),IF(AND(W55="Impacto",W56="Probabilidad"),(AJ54-(+AJ54*AD56)),IF(W56="Impacto",AJ55,""))),"")</f>
        <v/>
      </c>
      <c r="AI56" s="154" t="str">
        <f t="shared" si="5"/>
        <v/>
      </c>
      <c r="AJ56" s="118" t="str">
        <f t="shared" si="15"/>
        <v/>
      </c>
      <c r="AK56" s="154" t="str">
        <f t="shared" si="7"/>
        <v/>
      </c>
      <c r="AL56" s="118" t="str">
        <f>IFERROR(IF(AND(W55="Impacto",W56="Impacto"),(AL55-(+AL55*AD56)),IF(AND(W55="Probabilidad",W56="Impacto"),(AL54-(+AL54*AD56)),IF(W56="Probabilidad",AL55,""))),"")</f>
        <v/>
      </c>
      <c r="AM56" s="119" t="str">
        <f t="shared" si="16"/>
        <v/>
      </c>
      <c r="AN56" s="361"/>
      <c r="AO56" s="155"/>
      <c r="AP56" s="156"/>
      <c r="AQ56" s="120"/>
      <c r="AR56" s="120"/>
      <c r="AS56" s="155"/>
      <c r="AT56" s="120"/>
      <c r="AU56" s="155"/>
      <c r="AV56" s="120"/>
      <c r="AW56" s="155"/>
      <c r="AX56" s="120"/>
      <c r="AY56" s="155"/>
      <c r="AZ56" s="156"/>
      <c r="BA56" s="155"/>
      <c r="BB56" s="155"/>
      <c r="BC56" s="156"/>
      <c r="BD56" s="120"/>
      <c r="BE56" s="120"/>
      <c r="BF56" s="155"/>
      <c r="BG56" s="155"/>
      <c r="BH56" s="156"/>
      <c r="BI56" s="120"/>
      <c r="BJ56" s="120"/>
      <c r="BK56" s="155"/>
      <c r="BL56" s="155"/>
      <c r="BM56" s="156"/>
      <c r="BN56" s="120"/>
      <c r="BO56" s="120"/>
      <c r="BP56" s="155"/>
      <c r="BQ56" s="155"/>
      <c r="BR56" s="156"/>
      <c r="BS56" s="120"/>
      <c r="BT56" s="120"/>
      <c r="BU56" s="120"/>
      <c r="BV56" s="155"/>
      <c r="BW56" s="155"/>
      <c r="BX56" s="155"/>
      <c r="BY56" s="120"/>
      <c r="BZ56" s="155"/>
      <c r="CA56" s="155"/>
      <c r="CB56" s="120"/>
      <c r="CC56" s="155"/>
      <c r="CD56" s="156"/>
      <c r="CE56" s="155"/>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row>
    <row r="57" spans="1:109" ht="15.75" customHeight="1" x14ac:dyDescent="0.3">
      <c r="A57" s="308"/>
      <c r="B57" s="290"/>
      <c r="C57" s="290"/>
      <c r="D57" s="290"/>
      <c r="E57" s="309"/>
      <c r="F57" s="290"/>
      <c r="G57" s="290"/>
      <c r="H57" s="290"/>
      <c r="I57" s="155"/>
      <c r="J57" s="155"/>
      <c r="K57" s="290"/>
      <c r="L57" s="309"/>
      <c r="M57" s="308"/>
      <c r="N57" s="307"/>
      <c r="O57" s="311"/>
      <c r="P57" s="312"/>
      <c r="Q57" s="311">
        <f t="shared" si="19"/>
        <v>0</v>
      </c>
      <c r="R57" s="307"/>
      <c r="S57" s="311"/>
      <c r="T57" s="310"/>
      <c r="U57" s="156">
        <v>5</v>
      </c>
      <c r="V57" s="116"/>
      <c r="W57" s="157" t="str">
        <f t="shared" si="14"/>
        <v/>
      </c>
      <c r="X57" s="169"/>
      <c r="Y57" s="169"/>
      <c r="Z57" s="169"/>
      <c r="AA57" s="169"/>
      <c r="AB57" s="117"/>
      <c r="AC57" s="117"/>
      <c r="AD57" s="118" t="str">
        <f t="shared" si="4"/>
        <v/>
      </c>
      <c r="AE57" s="117"/>
      <c r="AF57" s="117"/>
      <c r="AG57" s="117"/>
      <c r="AH57" s="186" t="str">
        <f>IFERROR(IF(AND(W56="Probabilidad",W57="Probabilidad"),(AJ56-(+AJ56*AD57)),IF(AND(W56="Impacto",W57="Probabilidad"),(AJ55-(+AJ55*AD57)),IF(W57="Impacto",AJ56,""))),"")</f>
        <v/>
      </c>
      <c r="AI57" s="154" t="str">
        <f t="shared" si="5"/>
        <v/>
      </c>
      <c r="AJ57" s="118" t="str">
        <f t="shared" si="15"/>
        <v/>
      </c>
      <c r="AK57" s="154" t="str">
        <f t="shared" si="7"/>
        <v/>
      </c>
      <c r="AL57" s="118" t="str">
        <f>IFERROR(IF(AND(W56="Impacto",W57="Impacto"),(AL56-(+AL56*AD57)),IF(AND(W56="Probabilidad",W57="Impacto"),(AL55-(+AL55*AD57)),IF(W57="Probabilidad",AL56,""))),"")</f>
        <v/>
      </c>
      <c r="AM57" s="119" t="str">
        <f t="shared" si="16"/>
        <v/>
      </c>
      <c r="AN57" s="361"/>
      <c r="AO57" s="155"/>
      <c r="AP57" s="156"/>
      <c r="AQ57" s="120"/>
      <c r="AR57" s="120"/>
      <c r="AS57" s="155"/>
      <c r="AT57" s="120"/>
      <c r="AU57" s="155"/>
      <c r="AV57" s="120"/>
      <c r="AW57" s="155"/>
      <c r="AX57" s="120"/>
      <c r="AY57" s="155"/>
      <c r="AZ57" s="156"/>
      <c r="BA57" s="155"/>
      <c r="BB57" s="155"/>
      <c r="BC57" s="156"/>
      <c r="BD57" s="120"/>
      <c r="BE57" s="120"/>
      <c r="BF57" s="155"/>
      <c r="BG57" s="155"/>
      <c r="BH57" s="156"/>
      <c r="BI57" s="120"/>
      <c r="BJ57" s="120"/>
      <c r="BK57" s="155"/>
      <c r="BL57" s="155"/>
      <c r="BM57" s="156"/>
      <c r="BN57" s="120"/>
      <c r="BO57" s="120"/>
      <c r="BP57" s="155"/>
      <c r="BQ57" s="155"/>
      <c r="BR57" s="156"/>
      <c r="BS57" s="120"/>
      <c r="BT57" s="120"/>
      <c r="BU57" s="120"/>
      <c r="BV57" s="155"/>
      <c r="BW57" s="155"/>
      <c r="BX57" s="155"/>
      <c r="BY57" s="120"/>
      <c r="BZ57" s="155"/>
      <c r="CA57" s="155"/>
      <c r="CB57" s="120"/>
      <c r="CC57" s="155"/>
      <c r="CD57" s="156"/>
      <c r="CE57" s="155"/>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row>
    <row r="58" spans="1:109" ht="15.75" customHeight="1" x14ac:dyDescent="0.3">
      <c r="A58" s="308"/>
      <c r="B58" s="290"/>
      <c r="C58" s="290"/>
      <c r="D58" s="290"/>
      <c r="E58" s="309"/>
      <c r="F58" s="290"/>
      <c r="G58" s="290"/>
      <c r="H58" s="290"/>
      <c r="I58" s="155"/>
      <c r="J58" s="155"/>
      <c r="K58" s="290"/>
      <c r="L58" s="309"/>
      <c r="M58" s="308"/>
      <c r="N58" s="307"/>
      <c r="O58" s="311"/>
      <c r="P58" s="312"/>
      <c r="Q58" s="311">
        <f t="shared" si="19"/>
        <v>0</v>
      </c>
      <c r="R58" s="307"/>
      <c r="S58" s="311"/>
      <c r="T58" s="310"/>
      <c r="U58" s="156">
        <v>6</v>
      </c>
      <c r="V58" s="116"/>
      <c r="W58" s="157" t="str">
        <f t="shared" si="14"/>
        <v/>
      </c>
      <c r="X58" s="169"/>
      <c r="Y58" s="169"/>
      <c r="Z58" s="169"/>
      <c r="AA58" s="169"/>
      <c r="AB58" s="117"/>
      <c r="AC58" s="117"/>
      <c r="AD58" s="118" t="str">
        <f t="shared" si="4"/>
        <v/>
      </c>
      <c r="AE58" s="117"/>
      <c r="AF58" s="117"/>
      <c r="AG58" s="117"/>
      <c r="AH58" s="186" t="str">
        <f>IFERROR(IF(AND(W57="Probabilidad",W58="Probabilidad"),(AJ57-(+AJ57*AD58)),IF(AND(W57="Impacto",W58="Probabilidad"),(AJ56-(+AJ56*AD58)),IF(W58="Impacto",AJ57,""))),"")</f>
        <v/>
      </c>
      <c r="AI58" s="154" t="str">
        <f t="shared" si="5"/>
        <v/>
      </c>
      <c r="AJ58" s="118" t="str">
        <f t="shared" si="15"/>
        <v/>
      </c>
      <c r="AK58" s="154" t="str">
        <f t="shared" si="7"/>
        <v/>
      </c>
      <c r="AL58" s="118" t="str">
        <f>IFERROR(IF(AND(W57="Impacto",W58="Impacto"),(AL57-(+AL57*AD58)),IF(AND(W57="Probabilidad",W58="Impacto"),(AL56-(+AL56*AD58)),IF(W58="Probabilidad",AL57,""))),"")</f>
        <v/>
      </c>
      <c r="AM58" s="119" t="str">
        <f t="shared" si="16"/>
        <v/>
      </c>
      <c r="AN58" s="362"/>
      <c r="AO58" s="155"/>
      <c r="AP58" s="156"/>
      <c r="AQ58" s="120"/>
      <c r="AR58" s="120"/>
      <c r="AS58" s="155"/>
      <c r="AT58" s="120"/>
      <c r="AU58" s="155"/>
      <c r="AV58" s="120"/>
      <c r="AW58" s="155"/>
      <c r="AX58" s="120"/>
      <c r="AY58" s="155"/>
      <c r="AZ58" s="156"/>
      <c r="BA58" s="155"/>
      <c r="BB58" s="155"/>
      <c r="BC58" s="156"/>
      <c r="BD58" s="120"/>
      <c r="BE58" s="120"/>
      <c r="BF58" s="155"/>
      <c r="BG58" s="155"/>
      <c r="BH58" s="156"/>
      <c r="BI58" s="120"/>
      <c r="BJ58" s="120"/>
      <c r="BK58" s="155"/>
      <c r="BL58" s="155"/>
      <c r="BM58" s="156"/>
      <c r="BN58" s="120"/>
      <c r="BO58" s="120"/>
      <c r="BP58" s="155"/>
      <c r="BQ58" s="155"/>
      <c r="BR58" s="156"/>
      <c r="BS58" s="120"/>
      <c r="BT58" s="120"/>
      <c r="BU58" s="120"/>
      <c r="BV58" s="155"/>
      <c r="BW58" s="155"/>
      <c r="BX58" s="155"/>
      <c r="BY58" s="120"/>
      <c r="BZ58" s="155"/>
      <c r="CA58" s="155"/>
      <c r="CB58" s="120"/>
      <c r="CC58" s="155"/>
      <c r="CD58" s="156"/>
      <c r="CE58" s="155"/>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row>
    <row r="59" spans="1:109" ht="15.75" customHeight="1" x14ac:dyDescent="0.3">
      <c r="A59" s="308">
        <v>10</v>
      </c>
      <c r="B59" s="290"/>
      <c r="C59" s="290"/>
      <c r="D59" s="290"/>
      <c r="E59" s="309"/>
      <c r="F59" s="290"/>
      <c r="G59" s="290"/>
      <c r="H59" s="290"/>
      <c r="I59" s="155"/>
      <c r="J59" s="155"/>
      <c r="K59" s="290"/>
      <c r="L59" s="309"/>
      <c r="M59" s="308"/>
      <c r="N59" s="307" t="str">
        <f>IF(M59&lt;=0,"",IF(M59&lt;=2,"Muy Baja",IF(M59&lt;=24,"Baja",IF(M59&lt;=500,"Media",IF(M59&lt;=5000,"Alta","Muy Alta")))))</f>
        <v/>
      </c>
      <c r="O59" s="311" t="str">
        <f>IF(N59="","",IF(N59="Muy Baja",0.2,IF(N59="Baja",0.4,IF(N59="Media",0.6,IF(N59="Alta",0.8,IF(N59="Muy Alta",1,))))))</f>
        <v/>
      </c>
      <c r="P59" s="312"/>
      <c r="Q59" s="311">
        <f>IF(NOT(ISERROR(MATCH(P59,'Tabla Impacto'!$B$221:$B$223,0))),'Tabla Impacto'!$F$223&amp;"Por favor no seleccionar los criterios de impacto(Afectación Económica o presupuestal y Pérdida Reputacional)",P59)</f>
        <v>0</v>
      </c>
      <c r="R59" s="307" t="str">
        <f>IF(OR(Q59='Tabla Impacto'!$C$11,Q59='Tabla Impacto'!$D$11),"Leve",IF(OR(Q59='Tabla Impacto'!$C$12,Q59='Tabla Impacto'!$D$12),"Menor",IF(OR(Q59='Tabla Impacto'!$C$13,Q59='Tabla Impacto'!$D$13),"Moderado",IF(OR(Q59='Tabla Impacto'!$C$14,Q59='Tabla Impacto'!$D$14),"Mayor",IF(OR(Q59='Tabla Impacto'!$C$15,Q59='Tabla Impacto'!$D$15),"Catastrófico","")))))</f>
        <v/>
      </c>
      <c r="S59" s="311" t="str">
        <f>IF(R59="","",IF(R59="Leve",0.2,IF(R59="Menor",0.4,IF(R59="Moderado",0.6,IF(R59="Mayor",0.8,IF(R59="Catastrófico",1,))))))</f>
        <v/>
      </c>
      <c r="T59" s="310" t="str">
        <f>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56">
        <v>1</v>
      </c>
      <c r="V59" s="116"/>
      <c r="W59" s="157" t="str">
        <f t="shared" si="14"/>
        <v/>
      </c>
      <c r="X59" s="169"/>
      <c r="Y59" s="169"/>
      <c r="Z59" s="169"/>
      <c r="AA59" s="169"/>
      <c r="AB59" s="117"/>
      <c r="AC59" s="117"/>
      <c r="AD59" s="118" t="str">
        <f t="shared" si="4"/>
        <v/>
      </c>
      <c r="AE59" s="117"/>
      <c r="AF59" s="117"/>
      <c r="AG59" s="117"/>
      <c r="AH59" s="186" t="str">
        <f>IFERROR(IF(W59="Probabilidad",(O59-(+O59*AD59)),IF(W59="Impacto",O59,"")),"")</f>
        <v/>
      </c>
      <c r="AI59" s="154" t="str">
        <f>IFERROR(IF(AH59="","",IF(AH59&lt;=0.2,"Muy Baja",IF(AH59&lt;=0.4,"Baja",IF(AH59&lt;=0.6,"Media",IF(AH59&lt;=0.8,"Alta","Muy Alta"))))),"")</f>
        <v/>
      </c>
      <c r="AJ59" s="118" t="str">
        <f t="shared" si="15"/>
        <v/>
      </c>
      <c r="AK59" s="154" t="str">
        <f>IFERROR(IF(AL59="","",IF(AL59&lt;=0.2,"Leve",IF(AL59&lt;=0.4,"Menor",IF(AL59&lt;=0.6,"Moderado",IF(AL59&lt;=0.8,"Mayor","Catastrófico"))))),"")</f>
        <v/>
      </c>
      <c r="AL59" s="118" t="str">
        <f>IFERROR(IF(W59="Impacto",(S59-(+S59*AD59)),IF(W59="Probabilidad",S59,"")),"")</f>
        <v/>
      </c>
      <c r="AM59" s="119" t="str">
        <f t="shared" si="16"/>
        <v/>
      </c>
      <c r="AN59" s="360"/>
      <c r="AO59" s="155"/>
      <c r="AP59" s="156"/>
      <c r="AQ59" s="120"/>
      <c r="AR59" s="120"/>
      <c r="AS59" s="155"/>
      <c r="AT59" s="120"/>
      <c r="AU59" s="155"/>
      <c r="AV59" s="120"/>
      <c r="AW59" s="155"/>
      <c r="AX59" s="120"/>
      <c r="AY59" s="155"/>
      <c r="AZ59" s="156"/>
      <c r="BA59" s="155"/>
      <c r="BB59" s="155"/>
      <c r="BC59" s="156"/>
      <c r="BD59" s="120"/>
      <c r="BE59" s="120"/>
      <c r="BF59" s="155"/>
      <c r="BG59" s="155"/>
      <c r="BH59" s="156"/>
      <c r="BI59" s="120"/>
      <c r="BJ59" s="120"/>
      <c r="BK59" s="155"/>
      <c r="BL59" s="155"/>
      <c r="BM59" s="156"/>
      <c r="BN59" s="120"/>
      <c r="BO59" s="120"/>
      <c r="BP59" s="155"/>
      <c r="BQ59" s="155"/>
      <c r="BR59" s="156"/>
      <c r="BS59" s="120"/>
      <c r="BT59" s="120"/>
      <c r="BU59" s="120"/>
      <c r="BV59" s="155"/>
      <c r="BW59" s="155"/>
      <c r="BX59" s="155"/>
      <c r="BY59" s="120"/>
      <c r="BZ59" s="155"/>
      <c r="CA59" s="155"/>
      <c r="CB59" s="120"/>
      <c r="CC59" s="155"/>
      <c r="CD59" s="156"/>
      <c r="CE59" s="155"/>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row>
    <row r="60" spans="1:109" ht="15.75" customHeight="1" x14ac:dyDescent="0.3">
      <c r="A60" s="308"/>
      <c r="B60" s="290"/>
      <c r="C60" s="290"/>
      <c r="D60" s="290"/>
      <c r="E60" s="309"/>
      <c r="F60" s="290"/>
      <c r="G60" s="290"/>
      <c r="H60" s="290"/>
      <c r="I60" s="155"/>
      <c r="J60" s="155"/>
      <c r="K60" s="290"/>
      <c r="L60" s="309"/>
      <c r="M60" s="308"/>
      <c r="N60" s="307"/>
      <c r="O60" s="311"/>
      <c r="P60" s="312"/>
      <c r="Q60" s="311">
        <f>IF(NOT(ISERROR(MATCH(P60,_xlfn.ANCHORARRAY(E71),0))),O73&amp;"Por favor no seleccionar los criterios de impacto",P60)</f>
        <v>0</v>
      </c>
      <c r="R60" s="307"/>
      <c r="S60" s="311"/>
      <c r="T60" s="310"/>
      <c r="U60" s="156">
        <v>2</v>
      </c>
      <c r="V60" s="116"/>
      <c r="W60" s="157" t="str">
        <f t="shared" si="14"/>
        <v/>
      </c>
      <c r="X60" s="169"/>
      <c r="Y60" s="169"/>
      <c r="Z60" s="169"/>
      <c r="AA60" s="169"/>
      <c r="AB60" s="117"/>
      <c r="AC60" s="117"/>
      <c r="AD60" s="118" t="str">
        <f t="shared" si="4"/>
        <v/>
      </c>
      <c r="AE60" s="117"/>
      <c r="AF60" s="117"/>
      <c r="AG60" s="117"/>
      <c r="AH60" s="186" t="str">
        <f>IFERROR(IF(AND(W59="Probabilidad",W60="Probabilidad"),(AJ59-(+AJ59*AD60)),IF(W60="Probabilidad",(O59-(+O59*AD60)),IF(W60="Impacto",AJ59,""))),"")</f>
        <v/>
      </c>
      <c r="AI60" s="154" t="str">
        <f t="shared" si="5"/>
        <v/>
      </c>
      <c r="AJ60" s="118" t="str">
        <f t="shared" si="15"/>
        <v/>
      </c>
      <c r="AK60" s="154" t="str">
        <f t="shared" si="7"/>
        <v/>
      </c>
      <c r="AL60" s="118" t="str">
        <f>IFERROR(IF(AND(W59="Impacto",W60="Impacto"),(AL53-(+AL53*AD60)),IF(W60="Impacto",($S$59-(+$S$59*AD60)),IF(W60="Probabilidad",AL53,""))),"")</f>
        <v/>
      </c>
      <c r="AM60" s="119" t="str">
        <f t="shared" si="16"/>
        <v/>
      </c>
      <c r="AN60" s="361"/>
      <c r="AO60" s="155"/>
      <c r="AP60" s="156"/>
      <c r="AQ60" s="120"/>
      <c r="AR60" s="120"/>
      <c r="AS60" s="155"/>
      <c r="AT60" s="120"/>
      <c r="AU60" s="155"/>
      <c r="AV60" s="120"/>
      <c r="AW60" s="155"/>
      <c r="AX60" s="120"/>
      <c r="AY60" s="155"/>
      <c r="AZ60" s="156"/>
      <c r="BA60" s="155"/>
      <c r="BB60" s="155"/>
      <c r="BC60" s="156"/>
      <c r="BD60" s="120"/>
      <c r="BE60" s="120"/>
      <c r="BF60" s="155"/>
      <c r="BG60" s="155"/>
      <c r="BH60" s="156"/>
      <c r="BI60" s="120"/>
      <c r="BJ60" s="120"/>
      <c r="BK60" s="155"/>
      <c r="BL60" s="155"/>
      <c r="BM60" s="156"/>
      <c r="BN60" s="120"/>
      <c r="BO60" s="120"/>
      <c r="BP60" s="155"/>
      <c r="BQ60" s="155"/>
      <c r="BR60" s="156"/>
      <c r="BS60" s="120"/>
      <c r="BT60" s="120"/>
      <c r="BU60" s="120"/>
      <c r="BV60" s="155"/>
      <c r="BW60" s="155"/>
      <c r="BX60" s="155"/>
      <c r="BY60" s="120"/>
      <c r="BZ60" s="155"/>
      <c r="CA60" s="155"/>
      <c r="CB60" s="120"/>
      <c r="CC60" s="155"/>
      <c r="CD60" s="156"/>
      <c r="CE60" s="155"/>
    </row>
    <row r="61" spans="1:109" ht="15.75" customHeight="1" x14ac:dyDescent="0.3">
      <c r="A61" s="308"/>
      <c r="B61" s="290"/>
      <c r="C61" s="290"/>
      <c r="D61" s="290"/>
      <c r="E61" s="309"/>
      <c r="F61" s="290"/>
      <c r="G61" s="290"/>
      <c r="H61" s="290"/>
      <c r="I61" s="155"/>
      <c r="J61" s="155"/>
      <c r="K61" s="290"/>
      <c r="L61" s="309"/>
      <c r="M61" s="308"/>
      <c r="N61" s="307"/>
      <c r="O61" s="311"/>
      <c r="P61" s="312"/>
      <c r="Q61" s="311">
        <f>IF(NOT(ISERROR(MATCH(P61,_xlfn.ANCHORARRAY(E72),0))),O74&amp;"Por favor no seleccionar los criterios de impacto",P61)</f>
        <v>0</v>
      </c>
      <c r="R61" s="307"/>
      <c r="S61" s="311"/>
      <c r="T61" s="310"/>
      <c r="U61" s="156">
        <v>3</v>
      </c>
      <c r="V61" s="121"/>
      <c r="W61" s="157" t="str">
        <f t="shared" si="14"/>
        <v/>
      </c>
      <c r="X61" s="169"/>
      <c r="Y61" s="169"/>
      <c r="Z61" s="169"/>
      <c r="AA61" s="169"/>
      <c r="AB61" s="117"/>
      <c r="AC61" s="117"/>
      <c r="AD61" s="118" t="str">
        <f t="shared" si="4"/>
        <v/>
      </c>
      <c r="AE61" s="117"/>
      <c r="AF61" s="117"/>
      <c r="AG61" s="117"/>
      <c r="AH61" s="186" t="str">
        <f>IFERROR(IF(AND(W60="Probabilidad",W61="Probabilidad"),(AJ60-(+AJ60*AD61)),IF(AND(W60="Impacto",W61="Probabilidad"),(AJ59-(+AJ59*AD61)),IF(W61="Impacto",AJ60,""))),"")</f>
        <v/>
      </c>
      <c r="AI61" s="154" t="str">
        <f t="shared" si="5"/>
        <v/>
      </c>
      <c r="AJ61" s="118" t="str">
        <f t="shared" si="15"/>
        <v/>
      </c>
      <c r="AK61" s="154" t="str">
        <f t="shared" si="7"/>
        <v/>
      </c>
      <c r="AL61" s="118" t="str">
        <f>IFERROR(IF(AND(W60="Impacto",W61="Impacto"),(AL60-(+AL60*AD61)),IF(AND(W60="Probabilidad",W61="Impacto"),(AL59-(+AL59*AD61)),IF(W61="Probabilidad",AL60,""))),"")</f>
        <v/>
      </c>
      <c r="AM61" s="119" t="str">
        <f t="shared" si="16"/>
        <v/>
      </c>
      <c r="AN61" s="361"/>
      <c r="AO61" s="155"/>
      <c r="AP61" s="156"/>
      <c r="AQ61" s="120"/>
      <c r="AR61" s="120"/>
      <c r="AS61" s="155"/>
      <c r="AT61" s="120"/>
      <c r="AU61" s="155"/>
      <c r="AV61" s="120"/>
      <c r="AW61" s="155"/>
      <c r="AX61" s="120"/>
      <c r="AY61" s="155"/>
      <c r="AZ61" s="156"/>
      <c r="BA61" s="155"/>
      <c r="BB61" s="155"/>
      <c r="BC61" s="156"/>
      <c r="BD61" s="120"/>
      <c r="BE61" s="120"/>
      <c r="BF61" s="155"/>
      <c r="BG61" s="155"/>
      <c r="BH61" s="156"/>
      <c r="BI61" s="120"/>
      <c r="BJ61" s="120"/>
      <c r="BK61" s="155"/>
      <c r="BL61" s="155"/>
      <c r="BM61" s="156"/>
      <c r="BN61" s="120"/>
      <c r="BO61" s="120"/>
      <c r="BP61" s="155"/>
      <c r="BQ61" s="155"/>
      <c r="BR61" s="156"/>
      <c r="BS61" s="120"/>
      <c r="BT61" s="120"/>
      <c r="BU61" s="120"/>
      <c r="BV61" s="155"/>
      <c r="BW61" s="155"/>
      <c r="BX61" s="155"/>
      <c r="BY61" s="120"/>
      <c r="BZ61" s="155"/>
      <c r="CA61" s="155"/>
      <c r="CB61" s="120"/>
      <c r="CC61" s="155"/>
      <c r="CD61" s="156"/>
      <c r="CE61" s="155"/>
    </row>
    <row r="62" spans="1:109" ht="15.75" customHeight="1" x14ac:dyDescent="0.3">
      <c r="A62" s="308"/>
      <c r="B62" s="290"/>
      <c r="C62" s="290"/>
      <c r="D62" s="290"/>
      <c r="E62" s="309"/>
      <c r="F62" s="290"/>
      <c r="G62" s="290"/>
      <c r="H62" s="290"/>
      <c r="I62" s="155"/>
      <c r="J62" s="155"/>
      <c r="K62" s="290"/>
      <c r="L62" s="309"/>
      <c r="M62" s="308"/>
      <c r="N62" s="307"/>
      <c r="O62" s="311"/>
      <c r="P62" s="312"/>
      <c r="Q62" s="311">
        <f>IF(NOT(ISERROR(MATCH(P62,_xlfn.ANCHORARRAY(E73),0))),O75&amp;"Por favor no seleccionar los criterios de impacto",P62)</f>
        <v>0</v>
      </c>
      <c r="R62" s="307"/>
      <c r="S62" s="311"/>
      <c r="T62" s="310"/>
      <c r="U62" s="156">
        <v>4</v>
      </c>
      <c r="V62" s="116"/>
      <c r="W62" s="157" t="str">
        <f t="shared" si="14"/>
        <v/>
      </c>
      <c r="X62" s="169"/>
      <c r="Y62" s="169"/>
      <c r="Z62" s="169"/>
      <c r="AA62" s="169"/>
      <c r="AB62" s="117"/>
      <c r="AC62" s="117"/>
      <c r="AD62" s="118" t="str">
        <f t="shared" si="4"/>
        <v/>
      </c>
      <c r="AE62" s="117"/>
      <c r="AF62" s="117"/>
      <c r="AG62" s="117"/>
      <c r="AH62" s="186" t="str">
        <f>IFERROR(IF(AND(W61="Probabilidad",W62="Probabilidad"),(AJ61-(+AJ61*AD62)),IF(AND(W61="Impacto",W62="Probabilidad"),(AJ60-(+AJ60*AD62)),IF(W62="Impacto",AJ61,""))),"")</f>
        <v/>
      </c>
      <c r="AI62" s="154" t="str">
        <f t="shared" si="5"/>
        <v/>
      </c>
      <c r="AJ62" s="118" t="str">
        <f t="shared" si="15"/>
        <v/>
      </c>
      <c r="AK62" s="154" t="str">
        <f t="shared" si="7"/>
        <v/>
      </c>
      <c r="AL62" s="118" t="str">
        <f>IFERROR(IF(AND(W61="Impacto",W62="Impacto"),(AL61-(+AL61*AD62)),IF(AND(W61="Probabilidad",W62="Impacto"),(AL60-(+AL60*AD62)),IF(W62="Probabilidad",AL61,""))),"")</f>
        <v/>
      </c>
      <c r="AM62" s="119" t="str">
        <f t="shared" si="16"/>
        <v/>
      </c>
      <c r="AN62" s="361"/>
      <c r="AO62" s="155"/>
      <c r="AP62" s="156"/>
      <c r="AQ62" s="120"/>
      <c r="AR62" s="120"/>
      <c r="AS62" s="155"/>
      <c r="AT62" s="120"/>
      <c r="AU62" s="155"/>
      <c r="AV62" s="120"/>
      <c r="AW62" s="155"/>
      <c r="AX62" s="120"/>
      <c r="AY62" s="155"/>
      <c r="AZ62" s="156"/>
      <c r="BA62" s="155"/>
      <c r="BB62" s="155"/>
      <c r="BC62" s="156"/>
      <c r="BD62" s="120"/>
      <c r="BE62" s="120"/>
      <c r="BF62" s="155"/>
      <c r="BG62" s="155"/>
      <c r="BH62" s="156"/>
      <c r="BI62" s="120"/>
      <c r="BJ62" s="120"/>
      <c r="BK62" s="155"/>
      <c r="BL62" s="155"/>
      <c r="BM62" s="156"/>
      <c r="BN62" s="120"/>
      <c r="BO62" s="120"/>
      <c r="BP62" s="155"/>
      <c r="BQ62" s="155"/>
      <c r="BR62" s="156"/>
      <c r="BS62" s="120"/>
      <c r="BT62" s="120"/>
      <c r="BU62" s="120"/>
      <c r="BV62" s="155"/>
      <c r="BW62" s="155"/>
      <c r="BX62" s="155"/>
      <c r="BY62" s="120"/>
      <c r="BZ62" s="155"/>
      <c r="CA62" s="155"/>
      <c r="CB62" s="120"/>
      <c r="CC62" s="155"/>
      <c r="CD62" s="156"/>
      <c r="CE62" s="155"/>
    </row>
    <row r="63" spans="1:109" ht="15.75" customHeight="1" x14ac:dyDescent="0.3">
      <c r="A63" s="308"/>
      <c r="B63" s="290"/>
      <c r="C63" s="290"/>
      <c r="D63" s="290"/>
      <c r="E63" s="309"/>
      <c r="F63" s="290"/>
      <c r="G63" s="290"/>
      <c r="H63" s="290"/>
      <c r="I63" s="155"/>
      <c r="J63" s="155"/>
      <c r="K63" s="290"/>
      <c r="L63" s="309"/>
      <c r="M63" s="308"/>
      <c r="N63" s="307"/>
      <c r="O63" s="311"/>
      <c r="P63" s="312"/>
      <c r="Q63" s="311">
        <f>IF(NOT(ISERROR(MATCH(P63,_xlfn.ANCHORARRAY(E74),0))),O76&amp;"Por favor no seleccionar los criterios de impacto",P63)</f>
        <v>0</v>
      </c>
      <c r="R63" s="307"/>
      <c r="S63" s="311"/>
      <c r="T63" s="310"/>
      <c r="U63" s="156">
        <v>5</v>
      </c>
      <c r="V63" s="116"/>
      <c r="W63" s="157" t="str">
        <f t="shared" si="14"/>
        <v/>
      </c>
      <c r="X63" s="169"/>
      <c r="Y63" s="169"/>
      <c r="Z63" s="169"/>
      <c r="AA63" s="169"/>
      <c r="AB63" s="117"/>
      <c r="AC63" s="117"/>
      <c r="AD63" s="118" t="str">
        <f t="shared" si="4"/>
        <v/>
      </c>
      <c r="AE63" s="117"/>
      <c r="AF63" s="117"/>
      <c r="AG63" s="117"/>
      <c r="AH63" s="186" t="str">
        <f>IFERROR(IF(AND(W62="Probabilidad",W63="Probabilidad"),(AJ62-(+AJ62*AD63)),IF(AND(W62="Impacto",W63="Probabilidad"),(AJ61-(+AJ61*AD63)),IF(W63="Impacto",AJ62,""))),"")</f>
        <v/>
      </c>
      <c r="AI63" s="154" t="str">
        <f t="shared" si="5"/>
        <v/>
      </c>
      <c r="AJ63" s="118" t="str">
        <f t="shared" si="15"/>
        <v/>
      </c>
      <c r="AK63" s="154" t="str">
        <f t="shared" si="7"/>
        <v/>
      </c>
      <c r="AL63" s="118" t="str">
        <f>IFERROR(IF(AND(W62="Impacto",W63="Impacto"),(AL62-(+AL62*AD63)),IF(AND(W62="Probabilidad",W63="Impacto"),(AL61-(+AL61*AD63)),IF(W63="Probabilidad",AL62,""))),"")</f>
        <v/>
      </c>
      <c r="AM63" s="119" t="str">
        <f t="shared" si="16"/>
        <v/>
      </c>
      <c r="AN63" s="361"/>
      <c r="AO63" s="155"/>
      <c r="AP63" s="156"/>
      <c r="AQ63" s="120"/>
      <c r="AR63" s="120"/>
      <c r="AS63" s="155"/>
      <c r="AT63" s="120"/>
      <c r="AU63" s="155"/>
      <c r="AV63" s="120"/>
      <c r="AW63" s="155"/>
      <c r="AX63" s="120"/>
      <c r="AY63" s="155"/>
      <c r="AZ63" s="156"/>
      <c r="BA63" s="155"/>
      <c r="BB63" s="155"/>
      <c r="BC63" s="156"/>
      <c r="BD63" s="120"/>
      <c r="BE63" s="120"/>
      <c r="BF63" s="155"/>
      <c r="BG63" s="155"/>
      <c r="BH63" s="156"/>
      <c r="BI63" s="120"/>
      <c r="BJ63" s="120"/>
      <c r="BK63" s="155"/>
      <c r="BL63" s="155"/>
      <c r="BM63" s="156"/>
      <c r="BN63" s="120"/>
      <c r="BO63" s="120"/>
      <c r="BP63" s="155"/>
      <c r="BQ63" s="155"/>
      <c r="BR63" s="156"/>
      <c r="BS63" s="120"/>
      <c r="BT63" s="120"/>
      <c r="BU63" s="120"/>
      <c r="BV63" s="155"/>
      <c r="BW63" s="155"/>
      <c r="BX63" s="155"/>
      <c r="BY63" s="120"/>
      <c r="BZ63" s="155"/>
      <c r="CA63" s="155"/>
      <c r="CB63" s="120"/>
      <c r="CC63" s="155"/>
      <c r="CD63" s="156"/>
      <c r="CE63" s="155"/>
    </row>
    <row r="64" spans="1:109" ht="15.75" customHeight="1" x14ac:dyDescent="0.3">
      <c r="A64" s="308"/>
      <c r="B64" s="290"/>
      <c r="C64" s="290"/>
      <c r="D64" s="290"/>
      <c r="E64" s="309"/>
      <c r="F64" s="290"/>
      <c r="G64" s="290"/>
      <c r="H64" s="290"/>
      <c r="I64" s="155"/>
      <c r="J64" s="155"/>
      <c r="K64" s="290"/>
      <c r="L64" s="309"/>
      <c r="M64" s="308"/>
      <c r="N64" s="307"/>
      <c r="O64" s="311"/>
      <c r="P64" s="312"/>
      <c r="Q64" s="311">
        <f>IF(NOT(ISERROR(MATCH(P64,_xlfn.ANCHORARRAY(E75),0))),O77&amp;"Por favor no seleccionar los criterios de impacto",P64)</f>
        <v>0</v>
      </c>
      <c r="R64" s="307"/>
      <c r="S64" s="311"/>
      <c r="T64" s="310"/>
      <c r="U64" s="156">
        <v>6</v>
      </c>
      <c r="V64" s="116"/>
      <c r="W64" s="157" t="str">
        <f t="shared" si="14"/>
        <v/>
      </c>
      <c r="X64" s="169"/>
      <c r="Y64" s="169"/>
      <c r="Z64" s="169"/>
      <c r="AA64" s="169"/>
      <c r="AB64" s="117"/>
      <c r="AC64" s="117"/>
      <c r="AD64" s="118" t="str">
        <f t="shared" si="4"/>
        <v/>
      </c>
      <c r="AE64" s="117"/>
      <c r="AF64" s="117"/>
      <c r="AG64" s="117"/>
      <c r="AH64" s="186" t="str">
        <f>IFERROR(IF(AND(W63="Probabilidad",W64="Probabilidad"),(AJ63-(+AJ63*AD64)),IF(AND(W63="Impacto",W64="Probabilidad"),(AJ62-(+AJ62*AD64)),IF(W64="Impacto",AJ63,""))),"")</f>
        <v/>
      </c>
      <c r="AI64" s="154" t="str">
        <f t="shared" si="5"/>
        <v/>
      </c>
      <c r="AJ64" s="118" t="str">
        <f t="shared" si="15"/>
        <v/>
      </c>
      <c r="AK64" s="154" t="str">
        <f t="shared" si="7"/>
        <v/>
      </c>
      <c r="AL64" s="118" t="str">
        <f>IFERROR(IF(AND(W63="Impacto",W64="Impacto"),(AL63-(+AL63*AD64)),IF(AND(W63="Probabilidad",W64="Impacto"),(AL62-(+AL62*AD64)),IF(W64="Probabilidad",AL63,""))),"")</f>
        <v/>
      </c>
      <c r="AM64" s="119" t="str">
        <f t="shared" si="16"/>
        <v/>
      </c>
      <c r="AN64" s="362"/>
      <c r="AO64" s="155"/>
      <c r="AP64" s="156"/>
      <c r="AQ64" s="120"/>
      <c r="AR64" s="120"/>
      <c r="AS64" s="155"/>
      <c r="AT64" s="120"/>
      <c r="AU64" s="155"/>
      <c r="AV64" s="120"/>
      <c r="AW64" s="155"/>
      <c r="AX64" s="120"/>
      <c r="AY64" s="155"/>
      <c r="AZ64" s="156"/>
      <c r="BA64" s="155"/>
      <c r="BB64" s="155"/>
      <c r="BC64" s="156"/>
      <c r="BD64" s="120"/>
      <c r="BE64" s="120"/>
      <c r="BF64" s="155"/>
      <c r="BG64" s="155"/>
      <c r="BH64" s="156"/>
      <c r="BI64" s="120"/>
      <c r="BJ64" s="120"/>
      <c r="BK64" s="155"/>
      <c r="BL64" s="155"/>
      <c r="BM64" s="156"/>
      <c r="BN64" s="120"/>
      <c r="BO64" s="120"/>
      <c r="BP64" s="155"/>
      <c r="BQ64" s="155"/>
      <c r="BR64" s="156"/>
      <c r="BS64" s="120"/>
      <c r="BT64" s="120"/>
      <c r="BU64" s="120"/>
      <c r="BV64" s="155"/>
      <c r="BW64" s="155"/>
      <c r="BX64" s="155"/>
      <c r="BY64" s="120"/>
      <c r="BZ64" s="155"/>
      <c r="CA64" s="155"/>
      <c r="CB64" s="120"/>
      <c r="CC64" s="155"/>
      <c r="CD64" s="156"/>
      <c r="CE64" s="155"/>
    </row>
  </sheetData>
  <sheetProtection algorithmName="SHA-512" hashValue="fuc3kXKGTjC9jExO+Q/ejTCHntlI7Zoblw1tndeNWScP8S/PPAZn11pbI4bPNuCjxeeGw338QMDxSc8fBjy6vw==" saltValue="cx/FYtZJS1qPwcHBJwFHDQ==" spinCount="100000" sheet="1" objects="1" scenarios="1" formatCells="0" formatColumns="0" formatRows="0"/>
  <dataConsolidate link="1"/>
  <mergeCells count="277">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E3:E4"/>
    <mergeCell ref="K3:K4"/>
    <mergeCell ref="M3:M4"/>
    <mergeCell ref="N3:N4"/>
    <mergeCell ref="O3:O4"/>
    <mergeCell ref="P3:P4"/>
    <mergeCell ref="L3:L4"/>
    <mergeCell ref="AK3:AK4"/>
    <mergeCell ref="AL3:AL4"/>
    <mergeCell ref="I3:I4"/>
    <mergeCell ref="F3:F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11:A16"/>
    <mergeCell ref="B11:B16"/>
    <mergeCell ref="C11:C16"/>
    <mergeCell ref="D11:D16"/>
    <mergeCell ref="H11:H16"/>
    <mergeCell ref="E5:E10"/>
    <mergeCell ref="K5:K10"/>
    <mergeCell ref="M5:M10"/>
    <mergeCell ref="N5:N10"/>
    <mergeCell ref="L5:L10"/>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S47:S52"/>
    <mergeCell ref="T47:T52"/>
    <mergeCell ref="E47:E52"/>
    <mergeCell ref="K47:K52"/>
    <mergeCell ref="M47:M52"/>
    <mergeCell ref="N47:N52"/>
    <mergeCell ref="Q41:Q46"/>
    <mergeCell ref="R41:R46"/>
    <mergeCell ref="S41:S46"/>
    <mergeCell ref="T41:T46"/>
    <mergeCell ref="H41:H46"/>
    <mergeCell ref="L41:L46"/>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s>
  <conditionalFormatting sqref="N5 N11">
    <cfRule type="cellIs" dxfId="248" priority="241" operator="equal">
      <formula>"Muy Alta"</formula>
    </cfRule>
    <cfRule type="cellIs" dxfId="247" priority="242" operator="equal">
      <formula>"Alta"</formula>
    </cfRule>
    <cfRule type="cellIs" dxfId="246" priority="243" operator="equal">
      <formula>"Media"</formula>
    </cfRule>
    <cfRule type="cellIs" dxfId="245" priority="244" operator="equal">
      <formula>"Baja"</formula>
    </cfRule>
    <cfRule type="cellIs" dxfId="244" priority="245" operator="equal">
      <formula>"Muy Baja"</formula>
    </cfRule>
  </conditionalFormatting>
  <conditionalFormatting sqref="R5 R11 R17 R23 R29 R35 R41 R47 R53 R59">
    <cfRule type="cellIs" dxfId="243" priority="236" operator="equal">
      <formula>"Catastrófico"</formula>
    </cfRule>
    <cfRule type="cellIs" dxfId="242" priority="237" operator="equal">
      <formula>"Mayor"</formula>
    </cfRule>
    <cfRule type="cellIs" dxfId="241" priority="238" operator="equal">
      <formula>"Moderado"</formula>
    </cfRule>
    <cfRule type="cellIs" dxfId="240" priority="239" operator="equal">
      <formula>"Menor"</formula>
    </cfRule>
    <cfRule type="cellIs" dxfId="239" priority="240" operator="equal">
      <formula>"Leve"</formula>
    </cfRule>
  </conditionalFormatting>
  <conditionalFormatting sqref="T5">
    <cfRule type="cellIs" dxfId="238" priority="232" operator="equal">
      <formula>"Extremo"</formula>
    </cfRule>
    <cfRule type="cellIs" dxfId="237" priority="233" operator="equal">
      <formula>"Alto"</formula>
    </cfRule>
    <cfRule type="cellIs" dxfId="236" priority="234" operator="equal">
      <formula>"Moderado"</formula>
    </cfRule>
    <cfRule type="cellIs" dxfId="235" priority="235" operator="equal">
      <formula>"Bajo"</formula>
    </cfRule>
  </conditionalFormatting>
  <conditionalFormatting sqref="AI6:AI10">
    <cfRule type="cellIs" dxfId="234" priority="227" operator="equal">
      <formula>"Muy Alta"</formula>
    </cfRule>
    <cfRule type="cellIs" dxfId="233" priority="228" operator="equal">
      <formula>"Alta"</formula>
    </cfRule>
    <cfRule type="cellIs" dxfId="232" priority="229" operator="equal">
      <formula>"Media"</formula>
    </cfRule>
    <cfRule type="cellIs" dxfId="231" priority="230" operator="equal">
      <formula>"Baja"</formula>
    </cfRule>
    <cfRule type="cellIs" dxfId="230" priority="231" operator="equal">
      <formula>"Muy Baja"</formula>
    </cfRule>
  </conditionalFormatting>
  <conditionalFormatting sqref="AK6:AK10">
    <cfRule type="cellIs" dxfId="229" priority="222" operator="equal">
      <formula>"Catastrófico"</formula>
    </cfRule>
    <cfRule type="cellIs" dxfId="228" priority="223" operator="equal">
      <formula>"Mayor"</formula>
    </cfRule>
    <cfRule type="cellIs" dxfId="227" priority="224" operator="equal">
      <formula>"Moderado"</formula>
    </cfRule>
    <cfRule type="cellIs" dxfId="226" priority="225" operator="equal">
      <formula>"Menor"</formula>
    </cfRule>
    <cfRule type="cellIs" dxfId="225" priority="226" operator="equal">
      <formula>"Leve"</formula>
    </cfRule>
  </conditionalFormatting>
  <conditionalFormatting sqref="AM6:AM10">
    <cfRule type="cellIs" dxfId="224" priority="218" operator="equal">
      <formula>"Extremo"</formula>
    </cfRule>
    <cfRule type="cellIs" dxfId="223" priority="219" operator="equal">
      <formula>"Alto"</formula>
    </cfRule>
    <cfRule type="cellIs" dxfId="222" priority="220" operator="equal">
      <formula>"Moderado"</formula>
    </cfRule>
    <cfRule type="cellIs" dxfId="221" priority="221" operator="equal">
      <formula>"Bajo"</formula>
    </cfRule>
  </conditionalFormatting>
  <conditionalFormatting sqref="N53">
    <cfRule type="cellIs" dxfId="220" priority="57" operator="equal">
      <formula>"Muy Alta"</formula>
    </cfRule>
    <cfRule type="cellIs" dxfId="219" priority="58" operator="equal">
      <formula>"Alta"</formula>
    </cfRule>
    <cfRule type="cellIs" dxfId="218" priority="59" operator="equal">
      <formula>"Media"</formula>
    </cfRule>
    <cfRule type="cellIs" dxfId="217" priority="60" operator="equal">
      <formula>"Baja"</formula>
    </cfRule>
    <cfRule type="cellIs" dxfId="216" priority="61" operator="equal">
      <formula>"Muy Baja"</formula>
    </cfRule>
  </conditionalFormatting>
  <conditionalFormatting sqref="T11">
    <cfRule type="cellIs" dxfId="215" priority="214" operator="equal">
      <formula>"Extremo"</formula>
    </cfRule>
    <cfRule type="cellIs" dxfId="214" priority="215" operator="equal">
      <formula>"Alto"</formula>
    </cfRule>
    <cfRule type="cellIs" dxfId="213" priority="216" operator="equal">
      <formula>"Moderado"</formula>
    </cfRule>
    <cfRule type="cellIs" dxfId="212" priority="217" operator="equal">
      <formula>"Bajo"</formula>
    </cfRule>
  </conditionalFormatting>
  <conditionalFormatting sqref="AI11:AI16">
    <cfRule type="cellIs" dxfId="211" priority="209" operator="equal">
      <formula>"Muy Alta"</formula>
    </cfRule>
    <cfRule type="cellIs" dxfId="210" priority="210" operator="equal">
      <formula>"Alta"</formula>
    </cfRule>
    <cfRule type="cellIs" dxfId="209" priority="211" operator="equal">
      <formula>"Media"</formula>
    </cfRule>
    <cfRule type="cellIs" dxfId="208" priority="212" operator="equal">
      <formula>"Baja"</formula>
    </cfRule>
    <cfRule type="cellIs" dxfId="207" priority="213" operator="equal">
      <formula>"Muy Baja"</formula>
    </cfRule>
  </conditionalFormatting>
  <conditionalFormatting sqref="AK11:AK16">
    <cfRule type="cellIs" dxfId="206" priority="204" operator="equal">
      <formula>"Catastrófico"</formula>
    </cfRule>
    <cfRule type="cellIs" dxfId="205" priority="205" operator="equal">
      <formula>"Mayor"</formula>
    </cfRule>
    <cfRule type="cellIs" dxfId="204" priority="206" operator="equal">
      <formula>"Moderado"</formula>
    </cfRule>
    <cfRule type="cellIs" dxfId="203" priority="207" operator="equal">
      <formula>"Menor"</formula>
    </cfRule>
    <cfRule type="cellIs" dxfId="202" priority="208" operator="equal">
      <formula>"Leve"</formula>
    </cfRule>
  </conditionalFormatting>
  <conditionalFormatting sqref="AM11:AM16">
    <cfRule type="cellIs" dxfId="201" priority="200" operator="equal">
      <formula>"Extremo"</formula>
    </cfRule>
    <cfRule type="cellIs" dxfId="200" priority="201" operator="equal">
      <formula>"Alto"</formula>
    </cfRule>
    <cfRule type="cellIs" dxfId="199" priority="202" operator="equal">
      <formula>"Moderado"</formula>
    </cfRule>
    <cfRule type="cellIs" dxfId="198" priority="203" operator="equal">
      <formula>"Bajo"</formula>
    </cfRule>
  </conditionalFormatting>
  <conditionalFormatting sqref="N17">
    <cfRule type="cellIs" dxfId="197" priority="195" operator="equal">
      <formula>"Muy Alta"</formula>
    </cfRule>
    <cfRule type="cellIs" dxfId="196" priority="196" operator="equal">
      <formula>"Alta"</formula>
    </cfRule>
    <cfRule type="cellIs" dxfId="195" priority="197" operator="equal">
      <formula>"Media"</formula>
    </cfRule>
    <cfRule type="cellIs" dxfId="194" priority="198" operator="equal">
      <formula>"Baja"</formula>
    </cfRule>
    <cfRule type="cellIs" dxfId="193" priority="199" operator="equal">
      <formula>"Muy Baja"</formula>
    </cfRule>
  </conditionalFormatting>
  <conditionalFormatting sqref="T17">
    <cfRule type="cellIs" dxfId="192" priority="191" operator="equal">
      <formula>"Extremo"</formula>
    </cfRule>
    <cfRule type="cellIs" dxfId="191" priority="192" operator="equal">
      <formula>"Alto"</formula>
    </cfRule>
    <cfRule type="cellIs" dxfId="190" priority="193" operator="equal">
      <formula>"Moderado"</formula>
    </cfRule>
    <cfRule type="cellIs" dxfId="189" priority="194" operator="equal">
      <formula>"Bajo"</formula>
    </cfRule>
  </conditionalFormatting>
  <conditionalFormatting sqref="AI17:AI22">
    <cfRule type="cellIs" dxfId="188" priority="186" operator="equal">
      <formula>"Muy Alta"</formula>
    </cfRule>
    <cfRule type="cellIs" dxfId="187" priority="187" operator="equal">
      <formula>"Alta"</formula>
    </cfRule>
    <cfRule type="cellIs" dxfId="186" priority="188" operator="equal">
      <formula>"Media"</formula>
    </cfRule>
    <cfRule type="cellIs" dxfId="185" priority="189" operator="equal">
      <formula>"Baja"</formula>
    </cfRule>
    <cfRule type="cellIs" dxfId="184" priority="190" operator="equal">
      <formula>"Muy Baja"</formula>
    </cfRule>
  </conditionalFormatting>
  <conditionalFormatting sqref="AK17:AK22">
    <cfRule type="cellIs" dxfId="183" priority="181" operator="equal">
      <formula>"Catastrófico"</formula>
    </cfRule>
    <cfRule type="cellIs" dxfId="182" priority="182" operator="equal">
      <formula>"Mayor"</formula>
    </cfRule>
    <cfRule type="cellIs" dxfId="181" priority="183" operator="equal">
      <formula>"Moderado"</formula>
    </cfRule>
    <cfRule type="cellIs" dxfId="180" priority="184" operator="equal">
      <formula>"Menor"</formula>
    </cfRule>
    <cfRule type="cellIs" dxfId="179" priority="185" operator="equal">
      <formula>"Leve"</formula>
    </cfRule>
  </conditionalFormatting>
  <conditionalFormatting sqref="AM17:AM22">
    <cfRule type="cellIs" dxfId="178" priority="177" operator="equal">
      <formula>"Extremo"</formula>
    </cfRule>
    <cfRule type="cellIs" dxfId="177" priority="178" operator="equal">
      <formula>"Alto"</formula>
    </cfRule>
    <cfRule type="cellIs" dxfId="176" priority="179" operator="equal">
      <formula>"Moderado"</formula>
    </cfRule>
    <cfRule type="cellIs" dxfId="175" priority="180" operator="equal">
      <formula>"Bajo"</formula>
    </cfRule>
  </conditionalFormatting>
  <conditionalFormatting sqref="N23">
    <cfRule type="cellIs" dxfId="174" priority="172" operator="equal">
      <formula>"Muy Alta"</formula>
    </cfRule>
    <cfRule type="cellIs" dxfId="173" priority="173" operator="equal">
      <formula>"Alta"</formula>
    </cfRule>
    <cfRule type="cellIs" dxfId="172" priority="174" operator="equal">
      <formula>"Media"</formula>
    </cfRule>
    <cfRule type="cellIs" dxfId="171" priority="175" operator="equal">
      <formula>"Baja"</formula>
    </cfRule>
    <cfRule type="cellIs" dxfId="170" priority="176" operator="equal">
      <formula>"Muy Baja"</formula>
    </cfRule>
  </conditionalFormatting>
  <conditionalFormatting sqref="T23">
    <cfRule type="cellIs" dxfId="169" priority="168" operator="equal">
      <formula>"Extremo"</formula>
    </cfRule>
    <cfRule type="cellIs" dxfId="168" priority="169" operator="equal">
      <formula>"Alto"</formula>
    </cfRule>
    <cfRule type="cellIs" dxfId="167" priority="170" operator="equal">
      <formula>"Moderado"</formula>
    </cfRule>
    <cfRule type="cellIs" dxfId="166" priority="171" operator="equal">
      <formula>"Bajo"</formula>
    </cfRule>
  </conditionalFormatting>
  <conditionalFormatting sqref="AI23:AI28">
    <cfRule type="cellIs" dxfId="165" priority="163" operator="equal">
      <formula>"Muy Alta"</formula>
    </cfRule>
    <cfRule type="cellIs" dxfId="164" priority="164" operator="equal">
      <formula>"Alta"</formula>
    </cfRule>
    <cfRule type="cellIs" dxfId="163" priority="165" operator="equal">
      <formula>"Media"</formula>
    </cfRule>
    <cfRule type="cellIs" dxfId="162" priority="166" operator="equal">
      <formula>"Baja"</formula>
    </cfRule>
    <cfRule type="cellIs" dxfId="161" priority="167" operator="equal">
      <formula>"Muy Baja"</formula>
    </cfRule>
  </conditionalFormatting>
  <conditionalFormatting sqref="AK23:AK28">
    <cfRule type="cellIs" dxfId="160" priority="158" operator="equal">
      <formula>"Catastrófico"</formula>
    </cfRule>
    <cfRule type="cellIs" dxfId="159" priority="159" operator="equal">
      <formula>"Mayor"</formula>
    </cfRule>
    <cfRule type="cellIs" dxfId="158" priority="160" operator="equal">
      <formula>"Moderado"</formula>
    </cfRule>
    <cfRule type="cellIs" dxfId="157" priority="161" operator="equal">
      <formula>"Menor"</formula>
    </cfRule>
    <cfRule type="cellIs" dxfId="156" priority="162" operator="equal">
      <formula>"Leve"</formula>
    </cfRule>
  </conditionalFormatting>
  <conditionalFormatting sqref="AM23:AM28">
    <cfRule type="cellIs" dxfId="155" priority="154" operator="equal">
      <formula>"Extremo"</formula>
    </cfRule>
    <cfRule type="cellIs" dxfId="154" priority="155" operator="equal">
      <formula>"Alto"</formula>
    </cfRule>
    <cfRule type="cellIs" dxfId="153" priority="156" operator="equal">
      <formula>"Moderado"</formula>
    </cfRule>
    <cfRule type="cellIs" dxfId="152" priority="157" operator="equal">
      <formula>"Bajo"</formula>
    </cfRule>
  </conditionalFormatting>
  <conditionalFormatting sqref="N29">
    <cfRule type="cellIs" dxfId="151" priority="149" operator="equal">
      <formula>"Muy Alta"</formula>
    </cfRule>
    <cfRule type="cellIs" dxfId="150" priority="150" operator="equal">
      <formula>"Alta"</formula>
    </cfRule>
    <cfRule type="cellIs" dxfId="149" priority="151" operator="equal">
      <formula>"Media"</formula>
    </cfRule>
    <cfRule type="cellIs" dxfId="148" priority="152" operator="equal">
      <formula>"Baja"</formula>
    </cfRule>
    <cfRule type="cellIs" dxfId="147" priority="153" operator="equal">
      <formula>"Muy Baja"</formula>
    </cfRule>
  </conditionalFormatting>
  <conditionalFormatting sqref="T29">
    <cfRule type="cellIs" dxfId="146" priority="145" operator="equal">
      <formula>"Extremo"</formula>
    </cfRule>
    <cfRule type="cellIs" dxfId="145" priority="146" operator="equal">
      <formula>"Alto"</formula>
    </cfRule>
    <cfRule type="cellIs" dxfId="144" priority="147" operator="equal">
      <formula>"Moderado"</formula>
    </cfRule>
    <cfRule type="cellIs" dxfId="143" priority="148" operator="equal">
      <formula>"Bajo"</formula>
    </cfRule>
  </conditionalFormatting>
  <conditionalFormatting sqref="AI29:AI34">
    <cfRule type="cellIs" dxfId="142" priority="140" operator="equal">
      <formula>"Muy Alta"</formula>
    </cfRule>
    <cfRule type="cellIs" dxfId="141" priority="141" operator="equal">
      <formula>"Alta"</formula>
    </cfRule>
    <cfRule type="cellIs" dxfId="140" priority="142" operator="equal">
      <formula>"Media"</formula>
    </cfRule>
    <cfRule type="cellIs" dxfId="139" priority="143" operator="equal">
      <formula>"Baja"</formula>
    </cfRule>
    <cfRule type="cellIs" dxfId="138" priority="144" operator="equal">
      <formula>"Muy Baja"</formula>
    </cfRule>
  </conditionalFormatting>
  <conditionalFormatting sqref="AK29:AK34">
    <cfRule type="cellIs" dxfId="137" priority="135" operator="equal">
      <formula>"Catastrófico"</formula>
    </cfRule>
    <cfRule type="cellIs" dxfId="136" priority="136" operator="equal">
      <formula>"Mayor"</formula>
    </cfRule>
    <cfRule type="cellIs" dxfId="135" priority="137" operator="equal">
      <formula>"Moderado"</formula>
    </cfRule>
    <cfRule type="cellIs" dxfId="134" priority="138" operator="equal">
      <formula>"Menor"</formula>
    </cfRule>
    <cfRule type="cellIs" dxfId="133" priority="139" operator="equal">
      <formula>"Leve"</formula>
    </cfRule>
  </conditionalFormatting>
  <conditionalFormatting sqref="AM29:AM34">
    <cfRule type="cellIs" dxfId="132" priority="131" operator="equal">
      <formula>"Extremo"</formula>
    </cfRule>
    <cfRule type="cellIs" dxfId="131" priority="132" operator="equal">
      <formula>"Alto"</formula>
    </cfRule>
    <cfRule type="cellIs" dxfId="130" priority="133" operator="equal">
      <formula>"Moderado"</formula>
    </cfRule>
    <cfRule type="cellIs" dxfId="129" priority="134" operator="equal">
      <formula>"Bajo"</formula>
    </cfRule>
  </conditionalFormatting>
  <conditionalFormatting sqref="N35">
    <cfRule type="cellIs" dxfId="128" priority="126" operator="equal">
      <formula>"Muy Alta"</formula>
    </cfRule>
    <cfRule type="cellIs" dxfId="127" priority="127" operator="equal">
      <formula>"Alta"</formula>
    </cfRule>
    <cfRule type="cellIs" dxfId="126" priority="128" operator="equal">
      <formula>"Media"</formula>
    </cfRule>
    <cfRule type="cellIs" dxfId="125" priority="129" operator="equal">
      <formula>"Baja"</formula>
    </cfRule>
    <cfRule type="cellIs" dxfId="124" priority="130" operator="equal">
      <formula>"Muy Baja"</formula>
    </cfRule>
  </conditionalFormatting>
  <conditionalFormatting sqref="T35">
    <cfRule type="cellIs" dxfId="123" priority="122" operator="equal">
      <formula>"Extremo"</formula>
    </cfRule>
    <cfRule type="cellIs" dxfId="122" priority="123" operator="equal">
      <formula>"Alto"</formula>
    </cfRule>
    <cfRule type="cellIs" dxfId="121" priority="124" operator="equal">
      <formula>"Moderado"</formula>
    </cfRule>
    <cfRule type="cellIs" dxfId="120" priority="125" operator="equal">
      <formula>"Bajo"</formula>
    </cfRule>
  </conditionalFormatting>
  <conditionalFormatting sqref="AI35:AI40">
    <cfRule type="cellIs" dxfId="119" priority="117" operator="equal">
      <formula>"Muy Alta"</formula>
    </cfRule>
    <cfRule type="cellIs" dxfId="118" priority="118" operator="equal">
      <formula>"Alta"</formula>
    </cfRule>
    <cfRule type="cellIs" dxfId="117" priority="119" operator="equal">
      <formula>"Media"</formula>
    </cfRule>
    <cfRule type="cellIs" dxfId="116" priority="120" operator="equal">
      <formula>"Baja"</formula>
    </cfRule>
    <cfRule type="cellIs" dxfId="115" priority="121" operator="equal">
      <formula>"Muy Baja"</formula>
    </cfRule>
  </conditionalFormatting>
  <conditionalFormatting sqref="AK35:AK40">
    <cfRule type="cellIs" dxfId="114" priority="112" operator="equal">
      <formula>"Catastrófico"</formula>
    </cfRule>
    <cfRule type="cellIs" dxfId="113" priority="113" operator="equal">
      <formula>"Mayor"</formula>
    </cfRule>
    <cfRule type="cellIs" dxfId="112" priority="114" operator="equal">
      <formula>"Moderado"</formula>
    </cfRule>
    <cfRule type="cellIs" dxfId="111" priority="115" operator="equal">
      <formula>"Menor"</formula>
    </cfRule>
    <cfRule type="cellIs" dxfId="110" priority="116" operator="equal">
      <formula>"Leve"</formula>
    </cfRule>
  </conditionalFormatting>
  <conditionalFormatting sqref="AM35:AM40">
    <cfRule type="cellIs" dxfId="109" priority="108" operator="equal">
      <formula>"Extremo"</formula>
    </cfRule>
    <cfRule type="cellIs" dxfId="108" priority="109" operator="equal">
      <formula>"Alto"</formula>
    </cfRule>
    <cfRule type="cellIs" dxfId="107" priority="110" operator="equal">
      <formula>"Moderado"</formula>
    </cfRule>
    <cfRule type="cellIs" dxfId="106" priority="111" operator="equal">
      <formula>"Bajo"</formula>
    </cfRule>
  </conditionalFormatting>
  <conditionalFormatting sqref="N41">
    <cfRule type="cellIs" dxfId="105" priority="103" operator="equal">
      <formula>"Muy Alta"</formula>
    </cfRule>
    <cfRule type="cellIs" dxfId="104" priority="104" operator="equal">
      <formula>"Alta"</formula>
    </cfRule>
    <cfRule type="cellIs" dxfId="103" priority="105" operator="equal">
      <formula>"Media"</formula>
    </cfRule>
    <cfRule type="cellIs" dxfId="102" priority="106" operator="equal">
      <formula>"Baja"</formula>
    </cfRule>
    <cfRule type="cellIs" dxfId="101" priority="107" operator="equal">
      <formula>"Muy Baja"</formula>
    </cfRule>
  </conditionalFormatting>
  <conditionalFormatting sqref="T41">
    <cfRule type="cellIs" dxfId="100" priority="99" operator="equal">
      <formula>"Extremo"</formula>
    </cfRule>
    <cfRule type="cellIs" dxfId="99" priority="100" operator="equal">
      <formula>"Alto"</formula>
    </cfRule>
    <cfRule type="cellIs" dxfId="98" priority="101" operator="equal">
      <formula>"Moderado"</formula>
    </cfRule>
    <cfRule type="cellIs" dxfId="97" priority="102" operator="equal">
      <formula>"Bajo"</formula>
    </cfRule>
  </conditionalFormatting>
  <conditionalFormatting sqref="AI41:AI46">
    <cfRule type="cellIs" dxfId="96" priority="94" operator="equal">
      <formula>"Muy Alta"</formula>
    </cfRule>
    <cfRule type="cellIs" dxfId="95" priority="95" operator="equal">
      <formula>"Alta"</formula>
    </cfRule>
    <cfRule type="cellIs" dxfId="94" priority="96" operator="equal">
      <formula>"Media"</formula>
    </cfRule>
    <cfRule type="cellIs" dxfId="93" priority="97" operator="equal">
      <formula>"Baja"</formula>
    </cfRule>
    <cfRule type="cellIs" dxfId="92" priority="98" operator="equal">
      <formula>"Muy Baja"</formula>
    </cfRule>
  </conditionalFormatting>
  <conditionalFormatting sqref="AK41:AK46">
    <cfRule type="cellIs" dxfId="91" priority="89" operator="equal">
      <formula>"Catastrófico"</formula>
    </cfRule>
    <cfRule type="cellIs" dxfId="90" priority="90" operator="equal">
      <formula>"Mayor"</formula>
    </cfRule>
    <cfRule type="cellIs" dxfId="89" priority="91" operator="equal">
      <formula>"Moderado"</formula>
    </cfRule>
    <cfRule type="cellIs" dxfId="88" priority="92" operator="equal">
      <formula>"Menor"</formula>
    </cfRule>
    <cfRule type="cellIs" dxfId="87" priority="93" operator="equal">
      <formula>"Leve"</formula>
    </cfRule>
  </conditionalFormatting>
  <conditionalFormatting sqref="AM41:AM46">
    <cfRule type="cellIs" dxfId="86" priority="85" operator="equal">
      <formula>"Extremo"</formula>
    </cfRule>
    <cfRule type="cellIs" dxfId="85" priority="86" operator="equal">
      <formula>"Alto"</formula>
    </cfRule>
    <cfRule type="cellIs" dxfId="84" priority="87" operator="equal">
      <formula>"Moderado"</formula>
    </cfRule>
    <cfRule type="cellIs" dxfId="83" priority="88" operator="equal">
      <formula>"Bajo"</formula>
    </cfRule>
  </conditionalFormatting>
  <conditionalFormatting sqref="N47">
    <cfRule type="cellIs" dxfId="82" priority="80" operator="equal">
      <formula>"Muy Alta"</formula>
    </cfRule>
    <cfRule type="cellIs" dxfId="81" priority="81" operator="equal">
      <formula>"Alta"</formula>
    </cfRule>
    <cfRule type="cellIs" dxfId="80" priority="82" operator="equal">
      <formula>"Media"</formula>
    </cfRule>
    <cfRule type="cellIs" dxfId="79" priority="83" operator="equal">
      <formula>"Baja"</formula>
    </cfRule>
    <cfRule type="cellIs" dxfId="78" priority="84" operator="equal">
      <formula>"Muy Baja"</formula>
    </cfRule>
  </conditionalFormatting>
  <conditionalFormatting sqref="T47">
    <cfRule type="cellIs" dxfId="77" priority="76" operator="equal">
      <formula>"Extremo"</formula>
    </cfRule>
    <cfRule type="cellIs" dxfId="76" priority="77" operator="equal">
      <formula>"Alto"</formula>
    </cfRule>
    <cfRule type="cellIs" dxfId="75" priority="78" operator="equal">
      <formula>"Moderado"</formula>
    </cfRule>
    <cfRule type="cellIs" dxfId="74" priority="79" operator="equal">
      <formula>"Bajo"</formula>
    </cfRule>
  </conditionalFormatting>
  <conditionalFormatting sqref="AI47:AI52">
    <cfRule type="cellIs" dxfId="73" priority="71" operator="equal">
      <formula>"Muy Alta"</formula>
    </cfRule>
    <cfRule type="cellIs" dxfId="72" priority="72" operator="equal">
      <formula>"Alta"</formula>
    </cfRule>
    <cfRule type="cellIs" dxfId="71" priority="73" operator="equal">
      <formula>"Media"</formula>
    </cfRule>
    <cfRule type="cellIs" dxfId="70" priority="74" operator="equal">
      <formula>"Baja"</formula>
    </cfRule>
    <cfRule type="cellIs" dxfId="69" priority="75" operator="equal">
      <formula>"Muy Baja"</formula>
    </cfRule>
  </conditionalFormatting>
  <conditionalFormatting sqref="AK47:AK52">
    <cfRule type="cellIs" dxfId="68" priority="66" operator="equal">
      <formula>"Catastrófico"</formula>
    </cfRule>
    <cfRule type="cellIs" dxfId="67" priority="67" operator="equal">
      <formula>"Mayor"</formula>
    </cfRule>
    <cfRule type="cellIs" dxfId="66" priority="68" operator="equal">
      <formula>"Moderado"</formula>
    </cfRule>
    <cfRule type="cellIs" dxfId="65" priority="69" operator="equal">
      <formula>"Menor"</formula>
    </cfRule>
    <cfRule type="cellIs" dxfId="64" priority="70" operator="equal">
      <formula>"Leve"</formula>
    </cfRule>
  </conditionalFormatting>
  <conditionalFormatting sqref="AM47:AM52">
    <cfRule type="cellIs" dxfId="63" priority="62" operator="equal">
      <formula>"Extremo"</formula>
    </cfRule>
    <cfRule type="cellIs" dxfId="62" priority="63" operator="equal">
      <formula>"Alto"</formula>
    </cfRule>
    <cfRule type="cellIs" dxfId="61" priority="64" operator="equal">
      <formula>"Moderado"</formula>
    </cfRule>
    <cfRule type="cellIs" dxfId="60" priority="65" operator="equal">
      <formula>"Bajo"</formula>
    </cfRule>
  </conditionalFormatting>
  <conditionalFormatting sqref="T53">
    <cfRule type="cellIs" dxfId="59" priority="53" operator="equal">
      <formula>"Extremo"</formula>
    </cfRule>
    <cfRule type="cellIs" dxfId="58" priority="54" operator="equal">
      <formula>"Alto"</formula>
    </cfRule>
    <cfRule type="cellIs" dxfId="57" priority="55" operator="equal">
      <formula>"Moderado"</formula>
    </cfRule>
    <cfRule type="cellIs" dxfId="56" priority="56" operator="equal">
      <formula>"Bajo"</formula>
    </cfRule>
  </conditionalFormatting>
  <conditionalFormatting sqref="AI53:AI58">
    <cfRule type="cellIs" dxfId="55" priority="48" operator="equal">
      <formula>"Muy Alta"</formula>
    </cfRule>
    <cfRule type="cellIs" dxfId="54" priority="49" operator="equal">
      <formula>"Alta"</formula>
    </cfRule>
    <cfRule type="cellIs" dxfId="53" priority="50" operator="equal">
      <formula>"Media"</formula>
    </cfRule>
    <cfRule type="cellIs" dxfId="52" priority="51" operator="equal">
      <formula>"Baja"</formula>
    </cfRule>
    <cfRule type="cellIs" dxfId="51" priority="52" operator="equal">
      <formula>"Muy Baja"</formula>
    </cfRule>
  </conditionalFormatting>
  <conditionalFormatting sqref="AK53:AK58">
    <cfRule type="cellIs" dxfId="50" priority="43" operator="equal">
      <formula>"Catastrófico"</formula>
    </cfRule>
    <cfRule type="cellIs" dxfId="49" priority="44" operator="equal">
      <formula>"Mayor"</formula>
    </cfRule>
    <cfRule type="cellIs" dxfId="48" priority="45" operator="equal">
      <formula>"Moderado"</formula>
    </cfRule>
    <cfRule type="cellIs" dxfId="47" priority="46" operator="equal">
      <formula>"Menor"</formula>
    </cfRule>
    <cfRule type="cellIs" dxfId="46" priority="47" operator="equal">
      <formula>"Leve"</formula>
    </cfRule>
  </conditionalFormatting>
  <conditionalFormatting sqref="AM53:AM58">
    <cfRule type="cellIs" dxfId="45" priority="39" operator="equal">
      <formula>"Extremo"</formula>
    </cfRule>
    <cfRule type="cellIs" dxfId="44" priority="40" operator="equal">
      <formula>"Alto"</formula>
    </cfRule>
    <cfRule type="cellIs" dxfId="43" priority="41" operator="equal">
      <formula>"Moderado"</formula>
    </cfRule>
    <cfRule type="cellIs" dxfId="42" priority="42" operator="equal">
      <formula>"Bajo"</formula>
    </cfRule>
  </conditionalFormatting>
  <conditionalFormatting sqref="N59">
    <cfRule type="cellIs" dxfId="41" priority="34" operator="equal">
      <formula>"Muy Alta"</formula>
    </cfRule>
    <cfRule type="cellIs" dxfId="40" priority="35" operator="equal">
      <formula>"Alta"</formula>
    </cfRule>
    <cfRule type="cellIs" dxfId="39" priority="36" operator="equal">
      <formula>"Media"</formula>
    </cfRule>
    <cfRule type="cellIs" dxfId="38" priority="37" operator="equal">
      <formula>"Baja"</formula>
    </cfRule>
    <cfRule type="cellIs" dxfId="37" priority="38" operator="equal">
      <formula>"Muy Baja"</formula>
    </cfRule>
  </conditionalFormatting>
  <conditionalFormatting sqref="T59">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I59:AI64">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K59:AK64">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M59:AM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Q5:Q64">
    <cfRule type="containsText" dxfId="18" priority="15" operator="containsText" text="❌">
      <formula>NOT(ISERROR(SEARCH("❌",Q5)))</formula>
    </cfRule>
  </conditionalFormatting>
  <conditionalFormatting sqref="AI5">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K5">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M5">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G11" sqref="G11:G16"/>
    </sheetView>
  </sheetViews>
  <sheetFormatPr baseColWidth="10" defaultColWidth="11.42578125" defaultRowHeight="16.5" x14ac:dyDescent="0.3"/>
  <cols>
    <col min="1" max="1" width="4" style="2" bestFit="1" customWidth="1"/>
    <col min="2" max="4" width="18.7109375" style="112" customWidth="1"/>
    <col min="5" max="5" width="14.140625" style="2" customWidth="1"/>
    <col min="6" max="6" width="13.140625" style="2" customWidth="1"/>
    <col min="7" max="7" width="32.42578125" style="1" customWidth="1"/>
    <col min="8" max="8" width="23"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330" t="s">
        <v>262</v>
      </c>
      <c r="B2" s="331"/>
      <c r="C2" s="331"/>
      <c r="D2" s="331"/>
      <c r="E2" s="331"/>
      <c r="F2" s="331"/>
      <c r="G2" s="331"/>
      <c r="H2" s="300" t="s">
        <v>263</v>
      </c>
      <c r="I2" s="300"/>
      <c r="J2" s="300"/>
      <c r="K2" s="300"/>
      <c r="L2" s="300"/>
      <c r="M2" s="300"/>
      <c r="N2" s="300"/>
      <c r="O2" s="300"/>
      <c r="P2" s="300"/>
      <c r="Q2" s="300"/>
      <c r="R2" s="300"/>
      <c r="S2" s="300"/>
      <c r="T2" s="333" t="s">
        <v>137</v>
      </c>
      <c r="U2" s="333"/>
      <c r="V2" s="333"/>
      <c r="W2" s="363" t="s">
        <v>264</v>
      </c>
      <c r="X2" s="363"/>
      <c r="Y2" s="363"/>
    </row>
    <row r="3" spans="1:25" ht="15" customHeight="1" x14ac:dyDescent="0.25">
      <c r="A3" s="339" t="s">
        <v>139</v>
      </c>
      <c r="B3" s="298" t="s">
        <v>7</v>
      </c>
      <c r="C3" s="298" t="s">
        <v>9</v>
      </c>
      <c r="D3" s="298" t="s">
        <v>11</v>
      </c>
      <c r="E3" s="340" t="s">
        <v>15</v>
      </c>
      <c r="F3" s="298" t="s">
        <v>265</v>
      </c>
      <c r="G3" s="340" t="s">
        <v>266</v>
      </c>
      <c r="H3" s="295" t="s">
        <v>155</v>
      </c>
      <c r="I3" s="295" t="s">
        <v>156</v>
      </c>
      <c r="J3" s="295" t="s">
        <v>157</v>
      </c>
      <c r="K3" s="295" t="s">
        <v>158</v>
      </c>
      <c r="L3" s="295" t="s">
        <v>159</v>
      </c>
      <c r="M3" s="295" t="s">
        <v>158</v>
      </c>
      <c r="N3" s="295" t="s">
        <v>160</v>
      </c>
      <c r="O3" s="295" t="s">
        <v>158</v>
      </c>
      <c r="P3" s="295" t="s">
        <v>161</v>
      </c>
      <c r="Q3" s="295" t="s">
        <v>158</v>
      </c>
      <c r="R3" s="295" t="s">
        <v>162</v>
      </c>
      <c r="S3" s="295" t="s">
        <v>53</v>
      </c>
      <c r="T3" s="334" t="s">
        <v>158</v>
      </c>
      <c r="U3" s="334" t="s">
        <v>170</v>
      </c>
      <c r="V3" s="334" t="s">
        <v>267</v>
      </c>
      <c r="W3" s="291" t="s">
        <v>158</v>
      </c>
      <c r="X3" s="291" t="s">
        <v>268</v>
      </c>
      <c r="Y3" s="291" t="s">
        <v>53</v>
      </c>
    </row>
    <row r="4" spans="1:25" ht="15" customHeight="1" x14ac:dyDescent="0.25">
      <c r="A4" s="339"/>
      <c r="B4" s="298"/>
      <c r="C4" s="298"/>
      <c r="D4" s="298"/>
      <c r="E4" s="340"/>
      <c r="F4" s="298"/>
      <c r="G4" s="340"/>
      <c r="H4" s="295"/>
      <c r="I4" s="295"/>
      <c r="J4" s="295"/>
      <c r="K4" s="295"/>
      <c r="L4" s="295"/>
      <c r="M4" s="295"/>
      <c r="N4" s="295"/>
      <c r="O4" s="295"/>
      <c r="P4" s="295"/>
      <c r="Q4" s="295"/>
      <c r="R4" s="295"/>
      <c r="S4" s="295"/>
      <c r="T4" s="334"/>
      <c r="U4" s="334"/>
      <c r="V4" s="334"/>
      <c r="W4" s="291"/>
      <c r="X4" s="291"/>
      <c r="Y4" s="291"/>
    </row>
    <row r="5" spans="1:25" s="184" customFormat="1" ht="101.25" customHeight="1" x14ac:dyDescent="0.25">
      <c r="A5" s="308">
        <v>1</v>
      </c>
      <c r="B5" s="290" t="s">
        <v>72</v>
      </c>
      <c r="C5" s="290" t="s">
        <v>184</v>
      </c>
      <c r="D5" s="290" t="s">
        <v>233</v>
      </c>
      <c r="E5" s="290" t="s">
        <v>549</v>
      </c>
      <c r="F5" s="290" t="s">
        <v>269</v>
      </c>
      <c r="G5" s="309" t="s">
        <v>548</v>
      </c>
      <c r="H5" s="155" t="s">
        <v>270</v>
      </c>
      <c r="I5" s="156" t="s">
        <v>201</v>
      </c>
      <c r="J5" s="120">
        <v>44926</v>
      </c>
      <c r="K5" s="120"/>
      <c r="L5" s="155"/>
      <c r="M5" s="120"/>
      <c r="N5" s="155"/>
      <c r="O5" s="120"/>
      <c r="P5" s="155"/>
      <c r="Q5" s="120"/>
      <c r="R5" s="155"/>
      <c r="S5" s="156"/>
      <c r="T5" s="120"/>
      <c r="U5" s="155"/>
      <c r="V5" s="155"/>
      <c r="W5" s="120"/>
      <c r="X5" s="155"/>
      <c r="Y5" s="156"/>
    </row>
    <row r="6" spans="1:25" s="184" customFormat="1" ht="15" customHeight="1" x14ac:dyDescent="0.25">
      <c r="A6" s="308"/>
      <c r="B6" s="290"/>
      <c r="C6" s="290"/>
      <c r="D6" s="290"/>
      <c r="E6" s="290"/>
      <c r="F6" s="290"/>
      <c r="G6" s="309"/>
      <c r="H6" s="155"/>
      <c r="I6" s="156"/>
      <c r="J6" s="120"/>
      <c r="K6" s="120"/>
      <c r="L6" s="155"/>
      <c r="M6" s="120"/>
      <c r="N6" s="155"/>
      <c r="O6" s="120"/>
      <c r="P6" s="155"/>
      <c r="Q6" s="120"/>
      <c r="R6" s="155"/>
      <c r="S6" s="156"/>
      <c r="T6" s="120"/>
      <c r="U6" s="155"/>
      <c r="V6" s="155"/>
      <c r="W6" s="120"/>
      <c r="X6" s="155"/>
      <c r="Y6" s="156"/>
    </row>
    <row r="7" spans="1:25" s="184" customFormat="1" ht="15" customHeight="1" x14ac:dyDescent="0.25">
      <c r="A7" s="308"/>
      <c r="B7" s="290"/>
      <c r="C7" s="290"/>
      <c r="D7" s="290"/>
      <c r="E7" s="290"/>
      <c r="F7" s="290"/>
      <c r="G7" s="309"/>
      <c r="H7" s="155"/>
      <c r="I7" s="156"/>
      <c r="J7" s="120"/>
      <c r="K7" s="120"/>
      <c r="L7" s="155"/>
      <c r="M7" s="120"/>
      <c r="N7" s="155"/>
      <c r="O7" s="120"/>
      <c r="P7" s="155"/>
      <c r="Q7" s="120"/>
      <c r="R7" s="155"/>
      <c r="S7" s="156"/>
      <c r="T7" s="120"/>
      <c r="U7" s="155"/>
      <c r="V7" s="155"/>
      <c r="W7" s="120"/>
      <c r="X7" s="155"/>
      <c r="Y7" s="156"/>
    </row>
    <row r="8" spans="1:25" s="184" customFormat="1" ht="15" customHeight="1" x14ac:dyDescent="0.25">
      <c r="A8" s="308"/>
      <c r="B8" s="290"/>
      <c r="C8" s="290"/>
      <c r="D8" s="290"/>
      <c r="E8" s="290"/>
      <c r="F8" s="290"/>
      <c r="G8" s="309"/>
      <c r="H8" s="155"/>
      <c r="I8" s="156"/>
      <c r="J8" s="120"/>
      <c r="K8" s="120"/>
      <c r="L8" s="155"/>
      <c r="M8" s="120"/>
      <c r="N8" s="155"/>
      <c r="O8" s="120"/>
      <c r="P8" s="155"/>
      <c r="Q8" s="120"/>
      <c r="R8" s="155"/>
      <c r="S8" s="156"/>
      <c r="T8" s="120"/>
      <c r="U8" s="155"/>
      <c r="V8" s="155"/>
      <c r="W8" s="120"/>
      <c r="X8" s="155"/>
      <c r="Y8" s="156"/>
    </row>
    <row r="9" spans="1:25" s="184" customFormat="1" ht="15" customHeight="1" x14ac:dyDescent="0.25">
      <c r="A9" s="308"/>
      <c r="B9" s="290"/>
      <c r="C9" s="290"/>
      <c r="D9" s="290"/>
      <c r="E9" s="290"/>
      <c r="F9" s="290"/>
      <c r="G9" s="309"/>
      <c r="H9" s="155"/>
      <c r="I9" s="156"/>
      <c r="J9" s="120"/>
      <c r="K9" s="120"/>
      <c r="L9" s="155"/>
      <c r="M9" s="120"/>
      <c r="N9" s="155"/>
      <c r="O9" s="120"/>
      <c r="P9" s="155"/>
      <c r="Q9" s="120"/>
      <c r="R9" s="155"/>
      <c r="S9" s="156"/>
      <c r="T9" s="120"/>
      <c r="U9" s="155"/>
      <c r="V9" s="155"/>
      <c r="W9" s="120"/>
      <c r="X9" s="155"/>
      <c r="Y9" s="156"/>
    </row>
    <row r="10" spans="1:25" s="184" customFormat="1" ht="18" customHeight="1" x14ac:dyDescent="0.25">
      <c r="A10" s="308"/>
      <c r="B10" s="290"/>
      <c r="C10" s="290"/>
      <c r="D10" s="290"/>
      <c r="E10" s="290"/>
      <c r="F10" s="290"/>
      <c r="G10" s="309"/>
      <c r="H10" s="155"/>
      <c r="I10" s="156"/>
      <c r="J10" s="120"/>
      <c r="K10" s="120"/>
      <c r="L10" s="155"/>
      <c r="M10" s="120"/>
      <c r="N10" s="155"/>
      <c r="O10" s="120"/>
      <c r="P10" s="155"/>
      <c r="Q10" s="120"/>
      <c r="R10" s="155"/>
      <c r="S10" s="156"/>
      <c r="T10" s="120"/>
      <c r="U10" s="155"/>
      <c r="V10" s="155"/>
      <c r="W10" s="120"/>
      <c r="X10" s="155"/>
      <c r="Y10" s="156"/>
    </row>
    <row r="11" spans="1:25" s="184" customFormat="1" ht="15" customHeight="1" x14ac:dyDescent="0.25">
      <c r="A11" s="308">
        <v>2</v>
      </c>
      <c r="B11" s="290"/>
      <c r="C11" s="290"/>
      <c r="D11" s="290"/>
      <c r="E11" s="290"/>
      <c r="F11" s="290"/>
      <c r="G11" s="309"/>
      <c r="H11" s="155"/>
      <c r="I11" s="156"/>
      <c r="J11" s="120"/>
      <c r="K11" s="120"/>
      <c r="L11" s="155"/>
      <c r="M11" s="120"/>
      <c r="N11" s="155"/>
      <c r="O11" s="120"/>
      <c r="P11" s="155"/>
      <c r="Q11" s="120"/>
      <c r="R11" s="155"/>
      <c r="S11" s="156"/>
      <c r="T11" s="120"/>
      <c r="U11" s="155"/>
      <c r="V11" s="155"/>
      <c r="W11" s="120"/>
      <c r="X11" s="155"/>
      <c r="Y11" s="156"/>
    </row>
    <row r="12" spans="1:25" s="184" customFormat="1" ht="15" customHeight="1" x14ac:dyDescent="0.25">
      <c r="A12" s="308"/>
      <c r="B12" s="290"/>
      <c r="C12" s="290"/>
      <c r="D12" s="290"/>
      <c r="E12" s="290"/>
      <c r="F12" s="290"/>
      <c r="G12" s="309"/>
      <c r="H12" s="155"/>
      <c r="I12" s="156"/>
      <c r="J12" s="120"/>
      <c r="K12" s="120"/>
      <c r="L12" s="155"/>
      <c r="M12" s="120"/>
      <c r="N12" s="155"/>
      <c r="O12" s="120"/>
      <c r="P12" s="155"/>
      <c r="Q12" s="120"/>
      <c r="R12" s="155"/>
      <c r="S12" s="156"/>
      <c r="T12" s="120"/>
      <c r="U12" s="155"/>
      <c r="V12" s="155"/>
      <c r="W12" s="120"/>
      <c r="X12" s="155"/>
      <c r="Y12" s="156"/>
    </row>
    <row r="13" spans="1:25" s="184" customFormat="1" ht="15" customHeight="1" x14ac:dyDescent="0.25">
      <c r="A13" s="308"/>
      <c r="B13" s="290"/>
      <c r="C13" s="290"/>
      <c r="D13" s="290"/>
      <c r="E13" s="290"/>
      <c r="F13" s="290"/>
      <c r="G13" s="309"/>
      <c r="H13" s="155"/>
      <c r="I13" s="156"/>
      <c r="J13" s="120"/>
      <c r="K13" s="120"/>
      <c r="L13" s="155"/>
      <c r="M13" s="120"/>
      <c r="N13" s="155"/>
      <c r="O13" s="120"/>
      <c r="P13" s="155"/>
      <c r="Q13" s="120"/>
      <c r="R13" s="155"/>
      <c r="S13" s="156"/>
      <c r="T13" s="120"/>
      <c r="U13" s="155"/>
      <c r="V13" s="155"/>
      <c r="W13" s="120"/>
      <c r="X13" s="155"/>
      <c r="Y13" s="156"/>
    </row>
    <row r="14" spans="1:25" s="184" customFormat="1" ht="15" customHeight="1" x14ac:dyDescent="0.25">
      <c r="A14" s="308"/>
      <c r="B14" s="290"/>
      <c r="C14" s="290"/>
      <c r="D14" s="290"/>
      <c r="E14" s="290"/>
      <c r="F14" s="290"/>
      <c r="G14" s="309"/>
      <c r="H14" s="155"/>
      <c r="I14" s="156"/>
      <c r="J14" s="120"/>
      <c r="K14" s="120"/>
      <c r="L14" s="155"/>
      <c r="M14" s="120"/>
      <c r="N14" s="155"/>
      <c r="O14" s="120"/>
      <c r="P14" s="155"/>
      <c r="Q14" s="120"/>
      <c r="R14" s="155"/>
      <c r="S14" s="156"/>
      <c r="T14" s="120"/>
      <c r="U14" s="155"/>
      <c r="V14" s="155"/>
      <c r="W14" s="120"/>
      <c r="X14" s="155"/>
      <c r="Y14" s="156"/>
    </row>
    <row r="15" spans="1:25" s="184" customFormat="1" ht="15" customHeight="1" x14ac:dyDescent="0.25">
      <c r="A15" s="308"/>
      <c r="B15" s="290"/>
      <c r="C15" s="290"/>
      <c r="D15" s="290"/>
      <c r="E15" s="290"/>
      <c r="F15" s="290"/>
      <c r="G15" s="309"/>
      <c r="H15" s="155"/>
      <c r="I15" s="156"/>
      <c r="J15" s="120"/>
      <c r="K15" s="120"/>
      <c r="L15" s="155"/>
      <c r="M15" s="120"/>
      <c r="N15" s="155"/>
      <c r="O15" s="120"/>
      <c r="P15" s="155"/>
      <c r="Q15" s="120"/>
      <c r="R15" s="155"/>
      <c r="S15" s="156"/>
      <c r="T15" s="120"/>
      <c r="U15" s="155"/>
      <c r="V15" s="155"/>
      <c r="W15" s="120"/>
      <c r="X15" s="155"/>
      <c r="Y15" s="156"/>
    </row>
    <row r="16" spans="1:25" s="184" customFormat="1" ht="15" customHeight="1" x14ac:dyDescent="0.25">
      <c r="A16" s="308"/>
      <c r="B16" s="290"/>
      <c r="C16" s="290"/>
      <c r="D16" s="290"/>
      <c r="E16" s="290"/>
      <c r="F16" s="290"/>
      <c r="G16" s="309"/>
      <c r="H16" s="155"/>
      <c r="I16" s="156"/>
      <c r="J16" s="120"/>
      <c r="K16" s="120"/>
      <c r="L16" s="155"/>
      <c r="M16" s="120"/>
      <c r="N16" s="155"/>
      <c r="O16" s="120"/>
      <c r="P16" s="155"/>
      <c r="Q16" s="120"/>
      <c r="R16" s="155"/>
      <c r="S16" s="156"/>
      <c r="T16" s="120"/>
      <c r="U16" s="155"/>
      <c r="V16" s="155"/>
      <c r="W16" s="120"/>
      <c r="X16" s="155"/>
      <c r="Y16" s="156"/>
    </row>
    <row r="17" spans="1:25" s="184" customFormat="1" ht="15" customHeight="1" x14ac:dyDescent="0.25">
      <c r="A17" s="308">
        <v>3</v>
      </c>
      <c r="B17" s="290"/>
      <c r="C17" s="290"/>
      <c r="D17" s="290"/>
      <c r="E17" s="290"/>
      <c r="F17" s="290"/>
      <c r="G17" s="309"/>
      <c r="H17" s="155"/>
      <c r="I17" s="156"/>
      <c r="J17" s="120"/>
      <c r="K17" s="120"/>
      <c r="L17" s="155"/>
      <c r="M17" s="120"/>
      <c r="N17" s="155"/>
      <c r="O17" s="120"/>
      <c r="P17" s="155"/>
      <c r="Q17" s="120"/>
      <c r="R17" s="155"/>
      <c r="S17" s="156"/>
      <c r="T17" s="120"/>
      <c r="U17" s="155"/>
      <c r="V17" s="155"/>
      <c r="W17" s="120"/>
      <c r="X17" s="155"/>
      <c r="Y17" s="156"/>
    </row>
    <row r="18" spans="1:25" s="184" customFormat="1" ht="15" customHeight="1" x14ac:dyDescent="0.25">
      <c r="A18" s="308"/>
      <c r="B18" s="290"/>
      <c r="C18" s="290"/>
      <c r="D18" s="290"/>
      <c r="E18" s="290"/>
      <c r="F18" s="290"/>
      <c r="G18" s="309"/>
      <c r="H18" s="155"/>
      <c r="I18" s="156"/>
      <c r="J18" s="120"/>
      <c r="K18" s="120"/>
      <c r="L18" s="155"/>
      <c r="M18" s="120"/>
      <c r="N18" s="155"/>
      <c r="O18" s="120"/>
      <c r="P18" s="155"/>
      <c r="Q18" s="120"/>
      <c r="R18" s="155"/>
      <c r="S18" s="156"/>
      <c r="T18" s="120"/>
      <c r="U18" s="155"/>
      <c r="V18" s="155"/>
      <c r="W18" s="120"/>
      <c r="X18" s="155"/>
      <c r="Y18" s="156"/>
    </row>
    <row r="19" spans="1:25" s="184" customFormat="1" ht="15" customHeight="1" x14ac:dyDescent="0.25">
      <c r="A19" s="308"/>
      <c r="B19" s="290"/>
      <c r="C19" s="290"/>
      <c r="D19" s="290"/>
      <c r="E19" s="290"/>
      <c r="F19" s="290"/>
      <c r="G19" s="309"/>
      <c r="H19" s="155"/>
      <c r="I19" s="156"/>
      <c r="J19" s="120"/>
      <c r="K19" s="120"/>
      <c r="L19" s="155"/>
      <c r="M19" s="120"/>
      <c r="N19" s="155"/>
      <c r="O19" s="120"/>
      <c r="P19" s="155"/>
      <c r="Q19" s="120"/>
      <c r="R19" s="155"/>
      <c r="S19" s="156"/>
      <c r="T19" s="120"/>
      <c r="U19" s="155"/>
      <c r="V19" s="155"/>
      <c r="W19" s="120"/>
      <c r="X19" s="155"/>
      <c r="Y19" s="156"/>
    </row>
    <row r="20" spans="1:25" s="184" customFormat="1" ht="15" customHeight="1" x14ac:dyDescent="0.25">
      <c r="A20" s="308"/>
      <c r="B20" s="290"/>
      <c r="C20" s="290"/>
      <c r="D20" s="290"/>
      <c r="E20" s="290"/>
      <c r="F20" s="290"/>
      <c r="G20" s="309"/>
      <c r="H20" s="155"/>
      <c r="I20" s="156"/>
      <c r="J20" s="120"/>
      <c r="K20" s="120"/>
      <c r="L20" s="155"/>
      <c r="M20" s="120"/>
      <c r="N20" s="155"/>
      <c r="O20" s="120"/>
      <c r="P20" s="155"/>
      <c r="Q20" s="120"/>
      <c r="R20" s="155"/>
      <c r="S20" s="156"/>
      <c r="T20" s="120"/>
      <c r="U20" s="155"/>
      <c r="V20" s="155"/>
      <c r="W20" s="120"/>
      <c r="X20" s="155"/>
      <c r="Y20" s="156"/>
    </row>
    <row r="21" spans="1:25" s="184" customFormat="1" ht="15" customHeight="1" x14ac:dyDescent="0.25">
      <c r="A21" s="308"/>
      <c r="B21" s="290"/>
      <c r="C21" s="290"/>
      <c r="D21" s="290"/>
      <c r="E21" s="290"/>
      <c r="F21" s="290"/>
      <c r="G21" s="309"/>
      <c r="H21" s="155"/>
      <c r="I21" s="156"/>
      <c r="J21" s="120"/>
      <c r="K21" s="120"/>
      <c r="L21" s="155"/>
      <c r="M21" s="120"/>
      <c r="N21" s="155"/>
      <c r="O21" s="120"/>
      <c r="P21" s="155"/>
      <c r="Q21" s="120"/>
      <c r="R21" s="155"/>
      <c r="S21" s="156"/>
      <c r="T21" s="120"/>
      <c r="U21" s="155"/>
      <c r="V21" s="155"/>
      <c r="W21" s="120"/>
      <c r="X21" s="155"/>
      <c r="Y21" s="156"/>
    </row>
    <row r="22" spans="1:25" s="184" customFormat="1" ht="15" customHeight="1" x14ac:dyDescent="0.25">
      <c r="A22" s="308"/>
      <c r="B22" s="290"/>
      <c r="C22" s="290"/>
      <c r="D22" s="290"/>
      <c r="E22" s="290"/>
      <c r="F22" s="290"/>
      <c r="G22" s="309"/>
      <c r="H22" s="155"/>
      <c r="I22" s="156"/>
      <c r="J22" s="120"/>
      <c r="K22" s="120"/>
      <c r="L22" s="155"/>
      <c r="M22" s="120"/>
      <c r="N22" s="155"/>
      <c r="O22" s="120"/>
      <c r="P22" s="155"/>
      <c r="Q22" s="120"/>
      <c r="R22" s="155"/>
      <c r="S22" s="156"/>
      <c r="T22" s="120"/>
      <c r="U22" s="155"/>
      <c r="V22" s="155"/>
      <c r="W22" s="120"/>
      <c r="X22" s="155"/>
      <c r="Y22" s="156"/>
    </row>
    <row r="23" spans="1:25" s="184" customFormat="1" ht="15" customHeight="1" x14ac:dyDescent="0.25">
      <c r="A23" s="308">
        <v>4</v>
      </c>
      <c r="B23" s="290"/>
      <c r="C23" s="290"/>
      <c r="D23" s="290"/>
      <c r="E23" s="290"/>
      <c r="F23" s="290"/>
      <c r="G23" s="309"/>
      <c r="H23" s="155"/>
      <c r="I23" s="156"/>
      <c r="J23" s="120"/>
      <c r="K23" s="120"/>
      <c r="L23" s="155"/>
      <c r="M23" s="120"/>
      <c r="N23" s="155"/>
      <c r="O23" s="120"/>
      <c r="P23" s="155"/>
      <c r="Q23" s="120"/>
      <c r="R23" s="155"/>
      <c r="S23" s="156"/>
      <c r="T23" s="120"/>
      <c r="U23" s="155"/>
      <c r="V23" s="155"/>
      <c r="W23" s="120"/>
      <c r="X23" s="155"/>
      <c r="Y23" s="156"/>
    </row>
    <row r="24" spans="1:25" s="184" customFormat="1" ht="15" customHeight="1" x14ac:dyDescent="0.25">
      <c r="A24" s="308"/>
      <c r="B24" s="290"/>
      <c r="C24" s="290"/>
      <c r="D24" s="290"/>
      <c r="E24" s="290"/>
      <c r="F24" s="290"/>
      <c r="G24" s="309"/>
      <c r="H24" s="155"/>
      <c r="I24" s="156"/>
      <c r="J24" s="120"/>
      <c r="K24" s="120"/>
      <c r="L24" s="155"/>
      <c r="M24" s="120"/>
      <c r="N24" s="155"/>
      <c r="O24" s="120"/>
      <c r="P24" s="155"/>
      <c r="Q24" s="120"/>
      <c r="R24" s="155"/>
      <c r="S24" s="156"/>
      <c r="T24" s="120"/>
      <c r="U24" s="155"/>
      <c r="V24" s="155"/>
      <c r="W24" s="120"/>
      <c r="X24" s="155"/>
      <c r="Y24" s="156"/>
    </row>
    <row r="25" spans="1:25" s="184" customFormat="1" ht="15" customHeight="1" x14ac:dyDescent="0.25">
      <c r="A25" s="308"/>
      <c r="B25" s="290"/>
      <c r="C25" s="290"/>
      <c r="D25" s="290"/>
      <c r="E25" s="290"/>
      <c r="F25" s="290"/>
      <c r="G25" s="309"/>
      <c r="H25" s="155"/>
      <c r="I25" s="156"/>
      <c r="J25" s="120"/>
      <c r="K25" s="120"/>
      <c r="L25" s="155"/>
      <c r="M25" s="120"/>
      <c r="N25" s="155"/>
      <c r="O25" s="120"/>
      <c r="P25" s="155"/>
      <c r="Q25" s="120"/>
      <c r="R25" s="155"/>
      <c r="S25" s="156"/>
      <c r="T25" s="120"/>
      <c r="U25" s="155"/>
      <c r="V25" s="155"/>
      <c r="W25" s="120"/>
      <c r="X25" s="155"/>
      <c r="Y25" s="156"/>
    </row>
    <row r="26" spans="1:25" s="184" customFormat="1" ht="15" customHeight="1" x14ac:dyDescent="0.25">
      <c r="A26" s="308"/>
      <c r="B26" s="290"/>
      <c r="C26" s="290"/>
      <c r="D26" s="290"/>
      <c r="E26" s="290"/>
      <c r="F26" s="290"/>
      <c r="G26" s="309"/>
      <c r="H26" s="155"/>
      <c r="I26" s="156"/>
      <c r="J26" s="120"/>
      <c r="K26" s="120"/>
      <c r="L26" s="155"/>
      <c r="M26" s="120"/>
      <c r="N26" s="155"/>
      <c r="O26" s="120"/>
      <c r="P26" s="155"/>
      <c r="Q26" s="120"/>
      <c r="R26" s="155"/>
      <c r="S26" s="156"/>
      <c r="T26" s="120"/>
      <c r="U26" s="155"/>
      <c r="V26" s="155"/>
      <c r="W26" s="120"/>
      <c r="X26" s="155"/>
      <c r="Y26" s="156"/>
    </row>
    <row r="27" spans="1:25" s="184" customFormat="1" ht="15" customHeight="1" x14ac:dyDescent="0.25">
      <c r="A27" s="308"/>
      <c r="B27" s="290"/>
      <c r="C27" s="290"/>
      <c r="D27" s="290"/>
      <c r="E27" s="290"/>
      <c r="F27" s="290"/>
      <c r="G27" s="309"/>
      <c r="H27" s="155"/>
      <c r="I27" s="156"/>
      <c r="J27" s="120"/>
      <c r="K27" s="120"/>
      <c r="L27" s="155"/>
      <c r="M27" s="120"/>
      <c r="N27" s="155"/>
      <c r="O27" s="120"/>
      <c r="P27" s="155"/>
      <c r="Q27" s="120"/>
      <c r="R27" s="155"/>
      <c r="S27" s="156"/>
      <c r="T27" s="120"/>
      <c r="U27" s="155"/>
      <c r="V27" s="155"/>
      <c r="W27" s="120"/>
      <c r="X27" s="155"/>
      <c r="Y27" s="156"/>
    </row>
    <row r="28" spans="1:25" s="184" customFormat="1" ht="15" customHeight="1" x14ac:dyDescent="0.25">
      <c r="A28" s="308"/>
      <c r="B28" s="290"/>
      <c r="C28" s="290"/>
      <c r="D28" s="290"/>
      <c r="E28" s="290"/>
      <c r="F28" s="290"/>
      <c r="G28" s="309"/>
      <c r="H28" s="155"/>
      <c r="I28" s="156"/>
      <c r="J28" s="120"/>
      <c r="K28" s="120"/>
      <c r="L28" s="155"/>
      <c r="M28" s="120"/>
      <c r="N28" s="155"/>
      <c r="O28" s="120"/>
      <c r="P28" s="155"/>
      <c r="Q28" s="120"/>
      <c r="R28" s="155"/>
      <c r="S28" s="156"/>
      <c r="T28" s="120"/>
      <c r="U28" s="155"/>
      <c r="V28" s="155"/>
      <c r="W28" s="120"/>
      <c r="X28" s="155"/>
      <c r="Y28" s="156"/>
    </row>
    <row r="29" spans="1:25" s="184" customFormat="1" ht="15" customHeight="1" x14ac:dyDescent="0.25">
      <c r="A29" s="308">
        <v>5</v>
      </c>
      <c r="B29" s="290"/>
      <c r="C29" s="290"/>
      <c r="D29" s="290"/>
      <c r="E29" s="290"/>
      <c r="F29" s="290"/>
      <c r="G29" s="309"/>
      <c r="H29" s="155"/>
      <c r="I29" s="156"/>
      <c r="J29" s="120"/>
      <c r="K29" s="120"/>
      <c r="L29" s="155"/>
      <c r="M29" s="120"/>
      <c r="N29" s="155"/>
      <c r="O29" s="120"/>
      <c r="P29" s="155"/>
      <c r="Q29" s="120"/>
      <c r="R29" s="155"/>
      <c r="S29" s="156"/>
      <c r="T29" s="120"/>
      <c r="U29" s="155"/>
      <c r="V29" s="155"/>
      <c r="W29" s="120"/>
      <c r="X29" s="155"/>
      <c r="Y29" s="156"/>
    </row>
    <row r="30" spans="1:25" s="184" customFormat="1" ht="15" customHeight="1" x14ac:dyDescent="0.25">
      <c r="A30" s="308"/>
      <c r="B30" s="290"/>
      <c r="C30" s="290"/>
      <c r="D30" s="290"/>
      <c r="E30" s="290"/>
      <c r="F30" s="290"/>
      <c r="G30" s="309"/>
      <c r="H30" s="155"/>
      <c r="I30" s="156"/>
      <c r="J30" s="120"/>
      <c r="K30" s="120"/>
      <c r="L30" s="155"/>
      <c r="M30" s="120"/>
      <c r="N30" s="155"/>
      <c r="O30" s="120"/>
      <c r="P30" s="155"/>
      <c r="Q30" s="120"/>
      <c r="R30" s="155"/>
      <c r="S30" s="156"/>
      <c r="T30" s="120"/>
      <c r="U30" s="155"/>
      <c r="V30" s="155"/>
      <c r="W30" s="120"/>
      <c r="X30" s="155"/>
      <c r="Y30" s="156"/>
    </row>
    <row r="31" spans="1:25" s="184" customFormat="1" ht="15" customHeight="1" x14ac:dyDescent="0.25">
      <c r="A31" s="308"/>
      <c r="B31" s="290"/>
      <c r="C31" s="290"/>
      <c r="D31" s="290"/>
      <c r="E31" s="290"/>
      <c r="F31" s="290"/>
      <c r="G31" s="309"/>
      <c r="H31" s="155"/>
      <c r="I31" s="156"/>
      <c r="J31" s="120"/>
      <c r="K31" s="120"/>
      <c r="L31" s="155"/>
      <c r="M31" s="120"/>
      <c r="N31" s="155"/>
      <c r="O31" s="120"/>
      <c r="P31" s="155"/>
      <c r="Q31" s="120"/>
      <c r="R31" s="155"/>
      <c r="S31" s="156"/>
      <c r="T31" s="120"/>
      <c r="U31" s="155"/>
      <c r="V31" s="155"/>
      <c r="W31" s="120"/>
      <c r="X31" s="155"/>
      <c r="Y31" s="156"/>
    </row>
    <row r="32" spans="1:25" s="184" customFormat="1" ht="15" customHeight="1" x14ac:dyDescent="0.25">
      <c r="A32" s="308"/>
      <c r="B32" s="290"/>
      <c r="C32" s="290"/>
      <c r="D32" s="290"/>
      <c r="E32" s="290"/>
      <c r="F32" s="290"/>
      <c r="G32" s="309"/>
      <c r="H32" s="155"/>
      <c r="I32" s="156"/>
      <c r="J32" s="120"/>
      <c r="K32" s="120"/>
      <c r="L32" s="155"/>
      <c r="M32" s="120"/>
      <c r="N32" s="155"/>
      <c r="O32" s="120"/>
      <c r="P32" s="155"/>
      <c r="Q32" s="120"/>
      <c r="R32" s="155"/>
      <c r="S32" s="156"/>
      <c r="T32" s="120"/>
      <c r="U32" s="155"/>
      <c r="V32" s="155"/>
      <c r="W32" s="120"/>
      <c r="X32" s="155"/>
      <c r="Y32" s="156"/>
    </row>
    <row r="33" spans="1:25" s="184" customFormat="1" ht="15" customHeight="1" x14ac:dyDescent="0.25">
      <c r="A33" s="308"/>
      <c r="B33" s="290"/>
      <c r="C33" s="290"/>
      <c r="D33" s="290"/>
      <c r="E33" s="290"/>
      <c r="F33" s="290"/>
      <c r="G33" s="309"/>
      <c r="H33" s="155"/>
      <c r="I33" s="156"/>
      <c r="J33" s="120"/>
      <c r="K33" s="120"/>
      <c r="L33" s="155"/>
      <c r="M33" s="120"/>
      <c r="N33" s="155"/>
      <c r="O33" s="120"/>
      <c r="P33" s="155"/>
      <c r="Q33" s="120"/>
      <c r="R33" s="155"/>
      <c r="S33" s="156"/>
      <c r="T33" s="120"/>
      <c r="U33" s="155"/>
      <c r="V33" s="155"/>
      <c r="W33" s="120"/>
      <c r="X33" s="155"/>
      <c r="Y33" s="156"/>
    </row>
    <row r="34" spans="1:25" s="184" customFormat="1" ht="15" customHeight="1" x14ac:dyDescent="0.25">
      <c r="A34" s="308"/>
      <c r="B34" s="290"/>
      <c r="C34" s="290"/>
      <c r="D34" s="290"/>
      <c r="E34" s="290"/>
      <c r="F34" s="290"/>
      <c r="G34" s="309"/>
      <c r="H34" s="155"/>
      <c r="I34" s="156"/>
      <c r="J34" s="120"/>
      <c r="K34" s="120"/>
      <c r="L34" s="155"/>
      <c r="M34" s="120"/>
      <c r="N34" s="155"/>
      <c r="O34" s="120"/>
      <c r="P34" s="155"/>
      <c r="Q34" s="120"/>
      <c r="R34" s="155"/>
      <c r="S34" s="156"/>
      <c r="T34" s="120"/>
      <c r="U34" s="155"/>
      <c r="V34" s="155"/>
      <c r="W34" s="120"/>
      <c r="X34" s="155"/>
      <c r="Y34" s="156"/>
    </row>
    <row r="35" spans="1:25" s="184" customFormat="1" ht="15" customHeight="1" x14ac:dyDescent="0.25">
      <c r="A35" s="308">
        <v>6</v>
      </c>
      <c r="B35" s="290"/>
      <c r="C35" s="290"/>
      <c r="D35" s="290"/>
      <c r="E35" s="290"/>
      <c r="F35" s="290"/>
      <c r="G35" s="309"/>
      <c r="H35" s="155"/>
      <c r="I35" s="156"/>
      <c r="J35" s="120"/>
      <c r="K35" s="120"/>
      <c r="L35" s="155"/>
      <c r="M35" s="120"/>
      <c r="N35" s="155"/>
      <c r="O35" s="120"/>
      <c r="P35" s="155"/>
      <c r="Q35" s="120"/>
      <c r="R35" s="155"/>
      <c r="S35" s="156"/>
      <c r="T35" s="120"/>
      <c r="U35" s="155"/>
      <c r="V35" s="155"/>
      <c r="W35" s="120"/>
      <c r="X35" s="155"/>
      <c r="Y35" s="156"/>
    </row>
    <row r="36" spans="1:25" s="184" customFormat="1" ht="15" customHeight="1" x14ac:dyDescent="0.25">
      <c r="A36" s="308"/>
      <c r="B36" s="290"/>
      <c r="C36" s="290"/>
      <c r="D36" s="290"/>
      <c r="E36" s="290"/>
      <c r="F36" s="290"/>
      <c r="G36" s="309"/>
      <c r="H36" s="155"/>
      <c r="I36" s="156"/>
      <c r="J36" s="120"/>
      <c r="K36" s="120"/>
      <c r="L36" s="155"/>
      <c r="M36" s="120"/>
      <c r="N36" s="155"/>
      <c r="O36" s="120"/>
      <c r="P36" s="155"/>
      <c r="Q36" s="120"/>
      <c r="R36" s="155"/>
      <c r="S36" s="156"/>
      <c r="T36" s="120"/>
      <c r="U36" s="155"/>
      <c r="V36" s="155"/>
      <c r="W36" s="120"/>
      <c r="X36" s="155"/>
      <c r="Y36" s="156"/>
    </row>
    <row r="37" spans="1:25" s="184" customFormat="1" ht="15" customHeight="1" x14ac:dyDescent="0.25">
      <c r="A37" s="308"/>
      <c r="B37" s="290"/>
      <c r="C37" s="290"/>
      <c r="D37" s="290"/>
      <c r="E37" s="290"/>
      <c r="F37" s="290"/>
      <c r="G37" s="309"/>
      <c r="H37" s="155"/>
      <c r="I37" s="156"/>
      <c r="J37" s="120"/>
      <c r="K37" s="120"/>
      <c r="L37" s="155"/>
      <c r="M37" s="120"/>
      <c r="N37" s="155"/>
      <c r="O37" s="120"/>
      <c r="P37" s="155"/>
      <c r="Q37" s="120"/>
      <c r="R37" s="155"/>
      <c r="S37" s="156"/>
      <c r="T37" s="120"/>
      <c r="U37" s="155"/>
      <c r="V37" s="155"/>
      <c r="W37" s="120"/>
      <c r="X37" s="155"/>
      <c r="Y37" s="156"/>
    </row>
    <row r="38" spans="1:25" s="184" customFormat="1" ht="15" customHeight="1" x14ac:dyDescent="0.25">
      <c r="A38" s="308"/>
      <c r="B38" s="290"/>
      <c r="C38" s="290"/>
      <c r="D38" s="290"/>
      <c r="E38" s="290"/>
      <c r="F38" s="290"/>
      <c r="G38" s="309"/>
      <c r="H38" s="155"/>
      <c r="I38" s="156"/>
      <c r="J38" s="120"/>
      <c r="K38" s="120"/>
      <c r="L38" s="155"/>
      <c r="M38" s="120"/>
      <c r="N38" s="155"/>
      <c r="O38" s="120"/>
      <c r="P38" s="155"/>
      <c r="Q38" s="120"/>
      <c r="R38" s="155"/>
      <c r="S38" s="156"/>
      <c r="T38" s="120"/>
      <c r="U38" s="155"/>
      <c r="V38" s="155"/>
      <c r="W38" s="120"/>
      <c r="X38" s="155"/>
      <c r="Y38" s="156"/>
    </row>
    <row r="39" spans="1:25" s="184" customFormat="1" ht="15" customHeight="1" x14ac:dyDescent="0.25">
      <c r="A39" s="308"/>
      <c r="B39" s="290"/>
      <c r="C39" s="290"/>
      <c r="D39" s="290"/>
      <c r="E39" s="290"/>
      <c r="F39" s="290"/>
      <c r="G39" s="309"/>
      <c r="H39" s="155"/>
      <c r="I39" s="156"/>
      <c r="J39" s="120"/>
      <c r="K39" s="120"/>
      <c r="L39" s="155"/>
      <c r="M39" s="120"/>
      <c r="N39" s="155"/>
      <c r="O39" s="120"/>
      <c r="P39" s="155"/>
      <c r="Q39" s="120"/>
      <c r="R39" s="155"/>
      <c r="S39" s="156"/>
      <c r="T39" s="120"/>
      <c r="U39" s="155"/>
      <c r="V39" s="155"/>
      <c r="W39" s="120"/>
      <c r="X39" s="155"/>
      <c r="Y39" s="156"/>
    </row>
    <row r="40" spans="1:25" s="184" customFormat="1" ht="15" customHeight="1" x14ac:dyDescent="0.25">
      <c r="A40" s="308"/>
      <c r="B40" s="290"/>
      <c r="C40" s="290"/>
      <c r="D40" s="290"/>
      <c r="E40" s="290"/>
      <c r="F40" s="290"/>
      <c r="G40" s="309"/>
      <c r="H40" s="155"/>
      <c r="I40" s="156"/>
      <c r="J40" s="120"/>
      <c r="K40" s="120"/>
      <c r="L40" s="155"/>
      <c r="M40" s="120"/>
      <c r="N40" s="155"/>
      <c r="O40" s="120"/>
      <c r="P40" s="155"/>
      <c r="Q40" s="120"/>
      <c r="R40" s="155"/>
      <c r="S40" s="156"/>
      <c r="T40" s="120"/>
      <c r="U40" s="155"/>
      <c r="V40" s="155"/>
      <c r="W40" s="120"/>
      <c r="X40" s="155"/>
      <c r="Y40" s="156"/>
    </row>
    <row r="41" spans="1:25" s="184" customFormat="1" ht="15" customHeight="1" x14ac:dyDescent="0.25">
      <c r="A41" s="308">
        <v>7</v>
      </c>
      <c r="B41" s="290"/>
      <c r="C41" s="290"/>
      <c r="D41" s="290"/>
      <c r="E41" s="290"/>
      <c r="F41" s="290"/>
      <c r="G41" s="309"/>
      <c r="H41" s="155"/>
      <c r="I41" s="156"/>
      <c r="J41" s="120"/>
      <c r="K41" s="120"/>
      <c r="L41" s="155"/>
      <c r="M41" s="120"/>
      <c r="N41" s="155"/>
      <c r="O41" s="120"/>
      <c r="P41" s="155"/>
      <c r="Q41" s="120"/>
      <c r="R41" s="155"/>
      <c r="S41" s="156"/>
      <c r="T41" s="120"/>
      <c r="U41" s="155"/>
      <c r="V41" s="155"/>
      <c r="W41" s="120"/>
      <c r="X41" s="155"/>
      <c r="Y41" s="156"/>
    </row>
    <row r="42" spans="1:25" s="184" customFormat="1" ht="15" customHeight="1" x14ac:dyDescent="0.25">
      <c r="A42" s="308"/>
      <c r="B42" s="290"/>
      <c r="C42" s="290"/>
      <c r="D42" s="290"/>
      <c r="E42" s="290"/>
      <c r="F42" s="290"/>
      <c r="G42" s="309"/>
      <c r="H42" s="155"/>
      <c r="I42" s="156"/>
      <c r="J42" s="120"/>
      <c r="K42" s="120"/>
      <c r="L42" s="155"/>
      <c r="M42" s="120"/>
      <c r="N42" s="155"/>
      <c r="O42" s="120"/>
      <c r="P42" s="155"/>
      <c r="Q42" s="120"/>
      <c r="R42" s="155"/>
      <c r="S42" s="156"/>
      <c r="T42" s="120"/>
      <c r="U42" s="155"/>
      <c r="V42" s="155"/>
      <c r="W42" s="120"/>
      <c r="X42" s="155"/>
      <c r="Y42" s="156"/>
    </row>
    <row r="43" spans="1:25" s="184" customFormat="1" ht="15" customHeight="1" x14ac:dyDescent="0.25">
      <c r="A43" s="308"/>
      <c r="B43" s="290"/>
      <c r="C43" s="290"/>
      <c r="D43" s="290"/>
      <c r="E43" s="290"/>
      <c r="F43" s="290"/>
      <c r="G43" s="309"/>
      <c r="H43" s="155"/>
      <c r="I43" s="156"/>
      <c r="J43" s="120"/>
      <c r="K43" s="120"/>
      <c r="L43" s="155"/>
      <c r="M43" s="120"/>
      <c r="N43" s="155"/>
      <c r="O43" s="120"/>
      <c r="P43" s="155"/>
      <c r="Q43" s="120"/>
      <c r="R43" s="155"/>
      <c r="S43" s="156"/>
      <c r="T43" s="120"/>
      <c r="U43" s="155"/>
      <c r="V43" s="155"/>
      <c r="W43" s="120"/>
      <c r="X43" s="155"/>
      <c r="Y43" s="156"/>
    </row>
    <row r="44" spans="1:25" s="184" customFormat="1" ht="15" customHeight="1" x14ac:dyDescent="0.25">
      <c r="A44" s="308"/>
      <c r="B44" s="290"/>
      <c r="C44" s="290"/>
      <c r="D44" s="290"/>
      <c r="E44" s="290"/>
      <c r="F44" s="290"/>
      <c r="G44" s="309"/>
      <c r="H44" s="155"/>
      <c r="I44" s="156"/>
      <c r="J44" s="120"/>
      <c r="K44" s="120"/>
      <c r="L44" s="155"/>
      <c r="M44" s="120"/>
      <c r="N44" s="155"/>
      <c r="O44" s="120"/>
      <c r="P44" s="155"/>
      <c r="Q44" s="120"/>
      <c r="R44" s="155"/>
      <c r="S44" s="156"/>
      <c r="T44" s="120"/>
      <c r="U44" s="155"/>
      <c r="V44" s="155"/>
      <c r="W44" s="120"/>
      <c r="X44" s="155"/>
      <c r="Y44" s="156"/>
    </row>
    <row r="45" spans="1:25" s="184" customFormat="1" ht="15" customHeight="1" x14ac:dyDescent="0.25">
      <c r="A45" s="308"/>
      <c r="B45" s="290"/>
      <c r="C45" s="290"/>
      <c r="D45" s="290"/>
      <c r="E45" s="290"/>
      <c r="F45" s="290"/>
      <c r="G45" s="309"/>
      <c r="H45" s="155"/>
      <c r="I45" s="156"/>
      <c r="J45" s="120"/>
      <c r="K45" s="120"/>
      <c r="L45" s="155"/>
      <c r="M45" s="120"/>
      <c r="N45" s="155"/>
      <c r="O45" s="120"/>
      <c r="P45" s="155"/>
      <c r="Q45" s="120"/>
      <c r="R45" s="155"/>
      <c r="S45" s="156"/>
      <c r="T45" s="120"/>
      <c r="U45" s="155"/>
      <c r="V45" s="155"/>
      <c r="W45" s="120"/>
      <c r="X45" s="155"/>
      <c r="Y45" s="156"/>
    </row>
    <row r="46" spans="1:25" s="184" customFormat="1" ht="15" customHeight="1" x14ac:dyDescent="0.25">
      <c r="A46" s="308"/>
      <c r="B46" s="290"/>
      <c r="C46" s="290"/>
      <c r="D46" s="290"/>
      <c r="E46" s="290"/>
      <c r="F46" s="290"/>
      <c r="G46" s="309"/>
      <c r="H46" s="155"/>
      <c r="I46" s="156"/>
      <c r="J46" s="120"/>
      <c r="K46" s="120"/>
      <c r="L46" s="155"/>
      <c r="M46" s="120"/>
      <c r="N46" s="155"/>
      <c r="O46" s="120"/>
      <c r="P46" s="155"/>
      <c r="Q46" s="120"/>
      <c r="R46" s="155"/>
      <c r="S46" s="156"/>
      <c r="T46" s="120"/>
      <c r="U46" s="155"/>
      <c r="V46" s="155"/>
      <c r="W46" s="120"/>
      <c r="X46" s="155"/>
      <c r="Y46" s="156"/>
    </row>
    <row r="47" spans="1:25" s="184" customFormat="1" ht="15" customHeight="1" x14ac:dyDescent="0.25">
      <c r="A47" s="308">
        <v>8</v>
      </c>
      <c r="B47" s="290"/>
      <c r="C47" s="290"/>
      <c r="D47" s="290"/>
      <c r="E47" s="290"/>
      <c r="F47" s="290"/>
      <c r="G47" s="309"/>
      <c r="H47" s="155"/>
      <c r="I47" s="156"/>
      <c r="J47" s="120"/>
      <c r="K47" s="120"/>
      <c r="L47" s="155"/>
      <c r="M47" s="120"/>
      <c r="N47" s="155"/>
      <c r="O47" s="120"/>
      <c r="P47" s="155"/>
      <c r="Q47" s="120"/>
      <c r="R47" s="155"/>
      <c r="S47" s="156"/>
      <c r="T47" s="120"/>
      <c r="U47" s="155"/>
      <c r="V47" s="155"/>
      <c r="W47" s="120"/>
      <c r="X47" s="155"/>
      <c r="Y47" s="156"/>
    </row>
    <row r="48" spans="1:25" s="184" customFormat="1" ht="15" customHeight="1" x14ac:dyDescent="0.25">
      <c r="A48" s="308"/>
      <c r="B48" s="290"/>
      <c r="C48" s="290"/>
      <c r="D48" s="290"/>
      <c r="E48" s="290"/>
      <c r="F48" s="290"/>
      <c r="G48" s="309"/>
      <c r="H48" s="155"/>
      <c r="I48" s="156"/>
      <c r="J48" s="120"/>
      <c r="K48" s="120"/>
      <c r="L48" s="155"/>
      <c r="M48" s="120"/>
      <c r="N48" s="155"/>
      <c r="O48" s="120"/>
      <c r="P48" s="155"/>
      <c r="Q48" s="120"/>
      <c r="R48" s="155"/>
      <c r="S48" s="156"/>
      <c r="T48" s="120"/>
      <c r="U48" s="155"/>
      <c r="V48" s="155"/>
      <c r="W48" s="120"/>
      <c r="X48" s="155"/>
      <c r="Y48" s="156"/>
    </row>
    <row r="49" spans="1:25" s="184" customFormat="1" ht="15" customHeight="1" x14ac:dyDescent="0.25">
      <c r="A49" s="308"/>
      <c r="B49" s="290"/>
      <c r="C49" s="290"/>
      <c r="D49" s="290"/>
      <c r="E49" s="290"/>
      <c r="F49" s="290"/>
      <c r="G49" s="309"/>
      <c r="H49" s="155"/>
      <c r="I49" s="156"/>
      <c r="J49" s="120"/>
      <c r="K49" s="120"/>
      <c r="L49" s="155"/>
      <c r="M49" s="120"/>
      <c r="N49" s="155"/>
      <c r="O49" s="120"/>
      <c r="P49" s="155"/>
      <c r="Q49" s="120"/>
      <c r="R49" s="155"/>
      <c r="S49" s="156"/>
      <c r="T49" s="120"/>
      <c r="U49" s="155"/>
      <c r="V49" s="155"/>
      <c r="W49" s="120"/>
      <c r="X49" s="155"/>
      <c r="Y49" s="156"/>
    </row>
    <row r="50" spans="1:25" s="184" customFormat="1" ht="15" customHeight="1" x14ac:dyDescent="0.25">
      <c r="A50" s="308"/>
      <c r="B50" s="290"/>
      <c r="C50" s="290"/>
      <c r="D50" s="290"/>
      <c r="E50" s="290"/>
      <c r="F50" s="290"/>
      <c r="G50" s="309"/>
      <c r="H50" s="155"/>
      <c r="I50" s="156"/>
      <c r="J50" s="120"/>
      <c r="K50" s="120"/>
      <c r="L50" s="155"/>
      <c r="M50" s="120"/>
      <c r="N50" s="155"/>
      <c r="O50" s="120"/>
      <c r="P50" s="155"/>
      <c r="Q50" s="120"/>
      <c r="R50" s="155"/>
      <c r="S50" s="156"/>
      <c r="T50" s="120"/>
      <c r="U50" s="155"/>
      <c r="V50" s="155"/>
      <c r="W50" s="120"/>
      <c r="X50" s="155"/>
      <c r="Y50" s="156"/>
    </row>
    <row r="51" spans="1:25" s="184" customFormat="1" ht="15" customHeight="1" x14ac:dyDescent="0.25">
      <c r="A51" s="308"/>
      <c r="B51" s="290"/>
      <c r="C51" s="290"/>
      <c r="D51" s="290"/>
      <c r="E51" s="290"/>
      <c r="F51" s="290"/>
      <c r="G51" s="309"/>
      <c r="H51" s="155"/>
      <c r="I51" s="156"/>
      <c r="J51" s="120"/>
      <c r="K51" s="120"/>
      <c r="L51" s="155"/>
      <c r="M51" s="120"/>
      <c r="N51" s="155"/>
      <c r="O51" s="120"/>
      <c r="P51" s="155"/>
      <c r="Q51" s="120"/>
      <c r="R51" s="155"/>
      <c r="S51" s="156"/>
      <c r="T51" s="120"/>
      <c r="U51" s="155"/>
      <c r="V51" s="155"/>
      <c r="W51" s="120"/>
      <c r="X51" s="155"/>
      <c r="Y51" s="156"/>
    </row>
    <row r="52" spans="1:25" s="184" customFormat="1" ht="15" customHeight="1" x14ac:dyDescent="0.25">
      <c r="A52" s="308"/>
      <c r="B52" s="290"/>
      <c r="C52" s="290"/>
      <c r="D52" s="290"/>
      <c r="E52" s="290"/>
      <c r="F52" s="290"/>
      <c r="G52" s="309"/>
      <c r="H52" s="155"/>
      <c r="I52" s="156"/>
      <c r="J52" s="120"/>
      <c r="K52" s="120"/>
      <c r="L52" s="155"/>
      <c r="M52" s="120"/>
      <c r="N52" s="155"/>
      <c r="O52" s="120"/>
      <c r="P52" s="155"/>
      <c r="Q52" s="120"/>
      <c r="R52" s="155"/>
      <c r="S52" s="156"/>
      <c r="T52" s="120"/>
      <c r="U52" s="155"/>
      <c r="V52" s="155"/>
      <c r="W52" s="120"/>
      <c r="X52" s="155"/>
      <c r="Y52" s="156"/>
    </row>
    <row r="53" spans="1:25" s="184" customFormat="1" ht="15" customHeight="1" x14ac:dyDescent="0.25">
      <c r="A53" s="308">
        <v>9</v>
      </c>
      <c r="B53" s="290"/>
      <c r="C53" s="290"/>
      <c r="D53" s="290"/>
      <c r="E53" s="290"/>
      <c r="F53" s="290"/>
      <c r="G53" s="309"/>
      <c r="H53" s="155"/>
      <c r="I53" s="156"/>
      <c r="J53" s="120"/>
      <c r="K53" s="120"/>
      <c r="L53" s="155"/>
      <c r="M53" s="120"/>
      <c r="N53" s="155"/>
      <c r="O53" s="120"/>
      <c r="P53" s="155"/>
      <c r="Q53" s="120"/>
      <c r="R53" s="155"/>
      <c r="S53" s="156"/>
      <c r="T53" s="120"/>
      <c r="U53" s="155"/>
      <c r="V53" s="155"/>
      <c r="W53" s="120"/>
      <c r="X53" s="155"/>
      <c r="Y53" s="156"/>
    </row>
    <row r="54" spans="1:25" s="184" customFormat="1" ht="15" customHeight="1" x14ac:dyDescent="0.25">
      <c r="A54" s="308"/>
      <c r="B54" s="290"/>
      <c r="C54" s="290"/>
      <c r="D54" s="290"/>
      <c r="E54" s="290"/>
      <c r="F54" s="290"/>
      <c r="G54" s="309"/>
      <c r="H54" s="155"/>
      <c r="I54" s="156"/>
      <c r="J54" s="120"/>
      <c r="K54" s="120"/>
      <c r="L54" s="155"/>
      <c r="M54" s="120"/>
      <c r="N54" s="155"/>
      <c r="O54" s="120"/>
      <c r="P54" s="155"/>
      <c r="Q54" s="120"/>
      <c r="R54" s="155"/>
      <c r="S54" s="156"/>
      <c r="T54" s="120"/>
      <c r="U54" s="155"/>
      <c r="V54" s="155"/>
      <c r="W54" s="120"/>
      <c r="X54" s="155"/>
      <c r="Y54" s="156"/>
    </row>
    <row r="55" spans="1:25" s="184" customFormat="1" ht="15" customHeight="1" x14ac:dyDescent="0.25">
      <c r="A55" s="308"/>
      <c r="B55" s="290"/>
      <c r="C55" s="290"/>
      <c r="D55" s="290"/>
      <c r="E55" s="290"/>
      <c r="F55" s="290"/>
      <c r="G55" s="309"/>
      <c r="H55" s="155"/>
      <c r="I55" s="156"/>
      <c r="J55" s="120"/>
      <c r="K55" s="120"/>
      <c r="L55" s="155"/>
      <c r="M55" s="120"/>
      <c r="N55" s="155"/>
      <c r="O55" s="120"/>
      <c r="P55" s="155"/>
      <c r="Q55" s="120"/>
      <c r="R55" s="155"/>
      <c r="S55" s="156"/>
      <c r="T55" s="120"/>
      <c r="U55" s="155"/>
      <c r="V55" s="155"/>
      <c r="W55" s="120"/>
      <c r="X55" s="155"/>
      <c r="Y55" s="156"/>
    </row>
    <row r="56" spans="1:25" s="184" customFormat="1" ht="15" customHeight="1" x14ac:dyDescent="0.25">
      <c r="A56" s="308"/>
      <c r="B56" s="290"/>
      <c r="C56" s="290"/>
      <c r="D56" s="290"/>
      <c r="E56" s="290"/>
      <c r="F56" s="290"/>
      <c r="G56" s="309"/>
      <c r="H56" s="155"/>
      <c r="I56" s="156"/>
      <c r="J56" s="120"/>
      <c r="K56" s="120"/>
      <c r="L56" s="155"/>
      <c r="M56" s="120"/>
      <c r="N56" s="155"/>
      <c r="O56" s="120"/>
      <c r="P56" s="155"/>
      <c r="Q56" s="120"/>
      <c r="R56" s="155"/>
      <c r="S56" s="156"/>
      <c r="T56" s="120"/>
      <c r="U56" s="155"/>
      <c r="V56" s="155"/>
      <c r="W56" s="120"/>
      <c r="X56" s="155"/>
      <c r="Y56" s="156"/>
    </row>
    <row r="57" spans="1:25" s="184" customFormat="1" ht="15" customHeight="1" x14ac:dyDescent="0.25">
      <c r="A57" s="308"/>
      <c r="B57" s="290"/>
      <c r="C57" s="290"/>
      <c r="D57" s="290"/>
      <c r="E57" s="290"/>
      <c r="F57" s="290"/>
      <c r="G57" s="309"/>
      <c r="H57" s="155"/>
      <c r="I57" s="156"/>
      <c r="J57" s="120"/>
      <c r="K57" s="120"/>
      <c r="L57" s="155"/>
      <c r="M57" s="120"/>
      <c r="N57" s="155"/>
      <c r="O57" s="120"/>
      <c r="P57" s="155"/>
      <c r="Q57" s="120"/>
      <c r="R57" s="155"/>
      <c r="S57" s="156"/>
      <c r="T57" s="120"/>
      <c r="U57" s="155"/>
      <c r="V57" s="155"/>
      <c r="W57" s="120"/>
      <c r="X57" s="155"/>
      <c r="Y57" s="156"/>
    </row>
    <row r="58" spans="1:25" s="184" customFormat="1" ht="15" customHeight="1" x14ac:dyDescent="0.25">
      <c r="A58" s="308"/>
      <c r="B58" s="290"/>
      <c r="C58" s="290"/>
      <c r="D58" s="290"/>
      <c r="E58" s="290"/>
      <c r="F58" s="290"/>
      <c r="G58" s="309"/>
      <c r="H58" s="155"/>
      <c r="I58" s="156"/>
      <c r="J58" s="120"/>
      <c r="K58" s="120"/>
      <c r="L58" s="155"/>
      <c r="M58" s="120"/>
      <c r="N58" s="155"/>
      <c r="O58" s="120"/>
      <c r="P58" s="155"/>
      <c r="Q58" s="120"/>
      <c r="R58" s="155"/>
      <c r="S58" s="156"/>
      <c r="T58" s="120"/>
      <c r="U58" s="155"/>
      <c r="V58" s="155"/>
      <c r="W58" s="120"/>
      <c r="X58" s="155"/>
      <c r="Y58" s="156"/>
    </row>
    <row r="59" spans="1:25" s="184" customFormat="1" ht="15" customHeight="1" x14ac:dyDescent="0.25">
      <c r="A59" s="308">
        <v>10</v>
      </c>
      <c r="B59" s="290"/>
      <c r="C59" s="290"/>
      <c r="D59" s="290"/>
      <c r="E59" s="290"/>
      <c r="F59" s="290"/>
      <c r="G59" s="309"/>
      <c r="H59" s="155"/>
      <c r="I59" s="156"/>
      <c r="J59" s="120"/>
      <c r="K59" s="120"/>
      <c r="L59" s="155"/>
      <c r="M59" s="120"/>
      <c r="N59" s="155"/>
      <c r="O59" s="120"/>
      <c r="P59" s="155"/>
      <c r="Q59" s="120"/>
      <c r="R59" s="155"/>
      <c r="S59" s="156"/>
      <c r="T59" s="120"/>
      <c r="U59" s="155"/>
      <c r="V59" s="155"/>
      <c r="W59" s="120"/>
      <c r="X59" s="155"/>
      <c r="Y59" s="156"/>
    </row>
    <row r="60" spans="1:25" s="184" customFormat="1" ht="15" customHeight="1" x14ac:dyDescent="0.25">
      <c r="A60" s="308"/>
      <c r="B60" s="290"/>
      <c r="C60" s="290"/>
      <c r="D60" s="290"/>
      <c r="E60" s="290"/>
      <c r="F60" s="290"/>
      <c r="G60" s="309"/>
      <c r="H60" s="155"/>
      <c r="I60" s="156"/>
      <c r="J60" s="120"/>
      <c r="K60" s="120"/>
      <c r="L60" s="155"/>
      <c r="M60" s="120"/>
      <c r="N60" s="155"/>
      <c r="O60" s="120"/>
      <c r="P60" s="155"/>
      <c r="Q60" s="120"/>
      <c r="R60" s="155"/>
      <c r="S60" s="156"/>
      <c r="T60" s="120"/>
      <c r="U60" s="155"/>
      <c r="V60" s="155"/>
      <c r="W60" s="120"/>
      <c r="X60" s="155"/>
      <c r="Y60" s="156"/>
    </row>
    <row r="61" spans="1:25" s="184" customFormat="1" ht="15" customHeight="1" x14ac:dyDescent="0.25">
      <c r="A61" s="308"/>
      <c r="B61" s="290"/>
      <c r="C61" s="290"/>
      <c r="D61" s="290"/>
      <c r="E61" s="290"/>
      <c r="F61" s="290"/>
      <c r="G61" s="309"/>
      <c r="H61" s="155"/>
      <c r="I61" s="156"/>
      <c r="J61" s="120"/>
      <c r="K61" s="120"/>
      <c r="L61" s="155"/>
      <c r="M61" s="120"/>
      <c r="N61" s="155"/>
      <c r="O61" s="120"/>
      <c r="P61" s="155"/>
      <c r="Q61" s="120"/>
      <c r="R61" s="155"/>
      <c r="S61" s="156"/>
      <c r="T61" s="120"/>
      <c r="U61" s="155"/>
      <c r="V61" s="155"/>
      <c r="W61" s="120"/>
      <c r="X61" s="155"/>
      <c r="Y61" s="156"/>
    </row>
    <row r="62" spans="1:25" s="184" customFormat="1" ht="15" customHeight="1" x14ac:dyDescent="0.25">
      <c r="A62" s="308"/>
      <c r="B62" s="290"/>
      <c r="C62" s="290"/>
      <c r="D62" s="290"/>
      <c r="E62" s="290"/>
      <c r="F62" s="290"/>
      <c r="G62" s="309"/>
      <c r="H62" s="155"/>
      <c r="I62" s="156"/>
      <c r="J62" s="120"/>
      <c r="K62" s="120"/>
      <c r="L62" s="155"/>
      <c r="M62" s="120"/>
      <c r="N62" s="155"/>
      <c r="O62" s="120"/>
      <c r="P62" s="155"/>
      <c r="Q62" s="120"/>
      <c r="R62" s="155"/>
      <c r="S62" s="156"/>
      <c r="T62" s="120"/>
      <c r="U62" s="155"/>
      <c r="V62" s="155"/>
      <c r="W62" s="120"/>
      <c r="X62" s="155"/>
      <c r="Y62" s="156"/>
    </row>
    <row r="63" spans="1:25" s="184" customFormat="1" ht="15" customHeight="1" x14ac:dyDescent="0.25">
      <c r="A63" s="308"/>
      <c r="B63" s="290"/>
      <c r="C63" s="290"/>
      <c r="D63" s="290"/>
      <c r="E63" s="290"/>
      <c r="F63" s="290"/>
      <c r="G63" s="309"/>
      <c r="H63" s="155"/>
      <c r="I63" s="156"/>
      <c r="J63" s="120"/>
      <c r="K63" s="120"/>
      <c r="L63" s="155"/>
      <c r="M63" s="120"/>
      <c r="N63" s="155"/>
      <c r="O63" s="120"/>
      <c r="P63" s="155"/>
      <c r="Q63" s="120"/>
      <c r="R63" s="155"/>
      <c r="S63" s="156"/>
      <c r="T63" s="120"/>
      <c r="U63" s="155"/>
      <c r="V63" s="155"/>
      <c r="W63" s="120"/>
      <c r="X63" s="155"/>
      <c r="Y63" s="156"/>
    </row>
    <row r="64" spans="1:25" s="184" customFormat="1" ht="15" customHeight="1" x14ac:dyDescent="0.25">
      <c r="A64" s="308"/>
      <c r="B64" s="290"/>
      <c r="C64" s="290"/>
      <c r="D64" s="290"/>
      <c r="E64" s="290"/>
      <c r="F64" s="290"/>
      <c r="G64" s="309"/>
      <c r="H64" s="155"/>
      <c r="I64" s="156"/>
      <c r="J64" s="120"/>
      <c r="K64" s="120"/>
      <c r="L64" s="155"/>
      <c r="M64" s="120"/>
      <c r="N64" s="155"/>
      <c r="O64" s="120"/>
      <c r="P64" s="155"/>
      <c r="Q64" s="120"/>
      <c r="R64" s="155"/>
      <c r="S64" s="156"/>
      <c r="T64" s="120"/>
      <c r="U64" s="155"/>
      <c r="V64" s="155"/>
      <c r="W64" s="120"/>
      <c r="X64" s="155"/>
      <c r="Y64" s="156"/>
    </row>
  </sheetData>
  <sheetProtection algorithmName="SHA-512" hashValue="oq1xc5uJNZYNuBQKwy3Zufy1Gdqltq+B6DPbltjEcwHpMDSVu39Bvr7Pk+FQYRrBfyntXaR1Ll++vWMjMZadlA==" saltValue="9fdKTg21t4Ttn7js894ccg==" spinCount="100000" sheet="1" objects="1" scenarios="1" formatCells="0" formatColumns="0" formatRows="0"/>
  <mergeCells count="99">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 ref="A5:A10"/>
    <mergeCell ref="B5:B10"/>
    <mergeCell ref="C5:C10"/>
    <mergeCell ref="D5:D10"/>
    <mergeCell ref="E5:E10"/>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53:F58"/>
    <mergeCell ref="G53:G58"/>
    <mergeCell ref="A47:A52"/>
    <mergeCell ref="B47:B52"/>
    <mergeCell ref="C47:C52"/>
    <mergeCell ref="D47:D52"/>
    <mergeCell ref="E47:E52"/>
    <mergeCell ref="F47:F52"/>
    <mergeCell ref="A53:A58"/>
    <mergeCell ref="B53:B58"/>
    <mergeCell ref="C53:C58"/>
    <mergeCell ref="D53:D58"/>
    <mergeCell ref="E53:E58"/>
    <mergeCell ref="B59:B64"/>
    <mergeCell ref="C59:C64"/>
    <mergeCell ref="D59:D64"/>
    <mergeCell ref="E59:E64"/>
    <mergeCell ref="G59:G64"/>
    <mergeCell ref="F59:F6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x14ac:dyDescent="0.25">
      <c r="A2" s="72"/>
      <c r="B2" s="364" t="s">
        <v>271</v>
      </c>
      <c r="C2" s="364"/>
      <c r="D2" s="364"/>
      <c r="E2" s="364"/>
      <c r="F2" s="364"/>
      <c r="G2" s="364"/>
      <c r="H2" s="364"/>
      <c r="I2" s="364"/>
      <c r="J2" s="401" t="s">
        <v>15</v>
      </c>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x14ac:dyDescent="0.25">
      <c r="A3" s="72"/>
      <c r="B3" s="364"/>
      <c r="C3" s="364"/>
      <c r="D3" s="364"/>
      <c r="E3" s="364"/>
      <c r="F3" s="364"/>
      <c r="G3" s="364"/>
      <c r="H3" s="364"/>
      <c r="I3" s="364"/>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x14ac:dyDescent="0.25">
      <c r="A4" s="72"/>
      <c r="B4" s="364"/>
      <c r="C4" s="364"/>
      <c r="D4" s="364"/>
      <c r="E4" s="364"/>
      <c r="F4" s="364"/>
      <c r="G4" s="364"/>
      <c r="H4" s="364"/>
      <c r="I4" s="364"/>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x14ac:dyDescent="0.25">
      <c r="A6" s="72"/>
      <c r="B6" s="412" t="s">
        <v>212</v>
      </c>
      <c r="C6" s="412"/>
      <c r="D6" s="413"/>
      <c r="E6" s="402" t="s">
        <v>272</v>
      </c>
      <c r="F6" s="403"/>
      <c r="G6" s="403"/>
      <c r="H6" s="403"/>
      <c r="I6" s="404"/>
      <c r="J6" s="398" t="e">
        <f>IF(AND(' RIESGOS DE GESTION'!#REF!="Muy Alta",' RIESGOS DE GESTION'!#REF!="Leve"),CONCATENATE("R",' RIESGOS DE GESTION'!#REF!),"")</f>
        <v>#REF!</v>
      </c>
      <c r="K6" s="399"/>
      <c r="L6" s="399" t="e">
        <f>IF(AND(' RIESGOS DE GESTION'!#REF!="Muy Alta",' RIESGOS DE GESTION'!#REF!="Leve"),CONCATENATE("R",' RIESGOS DE GESTION'!#REF!),"")</f>
        <v>#REF!</v>
      </c>
      <c r="M6" s="399"/>
      <c r="N6" s="399" t="e">
        <f>IF(AND(' RIESGOS DE GESTION'!#REF!="Muy Alta",' RIESGOS DE GESTION'!#REF!="Leve"),CONCATENATE("R",' RIESGOS DE GESTION'!#REF!),"")</f>
        <v>#REF!</v>
      </c>
      <c r="O6" s="400"/>
      <c r="P6" s="398" t="e">
        <f>IF(AND(' RIESGOS DE GESTION'!#REF!="Muy Alta",' RIESGOS DE GESTION'!#REF!="Menor"),CONCATENATE("R",' RIESGOS DE GESTION'!#REF!),"")</f>
        <v>#REF!</v>
      </c>
      <c r="Q6" s="399"/>
      <c r="R6" s="399" t="e">
        <f>IF(AND(' RIESGOS DE GESTION'!#REF!="Muy Alta",' RIESGOS DE GESTION'!#REF!="Menor"),CONCATENATE("R",' RIESGOS DE GESTION'!#REF!),"")</f>
        <v>#REF!</v>
      </c>
      <c r="S6" s="399"/>
      <c r="T6" s="399" t="e">
        <f>IF(AND(' RIESGOS DE GESTION'!#REF!="Muy Alta",' RIESGOS DE GESTION'!#REF!="Menor"),CONCATENATE("R",' RIESGOS DE GESTION'!#REF!),"")</f>
        <v>#REF!</v>
      </c>
      <c r="U6" s="400"/>
      <c r="V6" s="398" t="e">
        <f>IF(AND(' RIESGOS DE GESTION'!#REF!="Muy Alta",' RIESGOS DE GESTION'!#REF!="Moderado"),CONCATENATE("R",' RIESGOS DE GESTION'!#REF!),"")</f>
        <v>#REF!</v>
      </c>
      <c r="W6" s="399"/>
      <c r="X6" s="399" t="e">
        <f>IF(AND(' RIESGOS DE GESTION'!#REF!="Muy Alta",' RIESGOS DE GESTION'!#REF!="Moderado"),CONCATENATE("R",' RIESGOS DE GESTION'!#REF!),"")</f>
        <v>#REF!</v>
      </c>
      <c r="Y6" s="399"/>
      <c r="Z6" s="399" t="e">
        <f>IF(AND(' RIESGOS DE GESTION'!#REF!="Muy Alta",' RIESGOS DE GESTION'!#REF!="Moderado"),CONCATENATE("R",' RIESGOS DE GESTION'!#REF!),"")</f>
        <v>#REF!</v>
      </c>
      <c r="AA6" s="400"/>
      <c r="AB6" s="398" t="e">
        <f>IF(AND(' RIESGOS DE GESTION'!#REF!="Muy Alta",' RIESGOS DE GESTION'!#REF!="Mayor"),CONCATENATE("R",' RIESGOS DE GESTION'!#REF!),"")</f>
        <v>#REF!</v>
      </c>
      <c r="AC6" s="399"/>
      <c r="AD6" s="399" t="e">
        <f>IF(AND(' RIESGOS DE GESTION'!#REF!="Muy Alta",' RIESGOS DE GESTION'!#REF!="Mayor"),CONCATENATE("R",' RIESGOS DE GESTION'!#REF!),"")</f>
        <v>#REF!</v>
      </c>
      <c r="AE6" s="399"/>
      <c r="AF6" s="399" t="e">
        <f>IF(AND(' RIESGOS DE GESTION'!#REF!="Muy Alta",' RIESGOS DE GESTION'!#REF!="Mayor"),CONCATENATE("R",' RIESGOS DE GESTION'!#REF!),"")</f>
        <v>#REF!</v>
      </c>
      <c r="AG6" s="400"/>
      <c r="AH6" s="389" t="e">
        <f>IF(AND(' RIESGOS DE GESTION'!#REF!="Muy Alta",' RIESGOS DE GESTION'!#REF!="Catastrófico"),CONCATENATE("R",' RIESGOS DE GESTION'!#REF!),"")</f>
        <v>#REF!</v>
      </c>
      <c r="AI6" s="390"/>
      <c r="AJ6" s="390" t="e">
        <f>IF(AND(' RIESGOS DE GESTION'!#REF!="Muy Alta",' RIESGOS DE GESTION'!#REF!="Catastrófico"),CONCATENATE("R",' RIESGOS DE GESTION'!#REF!),"")</f>
        <v>#REF!</v>
      </c>
      <c r="AK6" s="390"/>
      <c r="AL6" s="390" t="e">
        <f>IF(AND(' RIESGOS DE GESTION'!#REF!="Muy Alta",' RIESGOS DE GESTION'!#REF!="Catastrófico"),CONCATENATE("R",' RIESGOS DE GESTION'!#REF!),"")</f>
        <v>#REF!</v>
      </c>
      <c r="AM6" s="391"/>
      <c r="AO6" s="414" t="s">
        <v>273</v>
      </c>
      <c r="AP6" s="415"/>
      <c r="AQ6" s="415"/>
      <c r="AR6" s="415"/>
      <c r="AS6" s="415"/>
      <c r="AT6" s="416"/>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x14ac:dyDescent="0.25">
      <c r="A7" s="72"/>
      <c r="B7" s="412"/>
      <c r="C7" s="412"/>
      <c r="D7" s="413"/>
      <c r="E7" s="405"/>
      <c r="F7" s="406"/>
      <c r="G7" s="406"/>
      <c r="H7" s="406"/>
      <c r="I7" s="407"/>
      <c r="J7" s="392"/>
      <c r="K7" s="393"/>
      <c r="L7" s="393"/>
      <c r="M7" s="393"/>
      <c r="N7" s="393"/>
      <c r="O7" s="394"/>
      <c r="P7" s="392"/>
      <c r="Q7" s="393"/>
      <c r="R7" s="393"/>
      <c r="S7" s="393"/>
      <c r="T7" s="393"/>
      <c r="U7" s="394"/>
      <c r="V7" s="392"/>
      <c r="W7" s="393"/>
      <c r="X7" s="393"/>
      <c r="Y7" s="393"/>
      <c r="Z7" s="393"/>
      <c r="AA7" s="394"/>
      <c r="AB7" s="392"/>
      <c r="AC7" s="393"/>
      <c r="AD7" s="393"/>
      <c r="AE7" s="393"/>
      <c r="AF7" s="393"/>
      <c r="AG7" s="394"/>
      <c r="AH7" s="383"/>
      <c r="AI7" s="384"/>
      <c r="AJ7" s="384"/>
      <c r="AK7" s="384"/>
      <c r="AL7" s="384"/>
      <c r="AM7" s="385"/>
      <c r="AN7" s="72"/>
      <c r="AO7" s="417"/>
      <c r="AP7" s="418"/>
      <c r="AQ7" s="418"/>
      <c r="AR7" s="418"/>
      <c r="AS7" s="418"/>
      <c r="AT7" s="419"/>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x14ac:dyDescent="0.25">
      <c r="A8" s="72"/>
      <c r="B8" s="412"/>
      <c r="C8" s="412"/>
      <c r="D8" s="413"/>
      <c r="E8" s="405"/>
      <c r="F8" s="406"/>
      <c r="G8" s="406"/>
      <c r="H8" s="406"/>
      <c r="I8" s="407"/>
      <c r="J8" s="392" t="e">
        <f>IF(AND(' RIESGOS DE GESTION'!#REF!="Muy Alta",' RIESGOS DE GESTION'!#REF!="Leve"),CONCATENATE("R",' RIESGOS DE GESTION'!#REF!),"")</f>
        <v>#REF!</v>
      </c>
      <c r="K8" s="393"/>
      <c r="L8" s="393" t="e">
        <f>IF(AND(' RIESGOS DE GESTION'!#REF!="Muy Alta",' RIESGOS DE GESTION'!#REF!="Leve"),CONCATENATE("R",' RIESGOS DE GESTION'!#REF!),"")</f>
        <v>#REF!</v>
      </c>
      <c r="M8" s="393"/>
      <c r="N8" s="393" t="e">
        <f>IF(AND(' RIESGOS DE GESTION'!#REF!="Muy Alta",' RIESGOS DE GESTION'!#REF!="Leve"),CONCATENATE("R",' RIESGOS DE GESTION'!#REF!),"")</f>
        <v>#REF!</v>
      </c>
      <c r="O8" s="394"/>
      <c r="P8" s="392" t="e">
        <f>IF(AND(' RIESGOS DE GESTION'!#REF!="Muy Alta",' RIESGOS DE GESTION'!#REF!="Menor"),CONCATENATE("R",' RIESGOS DE GESTION'!#REF!),"")</f>
        <v>#REF!</v>
      </c>
      <c r="Q8" s="393"/>
      <c r="R8" s="393" t="e">
        <f>IF(AND(' RIESGOS DE GESTION'!#REF!="Muy Alta",' RIESGOS DE GESTION'!#REF!="Menor"),CONCATENATE("R",' RIESGOS DE GESTION'!#REF!),"")</f>
        <v>#REF!</v>
      </c>
      <c r="S8" s="393"/>
      <c r="T8" s="393" t="e">
        <f>IF(AND(' RIESGOS DE GESTION'!#REF!="Muy Alta",' RIESGOS DE GESTION'!#REF!="Menor"),CONCATENATE("R",' RIESGOS DE GESTION'!#REF!),"")</f>
        <v>#REF!</v>
      </c>
      <c r="U8" s="394"/>
      <c r="V8" s="392" t="e">
        <f>IF(AND(' RIESGOS DE GESTION'!#REF!="Muy Alta",' RIESGOS DE GESTION'!#REF!="Moderado"),CONCATENATE("R",' RIESGOS DE GESTION'!#REF!),"")</f>
        <v>#REF!</v>
      </c>
      <c r="W8" s="393"/>
      <c r="X8" s="393" t="e">
        <f>IF(AND(' RIESGOS DE GESTION'!#REF!="Muy Alta",' RIESGOS DE GESTION'!#REF!="Moderado"),CONCATENATE("R",' RIESGOS DE GESTION'!#REF!),"")</f>
        <v>#REF!</v>
      </c>
      <c r="Y8" s="393"/>
      <c r="Z8" s="393" t="e">
        <f>IF(AND(' RIESGOS DE GESTION'!#REF!="Muy Alta",' RIESGOS DE GESTION'!#REF!="Moderado"),CONCATENATE("R",' RIESGOS DE GESTION'!#REF!),"")</f>
        <v>#REF!</v>
      </c>
      <c r="AA8" s="394"/>
      <c r="AB8" s="392" t="e">
        <f>IF(AND(' RIESGOS DE GESTION'!#REF!="Muy Alta",' RIESGOS DE GESTION'!#REF!="Mayor"),CONCATENATE("R",' RIESGOS DE GESTION'!#REF!),"")</f>
        <v>#REF!</v>
      </c>
      <c r="AC8" s="393"/>
      <c r="AD8" s="393" t="e">
        <f>IF(AND(' RIESGOS DE GESTION'!#REF!="Muy Alta",' RIESGOS DE GESTION'!#REF!="Mayor"),CONCATENATE("R",' RIESGOS DE GESTION'!#REF!),"")</f>
        <v>#REF!</v>
      </c>
      <c r="AE8" s="393"/>
      <c r="AF8" s="393" t="e">
        <f>IF(AND(' RIESGOS DE GESTION'!#REF!="Muy Alta",' RIESGOS DE GESTION'!#REF!="Mayor"),CONCATENATE("R",' RIESGOS DE GESTION'!#REF!),"")</f>
        <v>#REF!</v>
      </c>
      <c r="AG8" s="394"/>
      <c r="AH8" s="383" t="e">
        <f>IF(AND(' RIESGOS DE GESTION'!#REF!="Muy Alta",' RIESGOS DE GESTION'!#REF!="Catastrófico"),CONCATENATE("R",' RIESGOS DE GESTION'!#REF!),"")</f>
        <v>#REF!</v>
      </c>
      <c r="AI8" s="384"/>
      <c r="AJ8" s="384" t="e">
        <f>IF(AND(' RIESGOS DE GESTION'!#REF!="Muy Alta",' RIESGOS DE GESTION'!#REF!="Catastrófico"),CONCATENATE("R",' RIESGOS DE GESTION'!#REF!),"")</f>
        <v>#REF!</v>
      </c>
      <c r="AK8" s="384"/>
      <c r="AL8" s="384" t="e">
        <f>IF(AND(' RIESGOS DE GESTION'!#REF!="Muy Alta",' RIESGOS DE GESTION'!#REF!="Catastrófico"),CONCATENATE("R",' RIESGOS DE GESTION'!#REF!),"")</f>
        <v>#REF!</v>
      </c>
      <c r="AM8" s="385"/>
      <c r="AN8" s="72"/>
      <c r="AO8" s="417"/>
      <c r="AP8" s="418"/>
      <c r="AQ8" s="418"/>
      <c r="AR8" s="418"/>
      <c r="AS8" s="418"/>
      <c r="AT8" s="419"/>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x14ac:dyDescent="0.25">
      <c r="A9" s="72"/>
      <c r="B9" s="412"/>
      <c r="C9" s="412"/>
      <c r="D9" s="413"/>
      <c r="E9" s="405"/>
      <c r="F9" s="406"/>
      <c r="G9" s="406"/>
      <c r="H9" s="406"/>
      <c r="I9" s="407"/>
      <c r="J9" s="392"/>
      <c r="K9" s="393"/>
      <c r="L9" s="393"/>
      <c r="M9" s="393"/>
      <c r="N9" s="393"/>
      <c r="O9" s="394"/>
      <c r="P9" s="392"/>
      <c r="Q9" s="393"/>
      <c r="R9" s="393"/>
      <c r="S9" s="393"/>
      <c r="T9" s="393"/>
      <c r="U9" s="394"/>
      <c r="V9" s="392"/>
      <c r="W9" s="393"/>
      <c r="X9" s="393"/>
      <c r="Y9" s="393"/>
      <c r="Z9" s="393"/>
      <c r="AA9" s="394"/>
      <c r="AB9" s="392"/>
      <c r="AC9" s="393"/>
      <c r="AD9" s="393"/>
      <c r="AE9" s="393"/>
      <c r="AF9" s="393"/>
      <c r="AG9" s="394"/>
      <c r="AH9" s="383"/>
      <c r="AI9" s="384"/>
      <c r="AJ9" s="384"/>
      <c r="AK9" s="384"/>
      <c r="AL9" s="384"/>
      <c r="AM9" s="385"/>
      <c r="AN9" s="72"/>
      <c r="AO9" s="417"/>
      <c r="AP9" s="418"/>
      <c r="AQ9" s="418"/>
      <c r="AR9" s="418"/>
      <c r="AS9" s="418"/>
      <c r="AT9" s="419"/>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x14ac:dyDescent="0.25">
      <c r="A10" s="72"/>
      <c r="B10" s="412"/>
      <c r="C10" s="412"/>
      <c r="D10" s="413"/>
      <c r="E10" s="405"/>
      <c r="F10" s="406"/>
      <c r="G10" s="406"/>
      <c r="H10" s="406"/>
      <c r="I10" s="407"/>
      <c r="J10" s="392" t="e">
        <f>IF(AND(' RIESGOS DE GESTION'!#REF!="Muy Alta",' RIESGOS DE GESTION'!#REF!="Leve"),CONCATENATE("R",' RIESGOS DE GESTION'!#REF!),"")</f>
        <v>#REF!</v>
      </c>
      <c r="K10" s="393"/>
      <c r="L10" s="393" t="e">
        <f>IF(AND(' RIESGOS DE GESTION'!#REF!="Muy Alta",' RIESGOS DE GESTION'!#REF!="Leve"),CONCATENATE("R",' RIESGOS DE GESTION'!#REF!),"")</f>
        <v>#REF!</v>
      </c>
      <c r="M10" s="393"/>
      <c r="N10" s="393" t="e">
        <f>IF(AND(' RIESGOS DE GESTION'!#REF!="Muy Alta",' RIESGOS DE GESTION'!#REF!="Leve"),CONCATENATE("R",' RIESGOS DE GESTION'!#REF!),"")</f>
        <v>#REF!</v>
      </c>
      <c r="O10" s="394"/>
      <c r="P10" s="392" t="e">
        <f>IF(AND(' RIESGOS DE GESTION'!#REF!="Muy Alta",' RIESGOS DE GESTION'!#REF!="Menor"),CONCATENATE("R",' RIESGOS DE GESTION'!#REF!),"")</f>
        <v>#REF!</v>
      </c>
      <c r="Q10" s="393"/>
      <c r="R10" s="393" t="e">
        <f>IF(AND(' RIESGOS DE GESTION'!#REF!="Muy Alta",' RIESGOS DE GESTION'!#REF!="Menor"),CONCATENATE("R",' RIESGOS DE GESTION'!#REF!),"")</f>
        <v>#REF!</v>
      </c>
      <c r="S10" s="393"/>
      <c r="T10" s="393" t="e">
        <f>IF(AND(' RIESGOS DE GESTION'!#REF!="Muy Alta",' RIESGOS DE GESTION'!#REF!="Menor"),CONCATENATE("R",' RIESGOS DE GESTION'!#REF!),"")</f>
        <v>#REF!</v>
      </c>
      <c r="U10" s="394"/>
      <c r="V10" s="392" t="e">
        <f>IF(AND(' RIESGOS DE GESTION'!#REF!="Muy Alta",' RIESGOS DE GESTION'!#REF!="Moderado"),CONCATENATE("R",' RIESGOS DE GESTION'!#REF!),"")</f>
        <v>#REF!</v>
      </c>
      <c r="W10" s="393"/>
      <c r="X10" s="393" t="e">
        <f>IF(AND(' RIESGOS DE GESTION'!#REF!="Muy Alta",' RIESGOS DE GESTION'!#REF!="Moderado"),CONCATENATE("R",' RIESGOS DE GESTION'!#REF!),"")</f>
        <v>#REF!</v>
      </c>
      <c r="Y10" s="393"/>
      <c r="Z10" s="393" t="e">
        <f>IF(AND(' RIESGOS DE GESTION'!#REF!="Muy Alta",' RIESGOS DE GESTION'!#REF!="Moderado"),CONCATENATE("R",' RIESGOS DE GESTION'!#REF!),"")</f>
        <v>#REF!</v>
      </c>
      <c r="AA10" s="394"/>
      <c r="AB10" s="392" t="e">
        <f>IF(AND(' RIESGOS DE GESTION'!#REF!="Muy Alta",' RIESGOS DE GESTION'!#REF!="Mayor"),CONCATENATE("R",' RIESGOS DE GESTION'!#REF!),"")</f>
        <v>#REF!</v>
      </c>
      <c r="AC10" s="393"/>
      <c r="AD10" s="393" t="e">
        <f>IF(AND(' RIESGOS DE GESTION'!#REF!="Muy Alta",' RIESGOS DE GESTION'!#REF!="Mayor"),CONCATENATE("R",' RIESGOS DE GESTION'!#REF!),"")</f>
        <v>#REF!</v>
      </c>
      <c r="AE10" s="393"/>
      <c r="AF10" s="393" t="e">
        <f>IF(AND(' RIESGOS DE GESTION'!#REF!="Muy Alta",' RIESGOS DE GESTION'!#REF!="Mayor"),CONCATENATE("R",' RIESGOS DE GESTION'!#REF!),"")</f>
        <v>#REF!</v>
      </c>
      <c r="AG10" s="394"/>
      <c r="AH10" s="383" t="e">
        <f>IF(AND(' RIESGOS DE GESTION'!#REF!="Muy Alta",' RIESGOS DE GESTION'!#REF!="Catastrófico"),CONCATENATE("R",' RIESGOS DE GESTION'!#REF!),"")</f>
        <v>#REF!</v>
      </c>
      <c r="AI10" s="384"/>
      <c r="AJ10" s="384" t="e">
        <f>IF(AND(' RIESGOS DE GESTION'!#REF!="Muy Alta",' RIESGOS DE GESTION'!#REF!="Catastrófico"),CONCATENATE("R",' RIESGOS DE GESTION'!#REF!),"")</f>
        <v>#REF!</v>
      </c>
      <c r="AK10" s="384"/>
      <c r="AL10" s="384" t="e">
        <f>IF(AND(' RIESGOS DE GESTION'!#REF!="Muy Alta",' RIESGOS DE GESTION'!#REF!="Catastrófico"),CONCATENATE("R",' RIESGOS DE GESTION'!#REF!),"")</f>
        <v>#REF!</v>
      </c>
      <c r="AM10" s="385"/>
      <c r="AN10" s="72"/>
      <c r="AO10" s="417"/>
      <c r="AP10" s="418"/>
      <c r="AQ10" s="418"/>
      <c r="AR10" s="418"/>
      <c r="AS10" s="418"/>
      <c r="AT10" s="419"/>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x14ac:dyDescent="0.25">
      <c r="A11" s="72"/>
      <c r="B11" s="412"/>
      <c r="C11" s="412"/>
      <c r="D11" s="413"/>
      <c r="E11" s="405"/>
      <c r="F11" s="406"/>
      <c r="G11" s="406"/>
      <c r="H11" s="406"/>
      <c r="I11" s="407"/>
      <c r="J11" s="392"/>
      <c r="K11" s="393"/>
      <c r="L11" s="393"/>
      <c r="M11" s="393"/>
      <c r="N11" s="393"/>
      <c r="O11" s="394"/>
      <c r="P11" s="392"/>
      <c r="Q11" s="393"/>
      <c r="R11" s="393"/>
      <c r="S11" s="393"/>
      <c r="T11" s="393"/>
      <c r="U11" s="394"/>
      <c r="V11" s="392"/>
      <c r="W11" s="393"/>
      <c r="X11" s="393"/>
      <c r="Y11" s="393"/>
      <c r="Z11" s="393"/>
      <c r="AA11" s="394"/>
      <c r="AB11" s="392"/>
      <c r="AC11" s="393"/>
      <c r="AD11" s="393"/>
      <c r="AE11" s="393"/>
      <c r="AF11" s="393"/>
      <c r="AG11" s="394"/>
      <c r="AH11" s="383"/>
      <c r="AI11" s="384"/>
      <c r="AJ11" s="384"/>
      <c r="AK11" s="384"/>
      <c r="AL11" s="384"/>
      <c r="AM11" s="385"/>
      <c r="AN11" s="72"/>
      <c r="AO11" s="417"/>
      <c r="AP11" s="418"/>
      <c r="AQ11" s="418"/>
      <c r="AR11" s="418"/>
      <c r="AS11" s="418"/>
      <c r="AT11" s="419"/>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x14ac:dyDescent="0.25">
      <c r="A12" s="72"/>
      <c r="B12" s="412"/>
      <c r="C12" s="412"/>
      <c r="D12" s="413"/>
      <c r="E12" s="405"/>
      <c r="F12" s="406"/>
      <c r="G12" s="406"/>
      <c r="H12" s="406"/>
      <c r="I12" s="407"/>
      <c r="J12" s="392" t="e">
        <f>IF(AND(' RIESGOS DE GESTION'!#REF!="Muy Alta",' RIESGOS DE GESTION'!#REF!="Leve"),CONCATENATE("R",' RIESGOS DE GESTION'!#REF!),"")</f>
        <v>#REF!</v>
      </c>
      <c r="K12" s="393"/>
      <c r="L12" s="393" t="e">
        <f>IF(AND(' RIESGOS DE GESTION'!#REF!="Muy Alta",' RIESGOS DE GESTION'!#REF!="Leve"),CONCATENATE("R",' RIESGOS DE GESTION'!#REF!),"")</f>
        <v>#REF!</v>
      </c>
      <c r="M12" s="393"/>
      <c r="N12" s="393" t="e">
        <f>IF(AND(' RIESGOS DE GESTION'!#REF!="Muy Alta",' RIESGOS DE GESTION'!#REF!="Leve"),CONCATENATE("R",' RIESGOS DE GESTION'!#REF!),"")</f>
        <v>#REF!</v>
      </c>
      <c r="O12" s="394"/>
      <c r="P12" s="392" t="e">
        <f>IF(AND(' RIESGOS DE GESTION'!#REF!="Muy Alta",' RIESGOS DE GESTION'!#REF!="Menor"),CONCATENATE("R",' RIESGOS DE GESTION'!#REF!),"")</f>
        <v>#REF!</v>
      </c>
      <c r="Q12" s="393"/>
      <c r="R12" s="393" t="e">
        <f>IF(AND(' RIESGOS DE GESTION'!#REF!="Muy Alta",' RIESGOS DE GESTION'!#REF!="Menor"),CONCATENATE("R",' RIESGOS DE GESTION'!#REF!),"")</f>
        <v>#REF!</v>
      </c>
      <c r="S12" s="393"/>
      <c r="T12" s="393" t="e">
        <f>IF(AND(' RIESGOS DE GESTION'!#REF!="Muy Alta",' RIESGOS DE GESTION'!#REF!="Menor"),CONCATENATE("R",' RIESGOS DE GESTION'!#REF!),"")</f>
        <v>#REF!</v>
      </c>
      <c r="U12" s="394"/>
      <c r="V12" s="392" t="e">
        <f>IF(AND(' RIESGOS DE GESTION'!#REF!="Muy Alta",' RIESGOS DE GESTION'!#REF!="Moderado"),CONCATENATE("R",' RIESGOS DE GESTION'!#REF!),"")</f>
        <v>#REF!</v>
      </c>
      <c r="W12" s="393"/>
      <c r="X12" s="393" t="e">
        <f>IF(AND(' RIESGOS DE GESTION'!#REF!="Muy Alta",' RIESGOS DE GESTION'!#REF!="Moderado"),CONCATENATE("R",' RIESGOS DE GESTION'!#REF!),"")</f>
        <v>#REF!</v>
      </c>
      <c r="Y12" s="393"/>
      <c r="Z12" s="393" t="e">
        <f>IF(AND(' RIESGOS DE GESTION'!#REF!="Muy Alta",' RIESGOS DE GESTION'!#REF!="Moderado"),CONCATENATE("R",' RIESGOS DE GESTION'!#REF!),"")</f>
        <v>#REF!</v>
      </c>
      <c r="AA12" s="394"/>
      <c r="AB12" s="392" t="e">
        <f>IF(AND(' RIESGOS DE GESTION'!#REF!="Muy Alta",' RIESGOS DE GESTION'!#REF!="Mayor"),CONCATENATE("R",' RIESGOS DE GESTION'!#REF!),"")</f>
        <v>#REF!</v>
      </c>
      <c r="AC12" s="393"/>
      <c r="AD12" s="393" t="e">
        <f>IF(AND(' RIESGOS DE GESTION'!#REF!="Muy Alta",' RIESGOS DE GESTION'!#REF!="Mayor"),CONCATENATE("R",' RIESGOS DE GESTION'!#REF!),"")</f>
        <v>#REF!</v>
      </c>
      <c r="AE12" s="393"/>
      <c r="AF12" s="393" t="e">
        <f>IF(AND(' RIESGOS DE GESTION'!#REF!="Muy Alta",' RIESGOS DE GESTION'!#REF!="Mayor"),CONCATENATE("R",' RIESGOS DE GESTION'!#REF!),"")</f>
        <v>#REF!</v>
      </c>
      <c r="AG12" s="394"/>
      <c r="AH12" s="383" t="e">
        <f>IF(AND(' RIESGOS DE GESTION'!#REF!="Muy Alta",' RIESGOS DE GESTION'!#REF!="Catastrófico"),CONCATENATE("R",' RIESGOS DE GESTION'!#REF!),"")</f>
        <v>#REF!</v>
      </c>
      <c r="AI12" s="384"/>
      <c r="AJ12" s="384" t="e">
        <f>IF(AND(' RIESGOS DE GESTION'!#REF!="Muy Alta",' RIESGOS DE GESTION'!#REF!="Catastrófico"),CONCATENATE("R",' RIESGOS DE GESTION'!#REF!),"")</f>
        <v>#REF!</v>
      </c>
      <c r="AK12" s="384"/>
      <c r="AL12" s="384" t="e">
        <f>IF(AND(' RIESGOS DE GESTION'!#REF!="Muy Alta",' RIESGOS DE GESTION'!#REF!="Catastrófico"),CONCATENATE("R",' RIESGOS DE GESTION'!#REF!),"")</f>
        <v>#REF!</v>
      </c>
      <c r="AM12" s="385"/>
      <c r="AN12" s="72"/>
      <c r="AO12" s="417"/>
      <c r="AP12" s="418"/>
      <c r="AQ12" s="418"/>
      <c r="AR12" s="418"/>
      <c r="AS12" s="418"/>
      <c r="AT12" s="419"/>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x14ac:dyDescent="0.3">
      <c r="A13" s="72"/>
      <c r="B13" s="412"/>
      <c r="C13" s="412"/>
      <c r="D13" s="413"/>
      <c r="E13" s="408"/>
      <c r="F13" s="409"/>
      <c r="G13" s="409"/>
      <c r="H13" s="409"/>
      <c r="I13" s="410"/>
      <c r="J13" s="392"/>
      <c r="K13" s="393"/>
      <c r="L13" s="393"/>
      <c r="M13" s="393"/>
      <c r="N13" s="393"/>
      <c r="O13" s="394"/>
      <c r="P13" s="392"/>
      <c r="Q13" s="393"/>
      <c r="R13" s="393"/>
      <c r="S13" s="393"/>
      <c r="T13" s="393"/>
      <c r="U13" s="394"/>
      <c r="V13" s="392"/>
      <c r="W13" s="393"/>
      <c r="X13" s="393"/>
      <c r="Y13" s="393"/>
      <c r="Z13" s="393"/>
      <c r="AA13" s="394"/>
      <c r="AB13" s="392"/>
      <c r="AC13" s="393"/>
      <c r="AD13" s="393"/>
      <c r="AE13" s="393"/>
      <c r="AF13" s="393"/>
      <c r="AG13" s="394"/>
      <c r="AH13" s="386"/>
      <c r="AI13" s="387"/>
      <c r="AJ13" s="387"/>
      <c r="AK13" s="387"/>
      <c r="AL13" s="387"/>
      <c r="AM13" s="388"/>
      <c r="AN13" s="72"/>
      <c r="AO13" s="420"/>
      <c r="AP13" s="421"/>
      <c r="AQ13" s="421"/>
      <c r="AR13" s="421"/>
      <c r="AS13" s="421"/>
      <c r="AT13" s="42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x14ac:dyDescent="0.25">
      <c r="A14" s="72"/>
      <c r="B14" s="412"/>
      <c r="C14" s="412"/>
      <c r="D14" s="413"/>
      <c r="E14" s="402" t="s">
        <v>274</v>
      </c>
      <c r="F14" s="403"/>
      <c r="G14" s="403"/>
      <c r="H14" s="403"/>
      <c r="I14" s="403"/>
      <c r="J14" s="380" t="e">
        <f>IF(AND(' RIESGOS DE GESTION'!#REF!="Alta",' RIESGOS DE GESTION'!#REF!="Leve"),CONCATENATE("R",' RIESGOS DE GESTION'!#REF!),"")</f>
        <v>#REF!</v>
      </c>
      <c r="K14" s="381"/>
      <c r="L14" s="381" t="e">
        <f>IF(AND(' RIESGOS DE GESTION'!#REF!="Alta",' RIESGOS DE GESTION'!#REF!="Leve"),CONCATENATE("R",' RIESGOS DE GESTION'!#REF!),"")</f>
        <v>#REF!</v>
      </c>
      <c r="M14" s="381"/>
      <c r="N14" s="381" t="e">
        <f>IF(AND(' RIESGOS DE GESTION'!#REF!="Alta",' RIESGOS DE GESTION'!#REF!="Leve"),CONCATENATE("R",' RIESGOS DE GESTION'!#REF!),"")</f>
        <v>#REF!</v>
      </c>
      <c r="O14" s="382"/>
      <c r="P14" s="380" t="e">
        <f>IF(AND(' RIESGOS DE GESTION'!#REF!="Alta",' RIESGOS DE GESTION'!#REF!="Menor"),CONCATENATE("R",' RIESGOS DE GESTION'!#REF!),"")</f>
        <v>#REF!</v>
      </c>
      <c r="Q14" s="381"/>
      <c r="R14" s="381" t="e">
        <f>IF(AND(' RIESGOS DE GESTION'!#REF!="Alta",' RIESGOS DE GESTION'!#REF!="Menor"),CONCATENATE("R",' RIESGOS DE GESTION'!#REF!),"")</f>
        <v>#REF!</v>
      </c>
      <c r="S14" s="381"/>
      <c r="T14" s="381" t="e">
        <f>IF(AND(' RIESGOS DE GESTION'!#REF!="Alta",' RIESGOS DE GESTION'!#REF!="Menor"),CONCATENATE("R",' RIESGOS DE GESTION'!#REF!),"")</f>
        <v>#REF!</v>
      </c>
      <c r="U14" s="382"/>
      <c r="V14" s="398" t="e">
        <f>IF(AND(' RIESGOS DE GESTION'!#REF!="Alta",' RIESGOS DE GESTION'!#REF!="Moderado"),CONCATENATE("R",' RIESGOS DE GESTION'!#REF!),"")</f>
        <v>#REF!</v>
      </c>
      <c r="W14" s="399"/>
      <c r="X14" s="399" t="e">
        <f>IF(AND(' RIESGOS DE GESTION'!#REF!="Alta",' RIESGOS DE GESTION'!#REF!="Moderado"),CONCATENATE("R",' RIESGOS DE GESTION'!#REF!),"")</f>
        <v>#REF!</v>
      </c>
      <c r="Y14" s="399"/>
      <c r="Z14" s="399" t="e">
        <f>IF(AND(' RIESGOS DE GESTION'!#REF!="Alta",' RIESGOS DE GESTION'!#REF!="Moderado"),CONCATENATE("R",' RIESGOS DE GESTION'!#REF!),"")</f>
        <v>#REF!</v>
      </c>
      <c r="AA14" s="400"/>
      <c r="AB14" s="398" t="e">
        <f>IF(AND(' RIESGOS DE GESTION'!#REF!="Alta",' RIESGOS DE GESTION'!#REF!="Mayor"),CONCATENATE("R",' RIESGOS DE GESTION'!#REF!),"")</f>
        <v>#REF!</v>
      </c>
      <c r="AC14" s="399"/>
      <c r="AD14" s="399" t="e">
        <f>IF(AND(' RIESGOS DE GESTION'!#REF!="Alta",' RIESGOS DE GESTION'!#REF!="Mayor"),CONCATENATE("R",' RIESGOS DE GESTION'!#REF!),"")</f>
        <v>#REF!</v>
      </c>
      <c r="AE14" s="399"/>
      <c r="AF14" s="399" t="e">
        <f>IF(AND(' RIESGOS DE GESTION'!#REF!="Alta",' RIESGOS DE GESTION'!#REF!="Mayor"),CONCATENATE("R",' RIESGOS DE GESTION'!#REF!),"")</f>
        <v>#REF!</v>
      </c>
      <c r="AG14" s="400"/>
      <c r="AH14" s="389" t="e">
        <f>IF(AND(' RIESGOS DE GESTION'!#REF!="Alta",' RIESGOS DE GESTION'!#REF!="Catastrófico"),CONCATENATE("R",' RIESGOS DE GESTION'!#REF!),"")</f>
        <v>#REF!</v>
      </c>
      <c r="AI14" s="390"/>
      <c r="AJ14" s="390" t="e">
        <f>IF(AND(' RIESGOS DE GESTION'!#REF!="Alta",' RIESGOS DE GESTION'!#REF!="Catastrófico"),CONCATENATE("R",' RIESGOS DE GESTION'!#REF!),"")</f>
        <v>#REF!</v>
      </c>
      <c r="AK14" s="390"/>
      <c r="AL14" s="390" t="e">
        <f>IF(AND(' RIESGOS DE GESTION'!#REF!="Alta",' RIESGOS DE GESTION'!#REF!="Catastrófico"),CONCATENATE("R",' RIESGOS DE GESTION'!#REF!),"")</f>
        <v>#REF!</v>
      </c>
      <c r="AM14" s="391"/>
      <c r="AN14" s="72"/>
      <c r="AO14" s="423" t="s">
        <v>275</v>
      </c>
      <c r="AP14" s="424"/>
      <c r="AQ14" s="424"/>
      <c r="AR14" s="424"/>
      <c r="AS14" s="424"/>
      <c r="AT14" s="425"/>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x14ac:dyDescent="0.25">
      <c r="A15" s="72"/>
      <c r="B15" s="412"/>
      <c r="C15" s="412"/>
      <c r="D15" s="413"/>
      <c r="E15" s="405"/>
      <c r="F15" s="406"/>
      <c r="G15" s="406"/>
      <c r="H15" s="406"/>
      <c r="I15" s="406"/>
      <c r="J15" s="374"/>
      <c r="K15" s="375"/>
      <c r="L15" s="375"/>
      <c r="M15" s="375"/>
      <c r="N15" s="375"/>
      <c r="O15" s="376"/>
      <c r="P15" s="374"/>
      <c r="Q15" s="375"/>
      <c r="R15" s="375"/>
      <c r="S15" s="375"/>
      <c r="T15" s="375"/>
      <c r="U15" s="376"/>
      <c r="V15" s="392"/>
      <c r="W15" s="393"/>
      <c r="X15" s="393"/>
      <c r="Y15" s="393"/>
      <c r="Z15" s="393"/>
      <c r="AA15" s="394"/>
      <c r="AB15" s="392"/>
      <c r="AC15" s="393"/>
      <c r="AD15" s="393"/>
      <c r="AE15" s="393"/>
      <c r="AF15" s="393"/>
      <c r="AG15" s="394"/>
      <c r="AH15" s="383"/>
      <c r="AI15" s="384"/>
      <c r="AJ15" s="384"/>
      <c r="AK15" s="384"/>
      <c r="AL15" s="384"/>
      <c r="AM15" s="385"/>
      <c r="AN15" s="72"/>
      <c r="AO15" s="426"/>
      <c r="AP15" s="427"/>
      <c r="AQ15" s="427"/>
      <c r="AR15" s="427"/>
      <c r="AS15" s="427"/>
      <c r="AT15" s="428"/>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x14ac:dyDescent="0.25">
      <c r="A16" s="72"/>
      <c r="B16" s="412"/>
      <c r="C16" s="412"/>
      <c r="D16" s="413"/>
      <c r="E16" s="405"/>
      <c r="F16" s="406"/>
      <c r="G16" s="406"/>
      <c r="H16" s="406"/>
      <c r="I16" s="406"/>
      <c r="J16" s="374" t="e">
        <f>IF(AND(' RIESGOS DE GESTION'!#REF!="Alta",' RIESGOS DE GESTION'!#REF!="Leve"),CONCATENATE("R",' RIESGOS DE GESTION'!#REF!),"")</f>
        <v>#REF!</v>
      </c>
      <c r="K16" s="375"/>
      <c r="L16" s="375" t="e">
        <f>IF(AND(' RIESGOS DE GESTION'!#REF!="Alta",' RIESGOS DE GESTION'!#REF!="Leve"),CONCATENATE("R",' RIESGOS DE GESTION'!#REF!),"")</f>
        <v>#REF!</v>
      </c>
      <c r="M16" s="375"/>
      <c r="N16" s="375" t="e">
        <f>IF(AND(' RIESGOS DE GESTION'!#REF!="Alta",' RIESGOS DE GESTION'!#REF!="Leve"),CONCATENATE("R",' RIESGOS DE GESTION'!#REF!),"")</f>
        <v>#REF!</v>
      </c>
      <c r="O16" s="376"/>
      <c r="P16" s="374" t="e">
        <f>IF(AND(' RIESGOS DE GESTION'!#REF!="Alta",' RIESGOS DE GESTION'!#REF!="Menor"),CONCATENATE("R",' RIESGOS DE GESTION'!#REF!),"")</f>
        <v>#REF!</v>
      </c>
      <c r="Q16" s="375"/>
      <c r="R16" s="375" t="e">
        <f>IF(AND(' RIESGOS DE GESTION'!#REF!="Alta",' RIESGOS DE GESTION'!#REF!="Menor"),CONCATENATE("R",' RIESGOS DE GESTION'!#REF!),"")</f>
        <v>#REF!</v>
      </c>
      <c r="S16" s="375"/>
      <c r="T16" s="375" t="e">
        <f>IF(AND(' RIESGOS DE GESTION'!#REF!="Alta",' RIESGOS DE GESTION'!#REF!="Menor"),CONCATENATE("R",' RIESGOS DE GESTION'!#REF!),"")</f>
        <v>#REF!</v>
      </c>
      <c r="U16" s="376"/>
      <c r="V16" s="392" t="e">
        <f>IF(AND(' RIESGOS DE GESTION'!#REF!="Alta",' RIESGOS DE GESTION'!#REF!="Moderado"),CONCATENATE("R",' RIESGOS DE GESTION'!#REF!),"")</f>
        <v>#REF!</v>
      </c>
      <c r="W16" s="393"/>
      <c r="X16" s="393" t="e">
        <f>IF(AND(' RIESGOS DE GESTION'!#REF!="Alta",' RIESGOS DE GESTION'!#REF!="Moderado"),CONCATENATE("R",' RIESGOS DE GESTION'!#REF!),"")</f>
        <v>#REF!</v>
      </c>
      <c r="Y16" s="393"/>
      <c r="Z16" s="393" t="e">
        <f>IF(AND(' RIESGOS DE GESTION'!#REF!="Alta",' RIESGOS DE GESTION'!#REF!="Moderado"),CONCATENATE("R",' RIESGOS DE GESTION'!#REF!),"")</f>
        <v>#REF!</v>
      </c>
      <c r="AA16" s="394"/>
      <c r="AB16" s="392" t="e">
        <f>IF(AND(' RIESGOS DE GESTION'!#REF!="Alta",' RIESGOS DE GESTION'!#REF!="Mayor"),CONCATENATE("R",' RIESGOS DE GESTION'!#REF!),"")</f>
        <v>#REF!</v>
      </c>
      <c r="AC16" s="393"/>
      <c r="AD16" s="393" t="e">
        <f>IF(AND(' RIESGOS DE GESTION'!#REF!="Alta",' RIESGOS DE GESTION'!#REF!="Mayor"),CONCATENATE("R",' RIESGOS DE GESTION'!#REF!),"")</f>
        <v>#REF!</v>
      </c>
      <c r="AE16" s="393"/>
      <c r="AF16" s="393" t="e">
        <f>IF(AND(' RIESGOS DE GESTION'!#REF!="Alta",' RIESGOS DE GESTION'!#REF!="Mayor"),CONCATENATE("R",' RIESGOS DE GESTION'!#REF!),"")</f>
        <v>#REF!</v>
      </c>
      <c r="AG16" s="394"/>
      <c r="AH16" s="383" t="e">
        <f>IF(AND(' RIESGOS DE GESTION'!#REF!="Alta",' RIESGOS DE GESTION'!#REF!="Catastrófico"),CONCATENATE("R",' RIESGOS DE GESTION'!#REF!),"")</f>
        <v>#REF!</v>
      </c>
      <c r="AI16" s="384"/>
      <c r="AJ16" s="384" t="e">
        <f>IF(AND(' RIESGOS DE GESTION'!#REF!="Alta",' RIESGOS DE GESTION'!#REF!="Catastrófico"),CONCATENATE("R",' RIESGOS DE GESTION'!#REF!),"")</f>
        <v>#REF!</v>
      </c>
      <c r="AK16" s="384"/>
      <c r="AL16" s="384" t="e">
        <f>IF(AND(' RIESGOS DE GESTION'!#REF!="Alta",' RIESGOS DE GESTION'!#REF!="Catastrófico"),CONCATENATE("R",' RIESGOS DE GESTION'!#REF!),"")</f>
        <v>#REF!</v>
      </c>
      <c r="AM16" s="385"/>
      <c r="AN16" s="72"/>
      <c r="AO16" s="426"/>
      <c r="AP16" s="427"/>
      <c r="AQ16" s="427"/>
      <c r="AR16" s="427"/>
      <c r="AS16" s="427"/>
      <c r="AT16" s="428"/>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x14ac:dyDescent="0.25">
      <c r="A17" s="72"/>
      <c r="B17" s="412"/>
      <c r="C17" s="412"/>
      <c r="D17" s="413"/>
      <c r="E17" s="405"/>
      <c r="F17" s="406"/>
      <c r="G17" s="406"/>
      <c r="H17" s="406"/>
      <c r="I17" s="406"/>
      <c r="J17" s="374"/>
      <c r="K17" s="375"/>
      <c r="L17" s="375"/>
      <c r="M17" s="375"/>
      <c r="N17" s="375"/>
      <c r="O17" s="376"/>
      <c r="P17" s="374"/>
      <c r="Q17" s="375"/>
      <c r="R17" s="375"/>
      <c r="S17" s="375"/>
      <c r="T17" s="375"/>
      <c r="U17" s="376"/>
      <c r="V17" s="392"/>
      <c r="W17" s="393"/>
      <c r="X17" s="393"/>
      <c r="Y17" s="393"/>
      <c r="Z17" s="393"/>
      <c r="AA17" s="394"/>
      <c r="AB17" s="392"/>
      <c r="AC17" s="393"/>
      <c r="AD17" s="393"/>
      <c r="AE17" s="393"/>
      <c r="AF17" s="393"/>
      <c r="AG17" s="394"/>
      <c r="AH17" s="383"/>
      <c r="AI17" s="384"/>
      <c r="AJ17" s="384"/>
      <c r="AK17" s="384"/>
      <c r="AL17" s="384"/>
      <c r="AM17" s="385"/>
      <c r="AN17" s="72"/>
      <c r="AO17" s="426"/>
      <c r="AP17" s="427"/>
      <c r="AQ17" s="427"/>
      <c r="AR17" s="427"/>
      <c r="AS17" s="427"/>
      <c r="AT17" s="428"/>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x14ac:dyDescent="0.25">
      <c r="A18" s="72"/>
      <c r="B18" s="412"/>
      <c r="C18" s="412"/>
      <c r="D18" s="413"/>
      <c r="E18" s="405"/>
      <c r="F18" s="406"/>
      <c r="G18" s="406"/>
      <c r="H18" s="406"/>
      <c r="I18" s="406"/>
      <c r="J18" s="374" t="e">
        <f>IF(AND(' RIESGOS DE GESTION'!#REF!="Alta",' RIESGOS DE GESTION'!#REF!="Leve"),CONCATENATE("R",' RIESGOS DE GESTION'!#REF!),"")</f>
        <v>#REF!</v>
      </c>
      <c r="K18" s="375"/>
      <c r="L18" s="375" t="e">
        <f>IF(AND(' RIESGOS DE GESTION'!#REF!="Alta",' RIESGOS DE GESTION'!#REF!="Leve"),CONCATENATE("R",' RIESGOS DE GESTION'!#REF!),"")</f>
        <v>#REF!</v>
      </c>
      <c r="M18" s="375"/>
      <c r="N18" s="375" t="e">
        <f>IF(AND(' RIESGOS DE GESTION'!#REF!="Alta",' RIESGOS DE GESTION'!#REF!="Leve"),CONCATENATE("R",' RIESGOS DE GESTION'!#REF!),"")</f>
        <v>#REF!</v>
      </c>
      <c r="O18" s="376"/>
      <c r="P18" s="374" t="e">
        <f>IF(AND(' RIESGOS DE GESTION'!#REF!="Alta",' RIESGOS DE GESTION'!#REF!="Menor"),CONCATENATE("R",' RIESGOS DE GESTION'!#REF!),"")</f>
        <v>#REF!</v>
      </c>
      <c r="Q18" s="375"/>
      <c r="R18" s="375" t="e">
        <f>IF(AND(' RIESGOS DE GESTION'!#REF!="Alta",' RIESGOS DE GESTION'!#REF!="Menor"),CONCATENATE("R",' RIESGOS DE GESTION'!#REF!),"")</f>
        <v>#REF!</v>
      </c>
      <c r="S18" s="375"/>
      <c r="T18" s="375" t="e">
        <f>IF(AND(' RIESGOS DE GESTION'!#REF!="Alta",' RIESGOS DE GESTION'!#REF!="Menor"),CONCATENATE("R",' RIESGOS DE GESTION'!#REF!),"")</f>
        <v>#REF!</v>
      </c>
      <c r="U18" s="376"/>
      <c r="V18" s="392" t="e">
        <f>IF(AND(' RIESGOS DE GESTION'!#REF!="Alta",' RIESGOS DE GESTION'!#REF!="Moderado"),CONCATENATE("R",' RIESGOS DE GESTION'!#REF!),"")</f>
        <v>#REF!</v>
      </c>
      <c r="W18" s="393"/>
      <c r="X18" s="393" t="e">
        <f>IF(AND(' RIESGOS DE GESTION'!#REF!="Alta",' RIESGOS DE GESTION'!#REF!="Moderado"),CONCATENATE("R",' RIESGOS DE GESTION'!#REF!),"")</f>
        <v>#REF!</v>
      </c>
      <c r="Y18" s="393"/>
      <c r="Z18" s="393" t="e">
        <f>IF(AND(' RIESGOS DE GESTION'!#REF!="Alta",' RIESGOS DE GESTION'!#REF!="Moderado"),CONCATENATE("R",' RIESGOS DE GESTION'!#REF!),"")</f>
        <v>#REF!</v>
      </c>
      <c r="AA18" s="394"/>
      <c r="AB18" s="392" t="e">
        <f>IF(AND(' RIESGOS DE GESTION'!#REF!="Alta",' RIESGOS DE GESTION'!#REF!="Mayor"),CONCATENATE("R",' RIESGOS DE GESTION'!#REF!),"")</f>
        <v>#REF!</v>
      </c>
      <c r="AC18" s="393"/>
      <c r="AD18" s="393" t="e">
        <f>IF(AND(' RIESGOS DE GESTION'!#REF!="Alta",' RIESGOS DE GESTION'!#REF!="Mayor"),CONCATENATE("R",' RIESGOS DE GESTION'!#REF!),"")</f>
        <v>#REF!</v>
      </c>
      <c r="AE18" s="393"/>
      <c r="AF18" s="393" t="e">
        <f>IF(AND(' RIESGOS DE GESTION'!#REF!="Alta",' RIESGOS DE GESTION'!#REF!="Mayor"),CONCATENATE("R",' RIESGOS DE GESTION'!#REF!),"")</f>
        <v>#REF!</v>
      </c>
      <c r="AG18" s="394"/>
      <c r="AH18" s="383" t="e">
        <f>IF(AND(' RIESGOS DE GESTION'!#REF!="Alta",' RIESGOS DE GESTION'!#REF!="Catastrófico"),CONCATENATE("R",' RIESGOS DE GESTION'!#REF!),"")</f>
        <v>#REF!</v>
      </c>
      <c r="AI18" s="384"/>
      <c r="AJ18" s="384" t="e">
        <f>IF(AND(' RIESGOS DE GESTION'!#REF!="Alta",' RIESGOS DE GESTION'!#REF!="Catastrófico"),CONCATENATE("R",' RIESGOS DE GESTION'!#REF!),"")</f>
        <v>#REF!</v>
      </c>
      <c r="AK18" s="384"/>
      <c r="AL18" s="384" t="e">
        <f>IF(AND(' RIESGOS DE GESTION'!#REF!="Alta",' RIESGOS DE GESTION'!#REF!="Catastrófico"),CONCATENATE("R",' RIESGOS DE GESTION'!#REF!),"")</f>
        <v>#REF!</v>
      </c>
      <c r="AM18" s="385"/>
      <c r="AN18" s="72"/>
      <c r="AO18" s="426"/>
      <c r="AP18" s="427"/>
      <c r="AQ18" s="427"/>
      <c r="AR18" s="427"/>
      <c r="AS18" s="427"/>
      <c r="AT18" s="428"/>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x14ac:dyDescent="0.25">
      <c r="A19" s="72"/>
      <c r="B19" s="412"/>
      <c r="C19" s="412"/>
      <c r="D19" s="413"/>
      <c r="E19" s="405"/>
      <c r="F19" s="406"/>
      <c r="G19" s="406"/>
      <c r="H19" s="406"/>
      <c r="I19" s="406"/>
      <c r="J19" s="374"/>
      <c r="K19" s="375"/>
      <c r="L19" s="375"/>
      <c r="M19" s="375"/>
      <c r="N19" s="375"/>
      <c r="O19" s="376"/>
      <c r="P19" s="374"/>
      <c r="Q19" s="375"/>
      <c r="R19" s="375"/>
      <c r="S19" s="375"/>
      <c r="T19" s="375"/>
      <c r="U19" s="376"/>
      <c r="V19" s="392"/>
      <c r="W19" s="393"/>
      <c r="X19" s="393"/>
      <c r="Y19" s="393"/>
      <c r="Z19" s="393"/>
      <c r="AA19" s="394"/>
      <c r="AB19" s="392"/>
      <c r="AC19" s="393"/>
      <c r="AD19" s="393"/>
      <c r="AE19" s="393"/>
      <c r="AF19" s="393"/>
      <c r="AG19" s="394"/>
      <c r="AH19" s="383"/>
      <c r="AI19" s="384"/>
      <c r="AJ19" s="384"/>
      <c r="AK19" s="384"/>
      <c r="AL19" s="384"/>
      <c r="AM19" s="385"/>
      <c r="AN19" s="72"/>
      <c r="AO19" s="426"/>
      <c r="AP19" s="427"/>
      <c r="AQ19" s="427"/>
      <c r="AR19" s="427"/>
      <c r="AS19" s="427"/>
      <c r="AT19" s="428"/>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x14ac:dyDescent="0.25">
      <c r="A20" s="72"/>
      <c r="B20" s="412"/>
      <c r="C20" s="412"/>
      <c r="D20" s="413"/>
      <c r="E20" s="405"/>
      <c r="F20" s="406"/>
      <c r="G20" s="406"/>
      <c r="H20" s="406"/>
      <c r="I20" s="406"/>
      <c r="J20" s="374" t="e">
        <f>IF(AND(' RIESGOS DE GESTION'!#REF!="Alta",' RIESGOS DE GESTION'!#REF!="Leve"),CONCATENATE("R",' RIESGOS DE GESTION'!#REF!),"")</f>
        <v>#REF!</v>
      </c>
      <c r="K20" s="375"/>
      <c r="L20" s="375" t="e">
        <f>IF(AND(' RIESGOS DE GESTION'!#REF!="Alta",' RIESGOS DE GESTION'!#REF!="Leve"),CONCATENATE("R",' RIESGOS DE GESTION'!#REF!),"")</f>
        <v>#REF!</v>
      </c>
      <c r="M20" s="375"/>
      <c r="N20" s="375" t="e">
        <f>IF(AND(' RIESGOS DE GESTION'!#REF!="Alta",' RIESGOS DE GESTION'!#REF!="Leve"),CONCATENATE("R",' RIESGOS DE GESTION'!#REF!),"")</f>
        <v>#REF!</v>
      </c>
      <c r="O20" s="376"/>
      <c r="P20" s="374" t="e">
        <f>IF(AND(' RIESGOS DE GESTION'!#REF!="Alta",' RIESGOS DE GESTION'!#REF!="Menor"),CONCATENATE("R",' RIESGOS DE GESTION'!#REF!),"")</f>
        <v>#REF!</v>
      </c>
      <c r="Q20" s="375"/>
      <c r="R20" s="375" t="e">
        <f>IF(AND(' RIESGOS DE GESTION'!#REF!="Alta",' RIESGOS DE GESTION'!#REF!="Menor"),CONCATENATE("R",' RIESGOS DE GESTION'!#REF!),"")</f>
        <v>#REF!</v>
      </c>
      <c r="S20" s="375"/>
      <c r="T20" s="375" t="e">
        <f>IF(AND(' RIESGOS DE GESTION'!#REF!="Alta",' RIESGOS DE GESTION'!#REF!="Menor"),CONCATENATE("R",' RIESGOS DE GESTION'!#REF!),"")</f>
        <v>#REF!</v>
      </c>
      <c r="U20" s="376"/>
      <c r="V20" s="392" t="e">
        <f>IF(AND(' RIESGOS DE GESTION'!#REF!="Alta",' RIESGOS DE GESTION'!#REF!="Moderado"),CONCATENATE("R",' RIESGOS DE GESTION'!#REF!),"")</f>
        <v>#REF!</v>
      </c>
      <c r="W20" s="393"/>
      <c r="X20" s="393" t="e">
        <f>IF(AND(' RIESGOS DE GESTION'!#REF!="Alta",' RIESGOS DE GESTION'!#REF!="Moderado"),CONCATENATE("R",' RIESGOS DE GESTION'!#REF!),"")</f>
        <v>#REF!</v>
      </c>
      <c r="Y20" s="393"/>
      <c r="Z20" s="393" t="e">
        <f>IF(AND(' RIESGOS DE GESTION'!#REF!="Alta",' RIESGOS DE GESTION'!#REF!="Moderado"),CONCATENATE("R",' RIESGOS DE GESTION'!#REF!),"")</f>
        <v>#REF!</v>
      </c>
      <c r="AA20" s="394"/>
      <c r="AB20" s="392" t="e">
        <f>IF(AND(' RIESGOS DE GESTION'!#REF!="Alta",' RIESGOS DE GESTION'!#REF!="Mayor"),CONCATENATE("R",' RIESGOS DE GESTION'!#REF!),"")</f>
        <v>#REF!</v>
      </c>
      <c r="AC20" s="393"/>
      <c r="AD20" s="393" t="e">
        <f>IF(AND(' RIESGOS DE GESTION'!#REF!="Alta",' RIESGOS DE GESTION'!#REF!="Mayor"),CONCATENATE("R",' RIESGOS DE GESTION'!#REF!),"")</f>
        <v>#REF!</v>
      </c>
      <c r="AE20" s="393"/>
      <c r="AF20" s="393" t="e">
        <f>IF(AND(' RIESGOS DE GESTION'!#REF!="Alta",' RIESGOS DE GESTION'!#REF!="Mayor"),CONCATENATE("R",' RIESGOS DE GESTION'!#REF!),"")</f>
        <v>#REF!</v>
      </c>
      <c r="AG20" s="394"/>
      <c r="AH20" s="383" t="e">
        <f>IF(AND(' RIESGOS DE GESTION'!#REF!="Alta",' RIESGOS DE GESTION'!#REF!="Catastrófico"),CONCATENATE("R",' RIESGOS DE GESTION'!#REF!),"")</f>
        <v>#REF!</v>
      </c>
      <c r="AI20" s="384"/>
      <c r="AJ20" s="384" t="e">
        <f>IF(AND(' RIESGOS DE GESTION'!#REF!="Alta",' RIESGOS DE GESTION'!#REF!="Catastrófico"),CONCATENATE("R",' RIESGOS DE GESTION'!#REF!),"")</f>
        <v>#REF!</v>
      </c>
      <c r="AK20" s="384"/>
      <c r="AL20" s="384" t="e">
        <f>IF(AND(' RIESGOS DE GESTION'!#REF!="Alta",' RIESGOS DE GESTION'!#REF!="Catastrófico"),CONCATENATE("R",' RIESGOS DE GESTION'!#REF!),"")</f>
        <v>#REF!</v>
      </c>
      <c r="AM20" s="385"/>
      <c r="AN20" s="72"/>
      <c r="AO20" s="426"/>
      <c r="AP20" s="427"/>
      <c r="AQ20" s="427"/>
      <c r="AR20" s="427"/>
      <c r="AS20" s="427"/>
      <c r="AT20" s="428"/>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x14ac:dyDescent="0.3">
      <c r="A21" s="72"/>
      <c r="B21" s="412"/>
      <c r="C21" s="412"/>
      <c r="D21" s="413"/>
      <c r="E21" s="408"/>
      <c r="F21" s="409"/>
      <c r="G21" s="409"/>
      <c r="H21" s="409"/>
      <c r="I21" s="409"/>
      <c r="J21" s="377"/>
      <c r="K21" s="378"/>
      <c r="L21" s="378"/>
      <c r="M21" s="378"/>
      <c r="N21" s="378"/>
      <c r="O21" s="379"/>
      <c r="P21" s="377"/>
      <c r="Q21" s="378"/>
      <c r="R21" s="378"/>
      <c r="S21" s="378"/>
      <c r="T21" s="378"/>
      <c r="U21" s="379"/>
      <c r="V21" s="395"/>
      <c r="W21" s="396"/>
      <c r="X21" s="396"/>
      <c r="Y21" s="396"/>
      <c r="Z21" s="396"/>
      <c r="AA21" s="397"/>
      <c r="AB21" s="395"/>
      <c r="AC21" s="396"/>
      <c r="AD21" s="396"/>
      <c r="AE21" s="396"/>
      <c r="AF21" s="396"/>
      <c r="AG21" s="397"/>
      <c r="AH21" s="386"/>
      <c r="AI21" s="387"/>
      <c r="AJ21" s="387"/>
      <c r="AK21" s="387"/>
      <c r="AL21" s="387"/>
      <c r="AM21" s="388"/>
      <c r="AN21" s="72"/>
      <c r="AO21" s="429"/>
      <c r="AP21" s="430"/>
      <c r="AQ21" s="430"/>
      <c r="AR21" s="430"/>
      <c r="AS21" s="430"/>
      <c r="AT21" s="431"/>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x14ac:dyDescent="0.25">
      <c r="A22" s="72"/>
      <c r="B22" s="412"/>
      <c r="C22" s="412"/>
      <c r="D22" s="413"/>
      <c r="E22" s="402" t="s">
        <v>276</v>
      </c>
      <c r="F22" s="403"/>
      <c r="G22" s="403"/>
      <c r="H22" s="403"/>
      <c r="I22" s="404"/>
      <c r="J22" s="380" t="e">
        <f>IF(AND(' RIESGOS DE GESTION'!#REF!="Media",' RIESGOS DE GESTION'!#REF!="Leve"),CONCATENATE("R",' RIESGOS DE GESTION'!#REF!),"")</f>
        <v>#REF!</v>
      </c>
      <c r="K22" s="381"/>
      <c r="L22" s="381" t="e">
        <f>IF(AND(' RIESGOS DE GESTION'!#REF!="Media",' RIESGOS DE GESTION'!#REF!="Leve"),CONCATENATE("R",' RIESGOS DE GESTION'!#REF!),"")</f>
        <v>#REF!</v>
      </c>
      <c r="M22" s="381"/>
      <c r="N22" s="381" t="e">
        <f>IF(AND(' RIESGOS DE GESTION'!#REF!="Media",' RIESGOS DE GESTION'!#REF!="Leve"),CONCATENATE("R",' RIESGOS DE GESTION'!#REF!),"")</f>
        <v>#REF!</v>
      </c>
      <c r="O22" s="382"/>
      <c r="P22" s="380" t="e">
        <f>IF(AND(' RIESGOS DE GESTION'!#REF!="Media",' RIESGOS DE GESTION'!#REF!="Menor"),CONCATENATE("R",' RIESGOS DE GESTION'!#REF!),"")</f>
        <v>#REF!</v>
      </c>
      <c r="Q22" s="381"/>
      <c r="R22" s="381" t="e">
        <f>IF(AND(' RIESGOS DE GESTION'!#REF!="Media",' RIESGOS DE GESTION'!#REF!="Menor"),CONCATENATE("R",' RIESGOS DE GESTION'!#REF!),"")</f>
        <v>#REF!</v>
      </c>
      <c r="S22" s="381"/>
      <c r="T22" s="381" t="e">
        <f>IF(AND(' RIESGOS DE GESTION'!#REF!="Media",' RIESGOS DE GESTION'!#REF!="Menor"),CONCATENATE("R",' RIESGOS DE GESTION'!#REF!),"")</f>
        <v>#REF!</v>
      </c>
      <c r="U22" s="382"/>
      <c r="V22" s="380" t="e">
        <f>IF(AND(' RIESGOS DE GESTION'!#REF!="Media",' RIESGOS DE GESTION'!#REF!="Moderado"),CONCATENATE("R",' RIESGOS DE GESTION'!#REF!),"")</f>
        <v>#REF!</v>
      </c>
      <c r="W22" s="381"/>
      <c r="X22" s="381" t="e">
        <f>IF(AND(' RIESGOS DE GESTION'!#REF!="Media",' RIESGOS DE GESTION'!#REF!="Moderado"),CONCATENATE("R",' RIESGOS DE GESTION'!#REF!),"")</f>
        <v>#REF!</v>
      </c>
      <c r="Y22" s="381"/>
      <c r="Z22" s="381" t="e">
        <f>IF(AND(' RIESGOS DE GESTION'!#REF!="Media",' RIESGOS DE GESTION'!#REF!="Moderado"),CONCATENATE("R",' RIESGOS DE GESTION'!#REF!),"")</f>
        <v>#REF!</v>
      </c>
      <c r="AA22" s="382"/>
      <c r="AB22" s="398" t="e">
        <f>IF(AND(' RIESGOS DE GESTION'!#REF!="Media",' RIESGOS DE GESTION'!#REF!="Mayor"),CONCATENATE("R",' RIESGOS DE GESTION'!#REF!),"")</f>
        <v>#REF!</v>
      </c>
      <c r="AC22" s="399"/>
      <c r="AD22" s="399" t="e">
        <f>IF(AND(' RIESGOS DE GESTION'!#REF!="Media",' RIESGOS DE GESTION'!#REF!="Mayor"),CONCATENATE("R",' RIESGOS DE GESTION'!#REF!),"")</f>
        <v>#REF!</v>
      </c>
      <c r="AE22" s="399"/>
      <c r="AF22" s="399" t="e">
        <f>IF(AND(' RIESGOS DE GESTION'!#REF!="Media",' RIESGOS DE GESTION'!#REF!="Mayor"),CONCATENATE("R",' RIESGOS DE GESTION'!#REF!),"")</f>
        <v>#REF!</v>
      </c>
      <c r="AG22" s="400"/>
      <c r="AH22" s="389" t="e">
        <f>IF(AND(' RIESGOS DE GESTION'!#REF!="Media",' RIESGOS DE GESTION'!#REF!="Catastrófico"),CONCATENATE("R",' RIESGOS DE GESTION'!#REF!),"")</f>
        <v>#REF!</v>
      </c>
      <c r="AI22" s="390"/>
      <c r="AJ22" s="390" t="e">
        <f>IF(AND(' RIESGOS DE GESTION'!#REF!="Media",' RIESGOS DE GESTION'!#REF!="Catastrófico"),CONCATENATE("R",' RIESGOS DE GESTION'!#REF!),"")</f>
        <v>#REF!</v>
      </c>
      <c r="AK22" s="390"/>
      <c r="AL22" s="390" t="e">
        <f>IF(AND(' RIESGOS DE GESTION'!#REF!="Media",' RIESGOS DE GESTION'!#REF!="Catastrófico"),CONCATENATE("R",' RIESGOS DE GESTION'!#REF!),"")</f>
        <v>#REF!</v>
      </c>
      <c r="AM22" s="391"/>
      <c r="AN22" s="72"/>
      <c r="AO22" s="432" t="s">
        <v>277</v>
      </c>
      <c r="AP22" s="433"/>
      <c r="AQ22" s="433"/>
      <c r="AR22" s="433"/>
      <c r="AS22" s="433"/>
      <c r="AT22" s="434"/>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x14ac:dyDescent="0.25">
      <c r="A23" s="72"/>
      <c r="B23" s="412"/>
      <c r="C23" s="412"/>
      <c r="D23" s="413"/>
      <c r="E23" s="405"/>
      <c r="F23" s="406"/>
      <c r="G23" s="406"/>
      <c r="H23" s="406"/>
      <c r="I23" s="407"/>
      <c r="J23" s="374"/>
      <c r="K23" s="375"/>
      <c r="L23" s="375"/>
      <c r="M23" s="375"/>
      <c r="N23" s="375"/>
      <c r="O23" s="376"/>
      <c r="P23" s="374"/>
      <c r="Q23" s="375"/>
      <c r="R23" s="375"/>
      <c r="S23" s="375"/>
      <c r="T23" s="375"/>
      <c r="U23" s="376"/>
      <c r="V23" s="374"/>
      <c r="W23" s="375"/>
      <c r="X23" s="375"/>
      <c r="Y23" s="375"/>
      <c r="Z23" s="375"/>
      <c r="AA23" s="376"/>
      <c r="AB23" s="392"/>
      <c r="AC23" s="393"/>
      <c r="AD23" s="393"/>
      <c r="AE23" s="393"/>
      <c r="AF23" s="393"/>
      <c r="AG23" s="394"/>
      <c r="AH23" s="383"/>
      <c r="AI23" s="384"/>
      <c r="AJ23" s="384"/>
      <c r="AK23" s="384"/>
      <c r="AL23" s="384"/>
      <c r="AM23" s="385"/>
      <c r="AN23" s="72"/>
      <c r="AO23" s="435"/>
      <c r="AP23" s="436"/>
      <c r="AQ23" s="436"/>
      <c r="AR23" s="436"/>
      <c r="AS23" s="436"/>
      <c r="AT23" s="437"/>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x14ac:dyDescent="0.25">
      <c r="A24" s="72"/>
      <c r="B24" s="412"/>
      <c r="C24" s="412"/>
      <c r="D24" s="413"/>
      <c r="E24" s="405"/>
      <c r="F24" s="406"/>
      <c r="G24" s="406"/>
      <c r="H24" s="406"/>
      <c r="I24" s="407"/>
      <c r="J24" s="374" t="e">
        <f>IF(AND(' RIESGOS DE GESTION'!#REF!="Media",' RIESGOS DE GESTION'!#REF!="Leve"),CONCATENATE("R",' RIESGOS DE GESTION'!#REF!),"")</f>
        <v>#REF!</v>
      </c>
      <c r="K24" s="375"/>
      <c r="L24" s="375" t="e">
        <f>IF(AND(' RIESGOS DE GESTION'!#REF!="Media",' RIESGOS DE GESTION'!#REF!="Leve"),CONCATENATE("R",' RIESGOS DE GESTION'!#REF!),"")</f>
        <v>#REF!</v>
      </c>
      <c r="M24" s="375"/>
      <c r="N24" s="375" t="e">
        <f>IF(AND(' RIESGOS DE GESTION'!#REF!="Media",' RIESGOS DE GESTION'!#REF!="Leve"),CONCATENATE("R",' RIESGOS DE GESTION'!#REF!),"")</f>
        <v>#REF!</v>
      </c>
      <c r="O24" s="376"/>
      <c r="P24" s="374" t="e">
        <f>IF(AND(' RIESGOS DE GESTION'!#REF!="Media",' RIESGOS DE GESTION'!#REF!="Menor"),CONCATENATE("R",' RIESGOS DE GESTION'!#REF!),"")</f>
        <v>#REF!</v>
      </c>
      <c r="Q24" s="375"/>
      <c r="R24" s="375" t="e">
        <f>IF(AND(' RIESGOS DE GESTION'!#REF!="Media",' RIESGOS DE GESTION'!#REF!="Menor"),CONCATENATE("R",' RIESGOS DE GESTION'!#REF!),"")</f>
        <v>#REF!</v>
      </c>
      <c r="S24" s="375"/>
      <c r="T24" s="375" t="e">
        <f>IF(AND(' RIESGOS DE GESTION'!#REF!="Media",' RIESGOS DE GESTION'!#REF!="Menor"),CONCATENATE("R",' RIESGOS DE GESTION'!#REF!),"")</f>
        <v>#REF!</v>
      </c>
      <c r="U24" s="376"/>
      <c r="V24" s="374" t="e">
        <f>IF(AND(' RIESGOS DE GESTION'!#REF!="Media",' RIESGOS DE GESTION'!#REF!="Moderado"),CONCATENATE("R",' RIESGOS DE GESTION'!#REF!),"")</f>
        <v>#REF!</v>
      </c>
      <c r="W24" s="375"/>
      <c r="X24" s="375" t="e">
        <f>IF(AND(' RIESGOS DE GESTION'!#REF!="Media",' RIESGOS DE GESTION'!#REF!="Moderado"),CONCATENATE("R",' RIESGOS DE GESTION'!#REF!),"")</f>
        <v>#REF!</v>
      </c>
      <c r="Y24" s="375"/>
      <c r="Z24" s="375" t="e">
        <f>IF(AND(' RIESGOS DE GESTION'!#REF!="Media",' RIESGOS DE GESTION'!#REF!="Moderado"),CONCATENATE("R",' RIESGOS DE GESTION'!#REF!),"")</f>
        <v>#REF!</v>
      </c>
      <c r="AA24" s="376"/>
      <c r="AB24" s="392" t="e">
        <f>IF(AND(' RIESGOS DE GESTION'!#REF!="Media",' RIESGOS DE GESTION'!#REF!="Mayor"),CONCATENATE("R",' RIESGOS DE GESTION'!#REF!),"")</f>
        <v>#REF!</v>
      </c>
      <c r="AC24" s="393"/>
      <c r="AD24" s="393" t="e">
        <f>IF(AND(' RIESGOS DE GESTION'!#REF!="Media",' RIESGOS DE GESTION'!#REF!="Mayor"),CONCATENATE("R",' RIESGOS DE GESTION'!#REF!),"")</f>
        <v>#REF!</v>
      </c>
      <c r="AE24" s="393"/>
      <c r="AF24" s="393" t="e">
        <f>IF(AND(' RIESGOS DE GESTION'!#REF!="Media",' RIESGOS DE GESTION'!#REF!="Mayor"),CONCATENATE("R",' RIESGOS DE GESTION'!#REF!),"")</f>
        <v>#REF!</v>
      </c>
      <c r="AG24" s="394"/>
      <c r="AH24" s="383" t="e">
        <f>IF(AND(' RIESGOS DE GESTION'!#REF!="Media",' RIESGOS DE GESTION'!#REF!="Catastrófico"),CONCATENATE("R",' RIESGOS DE GESTION'!#REF!),"")</f>
        <v>#REF!</v>
      </c>
      <c r="AI24" s="384"/>
      <c r="AJ24" s="384" t="e">
        <f>IF(AND(' RIESGOS DE GESTION'!#REF!="Media",' RIESGOS DE GESTION'!#REF!="Catastrófico"),CONCATENATE("R",' RIESGOS DE GESTION'!#REF!),"")</f>
        <v>#REF!</v>
      </c>
      <c r="AK24" s="384"/>
      <c r="AL24" s="384" t="e">
        <f>IF(AND(' RIESGOS DE GESTION'!#REF!="Media",' RIESGOS DE GESTION'!#REF!="Catastrófico"),CONCATENATE("R",' RIESGOS DE GESTION'!#REF!),"")</f>
        <v>#REF!</v>
      </c>
      <c r="AM24" s="385"/>
      <c r="AN24" s="72"/>
      <c r="AO24" s="435"/>
      <c r="AP24" s="436"/>
      <c r="AQ24" s="436"/>
      <c r="AR24" s="436"/>
      <c r="AS24" s="436"/>
      <c r="AT24" s="437"/>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x14ac:dyDescent="0.25">
      <c r="A25" s="72"/>
      <c r="B25" s="412"/>
      <c r="C25" s="412"/>
      <c r="D25" s="413"/>
      <c r="E25" s="405"/>
      <c r="F25" s="406"/>
      <c r="G25" s="406"/>
      <c r="H25" s="406"/>
      <c r="I25" s="407"/>
      <c r="J25" s="374"/>
      <c r="K25" s="375"/>
      <c r="L25" s="375"/>
      <c r="M25" s="375"/>
      <c r="N25" s="375"/>
      <c r="O25" s="376"/>
      <c r="P25" s="374"/>
      <c r="Q25" s="375"/>
      <c r="R25" s="375"/>
      <c r="S25" s="375"/>
      <c r="T25" s="375"/>
      <c r="U25" s="376"/>
      <c r="V25" s="374"/>
      <c r="W25" s="375"/>
      <c r="X25" s="375"/>
      <c r="Y25" s="375"/>
      <c r="Z25" s="375"/>
      <c r="AA25" s="376"/>
      <c r="AB25" s="392"/>
      <c r="AC25" s="393"/>
      <c r="AD25" s="393"/>
      <c r="AE25" s="393"/>
      <c r="AF25" s="393"/>
      <c r="AG25" s="394"/>
      <c r="AH25" s="383"/>
      <c r="AI25" s="384"/>
      <c r="AJ25" s="384"/>
      <c r="AK25" s="384"/>
      <c r="AL25" s="384"/>
      <c r="AM25" s="385"/>
      <c r="AN25" s="72"/>
      <c r="AO25" s="435"/>
      <c r="AP25" s="436"/>
      <c r="AQ25" s="436"/>
      <c r="AR25" s="436"/>
      <c r="AS25" s="436"/>
      <c r="AT25" s="437"/>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x14ac:dyDescent="0.25">
      <c r="A26" s="72"/>
      <c r="B26" s="412"/>
      <c r="C26" s="412"/>
      <c r="D26" s="413"/>
      <c r="E26" s="405"/>
      <c r="F26" s="406"/>
      <c r="G26" s="406"/>
      <c r="H26" s="406"/>
      <c r="I26" s="407"/>
      <c r="J26" s="374" t="e">
        <f>IF(AND(' RIESGOS DE GESTION'!#REF!="Media",' RIESGOS DE GESTION'!#REF!="Leve"),CONCATENATE("R",' RIESGOS DE GESTION'!#REF!),"")</f>
        <v>#REF!</v>
      </c>
      <c r="K26" s="375"/>
      <c r="L26" s="375" t="e">
        <f>IF(AND(' RIESGOS DE GESTION'!#REF!="Media",' RIESGOS DE GESTION'!#REF!="Leve"),CONCATENATE("R",' RIESGOS DE GESTION'!#REF!),"")</f>
        <v>#REF!</v>
      </c>
      <c r="M26" s="375"/>
      <c r="N26" s="375" t="e">
        <f>IF(AND(' RIESGOS DE GESTION'!#REF!="Media",' RIESGOS DE GESTION'!#REF!="Leve"),CONCATENATE("R",' RIESGOS DE GESTION'!#REF!),"")</f>
        <v>#REF!</v>
      </c>
      <c r="O26" s="376"/>
      <c r="P26" s="374" t="e">
        <f>IF(AND(' RIESGOS DE GESTION'!#REF!="Media",' RIESGOS DE GESTION'!#REF!="Menor"),CONCATENATE("R",' RIESGOS DE GESTION'!#REF!),"")</f>
        <v>#REF!</v>
      </c>
      <c r="Q26" s="375"/>
      <c r="R26" s="375" t="e">
        <f>IF(AND(' RIESGOS DE GESTION'!#REF!="Media",' RIESGOS DE GESTION'!#REF!="Menor"),CONCATENATE("R",' RIESGOS DE GESTION'!#REF!),"")</f>
        <v>#REF!</v>
      </c>
      <c r="S26" s="375"/>
      <c r="T26" s="375" t="e">
        <f>IF(AND(' RIESGOS DE GESTION'!#REF!="Media",' RIESGOS DE GESTION'!#REF!="Menor"),CONCATENATE("R",' RIESGOS DE GESTION'!#REF!),"")</f>
        <v>#REF!</v>
      </c>
      <c r="U26" s="376"/>
      <c r="V26" s="374" t="e">
        <f>IF(AND(' RIESGOS DE GESTION'!#REF!="Media",' RIESGOS DE GESTION'!#REF!="Moderado"),CONCATENATE("R",' RIESGOS DE GESTION'!#REF!),"")</f>
        <v>#REF!</v>
      </c>
      <c r="W26" s="375"/>
      <c r="X26" s="375" t="e">
        <f>IF(AND(' RIESGOS DE GESTION'!#REF!="Media",' RIESGOS DE GESTION'!#REF!="Moderado"),CONCATENATE("R",' RIESGOS DE GESTION'!#REF!),"")</f>
        <v>#REF!</v>
      </c>
      <c r="Y26" s="375"/>
      <c r="Z26" s="375" t="e">
        <f>IF(AND(' RIESGOS DE GESTION'!#REF!="Media",' RIESGOS DE GESTION'!#REF!="Moderado"),CONCATENATE("R",' RIESGOS DE GESTION'!#REF!),"")</f>
        <v>#REF!</v>
      </c>
      <c r="AA26" s="376"/>
      <c r="AB26" s="392" t="e">
        <f>IF(AND(' RIESGOS DE GESTION'!#REF!="Media",' RIESGOS DE GESTION'!#REF!="Mayor"),CONCATENATE("R",' RIESGOS DE GESTION'!#REF!),"")</f>
        <v>#REF!</v>
      </c>
      <c r="AC26" s="393"/>
      <c r="AD26" s="393" t="e">
        <f>IF(AND(' RIESGOS DE GESTION'!#REF!="Media",' RIESGOS DE GESTION'!#REF!="Mayor"),CONCATENATE("R",' RIESGOS DE GESTION'!#REF!),"")</f>
        <v>#REF!</v>
      </c>
      <c r="AE26" s="393"/>
      <c r="AF26" s="393" t="e">
        <f>IF(AND(' RIESGOS DE GESTION'!#REF!="Media",' RIESGOS DE GESTION'!#REF!="Mayor"),CONCATENATE("R",' RIESGOS DE GESTION'!#REF!),"")</f>
        <v>#REF!</v>
      </c>
      <c r="AG26" s="394"/>
      <c r="AH26" s="383" t="e">
        <f>IF(AND(' RIESGOS DE GESTION'!#REF!="Media",' RIESGOS DE GESTION'!#REF!="Catastrófico"),CONCATENATE("R",' RIESGOS DE GESTION'!#REF!),"")</f>
        <v>#REF!</v>
      </c>
      <c r="AI26" s="384"/>
      <c r="AJ26" s="384" t="e">
        <f>IF(AND(' RIESGOS DE GESTION'!#REF!="Media",' RIESGOS DE GESTION'!#REF!="Catastrófico"),CONCATENATE("R",' RIESGOS DE GESTION'!#REF!),"")</f>
        <v>#REF!</v>
      </c>
      <c r="AK26" s="384"/>
      <c r="AL26" s="384" t="e">
        <f>IF(AND(' RIESGOS DE GESTION'!#REF!="Media",' RIESGOS DE GESTION'!#REF!="Catastrófico"),CONCATENATE("R",' RIESGOS DE GESTION'!#REF!),"")</f>
        <v>#REF!</v>
      </c>
      <c r="AM26" s="385"/>
      <c r="AN26" s="72"/>
      <c r="AO26" s="435"/>
      <c r="AP26" s="436"/>
      <c r="AQ26" s="436"/>
      <c r="AR26" s="436"/>
      <c r="AS26" s="436"/>
      <c r="AT26" s="437"/>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x14ac:dyDescent="0.25">
      <c r="A27" s="72"/>
      <c r="B27" s="412"/>
      <c r="C27" s="412"/>
      <c r="D27" s="413"/>
      <c r="E27" s="405"/>
      <c r="F27" s="406"/>
      <c r="G27" s="406"/>
      <c r="H27" s="406"/>
      <c r="I27" s="407"/>
      <c r="J27" s="374"/>
      <c r="K27" s="375"/>
      <c r="L27" s="375"/>
      <c r="M27" s="375"/>
      <c r="N27" s="375"/>
      <c r="O27" s="376"/>
      <c r="P27" s="374"/>
      <c r="Q27" s="375"/>
      <c r="R27" s="375"/>
      <c r="S27" s="375"/>
      <c r="T27" s="375"/>
      <c r="U27" s="376"/>
      <c r="V27" s="374"/>
      <c r="W27" s="375"/>
      <c r="X27" s="375"/>
      <c r="Y27" s="375"/>
      <c r="Z27" s="375"/>
      <c r="AA27" s="376"/>
      <c r="AB27" s="392"/>
      <c r="AC27" s="393"/>
      <c r="AD27" s="393"/>
      <c r="AE27" s="393"/>
      <c r="AF27" s="393"/>
      <c r="AG27" s="394"/>
      <c r="AH27" s="383"/>
      <c r="AI27" s="384"/>
      <c r="AJ27" s="384"/>
      <c r="AK27" s="384"/>
      <c r="AL27" s="384"/>
      <c r="AM27" s="385"/>
      <c r="AN27" s="72"/>
      <c r="AO27" s="435"/>
      <c r="AP27" s="436"/>
      <c r="AQ27" s="436"/>
      <c r="AR27" s="436"/>
      <c r="AS27" s="436"/>
      <c r="AT27" s="437"/>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x14ac:dyDescent="0.25">
      <c r="A28" s="72"/>
      <c r="B28" s="412"/>
      <c r="C28" s="412"/>
      <c r="D28" s="413"/>
      <c r="E28" s="405"/>
      <c r="F28" s="406"/>
      <c r="G28" s="406"/>
      <c r="H28" s="406"/>
      <c r="I28" s="407"/>
      <c r="J28" s="374" t="e">
        <f>IF(AND(' RIESGOS DE GESTION'!#REF!="Media",' RIESGOS DE GESTION'!#REF!="Leve"),CONCATENATE("R",' RIESGOS DE GESTION'!#REF!),"")</f>
        <v>#REF!</v>
      </c>
      <c r="K28" s="375"/>
      <c r="L28" s="375" t="e">
        <f>IF(AND(' RIESGOS DE GESTION'!#REF!="Media",' RIESGOS DE GESTION'!#REF!="Leve"),CONCATENATE("R",' RIESGOS DE GESTION'!#REF!),"")</f>
        <v>#REF!</v>
      </c>
      <c r="M28" s="375"/>
      <c r="N28" s="375" t="e">
        <f>IF(AND(' RIESGOS DE GESTION'!#REF!="Media",' RIESGOS DE GESTION'!#REF!="Leve"),CONCATENATE("R",' RIESGOS DE GESTION'!#REF!),"")</f>
        <v>#REF!</v>
      </c>
      <c r="O28" s="376"/>
      <c r="P28" s="374" t="e">
        <f>IF(AND(' RIESGOS DE GESTION'!#REF!="Media",' RIESGOS DE GESTION'!#REF!="Menor"),CONCATENATE("R",' RIESGOS DE GESTION'!#REF!),"")</f>
        <v>#REF!</v>
      </c>
      <c r="Q28" s="375"/>
      <c r="R28" s="375" t="e">
        <f>IF(AND(' RIESGOS DE GESTION'!#REF!="Media",' RIESGOS DE GESTION'!#REF!="Menor"),CONCATENATE("R",' RIESGOS DE GESTION'!#REF!),"")</f>
        <v>#REF!</v>
      </c>
      <c r="S28" s="375"/>
      <c r="T28" s="375" t="e">
        <f>IF(AND(' RIESGOS DE GESTION'!#REF!="Media",' RIESGOS DE GESTION'!#REF!="Menor"),CONCATENATE("R",' RIESGOS DE GESTION'!#REF!),"")</f>
        <v>#REF!</v>
      </c>
      <c r="U28" s="376"/>
      <c r="V28" s="374" t="e">
        <f>IF(AND(' RIESGOS DE GESTION'!#REF!="Media",' RIESGOS DE GESTION'!#REF!="Moderado"),CONCATENATE("R",' RIESGOS DE GESTION'!#REF!),"")</f>
        <v>#REF!</v>
      </c>
      <c r="W28" s="375"/>
      <c r="X28" s="375" t="e">
        <f>IF(AND(' RIESGOS DE GESTION'!#REF!="Media",' RIESGOS DE GESTION'!#REF!="Moderado"),CONCATENATE("R",' RIESGOS DE GESTION'!#REF!),"")</f>
        <v>#REF!</v>
      </c>
      <c r="Y28" s="375"/>
      <c r="Z28" s="375" t="e">
        <f>IF(AND(' RIESGOS DE GESTION'!#REF!="Media",' RIESGOS DE GESTION'!#REF!="Moderado"),CONCATENATE("R",' RIESGOS DE GESTION'!#REF!),"")</f>
        <v>#REF!</v>
      </c>
      <c r="AA28" s="376"/>
      <c r="AB28" s="392" t="e">
        <f>IF(AND(' RIESGOS DE GESTION'!#REF!="Media",' RIESGOS DE GESTION'!#REF!="Mayor"),CONCATENATE("R",' RIESGOS DE GESTION'!#REF!),"")</f>
        <v>#REF!</v>
      </c>
      <c r="AC28" s="393"/>
      <c r="AD28" s="393" t="e">
        <f>IF(AND(' RIESGOS DE GESTION'!#REF!="Media",' RIESGOS DE GESTION'!#REF!="Mayor"),CONCATENATE("R",' RIESGOS DE GESTION'!#REF!),"")</f>
        <v>#REF!</v>
      </c>
      <c r="AE28" s="393"/>
      <c r="AF28" s="393" t="e">
        <f>IF(AND(' RIESGOS DE GESTION'!#REF!="Media",' RIESGOS DE GESTION'!#REF!="Mayor"),CONCATENATE("R",' RIESGOS DE GESTION'!#REF!),"")</f>
        <v>#REF!</v>
      </c>
      <c r="AG28" s="394"/>
      <c r="AH28" s="383" t="e">
        <f>IF(AND(' RIESGOS DE GESTION'!#REF!="Media",' RIESGOS DE GESTION'!#REF!="Catastrófico"),CONCATENATE("R",' RIESGOS DE GESTION'!#REF!),"")</f>
        <v>#REF!</v>
      </c>
      <c r="AI28" s="384"/>
      <c r="AJ28" s="384" t="e">
        <f>IF(AND(' RIESGOS DE GESTION'!#REF!="Media",' RIESGOS DE GESTION'!#REF!="Catastrófico"),CONCATENATE("R",' RIESGOS DE GESTION'!#REF!),"")</f>
        <v>#REF!</v>
      </c>
      <c r="AK28" s="384"/>
      <c r="AL28" s="384" t="e">
        <f>IF(AND(' RIESGOS DE GESTION'!#REF!="Media",' RIESGOS DE GESTION'!#REF!="Catastrófico"),CONCATENATE("R",' RIESGOS DE GESTION'!#REF!),"")</f>
        <v>#REF!</v>
      </c>
      <c r="AM28" s="385"/>
      <c r="AN28" s="72"/>
      <c r="AO28" s="435"/>
      <c r="AP28" s="436"/>
      <c r="AQ28" s="436"/>
      <c r="AR28" s="436"/>
      <c r="AS28" s="436"/>
      <c r="AT28" s="437"/>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x14ac:dyDescent="0.3">
      <c r="A29" s="72"/>
      <c r="B29" s="412"/>
      <c r="C29" s="412"/>
      <c r="D29" s="413"/>
      <c r="E29" s="408"/>
      <c r="F29" s="409"/>
      <c r="G29" s="409"/>
      <c r="H29" s="409"/>
      <c r="I29" s="410"/>
      <c r="J29" s="374"/>
      <c r="K29" s="375"/>
      <c r="L29" s="375"/>
      <c r="M29" s="375"/>
      <c r="N29" s="375"/>
      <c r="O29" s="376"/>
      <c r="P29" s="377"/>
      <c r="Q29" s="378"/>
      <c r="R29" s="378"/>
      <c r="S29" s="378"/>
      <c r="T29" s="378"/>
      <c r="U29" s="379"/>
      <c r="V29" s="377"/>
      <c r="W29" s="378"/>
      <c r="X29" s="378"/>
      <c r="Y29" s="378"/>
      <c r="Z29" s="378"/>
      <c r="AA29" s="379"/>
      <c r="AB29" s="395"/>
      <c r="AC29" s="396"/>
      <c r="AD29" s="396"/>
      <c r="AE29" s="396"/>
      <c r="AF29" s="396"/>
      <c r="AG29" s="397"/>
      <c r="AH29" s="386"/>
      <c r="AI29" s="387"/>
      <c r="AJ29" s="387"/>
      <c r="AK29" s="387"/>
      <c r="AL29" s="387"/>
      <c r="AM29" s="388"/>
      <c r="AN29" s="72"/>
      <c r="AO29" s="438"/>
      <c r="AP29" s="439"/>
      <c r="AQ29" s="439"/>
      <c r="AR29" s="439"/>
      <c r="AS29" s="439"/>
      <c r="AT29" s="440"/>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x14ac:dyDescent="0.25">
      <c r="A30" s="72"/>
      <c r="B30" s="412"/>
      <c r="C30" s="412"/>
      <c r="D30" s="413"/>
      <c r="E30" s="402" t="s">
        <v>278</v>
      </c>
      <c r="F30" s="403"/>
      <c r="G30" s="403"/>
      <c r="H30" s="403"/>
      <c r="I30" s="403"/>
      <c r="J30" s="371" t="e">
        <f>IF(AND(' RIESGOS DE GESTION'!#REF!="Baja",' RIESGOS DE GESTION'!#REF!="Leve"),CONCATENATE("R",' RIESGOS DE GESTION'!#REF!),"")</f>
        <v>#REF!</v>
      </c>
      <c r="K30" s="372"/>
      <c r="L30" s="372" t="e">
        <f>IF(AND(' RIESGOS DE GESTION'!#REF!="Baja",' RIESGOS DE GESTION'!#REF!="Leve"),CONCATENATE("R",' RIESGOS DE GESTION'!#REF!),"")</f>
        <v>#REF!</v>
      </c>
      <c r="M30" s="372"/>
      <c r="N30" s="372" t="e">
        <f>IF(AND(' RIESGOS DE GESTION'!#REF!="Baja",' RIESGOS DE GESTION'!#REF!="Leve"),CONCATENATE("R",' RIESGOS DE GESTION'!#REF!),"")</f>
        <v>#REF!</v>
      </c>
      <c r="O30" s="373"/>
      <c r="P30" s="381" t="e">
        <f>IF(AND(' RIESGOS DE GESTION'!#REF!="Baja",' RIESGOS DE GESTION'!#REF!="Menor"),CONCATENATE("R",' RIESGOS DE GESTION'!#REF!),"")</f>
        <v>#REF!</v>
      </c>
      <c r="Q30" s="381"/>
      <c r="R30" s="381" t="e">
        <f>IF(AND(' RIESGOS DE GESTION'!#REF!="Baja",' RIESGOS DE GESTION'!#REF!="Menor"),CONCATENATE("R",' RIESGOS DE GESTION'!#REF!),"")</f>
        <v>#REF!</v>
      </c>
      <c r="S30" s="381"/>
      <c r="T30" s="381" t="e">
        <f>IF(AND(' RIESGOS DE GESTION'!#REF!="Baja",' RIESGOS DE GESTION'!#REF!="Menor"),CONCATENATE("R",' RIESGOS DE GESTION'!#REF!),"")</f>
        <v>#REF!</v>
      </c>
      <c r="U30" s="382"/>
      <c r="V30" s="380" t="e">
        <f>IF(AND(' RIESGOS DE GESTION'!#REF!="Baja",' RIESGOS DE GESTION'!#REF!="Moderado"),CONCATENATE("R",' RIESGOS DE GESTION'!#REF!),"")</f>
        <v>#REF!</v>
      </c>
      <c r="W30" s="381"/>
      <c r="X30" s="381" t="e">
        <f>IF(AND(' RIESGOS DE GESTION'!#REF!="Baja",' RIESGOS DE GESTION'!#REF!="Moderado"),CONCATENATE("R",' RIESGOS DE GESTION'!#REF!),"")</f>
        <v>#REF!</v>
      </c>
      <c r="Y30" s="381"/>
      <c r="Z30" s="381" t="e">
        <f>IF(AND(' RIESGOS DE GESTION'!#REF!="Baja",' RIESGOS DE GESTION'!#REF!="Moderado"),CONCATENATE("R",' RIESGOS DE GESTION'!#REF!),"")</f>
        <v>#REF!</v>
      </c>
      <c r="AA30" s="382"/>
      <c r="AB30" s="398" t="e">
        <f>IF(AND(' RIESGOS DE GESTION'!#REF!="Baja",' RIESGOS DE GESTION'!#REF!="Mayor"),CONCATENATE("R",' RIESGOS DE GESTION'!#REF!),"")</f>
        <v>#REF!</v>
      </c>
      <c r="AC30" s="399"/>
      <c r="AD30" s="399" t="e">
        <f>IF(AND(' RIESGOS DE GESTION'!#REF!="Baja",' RIESGOS DE GESTION'!#REF!="Mayor"),CONCATENATE("R",' RIESGOS DE GESTION'!#REF!),"")</f>
        <v>#REF!</v>
      </c>
      <c r="AE30" s="399"/>
      <c r="AF30" s="399" t="e">
        <f>IF(AND(' RIESGOS DE GESTION'!#REF!="Baja",' RIESGOS DE GESTION'!#REF!="Mayor"),CONCATENATE("R",' RIESGOS DE GESTION'!#REF!),"")</f>
        <v>#REF!</v>
      </c>
      <c r="AG30" s="400"/>
      <c r="AH30" s="389" t="e">
        <f>IF(AND(' RIESGOS DE GESTION'!#REF!="Baja",' RIESGOS DE GESTION'!#REF!="Catastrófico"),CONCATENATE("R",' RIESGOS DE GESTION'!#REF!),"")</f>
        <v>#REF!</v>
      </c>
      <c r="AI30" s="390"/>
      <c r="AJ30" s="390" t="e">
        <f>IF(AND(' RIESGOS DE GESTION'!#REF!="Baja",' RIESGOS DE GESTION'!#REF!="Catastrófico"),CONCATENATE("R",' RIESGOS DE GESTION'!#REF!),"")</f>
        <v>#REF!</v>
      </c>
      <c r="AK30" s="390"/>
      <c r="AL30" s="390" t="e">
        <f>IF(AND(' RIESGOS DE GESTION'!#REF!="Baja",' RIESGOS DE GESTION'!#REF!="Catastrófico"),CONCATENATE("R",' RIESGOS DE GESTION'!#REF!),"")</f>
        <v>#REF!</v>
      </c>
      <c r="AM30" s="391"/>
      <c r="AN30" s="72"/>
      <c r="AO30" s="441" t="s">
        <v>279</v>
      </c>
      <c r="AP30" s="442"/>
      <c r="AQ30" s="442"/>
      <c r="AR30" s="442"/>
      <c r="AS30" s="442"/>
      <c r="AT30" s="443"/>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x14ac:dyDescent="0.25">
      <c r="A31" s="72"/>
      <c r="B31" s="412"/>
      <c r="C31" s="412"/>
      <c r="D31" s="413"/>
      <c r="E31" s="405"/>
      <c r="F31" s="406"/>
      <c r="G31" s="406"/>
      <c r="H31" s="406"/>
      <c r="I31" s="406"/>
      <c r="J31" s="365"/>
      <c r="K31" s="366"/>
      <c r="L31" s="366"/>
      <c r="M31" s="366"/>
      <c r="N31" s="366"/>
      <c r="O31" s="367"/>
      <c r="P31" s="375"/>
      <c r="Q31" s="375"/>
      <c r="R31" s="375"/>
      <c r="S31" s="375"/>
      <c r="T31" s="375"/>
      <c r="U31" s="376"/>
      <c r="V31" s="374"/>
      <c r="W31" s="375"/>
      <c r="X31" s="375"/>
      <c r="Y31" s="375"/>
      <c r="Z31" s="375"/>
      <c r="AA31" s="376"/>
      <c r="AB31" s="392"/>
      <c r="AC31" s="393"/>
      <c r="AD31" s="393"/>
      <c r="AE31" s="393"/>
      <c r="AF31" s="393"/>
      <c r="AG31" s="394"/>
      <c r="AH31" s="383"/>
      <c r="AI31" s="384"/>
      <c r="AJ31" s="384"/>
      <c r="AK31" s="384"/>
      <c r="AL31" s="384"/>
      <c r="AM31" s="385"/>
      <c r="AN31" s="72"/>
      <c r="AO31" s="444"/>
      <c r="AP31" s="445"/>
      <c r="AQ31" s="445"/>
      <c r="AR31" s="445"/>
      <c r="AS31" s="445"/>
      <c r="AT31" s="446"/>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x14ac:dyDescent="0.25">
      <c r="A32" s="72"/>
      <c r="B32" s="412"/>
      <c r="C32" s="412"/>
      <c r="D32" s="413"/>
      <c r="E32" s="405"/>
      <c r="F32" s="406"/>
      <c r="G32" s="406"/>
      <c r="H32" s="406"/>
      <c r="I32" s="406"/>
      <c r="J32" s="365" t="e">
        <f>IF(AND(' RIESGOS DE GESTION'!#REF!="Baja",' RIESGOS DE GESTION'!#REF!="Leve"),CONCATENATE("R",' RIESGOS DE GESTION'!#REF!),"")</f>
        <v>#REF!</v>
      </c>
      <c r="K32" s="366"/>
      <c r="L32" s="366" t="e">
        <f>IF(AND(' RIESGOS DE GESTION'!#REF!="Baja",' RIESGOS DE GESTION'!#REF!="Leve"),CONCATENATE("R",' RIESGOS DE GESTION'!#REF!),"")</f>
        <v>#REF!</v>
      </c>
      <c r="M32" s="366"/>
      <c r="N32" s="366" t="e">
        <f>IF(AND(' RIESGOS DE GESTION'!#REF!="Baja",' RIESGOS DE GESTION'!#REF!="Leve"),CONCATENATE("R",' RIESGOS DE GESTION'!#REF!),"")</f>
        <v>#REF!</v>
      </c>
      <c r="O32" s="367"/>
      <c r="P32" s="375" t="e">
        <f>IF(AND(' RIESGOS DE GESTION'!#REF!="Baja",' RIESGOS DE GESTION'!#REF!="Menor"),CONCATENATE("R",' RIESGOS DE GESTION'!#REF!),"")</f>
        <v>#REF!</v>
      </c>
      <c r="Q32" s="375"/>
      <c r="R32" s="375" t="e">
        <f>IF(AND(' RIESGOS DE GESTION'!#REF!="Baja",' RIESGOS DE GESTION'!#REF!="Menor"),CONCATENATE("R",' RIESGOS DE GESTION'!#REF!),"")</f>
        <v>#REF!</v>
      </c>
      <c r="S32" s="375"/>
      <c r="T32" s="375" t="e">
        <f>IF(AND(' RIESGOS DE GESTION'!#REF!="Baja",' RIESGOS DE GESTION'!#REF!="Menor"),CONCATENATE("R",' RIESGOS DE GESTION'!#REF!),"")</f>
        <v>#REF!</v>
      </c>
      <c r="U32" s="376"/>
      <c r="V32" s="374" t="e">
        <f>IF(AND(' RIESGOS DE GESTION'!#REF!="Baja",' RIESGOS DE GESTION'!#REF!="Moderado"),CONCATENATE("R",' RIESGOS DE GESTION'!#REF!),"")</f>
        <v>#REF!</v>
      </c>
      <c r="W32" s="375"/>
      <c r="X32" s="375" t="e">
        <f>IF(AND(' RIESGOS DE GESTION'!#REF!="Baja",' RIESGOS DE GESTION'!#REF!="Moderado"),CONCATENATE("R",' RIESGOS DE GESTION'!#REF!),"")</f>
        <v>#REF!</v>
      </c>
      <c r="Y32" s="375"/>
      <c r="Z32" s="375" t="e">
        <f>IF(AND(' RIESGOS DE GESTION'!#REF!="Baja",' RIESGOS DE GESTION'!#REF!="Moderado"),CONCATENATE("R",' RIESGOS DE GESTION'!#REF!),"")</f>
        <v>#REF!</v>
      </c>
      <c r="AA32" s="376"/>
      <c r="AB32" s="392" t="e">
        <f>IF(AND(' RIESGOS DE GESTION'!#REF!="Baja",' RIESGOS DE GESTION'!#REF!="Mayor"),CONCATENATE("R",' RIESGOS DE GESTION'!#REF!),"")</f>
        <v>#REF!</v>
      </c>
      <c r="AC32" s="393"/>
      <c r="AD32" s="393" t="e">
        <f>IF(AND(' RIESGOS DE GESTION'!#REF!="Baja",' RIESGOS DE GESTION'!#REF!="Mayor"),CONCATENATE("R",' RIESGOS DE GESTION'!#REF!),"")</f>
        <v>#REF!</v>
      </c>
      <c r="AE32" s="393"/>
      <c r="AF32" s="393" t="e">
        <f>IF(AND(' RIESGOS DE GESTION'!#REF!="Baja",' RIESGOS DE GESTION'!#REF!="Mayor"),CONCATENATE("R",' RIESGOS DE GESTION'!#REF!),"")</f>
        <v>#REF!</v>
      </c>
      <c r="AG32" s="394"/>
      <c r="AH32" s="383" t="e">
        <f>IF(AND(' RIESGOS DE GESTION'!#REF!="Baja",' RIESGOS DE GESTION'!#REF!="Catastrófico"),CONCATENATE("R",' RIESGOS DE GESTION'!#REF!),"")</f>
        <v>#REF!</v>
      </c>
      <c r="AI32" s="384"/>
      <c r="AJ32" s="384" t="e">
        <f>IF(AND(' RIESGOS DE GESTION'!#REF!="Baja",' RIESGOS DE GESTION'!#REF!="Catastrófico"),CONCATENATE("R",' RIESGOS DE GESTION'!#REF!),"")</f>
        <v>#REF!</v>
      </c>
      <c r="AK32" s="384"/>
      <c r="AL32" s="384" t="e">
        <f>IF(AND(' RIESGOS DE GESTION'!#REF!="Baja",' RIESGOS DE GESTION'!#REF!="Catastrófico"),CONCATENATE("R",' RIESGOS DE GESTION'!#REF!),"")</f>
        <v>#REF!</v>
      </c>
      <c r="AM32" s="385"/>
      <c r="AN32" s="72"/>
      <c r="AO32" s="444"/>
      <c r="AP32" s="445"/>
      <c r="AQ32" s="445"/>
      <c r="AR32" s="445"/>
      <c r="AS32" s="445"/>
      <c r="AT32" s="446"/>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x14ac:dyDescent="0.25">
      <c r="A33" s="72"/>
      <c r="B33" s="412"/>
      <c r="C33" s="412"/>
      <c r="D33" s="413"/>
      <c r="E33" s="405"/>
      <c r="F33" s="406"/>
      <c r="G33" s="406"/>
      <c r="H33" s="406"/>
      <c r="I33" s="406"/>
      <c r="J33" s="365"/>
      <c r="K33" s="366"/>
      <c r="L33" s="366"/>
      <c r="M33" s="366"/>
      <c r="N33" s="366"/>
      <c r="O33" s="367"/>
      <c r="P33" s="375"/>
      <c r="Q33" s="375"/>
      <c r="R33" s="375"/>
      <c r="S33" s="375"/>
      <c r="T33" s="375"/>
      <c r="U33" s="376"/>
      <c r="V33" s="374"/>
      <c r="W33" s="375"/>
      <c r="X33" s="375"/>
      <c r="Y33" s="375"/>
      <c r="Z33" s="375"/>
      <c r="AA33" s="376"/>
      <c r="AB33" s="392"/>
      <c r="AC33" s="393"/>
      <c r="AD33" s="393"/>
      <c r="AE33" s="393"/>
      <c r="AF33" s="393"/>
      <c r="AG33" s="394"/>
      <c r="AH33" s="383"/>
      <c r="AI33" s="384"/>
      <c r="AJ33" s="384"/>
      <c r="AK33" s="384"/>
      <c r="AL33" s="384"/>
      <c r="AM33" s="385"/>
      <c r="AN33" s="72"/>
      <c r="AO33" s="444"/>
      <c r="AP33" s="445"/>
      <c r="AQ33" s="445"/>
      <c r="AR33" s="445"/>
      <c r="AS33" s="445"/>
      <c r="AT33" s="446"/>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x14ac:dyDescent="0.25">
      <c r="A34" s="72"/>
      <c r="B34" s="412"/>
      <c r="C34" s="412"/>
      <c r="D34" s="413"/>
      <c r="E34" s="405"/>
      <c r="F34" s="406"/>
      <c r="G34" s="406"/>
      <c r="H34" s="406"/>
      <c r="I34" s="406"/>
      <c r="J34" s="365" t="e">
        <f>IF(AND(' RIESGOS DE GESTION'!#REF!="Baja",' RIESGOS DE GESTION'!#REF!="Leve"),CONCATENATE("R",' RIESGOS DE GESTION'!#REF!),"")</f>
        <v>#REF!</v>
      </c>
      <c r="K34" s="366"/>
      <c r="L34" s="366" t="e">
        <f>IF(AND(' RIESGOS DE GESTION'!#REF!="Baja",' RIESGOS DE GESTION'!#REF!="Leve"),CONCATENATE("R",' RIESGOS DE GESTION'!#REF!),"")</f>
        <v>#REF!</v>
      </c>
      <c r="M34" s="366"/>
      <c r="N34" s="366" t="e">
        <f>IF(AND(' RIESGOS DE GESTION'!#REF!="Baja",' RIESGOS DE GESTION'!#REF!="Leve"),CONCATENATE("R",' RIESGOS DE GESTION'!#REF!),"")</f>
        <v>#REF!</v>
      </c>
      <c r="O34" s="367"/>
      <c r="P34" s="375" t="e">
        <f>IF(AND(' RIESGOS DE GESTION'!#REF!="Baja",' RIESGOS DE GESTION'!#REF!="Menor"),CONCATENATE("R",' RIESGOS DE GESTION'!#REF!),"")</f>
        <v>#REF!</v>
      </c>
      <c r="Q34" s="375"/>
      <c r="R34" s="375" t="e">
        <f>IF(AND(' RIESGOS DE GESTION'!#REF!="Baja",' RIESGOS DE GESTION'!#REF!="Menor"),CONCATENATE("R",' RIESGOS DE GESTION'!#REF!),"")</f>
        <v>#REF!</v>
      </c>
      <c r="S34" s="375"/>
      <c r="T34" s="375" t="e">
        <f>IF(AND(' RIESGOS DE GESTION'!#REF!="Baja",' RIESGOS DE GESTION'!#REF!="Menor"),CONCATENATE("R",' RIESGOS DE GESTION'!#REF!),"")</f>
        <v>#REF!</v>
      </c>
      <c r="U34" s="376"/>
      <c r="V34" s="374" t="e">
        <f>IF(AND(' RIESGOS DE GESTION'!#REF!="Baja",' RIESGOS DE GESTION'!#REF!="Moderado"),CONCATENATE("R",' RIESGOS DE GESTION'!#REF!),"")</f>
        <v>#REF!</v>
      </c>
      <c r="W34" s="375"/>
      <c r="X34" s="375" t="e">
        <f>IF(AND(' RIESGOS DE GESTION'!#REF!="Baja",' RIESGOS DE GESTION'!#REF!="Moderado"),CONCATENATE("R",' RIESGOS DE GESTION'!#REF!),"")</f>
        <v>#REF!</v>
      </c>
      <c r="Y34" s="375"/>
      <c r="Z34" s="375" t="e">
        <f>IF(AND(' RIESGOS DE GESTION'!#REF!="Baja",' RIESGOS DE GESTION'!#REF!="Moderado"),CONCATENATE("R",' RIESGOS DE GESTION'!#REF!),"")</f>
        <v>#REF!</v>
      </c>
      <c r="AA34" s="376"/>
      <c r="AB34" s="392" t="e">
        <f>IF(AND(' RIESGOS DE GESTION'!#REF!="Baja",' RIESGOS DE GESTION'!#REF!="Mayor"),CONCATENATE("R",' RIESGOS DE GESTION'!#REF!),"")</f>
        <v>#REF!</v>
      </c>
      <c r="AC34" s="393"/>
      <c r="AD34" s="393" t="e">
        <f>IF(AND(' RIESGOS DE GESTION'!#REF!="Baja",' RIESGOS DE GESTION'!#REF!="Mayor"),CONCATENATE("R",' RIESGOS DE GESTION'!#REF!),"")</f>
        <v>#REF!</v>
      </c>
      <c r="AE34" s="393"/>
      <c r="AF34" s="393" t="e">
        <f>IF(AND(' RIESGOS DE GESTION'!#REF!="Baja",' RIESGOS DE GESTION'!#REF!="Mayor"),CONCATENATE("R",' RIESGOS DE GESTION'!#REF!),"")</f>
        <v>#REF!</v>
      </c>
      <c r="AG34" s="394"/>
      <c r="AH34" s="383" t="e">
        <f>IF(AND(' RIESGOS DE GESTION'!#REF!="Baja",' RIESGOS DE GESTION'!#REF!="Catastrófico"),CONCATENATE("R",' RIESGOS DE GESTION'!#REF!),"")</f>
        <v>#REF!</v>
      </c>
      <c r="AI34" s="384"/>
      <c r="AJ34" s="384" t="e">
        <f>IF(AND(' RIESGOS DE GESTION'!#REF!="Baja",' RIESGOS DE GESTION'!#REF!="Catastrófico"),CONCATENATE("R",' RIESGOS DE GESTION'!#REF!),"")</f>
        <v>#REF!</v>
      </c>
      <c r="AK34" s="384"/>
      <c r="AL34" s="384" t="e">
        <f>IF(AND(' RIESGOS DE GESTION'!#REF!="Baja",' RIESGOS DE GESTION'!#REF!="Catastrófico"),CONCATENATE("R",' RIESGOS DE GESTION'!#REF!),"")</f>
        <v>#REF!</v>
      </c>
      <c r="AM34" s="385"/>
      <c r="AN34" s="72"/>
      <c r="AO34" s="444"/>
      <c r="AP34" s="445"/>
      <c r="AQ34" s="445"/>
      <c r="AR34" s="445"/>
      <c r="AS34" s="445"/>
      <c r="AT34" s="446"/>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x14ac:dyDescent="0.25">
      <c r="A35" s="72"/>
      <c r="B35" s="412"/>
      <c r="C35" s="412"/>
      <c r="D35" s="413"/>
      <c r="E35" s="405"/>
      <c r="F35" s="406"/>
      <c r="G35" s="406"/>
      <c r="H35" s="406"/>
      <c r="I35" s="406"/>
      <c r="J35" s="365"/>
      <c r="K35" s="366"/>
      <c r="L35" s="366"/>
      <c r="M35" s="366"/>
      <c r="N35" s="366"/>
      <c r="O35" s="367"/>
      <c r="P35" s="375"/>
      <c r="Q35" s="375"/>
      <c r="R35" s="375"/>
      <c r="S35" s="375"/>
      <c r="T35" s="375"/>
      <c r="U35" s="376"/>
      <c r="V35" s="374"/>
      <c r="W35" s="375"/>
      <c r="X35" s="375"/>
      <c r="Y35" s="375"/>
      <c r="Z35" s="375"/>
      <c r="AA35" s="376"/>
      <c r="AB35" s="392"/>
      <c r="AC35" s="393"/>
      <c r="AD35" s="393"/>
      <c r="AE35" s="393"/>
      <c r="AF35" s="393"/>
      <c r="AG35" s="394"/>
      <c r="AH35" s="383"/>
      <c r="AI35" s="384"/>
      <c r="AJ35" s="384"/>
      <c r="AK35" s="384"/>
      <c r="AL35" s="384"/>
      <c r="AM35" s="385"/>
      <c r="AN35" s="72"/>
      <c r="AO35" s="444"/>
      <c r="AP35" s="445"/>
      <c r="AQ35" s="445"/>
      <c r="AR35" s="445"/>
      <c r="AS35" s="445"/>
      <c r="AT35" s="446"/>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x14ac:dyDescent="0.25">
      <c r="A36" s="72"/>
      <c r="B36" s="412"/>
      <c r="C36" s="412"/>
      <c r="D36" s="413"/>
      <c r="E36" s="405"/>
      <c r="F36" s="406"/>
      <c r="G36" s="406"/>
      <c r="H36" s="406"/>
      <c r="I36" s="406"/>
      <c r="J36" s="365" t="e">
        <f>IF(AND(' RIESGOS DE GESTION'!#REF!="Baja",' RIESGOS DE GESTION'!#REF!="Leve"),CONCATENATE("R",' RIESGOS DE GESTION'!#REF!),"")</f>
        <v>#REF!</v>
      </c>
      <c r="K36" s="366"/>
      <c r="L36" s="366" t="e">
        <f>IF(AND(' RIESGOS DE GESTION'!#REF!="Baja",' RIESGOS DE GESTION'!#REF!="Leve"),CONCATENATE("R",' RIESGOS DE GESTION'!#REF!),"")</f>
        <v>#REF!</v>
      </c>
      <c r="M36" s="366"/>
      <c r="N36" s="366" t="e">
        <f>IF(AND(' RIESGOS DE GESTION'!#REF!="Baja",' RIESGOS DE GESTION'!#REF!="Leve"),CONCATENATE("R",' RIESGOS DE GESTION'!#REF!),"")</f>
        <v>#REF!</v>
      </c>
      <c r="O36" s="367"/>
      <c r="P36" s="375" t="e">
        <f>IF(AND(' RIESGOS DE GESTION'!#REF!="Baja",' RIESGOS DE GESTION'!#REF!="Menor"),CONCATENATE("R",' RIESGOS DE GESTION'!#REF!),"")</f>
        <v>#REF!</v>
      </c>
      <c r="Q36" s="375"/>
      <c r="R36" s="375" t="e">
        <f>IF(AND(' RIESGOS DE GESTION'!#REF!="Baja",' RIESGOS DE GESTION'!#REF!="Menor"),CONCATENATE("R",' RIESGOS DE GESTION'!#REF!),"")</f>
        <v>#REF!</v>
      </c>
      <c r="S36" s="375"/>
      <c r="T36" s="375" t="e">
        <f>IF(AND(' RIESGOS DE GESTION'!#REF!="Baja",' RIESGOS DE GESTION'!#REF!="Menor"),CONCATENATE("R",' RIESGOS DE GESTION'!#REF!),"")</f>
        <v>#REF!</v>
      </c>
      <c r="U36" s="376"/>
      <c r="V36" s="374" t="e">
        <f>IF(AND(' RIESGOS DE GESTION'!#REF!="Baja",' RIESGOS DE GESTION'!#REF!="Moderado"),CONCATENATE("R",' RIESGOS DE GESTION'!#REF!),"")</f>
        <v>#REF!</v>
      </c>
      <c r="W36" s="375"/>
      <c r="X36" s="375" t="e">
        <f>IF(AND(' RIESGOS DE GESTION'!#REF!="Baja",' RIESGOS DE GESTION'!#REF!="Moderado"),CONCATENATE("R",' RIESGOS DE GESTION'!#REF!),"")</f>
        <v>#REF!</v>
      </c>
      <c r="Y36" s="375"/>
      <c r="Z36" s="375" t="e">
        <f>IF(AND(' RIESGOS DE GESTION'!#REF!="Baja",' RIESGOS DE GESTION'!#REF!="Moderado"),CONCATENATE("R",' RIESGOS DE GESTION'!#REF!),"")</f>
        <v>#REF!</v>
      </c>
      <c r="AA36" s="376"/>
      <c r="AB36" s="392" t="e">
        <f>IF(AND(' RIESGOS DE GESTION'!#REF!="Baja",' RIESGOS DE GESTION'!#REF!="Mayor"),CONCATENATE("R",' RIESGOS DE GESTION'!#REF!),"")</f>
        <v>#REF!</v>
      </c>
      <c r="AC36" s="393"/>
      <c r="AD36" s="393" t="e">
        <f>IF(AND(' RIESGOS DE GESTION'!#REF!="Baja",' RIESGOS DE GESTION'!#REF!="Mayor"),CONCATENATE("R",' RIESGOS DE GESTION'!#REF!),"")</f>
        <v>#REF!</v>
      </c>
      <c r="AE36" s="393"/>
      <c r="AF36" s="393" t="e">
        <f>IF(AND(' RIESGOS DE GESTION'!#REF!="Baja",' RIESGOS DE GESTION'!#REF!="Mayor"),CONCATENATE("R",' RIESGOS DE GESTION'!#REF!),"")</f>
        <v>#REF!</v>
      </c>
      <c r="AG36" s="394"/>
      <c r="AH36" s="383" t="e">
        <f>IF(AND(' RIESGOS DE GESTION'!#REF!="Baja",' RIESGOS DE GESTION'!#REF!="Catastrófico"),CONCATENATE("R",' RIESGOS DE GESTION'!#REF!),"")</f>
        <v>#REF!</v>
      </c>
      <c r="AI36" s="384"/>
      <c r="AJ36" s="384" t="e">
        <f>IF(AND(' RIESGOS DE GESTION'!#REF!="Baja",' RIESGOS DE GESTION'!#REF!="Catastrófico"),CONCATENATE("R",' RIESGOS DE GESTION'!#REF!),"")</f>
        <v>#REF!</v>
      </c>
      <c r="AK36" s="384"/>
      <c r="AL36" s="384" t="e">
        <f>IF(AND(' RIESGOS DE GESTION'!#REF!="Baja",' RIESGOS DE GESTION'!#REF!="Catastrófico"),CONCATENATE("R",' RIESGOS DE GESTION'!#REF!),"")</f>
        <v>#REF!</v>
      </c>
      <c r="AM36" s="385"/>
      <c r="AN36" s="72"/>
      <c r="AO36" s="444"/>
      <c r="AP36" s="445"/>
      <c r="AQ36" s="445"/>
      <c r="AR36" s="445"/>
      <c r="AS36" s="445"/>
      <c r="AT36" s="446"/>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x14ac:dyDescent="0.3">
      <c r="A37" s="72"/>
      <c r="B37" s="412"/>
      <c r="C37" s="412"/>
      <c r="D37" s="413"/>
      <c r="E37" s="408"/>
      <c r="F37" s="409"/>
      <c r="G37" s="409"/>
      <c r="H37" s="409"/>
      <c r="I37" s="409"/>
      <c r="J37" s="368"/>
      <c r="K37" s="369"/>
      <c r="L37" s="369"/>
      <c r="M37" s="369"/>
      <c r="N37" s="369"/>
      <c r="O37" s="370"/>
      <c r="P37" s="378"/>
      <c r="Q37" s="378"/>
      <c r="R37" s="378"/>
      <c r="S37" s="378"/>
      <c r="T37" s="378"/>
      <c r="U37" s="379"/>
      <c r="V37" s="377"/>
      <c r="W37" s="378"/>
      <c r="X37" s="378"/>
      <c r="Y37" s="378"/>
      <c r="Z37" s="378"/>
      <c r="AA37" s="379"/>
      <c r="AB37" s="395"/>
      <c r="AC37" s="396"/>
      <c r="AD37" s="396"/>
      <c r="AE37" s="396"/>
      <c r="AF37" s="396"/>
      <c r="AG37" s="397"/>
      <c r="AH37" s="386"/>
      <c r="AI37" s="387"/>
      <c r="AJ37" s="387"/>
      <c r="AK37" s="387"/>
      <c r="AL37" s="387"/>
      <c r="AM37" s="388"/>
      <c r="AN37" s="72"/>
      <c r="AO37" s="447"/>
      <c r="AP37" s="448"/>
      <c r="AQ37" s="448"/>
      <c r="AR37" s="448"/>
      <c r="AS37" s="448"/>
      <c r="AT37" s="449"/>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x14ac:dyDescent="0.25">
      <c r="A38" s="72"/>
      <c r="B38" s="412"/>
      <c r="C38" s="412"/>
      <c r="D38" s="413"/>
      <c r="E38" s="402" t="s">
        <v>280</v>
      </c>
      <c r="F38" s="403"/>
      <c r="G38" s="403"/>
      <c r="H38" s="403"/>
      <c r="I38" s="404"/>
      <c r="J38" s="371" t="e">
        <f>IF(AND(' RIESGOS DE GESTION'!#REF!="Muy Baja",' RIESGOS DE GESTION'!#REF!="Leve"),CONCATENATE("R",' RIESGOS DE GESTION'!#REF!),"")</f>
        <v>#REF!</v>
      </c>
      <c r="K38" s="372"/>
      <c r="L38" s="372" t="e">
        <f>IF(AND(' RIESGOS DE GESTION'!#REF!="Muy Baja",' RIESGOS DE GESTION'!#REF!="Leve"),CONCATENATE("R",' RIESGOS DE GESTION'!#REF!),"")</f>
        <v>#REF!</v>
      </c>
      <c r="M38" s="372"/>
      <c r="N38" s="372" t="e">
        <f>IF(AND(' RIESGOS DE GESTION'!#REF!="Muy Baja",' RIESGOS DE GESTION'!#REF!="Leve"),CONCATENATE("R",' RIESGOS DE GESTION'!#REF!),"")</f>
        <v>#REF!</v>
      </c>
      <c r="O38" s="373"/>
      <c r="P38" s="371" t="e">
        <f>IF(AND(' RIESGOS DE GESTION'!#REF!="Muy Baja",' RIESGOS DE GESTION'!#REF!="Menor"),CONCATENATE("R",' RIESGOS DE GESTION'!#REF!),"")</f>
        <v>#REF!</v>
      </c>
      <c r="Q38" s="372"/>
      <c r="R38" s="372" t="e">
        <f>IF(AND(' RIESGOS DE GESTION'!#REF!="Muy Baja",' RIESGOS DE GESTION'!#REF!="Menor"),CONCATENATE("R",' RIESGOS DE GESTION'!#REF!),"")</f>
        <v>#REF!</v>
      </c>
      <c r="S38" s="372"/>
      <c r="T38" s="372" t="e">
        <f>IF(AND(' RIESGOS DE GESTION'!#REF!="Muy Baja",' RIESGOS DE GESTION'!#REF!="Menor"),CONCATENATE("R",' RIESGOS DE GESTION'!#REF!),"")</f>
        <v>#REF!</v>
      </c>
      <c r="U38" s="373"/>
      <c r="V38" s="380" t="e">
        <f>IF(AND(' RIESGOS DE GESTION'!#REF!="Muy Baja",' RIESGOS DE GESTION'!#REF!="Moderado"),CONCATENATE("R",' RIESGOS DE GESTION'!#REF!),"")</f>
        <v>#REF!</v>
      </c>
      <c r="W38" s="381"/>
      <c r="X38" s="381" t="e">
        <f>IF(AND(' RIESGOS DE GESTION'!#REF!="Muy Baja",' RIESGOS DE GESTION'!#REF!="Moderado"),CONCATENATE("R",' RIESGOS DE GESTION'!#REF!),"")</f>
        <v>#REF!</v>
      </c>
      <c r="Y38" s="381"/>
      <c r="Z38" s="381" t="e">
        <f>IF(AND(' RIESGOS DE GESTION'!#REF!="Muy Baja",' RIESGOS DE GESTION'!#REF!="Moderado"),CONCATENATE("R",' RIESGOS DE GESTION'!#REF!),"")</f>
        <v>#REF!</v>
      </c>
      <c r="AA38" s="382"/>
      <c r="AB38" s="398" t="e">
        <f>IF(AND(' RIESGOS DE GESTION'!#REF!="Muy Baja",' RIESGOS DE GESTION'!#REF!="Mayor"),CONCATENATE("R",' RIESGOS DE GESTION'!#REF!),"")</f>
        <v>#REF!</v>
      </c>
      <c r="AC38" s="399"/>
      <c r="AD38" s="399" t="e">
        <f>IF(AND(' RIESGOS DE GESTION'!#REF!="Muy Baja",' RIESGOS DE GESTION'!#REF!="Mayor"),CONCATENATE("R",' RIESGOS DE GESTION'!#REF!),"")</f>
        <v>#REF!</v>
      </c>
      <c r="AE38" s="399"/>
      <c r="AF38" s="399" t="e">
        <f>IF(AND(' RIESGOS DE GESTION'!#REF!="Muy Baja",' RIESGOS DE GESTION'!#REF!="Mayor"),CONCATENATE("R",' RIESGOS DE GESTION'!#REF!),"")</f>
        <v>#REF!</v>
      </c>
      <c r="AG38" s="400"/>
      <c r="AH38" s="389" t="e">
        <f>IF(AND(' RIESGOS DE GESTION'!#REF!="Muy Baja",' RIESGOS DE GESTION'!#REF!="Catastrófico"),CONCATENATE("R",' RIESGOS DE GESTION'!#REF!),"")</f>
        <v>#REF!</v>
      </c>
      <c r="AI38" s="390"/>
      <c r="AJ38" s="390" t="e">
        <f>IF(AND(' RIESGOS DE GESTION'!#REF!="Muy Baja",' RIESGOS DE GESTION'!#REF!="Catastrófico"),CONCATENATE("R",' RIESGOS DE GESTION'!#REF!),"")</f>
        <v>#REF!</v>
      </c>
      <c r="AK38" s="390"/>
      <c r="AL38" s="390" t="e">
        <f>IF(AND(' RIESGOS DE GESTION'!#REF!="Muy Baja",' RIESGOS DE GESTION'!#REF!="Catastrófico"),CONCATENATE("R",' RIESGOS DE GESTION'!#REF!),"")</f>
        <v>#REF!</v>
      </c>
      <c r="AM38" s="391"/>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x14ac:dyDescent="0.25">
      <c r="A39" s="72"/>
      <c r="B39" s="412"/>
      <c r="C39" s="412"/>
      <c r="D39" s="413"/>
      <c r="E39" s="405"/>
      <c r="F39" s="406"/>
      <c r="G39" s="406"/>
      <c r="H39" s="406"/>
      <c r="I39" s="407"/>
      <c r="J39" s="365"/>
      <c r="K39" s="366"/>
      <c r="L39" s="366"/>
      <c r="M39" s="366"/>
      <c r="N39" s="366"/>
      <c r="O39" s="367"/>
      <c r="P39" s="365"/>
      <c r="Q39" s="366"/>
      <c r="R39" s="366"/>
      <c r="S39" s="366"/>
      <c r="T39" s="366"/>
      <c r="U39" s="367"/>
      <c r="V39" s="374"/>
      <c r="W39" s="375"/>
      <c r="X39" s="375"/>
      <c r="Y39" s="375"/>
      <c r="Z39" s="375"/>
      <c r="AA39" s="376"/>
      <c r="AB39" s="392"/>
      <c r="AC39" s="393"/>
      <c r="AD39" s="393"/>
      <c r="AE39" s="393"/>
      <c r="AF39" s="393"/>
      <c r="AG39" s="394"/>
      <c r="AH39" s="383"/>
      <c r="AI39" s="384"/>
      <c r="AJ39" s="384"/>
      <c r="AK39" s="384"/>
      <c r="AL39" s="384"/>
      <c r="AM39" s="385"/>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x14ac:dyDescent="0.25">
      <c r="A40" s="72"/>
      <c r="B40" s="412"/>
      <c r="C40" s="412"/>
      <c r="D40" s="413"/>
      <c r="E40" s="405"/>
      <c r="F40" s="406"/>
      <c r="G40" s="406"/>
      <c r="H40" s="406"/>
      <c r="I40" s="407"/>
      <c r="J40" s="365" t="e">
        <f>IF(AND(' RIESGOS DE GESTION'!#REF!="Muy Baja",' RIESGOS DE GESTION'!#REF!="Leve"),CONCATENATE("R",' RIESGOS DE GESTION'!#REF!),"")</f>
        <v>#REF!</v>
      </c>
      <c r="K40" s="366"/>
      <c r="L40" s="366" t="e">
        <f>IF(AND(' RIESGOS DE GESTION'!#REF!="Muy Baja",' RIESGOS DE GESTION'!#REF!="Leve"),CONCATENATE("R",' RIESGOS DE GESTION'!#REF!),"")</f>
        <v>#REF!</v>
      </c>
      <c r="M40" s="366"/>
      <c r="N40" s="366" t="e">
        <f>IF(AND(' RIESGOS DE GESTION'!#REF!="Muy Baja",' RIESGOS DE GESTION'!#REF!="Leve"),CONCATENATE("R",' RIESGOS DE GESTION'!#REF!),"")</f>
        <v>#REF!</v>
      </c>
      <c r="O40" s="367"/>
      <c r="P40" s="365" t="e">
        <f>IF(AND(' RIESGOS DE GESTION'!#REF!="Muy Baja",' RIESGOS DE GESTION'!#REF!="Menor"),CONCATENATE("R",' RIESGOS DE GESTION'!#REF!),"")</f>
        <v>#REF!</v>
      </c>
      <c r="Q40" s="366"/>
      <c r="R40" s="366" t="e">
        <f>IF(AND(' RIESGOS DE GESTION'!#REF!="Muy Baja",' RIESGOS DE GESTION'!#REF!="Menor"),CONCATENATE("R",' RIESGOS DE GESTION'!#REF!),"")</f>
        <v>#REF!</v>
      </c>
      <c r="S40" s="366"/>
      <c r="T40" s="366" t="e">
        <f>IF(AND(' RIESGOS DE GESTION'!#REF!="Muy Baja",' RIESGOS DE GESTION'!#REF!="Menor"),CONCATENATE("R",' RIESGOS DE GESTION'!#REF!),"")</f>
        <v>#REF!</v>
      </c>
      <c r="U40" s="367"/>
      <c r="V40" s="374" t="e">
        <f>IF(AND(' RIESGOS DE GESTION'!#REF!="Muy Baja",' RIESGOS DE GESTION'!#REF!="Moderado"),CONCATENATE("R",' RIESGOS DE GESTION'!#REF!),"")</f>
        <v>#REF!</v>
      </c>
      <c r="W40" s="375"/>
      <c r="X40" s="375" t="e">
        <f>IF(AND(' RIESGOS DE GESTION'!#REF!="Muy Baja",' RIESGOS DE GESTION'!#REF!="Moderado"),CONCATENATE("R",' RIESGOS DE GESTION'!#REF!),"")</f>
        <v>#REF!</v>
      </c>
      <c r="Y40" s="375"/>
      <c r="Z40" s="375" t="e">
        <f>IF(AND(' RIESGOS DE GESTION'!#REF!="Muy Baja",' RIESGOS DE GESTION'!#REF!="Moderado"),CONCATENATE("R",' RIESGOS DE GESTION'!#REF!),"")</f>
        <v>#REF!</v>
      </c>
      <c r="AA40" s="376"/>
      <c r="AB40" s="392" t="e">
        <f>IF(AND(' RIESGOS DE GESTION'!#REF!="Muy Baja",' RIESGOS DE GESTION'!#REF!="Mayor"),CONCATENATE("R",' RIESGOS DE GESTION'!#REF!),"")</f>
        <v>#REF!</v>
      </c>
      <c r="AC40" s="393"/>
      <c r="AD40" s="393" t="e">
        <f>IF(AND(' RIESGOS DE GESTION'!#REF!="Muy Baja",' RIESGOS DE GESTION'!#REF!="Mayor"),CONCATENATE("R",' RIESGOS DE GESTION'!#REF!),"")</f>
        <v>#REF!</v>
      </c>
      <c r="AE40" s="393"/>
      <c r="AF40" s="393" t="e">
        <f>IF(AND(' RIESGOS DE GESTION'!#REF!="Muy Baja",' RIESGOS DE GESTION'!#REF!="Mayor"),CONCATENATE("R",' RIESGOS DE GESTION'!#REF!),"")</f>
        <v>#REF!</v>
      </c>
      <c r="AG40" s="394"/>
      <c r="AH40" s="383" t="e">
        <f>IF(AND(' RIESGOS DE GESTION'!#REF!="Muy Baja",' RIESGOS DE GESTION'!#REF!="Catastrófico"),CONCATENATE("R",' RIESGOS DE GESTION'!#REF!),"")</f>
        <v>#REF!</v>
      </c>
      <c r="AI40" s="384"/>
      <c r="AJ40" s="384" t="e">
        <f>IF(AND(' RIESGOS DE GESTION'!#REF!="Muy Baja",' RIESGOS DE GESTION'!#REF!="Catastrófico"),CONCATENATE("R",' RIESGOS DE GESTION'!#REF!),"")</f>
        <v>#REF!</v>
      </c>
      <c r="AK40" s="384"/>
      <c r="AL40" s="384" t="e">
        <f>IF(AND(' RIESGOS DE GESTION'!#REF!="Muy Baja",' RIESGOS DE GESTION'!#REF!="Catastrófico"),CONCATENATE("R",' RIESGOS DE GESTION'!#REF!),"")</f>
        <v>#REF!</v>
      </c>
      <c r="AM40" s="385"/>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x14ac:dyDescent="0.25">
      <c r="A41" s="72"/>
      <c r="B41" s="412"/>
      <c r="C41" s="412"/>
      <c r="D41" s="413"/>
      <c r="E41" s="405"/>
      <c r="F41" s="406"/>
      <c r="G41" s="406"/>
      <c r="H41" s="406"/>
      <c r="I41" s="407"/>
      <c r="J41" s="365"/>
      <c r="K41" s="366"/>
      <c r="L41" s="366"/>
      <c r="M41" s="366"/>
      <c r="N41" s="366"/>
      <c r="O41" s="367"/>
      <c r="P41" s="365"/>
      <c r="Q41" s="366"/>
      <c r="R41" s="366"/>
      <c r="S41" s="366"/>
      <c r="T41" s="366"/>
      <c r="U41" s="367"/>
      <c r="V41" s="374"/>
      <c r="W41" s="375"/>
      <c r="X41" s="375"/>
      <c r="Y41" s="375"/>
      <c r="Z41" s="375"/>
      <c r="AA41" s="376"/>
      <c r="AB41" s="392"/>
      <c r="AC41" s="393"/>
      <c r="AD41" s="393"/>
      <c r="AE41" s="393"/>
      <c r="AF41" s="393"/>
      <c r="AG41" s="394"/>
      <c r="AH41" s="383"/>
      <c r="AI41" s="384"/>
      <c r="AJ41" s="384"/>
      <c r="AK41" s="384"/>
      <c r="AL41" s="384"/>
      <c r="AM41" s="385"/>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x14ac:dyDescent="0.25">
      <c r="A42" s="72"/>
      <c r="B42" s="412"/>
      <c r="C42" s="412"/>
      <c r="D42" s="413"/>
      <c r="E42" s="405"/>
      <c r="F42" s="406"/>
      <c r="G42" s="406"/>
      <c r="H42" s="406"/>
      <c r="I42" s="407"/>
      <c r="J42" s="365" t="e">
        <f>IF(AND(' RIESGOS DE GESTION'!#REF!="Muy Baja",' RIESGOS DE GESTION'!#REF!="Leve"),CONCATENATE("R",' RIESGOS DE GESTION'!#REF!),"")</f>
        <v>#REF!</v>
      </c>
      <c r="K42" s="366"/>
      <c r="L42" s="366" t="e">
        <f>IF(AND(' RIESGOS DE GESTION'!#REF!="Muy Baja",' RIESGOS DE GESTION'!#REF!="Leve"),CONCATENATE("R",' RIESGOS DE GESTION'!#REF!),"")</f>
        <v>#REF!</v>
      </c>
      <c r="M42" s="366"/>
      <c r="N42" s="366" t="e">
        <f>IF(AND(' RIESGOS DE GESTION'!#REF!="Muy Baja",' RIESGOS DE GESTION'!#REF!="Leve"),CONCATENATE("R",' RIESGOS DE GESTION'!#REF!),"")</f>
        <v>#REF!</v>
      </c>
      <c r="O42" s="367"/>
      <c r="P42" s="365" t="e">
        <f>IF(AND(' RIESGOS DE GESTION'!#REF!="Muy Baja",' RIESGOS DE GESTION'!#REF!="Menor"),CONCATENATE("R",' RIESGOS DE GESTION'!#REF!),"")</f>
        <v>#REF!</v>
      </c>
      <c r="Q42" s="366"/>
      <c r="R42" s="366" t="e">
        <f>IF(AND(' RIESGOS DE GESTION'!#REF!="Muy Baja",' RIESGOS DE GESTION'!#REF!="Menor"),CONCATENATE("R",' RIESGOS DE GESTION'!#REF!),"")</f>
        <v>#REF!</v>
      </c>
      <c r="S42" s="366"/>
      <c r="T42" s="366" t="e">
        <f>IF(AND(' RIESGOS DE GESTION'!#REF!="Muy Baja",' RIESGOS DE GESTION'!#REF!="Menor"),CONCATENATE("R",' RIESGOS DE GESTION'!#REF!),"")</f>
        <v>#REF!</v>
      </c>
      <c r="U42" s="367"/>
      <c r="V42" s="374" t="e">
        <f>IF(AND(' RIESGOS DE GESTION'!#REF!="Muy Baja",' RIESGOS DE GESTION'!#REF!="Moderado"),CONCATENATE("R",' RIESGOS DE GESTION'!#REF!),"")</f>
        <v>#REF!</v>
      </c>
      <c r="W42" s="375"/>
      <c r="X42" s="375" t="e">
        <f>IF(AND(' RIESGOS DE GESTION'!#REF!="Muy Baja",' RIESGOS DE GESTION'!#REF!="Moderado"),CONCATENATE("R",' RIESGOS DE GESTION'!#REF!),"")</f>
        <v>#REF!</v>
      </c>
      <c r="Y42" s="375"/>
      <c r="Z42" s="375" t="e">
        <f>IF(AND(' RIESGOS DE GESTION'!#REF!="Muy Baja",' RIESGOS DE GESTION'!#REF!="Moderado"),CONCATENATE("R",' RIESGOS DE GESTION'!#REF!),"")</f>
        <v>#REF!</v>
      </c>
      <c r="AA42" s="376"/>
      <c r="AB42" s="392" t="e">
        <f>IF(AND(' RIESGOS DE GESTION'!#REF!="Muy Baja",' RIESGOS DE GESTION'!#REF!="Mayor"),CONCATENATE("R",' RIESGOS DE GESTION'!#REF!),"")</f>
        <v>#REF!</v>
      </c>
      <c r="AC42" s="393"/>
      <c r="AD42" s="393" t="e">
        <f>IF(AND(' RIESGOS DE GESTION'!#REF!="Muy Baja",' RIESGOS DE GESTION'!#REF!="Mayor"),CONCATENATE("R",' RIESGOS DE GESTION'!#REF!),"")</f>
        <v>#REF!</v>
      </c>
      <c r="AE42" s="393"/>
      <c r="AF42" s="393" t="e">
        <f>IF(AND(' RIESGOS DE GESTION'!#REF!="Muy Baja",' RIESGOS DE GESTION'!#REF!="Mayor"),CONCATENATE("R",' RIESGOS DE GESTION'!#REF!),"")</f>
        <v>#REF!</v>
      </c>
      <c r="AG42" s="394"/>
      <c r="AH42" s="383" t="e">
        <f>IF(AND(' RIESGOS DE GESTION'!#REF!="Muy Baja",' RIESGOS DE GESTION'!#REF!="Catastrófico"),CONCATENATE("R",' RIESGOS DE GESTION'!#REF!),"")</f>
        <v>#REF!</v>
      </c>
      <c r="AI42" s="384"/>
      <c r="AJ42" s="384" t="e">
        <f>IF(AND(' RIESGOS DE GESTION'!#REF!="Muy Baja",' RIESGOS DE GESTION'!#REF!="Catastrófico"),CONCATENATE("R",' RIESGOS DE GESTION'!#REF!),"")</f>
        <v>#REF!</v>
      </c>
      <c r="AK42" s="384"/>
      <c r="AL42" s="384" t="e">
        <f>IF(AND(' RIESGOS DE GESTION'!#REF!="Muy Baja",' RIESGOS DE GESTION'!#REF!="Catastrófico"),CONCATENATE("R",' RIESGOS DE GESTION'!#REF!),"")</f>
        <v>#REF!</v>
      </c>
      <c r="AM42" s="385"/>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x14ac:dyDescent="0.25">
      <c r="A43" s="72"/>
      <c r="B43" s="412"/>
      <c r="C43" s="412"/>
      <c r="D43" s="413"/>
      <c r="E43" s="405"/>
      <c r="F43" s="406"/>
      <c r="G43" s="406"/>
      <c r="H43" s="406"/>
      <c r="I43" s="407"/>
      <c r="J43" s="365"/>
      <c r="K43" s="366"/>
      <c r="L43" s="366"/>
      <c r="M43" s="366"/>
      <c r="N43" s="366"/>
      <c r="O43" s="367"/>
      <c r="P43" s="365"/>
      <c r="Q43" s="366"/>
      <c r="R43" s="366"/>
      <c r="S43" s="366"/>
      <c r="T43" s="366"/>
      <c r="U43" s="367"/>
      <c r="V43" s="374"/>
      <c r="W43" s="375"/>
      <c r="X43" s="375"/>
      <c r="Y43" s="375"/>
      <c r="Z43" s="375"/>
      <c r="AA43" s="376"/>
      <c r="AB43" s="392"/>
      <c r="AC43" s="393"/>
      <c r="AD43" s="393"/>
      <c r="AE43" s="393"/>
      <c r="AF43" s="393"/>
      <c r="AG43" s="394"/>
      <c r="AH43" s="383"/>
      <c r="AI43" s="384"/>
      <c r="AJ43" s="384"/>
      <c r="AK43" s="384"/>
      <c r="AL43" s="384"/>
      <c r="AM43" s="385"/>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x14ac:dyDescent="0.25">
      <c r="A44" s="72"/>
      <c r="B44" s="412"/>
      <c r="C44" s="412"/>
      <c r="D44" s="413"/>
      <c r="E44" s="405"/>
      <c r="F44" s="406"/>
      <c r="G44" s="406"/>
      <c r="H44" s="406"/>
      <c r="I44" s="407"/>
      <c r="J44" s="365" t="e">
        <f>IF(AND(' RIESGOS DE GESTION'!#REF!="Muy Baja",' RIESGOS DE GESTION'!#REF!="Leve"),CONCATENATE("R",' RIESGOS DE GESTION'!#REF!),"")</f>
        <v>#REF!</v>
      </c>
      <c r="K44" s="366"/>
      <c r="L44" s="366" t="e">
        <f>IF(AND(' RIESGOS DE GESTION'!#REF!="Muy Baja",' RIESGOS DE GESTION'!#REF!="Leve"),CONCATENATE("R",' RIESGOS DE GESTION'!#REF!),"")</f>
        <v>#REF!</v>
      </c>
      <c r="M44" s="366"/>
      <c r="N44" s="366" t="e">
        <f>IF(AND(' RIESGOS DE GESTION'!#REF!="Muy Baja",' RIESGOS DE GESTION'!#REF!="Leve"),CONCATENATE("R",' RIESGOS DE GESTION'!#REF!),"")</f>
        <v>#REF!</v>
      </c>
      <c r="O44" s="367"/>
      <c r="P44" s="365" t="e">
        <f>IF(AND(' RIESGOS DE GESTION'!#REF!="Muy Baja",' RIESGOS DE GESTION'!#REF!="Menor"),CONCATENATE("R",' RIESGOS DE GESTION'!#REF!),"")</f>
        <v>#REF!</v>
      </c>
      <c r="Q44" s="366"/>
      <c r="R44" s="366" t="e">
        <f>IF(AND(' RIESGOS DE GESTION'!#REF!="Muy Baja",' RIESGOS DE GESTION'!#REF!="Menor"),CONCATENATE("R",' RIESGOS DE GESTION'!#REF!),"")</f>
        <v>#REF!</v>
      </c>
      <c r="S44" s="366"/>
      <c r="T44" s="366" t="e">
        <f>IF(AND(' RIESGOS DE GESTION'!#REF!="Muy Baja",' RIESGOS DE GESTION'!#REF!="Menor"),CONCATENATE("R",' RIESGOS DE GESTION'!#REF!),"")</f>
        <v>#REF!</v>
      </c>
      <c r="U44" s="367"/>
      <c r="V44" s="374" t="e">
        <f>IF(AND(' RIESGOS DE GESTION'!#REF!="Muy Baja",' RIESGOS DE GESTION'!#REF!="Moderado"),CONCATENATE("R",' RIESGOS DE GESTION'!#REF!),"")</f>
        <v>#REF!</v>
      </c>
      <c r="W44" s="375"/>
      <c r="X44" s="375" t="e">
        <f>IF(AND(' RIESGOS DE GESTION'!#REF!="Muy Baja",' RIESGOS DE GESTION'!#REF!="Moderado"),CONCATENATE("R",' RIESGOS DE GESTION'!#REF!),"")</f>
        <v>#REF!</v>
      </c>
      <c r="Y44" s="375"/>
      <c r="Z44" s="375" t="e">
        <f>IF(AND(' RIESGOS DE GESTION'!#REF!="Muy Baja",' RIESGOS DE GESTION'!#REF!="Moderado"),CONCATENATE("R",' RIESGOS DE GESTION'!#REF!),"")</f>
        <v>#REF!</v>
      </c>
      <c r="AA44" s="376"/>
      <c r="AB44" s="392" t="e">
        <f>IF(AND(' RIESGOS DE GESTION'!#REF!="Muy Baja",' RIESGOS DE GESTION'!#REF!="Mayor"),CONCATENATE("R",' RIESGOS DE GESTION'!#REF!),"")</f>
        <v>#REF!</v>
      </c>
      <c r="AC44" s="393"/>
      <c r="AD44" s="393" t="e">
        <f>IF(AND(' RIESGOS DE GESTION'!#REF!="Muy Baja",' RIESGOS DE GESTION'!#REF!="Mayor"),CONCATENATE("R",' RIESGOS DE GESTION'!#REF!),"")</f>
        <v>#REF!</v>
      </c>
      <c r="AE44" s="393"/>
      <c r="AF44" s="393" t="e">
        <f>IF(AND(' RIESGOS DE GESTION'!#REF!="Muy Baja",' RIESGOS DE GESTION'!#REF!="Mayor"),CONCATENATE("R",' RIESGOS DE GESTION'!#REF!),"")</f>
        <v>#REF!</v>
      </c>
      <c r="AG44" s="394"/>
      <c r="AH44" s="383" t="e">
        <f>IF(AND(' RIESGOS DE GESTION'!#REF!="Muy Baja",' RIESGOS DE GESTION'!#REF!="Catastrófico"),CONCATENATE("R",' RIESGOS DE GESTION'!#REF!),"")</f>
        <v>#REF!</v>
      </c>
      <c r="AI44" s="384"/>
      <c r="AJ44" s="384" t="e">
        <f>IF(AND(' RIESGOS DE GESTION'!#REF!="Muy Baja",' RIESGOS DE GESTION'!#REF!="Catastrófico"),CONCATENATE("R",' RIESGOS DE GESTION'!#REF!),"")</f>
        <v>#REF!</v>
      </c>
      <c r="AK44" s="384"/>
      <c r="AL44" s="384" t="e">
        <f>IF(AND(' RIESGOS DE GESTION'!#REF!="Muy Baja",' RIESGOS DE GESTION'!#REF!="Catastrófico"),CONCATENATE("R",' RIESGOS DE GESTION'!#REF!),"")</f>
        <v>#REF!</v>
      </c>
      <c r="AM44" s="385"/>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x14ac:dyDescent="0.3">
      <c r="A45" s="72"/>
      <c r="B45" s="412"/>
      <c r="C45" s="412"/>
      <c r="D45" s="413"/>
      <c r="E45" s="408"/>
      <c r="F45" s="409"/>
      <c r="G45" s="409"/>
      <c r="H45" s="409"/>
      <c r="I45" s="410"/>
      <c r="J45" s="368"/>
      <c r="K45" s="369"/>
      <c r="L45" s="369"/>
      <c r="M45" s="369"/>
      <c r="N45" s="369"/>
      <c r="O45" s="370"/>
      <c r="P45" s="368"/>
      <c r="Q45" s="369"/>
      <c r="R45" s="369"/>
      <c r="S45" s="369"/>
      <c r="T45" s="369"/>
      <c r="U45" s="370"/>
      <c r="V45" s="377"/>
      <c r="W45" s="378"/>
      <c r="X45" s="378"/>
      <c r="Y45" s="378"/>
      <c r="Z45" s="378"/>
      <c r="AA45" s="379"/>
      <c r="AB45" s="395"/>
      <c r="AC45" s="396"/>
      <c r="AD45" s="396"/>
      <c r="AE45" s="396"/>
      <c r="AF45" s="396"/>
      <c r="AG45" s="397"/>
      <c r="AH45" s="386"/>
      <c r="AI45" s="387"/>
      <c r="AJ45" s="387"/>
      <c r="AK45" s="387"/>
      <c r="AL45" s="387"/>
      <c r="AM45" s="388"/>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x14ac:dyDescent="0.25">
      <c r="A46" s="72"/>
      <c r="B46" s="72"/>
      <c r="C46" s="72"/>
      <c r="D46" s="72"/>
      <c r="E46" s="72"/>
      <c r="F46" s="72"/>
      <c r="G46" s="72"/>
      <c r="H46" s="72"/>
      <c r="I46" s="72"/>
      <c r="J46" s="402" t="s">
        <v>281</v>
      </c>
      <c r="K46" s="403"/>
      <c r="L46" s="403"/>
      <c r="M46" s="403"/>
      <c r="N46" s="403"/>
      <c r="O46" s="404"/>
      <c r="P46" s="402" t="s">
        <v>282</v>
      </c>
      <c r="Q46" s="403"/>
      <c r="R46" s="403"/>
      <c r="S46" s="403"/>
      <c r="T46" s="403"/>
      <c r="U46" s="404"/>
      <c r="V46" s="402" t="s">
        <v>283</v>
      </c>
      <c r="W46" s="403"/>
      <c r="X46" s="403"/>
      <c r="Y46" s="403"/>
      <c r="Z46" s="403"/>
      <c r="AA46" s="404"/>
      <c r="AB46" s="402" t="s">
        <v>284</v>
      </c>
      <c r="AC46" s="411"/>
      <c r="AD46" s="403"/>
      <c r="AE46" s="403"/>
      <c r="AF46" s="403"/>
      <c r="AG46" s="404"/>
      <c r="AH46" s="402" t="s">
        <v>285</v>
      </c>
      <c r="AI46" s="403"/>
      <c r="AJ46" s="403"/>
      <c r="AK46" s="403"/>
      <c r="AL46" s="403"/>
      <c r="AM46" s="404"/>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x14ac:dyDescent="0.25">
      <c r="A47" s="72"/>
      <c r="B47" s="72"/>
      <c r="C47" s="72"/>
      <c r="D47" s="72"/>
      <c r="E47" s="72"/>
      <c r="F47" s="72"/>
      <c r="G47" s="72"/>
      <c r="H47" s="72"/>
      <c r="I47" s="72"/>
      <c r="J47" s="405"/>
      <c r="K47" s="406"/>
      <c r="L47" s="406"/>
      <c r="M47" s="406"/>
      <c r="N47" s="406"/>
      <c r="O47" s="407"/>
      <c r="P47" s="405"/>
      <c r="Q47" s="406"/>
      <c r="R47" s="406"/>
      <c r="S47" s="406"/>
      <c r="T47" s="406"/>
      <c r="U47" s="407"/>
      <c r="V47" s="405"/>
      <c r="W47" s="406"/>
      <c r="X47" s="406"/>
      <c r="Y47" s="406"/>
      <c r="Z47" s="406"/>
      <c r="AA47" s="407"/>
      <c r="AB47" s="405"/>
      <c r="AC47" s="406"/>
      <c r="AD47" s="406"/>
      <c r="AE47" s="406"/>
      <c r="AF47" s="406"/>
      <c r="AG47" s="407"/>
      <c r="AH47" s="405"/>
      <c r="AI47" s="406"/>
      <c r="AJ47" s="406"/>
      <c r="AK47" s="406"/>
      <c r="AL47" s="406"/>
      <c r="AM47" s="407"/>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x14ac:dyDescent="0.25">
      <c r="A48" s="72"/>
      <c r="B48" s="72"/>
      <c r="C48" s="72"/>
      <c r="D48" s="72"/>
      <c r="E48" s="72"/>
      <c r="F48" s="72"/>
      <c r="G48" s="72"/>
      <c r="H48" s="72"/>
      <c r="I48" s="72"/>
      <c r="J48" s="405"/>
      <c r="K48" s="406"/>
      <c r="L48" s="406"/>
      <c r="M48" s="406"/>
      <c r="N48" s="406"/>
      <c r="O48" s="407"/>
      <c r="P48" s="405"/>
      <c r="Q48" s="406"/>
      <c r="R48" s="406"/>
      <c r="S48" s="406"/>
      <c r="T48" s="406"/>
      <c r="U48" s="407"/>
      <c r="V48" s="405"/>
      <c r="W48" s="406"/>
      <c r="X48" s="406"/>
      <c r="Y48" s="406"/>
      <c r="Z48" s="406"/>
      <c r="AA48" s="407"/>
      <c r="AB48" s="405"/>
      <c r="AC48" s="406"/>
      <c r="AD48" s="406"/>
      <c r="AE48" s="406"/>
      <c r="AF48" s="406"/>
      <c r="AG48" s="407"/>
      <c r="AH48" s="405"/>
      <c r="AI48" s="406"/>
      <c r="AJ48" s="406"/>
      <c r="AK48" s="406"/>
      <c r="AL48" s="406"/>
      <c r="AM48" s="407"/>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x14ac:dyDescent="0.25">
      <c r="A49" s="72"/>
      <c r="B49" s="72"/>
      <c r="C49" s="72"/>
      <c r="D49" s="72"/>
      <c r="E49" s="72"/>
      <c r="F49" s="72"/>
      <c r="G49" s="72"/>
      <c r="H49" s="72"/>
      <c r="I49" s="72"/>
      <c r="J49" s="405"/>
      <c r="K49" s="406"/>
      <c r="L49" s="406"/>
      <c r="M49" s="406"/>
      <c r="N49" s="406"/>
      <c r="O49" s="407"/>
      <c r="P49" s="405"/>
      <c r="Q49" s="406"/>
      <c r="R49" s="406"/>
      <c r="S49" s="406"/>
      <c r="T49" s="406"/>
      <c r="U49" s="407"/>
      <c r="V49" s="405"/>
      <c r="W49" s="406"/>
      <c r="X49" s="406"/>
      <c r="Y49" s="406"/>
      <c r="Z49" s="406"/>
      <c r="AA49" s="407"/>
      <c r="AB49" s="405"/>
      <c r="AC49" s="406"/>
      <c r="AD49" s="406"/>
      <c r="AE49" s="406"/>
      <c r="AF49" s="406"/>
      <c r="AG49" s="407"/>
      <c r="AH49" s="405"/>
      <c r="AI49" s="406"/>
      <c r="AJ49" s="406"/>
      <c r="AK49" s="406"/>
      <c r="AL49" s="406"/>
      <c r="AM49" s="407"/>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x14ac:dyDescent="0.25">
      <c r="A50" s="72"/>
      <c r="B50" s="72"/>
      <c r="C50" s="72"/>
      <c r="D50" s="72"/>
      <c r="E50" s="72"/>
      <c r="F50" s="72"/>
      <c r="G50" s="72"/>
      <c r="H50" s="72"/>
      <c r="I50" s="72"/>
      <c r="J50" s="405"/>
      <c r="K50" s="406"/>
      <c r="L50" s="406"/>
      <c r="M50" s="406"/>
      <c r="N50" s="406"/>
      <c r="O50" s="407"/>
      <c r="P50" s="405"/>
      <c r="Q50" s="406"/>
      <c r="R50" s="406"/>
      <c r="S50" s="406"/>
      <c r="T50" s="406"/>
      <c r="U50" s="407"/>
      <c r="V50" s="405"/>
      <c r="W50" s="406"/>
      <c r="X50" s="406"/>
      <c r="Y50" s="406"/>
      <c r="Z50" s="406"/>
      <c r="AA50" s="407"/>
      <c r="AB50" s="405"/>
      <c r="AC50" s="406"/>
      <c r="AD50" s="406"/>
      <c r="AE50" s="406"/>
      <c r="AF50" s="406"/>
      <c r="AG50" s="407"/>
      <c r="AH50" s="405"/>
      <c r="AI50" s="406"/>
      <c r="AJ50" s="406"/>
      <c r="AK50" s="406"/>
      <c r="AL50" s="406"/>
      <c r="AM50" s="407"/>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x14ac:dyDescent="0.3">
      <c r="A51" s="72"/>
      <c r="B51" s="72"/>
      <c r="C51" s="72"/>
      <c r="D51" s="72"/>
      <c r="E51" s="72"/>
      <c r="F51" s="72"/>
      <c r="G51" s="72"/>
      <c r="H51" s="72"/>
      <c r="I51" s="72"/>
      <c r="J51" s="408"/>
      <c r="K51" s="409"/>
      <c r="L51" s="409"/>
      <c r="M51" s="409"/>
      <c r="N51" s="409"/>
      <c r="O51" s="410"/>
      <c r="P51" s="408"/>
      <c r="Q51" s="409"/>
      <c r="R51" s="409"/>
      <c r="S51" s="409"/>
      <c r="T51" s="409"/>
      <c r="U51" s="410"/>
      <c r="V51" s="408"/>
      <c r="W51" s="409"/>
      <c r="X51" s="409"/>
      <c r="Y51" s="409"/>
      <c r="Z51" s="409"/>
      <c r="AA51" s="410"/>
      <c r="AB51" s="408"/>
      <c r="AC51" s="409"/>
      <c r="AD51" s="409"/>
      <c r="AE51" s="409"/>
      <c r="AF51" s="409"/>
      <c r="AG51" s="410"/>
      <c r="AH51" s="408"/>
      <c r="AI51" s="409"/>
      <c r="AJ51" s="409"/>
      <c r="AK51" s="409"/>
      <c r="AL51" s="409"/>
      <c r="AM51" s="410"/>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x14ac:dyDescent="0.25">
      <c r="B137" s="72"/>
      <c r="C137" s="72"/>
      <c r="D137" s="72"/>
      <c r="E137" s="72"/>
      <c r="F137" s="72"/>
      <c r="G137" s="72"/>
      <c r="H137" s="72"/>
      <c r="I137" s="72"/>
    </row>
    <row r="138" spans="2:63" x14ac:dyDescent="0.25">
      <c r="B138" s="72"/>
      <c r="C138" s="72"/>
      <c r="D138" s="72"/>
      <c r="E138" s="72"/>
      <c r="F138" s="72"/>
      <c r="G138" s="72"/>
      <c r="H138" s="72"/>
      <c r="I138" s="72"/>
    </row>
    <row r="139" spans="2:63" x14ac:dyDescent="0.25">
      <c r="B139" s="72"/>
      <c r="C139" s="72"/>
      <c r="D139" s="72"/>
      <c r="E139" s="72"/>
      <c r="F139" s="72"/>
      <c r="G139" s="72"/>
      <c r="H139" s="72"/>
      <c r="I139" s="72"/>
    </row>
    <row r="140" spans="2:63" x14ac:dyDescent="0.25">
      <c r="B140" s="72"/>
      <c r="C140" s="72"/>
      <c r="D140" s="72"/>
      <c r="E140" s="72"/>
      <c r="F140" s="72"/>
      <c r="G140" s="72"/>
      <c r="H140" s="72"/>
      <c r="I140" s="72"/>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x14ac:dyDescent="0.25">
      <c r="A2" s="72"/>
      <c r="B2" s="479" t="s">
        <v>286</v>
      </c>
      <c r="C2" s="480"/>
      <c r="D2" s="480"/>
      <c r="E2" s="480"/>
      <c r="F2" s="480"/>
      <c r="G2" s="480"/>
      <c r="H2" s="480"/>
      <c r="I2" s="480"/>
      <c r="J2" s="401" t="s">
        <v>15</v>
      </c>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x14ac:dyDescent="0.25">
      <c r="A3" s="72"/>
      <c r="B3" s="480"/>
      <c r="C3" s="480"/>
      <c r="D3" s="480"/>
      <c r="E3" s="480"/>
      <c r="F3" s="480"/>
      <c r="G3" s="480"/>
      <c r="H3" s="480"/>
      <c r="I3" s="480"/>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x14ac:dyDescent="0.25">
      <c r="A4" s="72"/>
      <c r="B4" s="480"/>
      <c r="C4" s="480"/>
      <c r="D4" s="480"/>
      <c r="E4" s="480"/>
      <c r="F4" s="480"/>
      <c r="G4" s="480"/>
      <c r="H4" s="480"/>
      <c r="I4" s="480"/>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x14ac:dyDescent="0.25">
      <c r="A6" s="72"/>
      <c r="B6" s="412" t="s">
        <v>212</v>
      </c>
      <c r="C6" s="412"/>
      <c r="D6" s="413"/>
      <c r="E6" s="450" t="s">
        <v>272</v>
      </c>
      <c r="F6" s="451"/>
      <c r="G6" s="451"/>
      <c r="H6" s="451"/>
      <c r="I6" s="452"/>
      <c r="J6" s="35" t="e">
        <f>IF(AND(' RIESGOS DE GESTION'!#REF!="Muy Alta",' RIESGOS DE GESTION'!#REF!="Leve"),CONCATENATE("R1C",' RIESGOS DE GESTION'!#REF!),"")</f>
        <v>#REF!</v>
      </c>
      <c r="K6" s="36" t="e">
        <f>IF(AND(' RIESGOS DE GESTION'!#REF!="Muy Alta",' RIESGOS DE GESTION'!#REF!="Leve"),CONCATENATE("R1C",' RIESGOS DE GESTION'!#REF!),"")</f>
        <v>#REF!</v>
      </c>
      <c r="L6" s="36" t="e">
        <f>IF(AND(' RIESGOS DE GESTION'!#REF!="Muy Alta",' RIESGOS DE GESTION'!#REF!="Leve"),CONCATENATE("R1C",' RIESGOS DE GESTION'!#REF!),"")</f>
        <v>#REF!</v>
      </c>
      <c r="M6" s="36" t="e">
        <f>IF(AND(' RIESGOS DE GESTION'!#REF!="Muy Alta",' RIESGOS DE GESTION'!#REF!="Leve"),CONCATENATE("R1C",' RIESGOS DE GESTION'!#REF!),"")</f>
        <v>#REF!</v>
      </c>
      <c r="N6" s="36" t="e">
        <f>IF(AND(' RIESGOS DE GESTION'!#REF!="Muy Alta",' RIESGOS DE GESTION'!#REF!="Leve"),CONCATENATE("R1C",' RIESGOS DE GESTION'!#REF!),"")</f>
        <v>#REF!</v>
      </c>
      <c r="O6" s="37" t="e">
        <f>IF(AND(' RIESGOS DE GESTION'!#REF!="Muy Alta",' RIESGOS DE GESTION'!#REF!="Leve"),CONCATENATE("R1C",' RIESGOS DE GESTION'!#REF!),"")</f>
        <v>#REF!</v>
      </c>
      <c r="P6" s="35" t="e">
        <f>IF(AND(' RIESGOS DE GESTION'!#REF!="Muy Alta",' RIESGOS DE GESTION'!#REF!="Menor"),CONCATENATE("R1C",' RIESGOS DE GESTION'!#REF!),"")</f>
        <v>#REF!</v>
      </c>
      <c r="Q6" s="36" t="e">
        <f>IF(AND(' RIESGOS DE GESTION'!#REF!="Muy Alta",' RIESGOS DE GESTION'!#REF!="Menor"),CONCATENATE("R1C",' RIESGOS DE GESTION'!#REF!),"")</f>
        <v>#REF!</v>
      </c>
      <c r="R6" s="36" t="e">
        <f>IF(AND(' RIESGOS DE GESTION'!#REF!="Muy Alta",' RIESGOS DE GESTION'!#REF!="Menor"),CONCATENATE("R1C",' RIESGOS DE GESTION'!#REF!),"")</f>
        <v>#REF!</v>
      </c>
      <c r="S6" s="36" t="e">
        <f>IF(AND(' RIESGOS DE GESTION'!#REF!="Muy Alta",' RIESGOS DE GESTION'!#REF!="Menor"),CONCATENATE("R1C",' RIESGOS DE GESTION'!#REF!),"")</f>
        <v>#REF!</v>
      </c>
      <c r="T6" s="36" t="e">
        <f>IF(AND(' RIESGOS DE GESTION'!#REF!="Muy Alta",' RIESGOS DE GESTION'!#REF!="Menor"),CONCATENATE("R1C",' RIESGOS DE GESTION'!#REF!),"")</f>
        <v>#REF!</v>
      </c>
      <c r="U6" s="37" t="e">
        <f>IF(AND(' RIESGOS DE GESTION'!#REF!="Muy Alta",' RIESGOS DE GESTION'!#REF!="Menor"),CONCATENATE("R1C",' RIESGOS DE GESTION'!#REF!),"")</f>
        <v>#REF!</v>
      </c>
      <c r="V6" s="35" t="e">
        <f>IF(AND(' RIESGOS DE GESTION'!#REF!="Muy Alta",' RIESGOS DE GESTION'!#REF!="Moderado"),CONCATENATE("R1C",' RIESGOS DE GESTION'!#REF!),"")</f>
        <v>#REF!</v>
      </c>
      <c r="W6" s="36" t="e">
        <f>IF(AND(' RIESGOS DE GESTION'!#REF!="Muy Alta",' RIESGOS DE GESTION'!#REF!="Moderado"),CONCATENATE("R1C",' RIESGOS DE GESTION'!#REF!),"")</f>
        <v>#REF!</v>
      </c>
      <c r="X6" s="36" t="e">
        <f>IF(AND(' RIESGOS DE GESTION'!#REF!="Muy Alta",' RIESGOS DE GESTION'!#REF!="Moderado"),CONCATENATE("R1C",' RIESGOS DE GESTION'!#REF!),"")</f>
        <v>#REF!</v>
      </c>
      <c r="Y6" s="36" t="e">
        <f>IF(AND(' RIESGOS DE GESTION'!#REF!="Muy Alta",' RIESGOS DE GESTION'!#REF!="Moderado"),CONCATENATE("R1C",' RIESGOS DE GESTION'!#REF!),"")</f>
        <v>#REF!</v>
      </c>
      <c r="Z6" s="36" t="e">
        <f>IF(AND(' RIESGOS DE GESTION'!#REF!="Muy Alta",' RIESGOS DE GESTION'!#REF!="Moderado"),CONCATENATE("R1C",' RIESGOS DE GESTION'!#REF!),"")</f>
        <v>#REF!</v>
      </c>
      <c r="AA6" s="37" t="e">
        <f>IF(AND(' RIESGOS DE GESTION'!#REF!="Muy Alta",' RIESGOS DE GESTION'!#REF!="Moderado"),CONCATENATE("R1C",' RIESGOS DE GESTION'!#REF!),"")</f>
        <v>#REF!</v>
      </c>
      <c r="AB6" s="35" t="e">
        <f>IF(AND(' RIESGOS DE GESTION'!#REF!="Muy Alta",' RIESGOS DE GESTION'!#REF!="Mayor"),CONCATENATE("R1C",' RIESGOS DE GESTION'!#REF!),"")</f>
        <v>#REF!</v>
      </c>
      <c r="AC6" s="36" t="e">
        <f>IF(AND(' RIESGOS DE GESTION'!#REF!="Muy Alta",' RIESGOS DE GESTION'!#REF!="Mayor"),CONCATENATE("R1C",' RIESGOS DE GESTION'!#REF!),"")</f>
        <v>#REF!</v>
      </c>
      <c r="AD6" s="36" t="e">
        <f>IF(AND(' RIESGOS DE GESTION'!#REF!="Muy Alta",' RIESGOS DE GESTION'!#REF!="Mayor"),CONCATENATE("R1C",' RIESGOS DE GESTION'!#REF!),"")</f>
        <v>#REF!</v>
      </c>
      <c r="AE6" s="36" t="e">
        <f>IF(AND(' RIESGOS DE GESTION'!#REF!="Muy Alta",' RIESGOS DE GESTION'!#REF!="Mayor"),CONCATENATE("R1C",' RIESGOS DE GESTION'!#REF!),"")</f>
        <v>#REF!</v>
      </c>
      <c r="AF6" s="36" t="e">
        <f>IF(AND(' RIESGOS DE GESTION'!#REF!="Muy Alta",' RIESGOS DE GESTION'!#REF!="Mayor"),CONCATENATE("R1C",' RIESGOS DE GESTION'!#REF!),"")</f>
        <v>#REF!</v>
      </c>
      <c r="AG6" s="37" t="e">
        <f>IF(AND(' RIESGOS DE GESTION'!#REF!="Muy Alta",' RIESGOS DE GESTION'!#REF!="Mayor"),CONCATENATE("R1C",' RIESGOS DE GESTION'!#REF!),"")</f>
        <v>#REF!</v>
      </c>
      <c r="AH6" s="38" t="e">
        <f>IF(AND(' RIESGOS DE GESTION'!#REF!="Muy Alta",' RIESGOS DE GESTION'!#REF!="Catastrófico"),CONCATENATE("R1C",' RIESGOS DE GESTION'!#REF!),"")</f>
        <v>#REF!</v>
      </c>
      <c r="AI6" s="39" t="e">
        <f>IF(AND(' RIESGOS DE GESTION'!#REF!="Muy Alta",' RIESGOS DE GESTION'!#REF!="Catastrófico"),CONCATENATE("R1C",' RIESGOS DE GESTION'!#REF!),"")</f>
        <v>#REF!</v>
      </c>
      <c r="AJ6" s="39" t="e">
        <f>IF(AND(' RIESGOS DE GESTION'!#REF!="Muy Alta",' RIESGOS DE GESTION'!#REF!="Catastrófico"),CONCATENATE("R1C",' RIESGOS DE GESTION'!#REF!),"")</f>
        <v>#REF!</v>
      </c>
      <c r="AK6" s="39" t="e">
        <f>IF(AND(' RIESGOS DE GESTION'!#REF!="Muy Alta",' RIESGOS DE GESTION'!#REF!="Catastrófico"),CONCATENATE("R1C",' RIESGOS DE GESTION'!#REF!),"")</f>
        <v>#REF!</v>
      </c>
      <c r="AL6" s="39" t="e">
        <f>IF(AND(' RIESGOS DE GESTION'!#REF!="Muy Alta",' RIESGOS DE GESTION'!#REF!="Catastrófico"),CONCATENATE("R1C",' RIESGOS DE GESTION'!#REF!),"")</f>
        <v>#REF!</v>
      </c>
      <c r="AM6" s="40" t="e">
        <f>IF(AND(' RIESGOS DE GESTION'!#REF!="Muy Alta",' RIESGOS DE GESTION'!#REF!="Catastrófico"),CONCATENATE("R1C",' RIESGOS DE GESTION'!#REF!),"")</f>
        <v>#REF!</v>
      </c>
      <c r="AN6" s="72"/>
      <c r="AO6" s="470" t="s">
        <v>273</v>
      </c>
      <c r="AP6" s="471"/>
      <c r="AQ6" s="471"/>
      <c r="AR6" s="471"/>
      <c r="AS6" s="471"/>
      <c r="AT6" s="4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x14ac:dyDescent="0.25">
      <c r="A7" s="72"/>
      <c r="B7" s="412"/>
      <c r="C7" s="412"/>
      <c r="D7" s="413"/>
      <c r="E7" s="453"/>
      <c r="F7" s="454"/>
      <c r="G7" s="454"/>
      <c r="H7" s="454"/>
      <c r="I7" s="455"/>
      <c r="J7" s="41" t="e">
        <f>IF(AND(' RIESGOS DE GESTION'!#REF!="Muy Alta",' RIESGOS DE GESTION'!#REF!="Leve"),CONCATENATE("R2C",' RIESGOS DE GESTION'!#REF!),"")</f>
        <v>#REF!</v>
      </c>
      <c r="K7" s="42" t="e">
        <f>IF(AND(' RIESGOS DE GESTION'!#REF!="Muy Alta",' RIESGOS DE GESTION'!#REF!="Leve"),CONCATENATE("R2C",' RIESGOS DE GESTION'!#REF!),"")</f>
        <v>#REF!</v>
      </c>
      <c r="L7" s="42" t="e">
        <f>IF(AND(' RIESGOS DE GESTION'!#REF!="Muy Alta",' RIESGOS DE GESTION'!#REF!="Leve"),CONCATENATE("R2C",' RIESGOS DE GESTION'!#REF!),"")</f>
        <v>#REF!</v>
      </c>
      <c r="M7" s="42" t="e">
        <f>IF(AND(' RIESGOS DE GESTION'!#REF!="Muy Alta",' RIESGOS DE GESTION'!#REF!="Leve"),CONCATENATE("R2C",' RIESGOS DE GESTION'!#REF!),"")</f>
        <v>#REF!</v>
      </c>
      <c r="N7" s="42" t="e">
        <f>IF(AND(' RIESGOS DE GESTION'!#REF!="Muy Alta",' RIESGOS DE GESTION'!#REF!="Leve"),CONCATENATE("R2C",' RIESGOS DE GESTION'!#REF!),"")</f>
        <v>#REF!</v>
      </c>
      <c r="O7" s="43" t="e">
        <f>IF(AND(' RIESGOS DE GESTION'!#REF!="Muy Alta",' RIESGOS DE GESTION'!#REF!="Leve"),CONCATENATE("R2C",' RIESGOS DE GESTION'!#REF!),"")</f>
        <v>#REF!</v>
      </c>
      <c r="P7" s="41" t="e">
        <f>IF(AND(' RIESGOS DE GESTION'!#REF!="Muy Alta",' RIESGOS DE GESTION'!#REF!="Menor"),CONCATENATE("R2C",' RIESGOS DE GESTION'!#REF!),"")</f>
        <v>#REF!</v>
      </c>
      <c r="Q7" s="42" t="e">
        <f>IF(AND(' RIESGOS DE GESTION'!#REF!="Muy Alta",' RIESGOS DE GESTION'!#REF!="Menor"),CONCATENATE("R2C",' RIESGOS DE GESTION'!#REF!),"")</f>
        <v>#REF!</v>
      </c>
      <c r="R7" s="42" t="e">
        <f>IF(AND(' RIESGOS DE GESTION'!#REF!="Muy Alta",' RIESGOS DE GESTION'!#REF!="Menor"),CONCATENATE("R2C",' RIESGOS DE GESTION'!#REF!),"")</f>
        <v>#REF!</v>
      </c>
      <c r="S7" s="42" t="e">
        <f>IF(AND(' RIESGOS DE GESTION'!#REF!="Muy Alta",' RIESGOS DE GESTION'!#REF!="Menor"),CONCATENATE("R2C",' RIESGOS DE GESTION'!#REF!),"")</f>
        <v>#REF!</v>
      </c>
      <c r="T7" s="42" t="e">
        <f>IF(AND(' RIESGOS DE GESTION'!#REF!="Muy Alta",' RIESGOS DE GESTION'!#REF!="Menor"),CONCATENATE("R2C",' RIESGOS DE GESTION'!#REF!),"")</f>
        <v>#REF!</v>
      </c>
      <c r="U7" s="43" t="e">
        <f>IF(AND(' RIESGOS DE GESTION'!#REF!="Muy Alta",' RIESGOS DE GESTION'!#REF!="Menor"),CONCATENATE("R2C",' RIESGOS DE GESTION'!#REF!),"")</f>
        <v>#REF!</v>
      </c>
      <c r="V7" s="41" t="e">
        <f>IF(AND(' RIESGOS DE GESTION'!#REF!="Muy Alta",' RIESGOS DE GESTION'!#REF!="Moderado"),CONCATENATE("R2C",' RIESGOS DE GESTION'!#REF!),"")</f>
        <v>#REF!</v>
      </c>
      <c r="W7" s="42" t="e">
        <f>IF(AND(' RIESGOS DE GESTION'!#REF!="Muy Alta",' RIESGOS DE GESTION'!#REF!="Moderado"),CONCATENATE("R2C",' RIESGOS DE GESTION'!#REF!),"")</f>
        <v>#REF!</v>
      </c>
      <c r="X7" s="42" t="e">
        <f>IF(AND(' RIESGOS DE GESTION'!#REF!="Muy Alta",' RIESGOS DE GESTION'!#REF!="Moderado"),CONCATENATE("R2C",' RIESGOS DE GESTION'!#REF!),"")</f>
        <v>#REF!</v>
      </c>
      <c r="Y7" s="42" t="e">
        <f>IF(AND(' RIESGOS DE GESTION'!#REF!="Muy Alta",' RIESGOS DE GESTION'!#REF!="Moderado"),CONCATENATE("R2C",' RIESGOS DE GESTION'!#REF!),"")</f>
        <v>#REF!</v>
      </c>
      <c r="Z7" s="42" t="e">
        <f>IF(AND(' RIESGOS DE GESTION'!#REF!="Muy Alta",' RIESGOS DE GESTION'!#REF!="Moderado"),CONCATENATE("R2C",' RIESGOS DE GESTION'!#REF!),"")</f>
        <v>#REF!</v>
      </c>
      <c r="AA7" s="43" t="e">
        <f>IF(AND(' RIESGOS DE GESTION'!#REF!="Muy Alta",' RIESGOS DE GESTION'!#REF!="Moderado"),CONCATENATE("R2C",' RIESGOS DE GESTION'!#REF!),"")</f>
        <v>#REF!</v>
      </c>
      <c r="AB7" s="41" t="e">
        <f>IF(AND(' RIESGOS DE GESTION'!#REF!="Muy Alta",' RIESGOS DE GESTION'!#REF!="Mayor"),CONCATENATE("R2C",' RIESGOS DE GESTION'!#REF!),"")</f>
        <v>#REF!</v>
      </c>
      <c r="AC7" s="42" t="e">
        <f>IF(AND(' RIESGOS DE GESTION'!#REF!="Muy Alta",' RIESGOS DE GESTION'!#REF!="Mayor"),CONCATENATE("R2C",' RIESGOS DE GESTION'!#REF!),"")</f>
        <v>#REF!</v>
      </c>
      <c r="AD7" s="42" t="e">
        <f>IF(AND(' RIESGOS DE GESTION'!#REF!="Muy Alta",' RIESGOS DE GESTION'!#REF!="Mayor"),CONCATENATE("R2C",' RIESGOS DE GESTION'!#REF!),"")</f>
        <v>#REF!</v>
      </c>
      <c r="AE7" s="42" t="e">
        <f>IF(AND(' RIESGOS DE GESTION'!#REF!="Muy Alta",' RIESGOS DE GESTION'!#REF!="Mayor"),CONCATENATE("R2C",' RIESGOS DE GESTION'!#REF!),"")</f>
        <v>#REF!</v>
      </c>
      <c r="AF7" s="42" t="e">
        <f>IF(AND(' RIESGOS DE GESTION'!#REF!="Muy Alta",' RIESGOS DE GESTION'!#REF!="Mayor"),CONCATENATE("R2C",' RIESGOS DE GESTION'!#REF!),"")</f>
        <v>#REF!</v>
      </c>
      <c r="AG7" s="43" t="e">
        <f>IF(AND(' RIESGOS DE GESTION'!#REF!="Muy Alta",' RIESGOS DE GESTION'!#REF!="Mayor"),CONCATENATE("R2C",' RIESGOS DE GESTION'!#REF!),"")</f>
        <v>#REF!</v>
      </c>
      <c r="AH7" s="44" t="e">
        <f>IF(AND(' RIESGOS DE GESTION'!#REF!="Muy Alta",' RIESGOS DE GESTION'!#REF!="Catastrófico"),CONCATENATE("R2C",' RIESGOS DE GESTION'!#REF!),"")</f>
        <v>#REF!</v>
      </c>
      <c r="AI7" s="45" t="e">
        <f>IF(AND(' RIESGOS DE GESTION'!#REF!="Muy Alta",' RIESGOS DE GESTION'!#REF!="Catastrófico"),CONCATENATE("R2C",' RIESGOS DE GESTION'!#REF!),"")</f>
        <v>#REF!</v>
      </c>
      <c r="AJ7" s="45" t="e">
        <f>IF(AND(' RIESGOS DE GESTION'!#REF!="Muy Alta",' RIESGOS DE GESTION'!#REF!="Catastrófico"),CONCATENATE("R2C",' RIESGOS DE GESTION'!#REF!),"")</f>
        <v>#REF!</v>
      </c>
      <c r="AK7" s="45" t="e">
        <f>IF(AND(' RIESGOS DE GESTION'!#REF!="Muy Alta",' RIESGOS DE GESTION'!#REF!="Catastrófico"),CONCATENATE("R2C",' RIESGOS DE GESTION'!#REF!),"")</f>
        <v>#REF!</v>
      </c>
      <c r="AL7" s="45" t="e">
        <f>IF(AND(' RIESGOS DE GESTION'!#REF!="Muy Alta",' RIESGOS DE GESTION'!#REF!="Catastrófico"),CONCATENATE("R2C",' RIESGOS DE GESTION'!#REF!),"")</f>
        <v>#REF!</v>
      </c>
      <c r="AM7" s="46" t="e">
        <f>IF(AND(' RIESGOS DE GESTION'!#REF!="Muy Alta",' RIESGOS DE GESTION'!#REF!="Catastrófico"),CONCATENATE("R2C",' RIESGOS DE GESTION'!#REF!),"")</f>
        <v>#REF!</v>
      </c>
      <c r="AN7" s="72"/>
      <c r="AO7" s="473"/>
      <c r="AP7" s="474"/>
      <c r="AQ7" s="474"/>
      <c r="AR7" s="474"/>
      <c r="AS7" s="474"/>
      <c r="AT7" s="475"/>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x14ac:dyDescent="0.25">
      <c r="A8" s="72"/>
      <c r="B8" s="412"/>
      <c r="C8" s="412"/>
      <c r="D8" s="413"/>
      <c r="E8" s="453"/>
      <c r="F8" s="454"/>
      <c r="G8" s="454"/>
      <c r="H8" s="454"/>
      <c r="I8" s="455"/>
      <c r="J8" s="41" t="e">
        <f>IF(AND(' RIESGOS DE GESTION'!#REF!="Muy Alta",' RIESGOS DE GESTION'!#REF!="Leve"),CONCATENATE("R3C",' RIESGOS DE GESTION'!#REF!),"")</f>
        <v>#REF!</v>
      </c>
      <c r="K8" s="42" t="e">
        <f>IF(AND(' RIESGOS DE GESTION'!#REF!="Muy Alta",' RIESGOS DE GESTION'!#REF!="Leve"),CONCATENATE("R3C",' RIESGOS DE GESTION'!#REF!),"")</f>
        <v>#REF!</v>
      </c>
      <c r="L8" s="42" t="e">
        <f>IF(AND(' RIESGOS DE GESTION'!#REF!="Muy Alta",' RIESGOS DE GESTION'!#REF!="Leve"),CONCATENATE("R3C",' RIESGOS DE GESTION'!#REF!),"")</f>
        <v>#REF!</v>
      </c>
      <c r="M8" s="42" t="e">
        <f>IF(AND(' RIESGOS DE GESTION'!#REF!="Muy Alta",' RIESGOS DE GESTION'!#REF!="Leve"),CONCATENATE("R3C",' RIESGOS DE GESTION'!#REF!),"")</f>
        <v>#REF!</v>
      </c>
      <c r="N8" s="42" t="e">
        <f>IF(AND(' RIESGOS DE GESTION'!#REF!="Muy Alta",' RIESGOS DE GESTION'!#REF!="Leve"),CONCATENATE("R3C",' RIESGOS DE GESTION'!#REF!),"")</f>
        <v>#REF!</v>
      </c>
      <c r="O8" s="43" t="e">
        <f>IF(AND(' RIESGOS DE GESTION'!#REF!="Muy Alta",' RIESGOS DE GESTION'!#REF!="Leve"),CONCATENATE("R3C",' RIESGOS DE GESTION'!#REF!),"")</f>
        <v>#REF!</v>
      </c>
      <c r="P8" s="41" t="e">
        <f>IF(AND(' RIESGOS DE GESTION'!#REF!="Muy Alta",' RIESGOS DE GESTION'!#REF!="Menor"),CONCATENATE("R3C",' RIESGOS DE GESTION'!#REF!),"")</f>
        <v>#REF!</v>
      </c>
      <c r="Q8" s="42" t="e">
        <f>IF(AND(' RIESGOS DE GESTION'!#REF!="Muy Alta",' RIESGOS DE GESTION'!#REF!="Menor"),CONCATENATE("R3C",' RIESGOS DE GESTION'!#REF!),"")</f>
        <v>#REF!</v>
      </c>
      <c r="R8" s="42" t="e">
        <f>IF(AND(' RIESGOS DE GESTION'!#REF!="Muy Alta",' RIESGOS DE GESTION'!#REF!="Menor"),CONCATENATE("R3C",' RIESGOS DE GESTION'!#REF!),"")</f>
        <v>#REF!</v>
      </c>
      <c r="S8" s="42" t="e">
        <f>IF(AND(' RIESGOS DE GESTION'!#REF!="Muy Alta",' RIESGOS DE GESTION'!#REF!="Menor"),CONCATENATE("R3C",' RIESGOS DE GESTION'!#REF!),"")</f>
        <v>#REF!</v>
      </c>
      <c r="T8" s="42" t="e">
        <f>IF(AND(' RIESGOS DE GESTION'!#REF!="Muy Alta",' RIESGOS DE GESTION'!#REF!="Menor"),CONCATENATE("R3C",' RIESGOS DE GESTION'!#REF!),"")</f>
        <v>#REF!</v>
      </c>
      <c r="U8" s="43" t="e">
        <f>IF(AND(' RIESGOS DE GESTION'!#REF!="Muy Alta",' RIESGOS DE GESTION'!#REF!="Menor"),CONCATENATE("R3C",' RIESGOS DE GESTION'!#REF!),"")</f>
        <v>#REF!</v>
      </c>
      <c r="V8" s="41" t="e">
        <f>IF(AND(' RIESGOS DE GESTION'!#REF!="Muy Alta",' RIESGOS DE GESTION'!#REF!="Moderado"),CONCATENATE("R3C",' RIESGOS DE GESTION'!#REF!),"")</f>
        <v>#REF!</v>
      </c>
      <c r="W8" s="42" t="e">
        <f>IF(AND(' RIESGOS DE GESTION'!#REF!="Muy Alta",' RIESGOS DE GESTION'!#REF!="Moderado"),CONCATENATE("R3C",' RIESGOS DE GESTION'!#REF!),"")</f>
        <v>#REF!</v>
      </c>
      <c r="X8" s="42" t="e">
        <f>IF(AND(' RIESGOS DE GESTION'!#REF!="Muy Alta",' RIESGOS DE GESTION'!#REF!="Moderado"),CONCATENATE("R3C",' RIESGOS DE GESTION'!#REF!),"")</f>
        <v>#REF!</v>
      </c>
      <c r="Y8" s="42" t="e">
        <f>IF(AND(' RIESGOS DE GESTION'!#REF!="Muy Alta",' RIESGOS DE GESTION'!#REF!="Moderado"),CONCATENATE("R3C",' RIESGOS DE GESTION'!#REF!),"")</f>
        <v>#REF!</v>
      </c>
      <c r="Z8" s="42" t="e">
        <f>IF(AND(' RIESGOS DE GESTION'!#REF!="Muy Alta",' RIESGOS DE GESTION'!#REF!="Moderado"),CONCATENATE("R3C",' RIESGOS DE GESTION'!#REF!),"")</f>
        <v>#REF!</v>
      </c>
      <c r="AA8" s="43" t="e">
        <f>IF(AND(' RIESGOS DE GESTION'!#REF!="Muy Alta",' RIESGOS DE GESTION'!#REF!="Moderado"),CONCATENATE("R3C",' RIESGOS DE GESTION'!#REF!),"")</f>
        <v>#REF!</v>
      </c>
      <c r="AB8" s="41" t="e">
        <f>IF(AND(' RIESGOS DE GESTION'!#REF!="Muy Alta",' RIESGOS DE GESTION'!#REF!="Mayor"),CONCATENATE("R3C",' RIESGOS DE GESTION'!#REF!),"")</f>
        <v>#REF!</v>
      </c>
      <c r="AC8" s="42" t="e">
        <f>IF(AND(' RIESGOS DE GESTION'!#REF!="Muy Alta",' RIESGOS DE GESTION'!#REF!="Mayor"),CONCATENATE("R3C",' RIESGOS DE GESTION'!#REF!),"")</f>
        <v>#REF!</v>
      </c>
      <c r="AD8" s="42" t="e">
        <f>IF(AND(' RIESGOS DE GESTION'!#REF!="Muy Alta",' RIESGOS DE GESTION'!#REF!="Mayor"),CONCATENATE("R3C",' RIESGOS DE GESTION'!#REF!),"")</f>
        <v>#REF!</v>
      </c>
      <c r="AE8" s="42" t="e">
        <f>IF(AND(' RIESGOS DE GESTION'!#REF!="Muy Alta",' RIESGOS DE GESTION'!#REF!="Mayor"),CONCATENATE("R3C",' RIESGOS DE GESTION'!#REF!),"")</f>
        <v>#REF!</v>
      </c>
      <c r="AF8" s="42" t="e">
        <f>IF(AND(' RIESGOS DE GESTION'!#REF!="Muy Alta",' RIESGOS DE GESTION'!#REF!="Mayor"),CONCATENATE("R3C",' RIESGOS DE GESTION'!#REF!),"")</f>
        <v>#REF!</v>
      </c>
      <c r="AG8" s="43" t="e">
        <f>IF(AND(' RIESGOS DE GESTION'!#REF!="Muy Alta",' RIESGOS DE GESTION'!#REF!="Mayor"),CONCATENATE("R3C",' RIESGOS DE GESTION'!#REF!),"")</f>
        <v>#REF!</v>
      </c>
      <c r="AH8" s="44" t="e">
        <f>IF(AND(' RIESGOS DE GESTION'!#REF!="Muy Alta",' RIESGOS DE GESTION'!#REF!="Catastrófico"),CONCATENATE("R3C",' RIESGOS DE GESTION'!#REF!),"")</f>
        <v>#REF!</v>
      </c>
      <c r="AI8" s="45" t="e">
        <f>IF(AND(' RIESGOS DE GESTION'!#REF!="Muy Alta",' RIESGOS DE GESTION'!#REF!="Catastrófico"),CONCATENATE("R3C",' RIESGOS DE GESTION'!#REF!),"")</f>
        <v>#REF!</v>
      </c>
      <c r="AJ8" s="45" t="e">
        <f>IF(AND(' RIESGOS DE GESTION'!#REF!="Muy Alta",' RIESGOS DE GESTION'!#REF!="Catastrófico"),CONCATENATE("R3C",' RIESGOS DE GESTION'!#REF!),"")</f>
        <v>#REF!</v>
      </c>
      <c r="AK8" s="45" t="e">
        <f>IF(AND(' RIESGOS DE GESTION'!#REF!="Muy Alta",' RIESGOS DE GESTION'!#REF!="Catastrófico"),CONCATENATE("R3C",' RIESGOS DE GESTION'!#REF!),"")</f>
        <v>#REF!</v>
      </c>
      <c r="AL8" s="45" t="e">
        <f>IF(AND(' RIESGOS DE GESTION'!#REF!="Muy Alta",' RIESGOS DE GESTION'!#REF!="Catastrófico"),CONCATENATE("R3C",' RIESGOS DE GESTION'!#REF!),"")</f>
        <v>#REF!</v>
      </c>
      <c r="AM8" s="46" t="e">
        <f>IF(AND(' RIESGOS DE GESTION'!#REF!="Muy Alta",' RIESGOS DE GESTION'!#REF!="Catastrófico"),CONCATENATE("R3C",' RIESGOS DE GESTION'!#REF!),"")</f>
        <v>#REF!</v>
      </c>
      <c r="AN8" s="72"/>
      <c r="AO8" s="473"/>
      <c r="AP8" s="474"/>
      <c r="AQ8" s="474"/>
      <c r="AR8" s="474"/>
      <c r="AS8" s="474"/>
      <c r="AT8" s="475"/>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x14ac:dyDescent="0.25">
      <c r="A9" s="72"/>
      <c r="B9" s="412"/>
      <c r="C9" s="412"/>
      <c r="D9" s="413"/>
      <c r="E9" s="453"/>
      <c r="F9" s="454"/>
      <c r="G9" s="454"/>
      <c r="H9" s="454"/>
      <c r="I9" s="455"/>
      <c r="J9" s="41" t="e">
        <f>IF(AND(' RIESGOS DE GESTION'!#REF!="Muy Alta",' RIESGOS DE GESTION'!#REF!="Leve"),CONCATENATE("R4C",' RIESGOS DE GESTION'!#REF!),"")</f>
        <v>#REF!</v>
      </c>
      <c r="K9" s="42" t="e">
        <f>IF(AND(' RIESGOS DE GESTION'!#REF!="Muy Alta",' RIESGOS DE GESTION'!#REF!="Leve"),CONCATENATE("R4C",' RIESGOS DE GESTION'!#REF!),"")</f>
        <v>#REF!</v>
      </c>
      <c r="L9" s="42" t="e">
        <f>IF(AND(' RIESGOS DE GESTION'!#REF!="Muy Alta",' RIESGOS DE GESTION'!#REF!="Leve"),CONCATENATE("R4C",' RIESGOS DE GESTION'!#REF!),"")</f>
        <v>#REF!</v>
      </c>
      <c r="M9" s="42" t="e">
        <f>IF(AND(' RIESGOS DE GESTION'!#REF!="Muy Alta",' RIESGOS DE GESTION'!#REF!="Leve"),CONCATENATE("R4C",' RIESGOS DE GESTION'!#REF!),"")</f>
        <v>#REF!</v>
      </c>
      <c r="N9" s="42" t="e">
        <f>IF(AND(' RIESGOS DE GESTION'!#REF!="Muy Alta",' RIESGOS DE GESTION'!#REF!="Leve"),CONCATENATE("R4C",' RIESGOS DE GESTION'!#REF!),"")</f>
        <v>#REF!</v>
      </c>
      <c r="O9" s="43" t="e">
        <f>IF(AND(' RIESGOS DE GESTION'!#REF!="Muy Alta",' RIESGOS DE GESTION'!#REF!="Leve"),CONCATENATE("R4C",' RIESGOS DE GESTION'!#REF!),"")</f>
        <v>#REF!</v>
      </c>
      <c r="P9" s="41" t="e">
        <f>IF(AND(' RIESGOS DE GESTION'!#REF!="Muy Alta",' RIESGOS DE GESTION'!#REF!="Menor"),CONCATENATE("R4C",' RIESGOS DE GESTION'!#REF!),"")</f>
        <v>#REF!</v>
      </c>
      <c r="Q9" s="42" t="e">
        <f>IF(AND(' RIESGOS DE GESTION'!#REF!="Muy Alta",' RIESGOS DE GESTION'!#REF!="Menor"),CONCATENATE("R4C",' RIESGOS DE GESTION'!#REF!),"")</f>
        <v>#REF!</v>
      </c>
      <c r="R9" s="42" t="e">
        <f>IF(AND(' RIESGOS DE GESTION'!#REF!="Muy Alta",' RIESGOS DE GESTION'!#REF!="Menor"),CONCATENATE("R4C",' RIESGOS DE GESTION'!#REF!),"")</f>
        <v>#REF!</v>
      </c>
      <c r="S9" s="42" t="e">
        <f>IF(AND(' RIESGOS DE GESTION'!#REF!="Muy Alta",' RIESGOS DE GESTION'!#REF!="Menor"),CONCATENATE("R4C",' RIESGOS DE GESTION'!#REF!),"")</f>
        <v>#REF!</v>
      </c>
      <c r="T9" s="42" t="e">
        <f>IF(AND(' RIESGOS DE GESTION'!#REF!="Muy Alta",' RIESGOS DE GESTION'!#REF!="Menor"),CONCATENATE("R4C",' RIESGOS DE GESTION'!#REF!),"")</f>
        <v>#REF!</v>
      </c>
      <c r="U9" s="43" t="e">
        <f>IF(AND(' RIESGOS DE GESTION'!#REF!="Muy Alta",' RIESGOS DE GESTION'!#REF!="Menor"),CONCATENATE("R4C",' RIESGOS DE GESTION'!#REF!),"")</f>
        <v>#REF!</v>
      </c>
      <c r="V9" s="41" t="e">
        <f>IF(AND(' RIESGOS DE GESTION'!#REF!="Muy Alta",' RIESGOS DE GESTION'!#REF!="Moderado"),CONCATENATE("R4C",' RIESGOS DE GESTION'!#REF!),"")</f>
        <v>#REF!</v>
      </c>
      <c r="W9" s="42" t="e">
        <f>IF(AND(' RIESGOS DE GESTION'!#REF!="Muy Alta",' RIESGOS DE GESTION'!#REF!="Moderado"),CONCATENATE("R4C",' RIESGOS DE GESTION'!#REF!),"")</f>
        <v>#REF!</v>
      </c>
      <c r="X9" s="42" t="e">
        <f>IF(AND(' RIESGOS DE GESTION'!#REF!="Muy Alta",' RIESGOS DE GESTION'!#REF!="Moderado"),CONCATENATE("R4C",' RIESGOS DE GESTION'!#REF!),"")</f>
        <v>#REF!</v>
      </c>
      <c r="Y9" s="42" t="e">
        <f>IF(AND(' RIESGOS DE GESTION'!#REF!="Muy Alta",' RIESGOS DE GESTION'!#REF!="Moderado"),CONCATENATE("R4C",' RIESGOS DE GESTION'!#REF!),"")</f>
        <v>#REF!</v>
      </c>
      <c r="Z9" s="42" t="e">
        <f>IF(AND(' RIESGOS DE GESTION'!#REF!="Muy Alta",' RIESGOS DE GESTION'!#REF!="Moderado"),CONCATENATE("R4C",' RIESGOS DE GESTION'!#REF!),"")</f>
        <v>#REF!</v>
      </c>
      <c r="AA9" s="43" t="e">
        <f>IF(AND(' RIESGOS DE GESTION'!#REF!="Muy Alta",' RIESGOS DE GESTION'!#REF!="Moderado"),CONCATENATE("R4C",' RIESGOS DE GESTION'!#REF!),"")</f>
        <v>#REF!</v>
      </c>
      <c r="AB9" s="41" t="e">
        <f>IF(AND(' RIESGOS DE GESTION'!#REF!="Muy Alta",' RIESGOS DE GESTION'!#REF!="Mayor"),CONCATENATE("R4C",' RIESGOS DE GESTION'!#REF!),"")</f>
        <v>#REF!</v>
      </c>
      <c r="AC9" s="42" t="e">
        <f>IF(AND(' RIESGOS DE GESTION'!#REF!="Muy Alta",' RIESGOS DE GESTION'!#REF!="Mayor"),CONCATENATE("R4C",' RIESGOS DE GESTION'!#REF!),"")</f>
        <v>#REF!</v>
      </c>
      <c r="AD9" s="42" t="e">
        <f>IF(AND(' RIESGOS DE GESTION'!#REF!="Muy Alta",' RIESGOS DE GESTION'!#REF!="Mayor"),CONCATENATE("R4C",' RIESGOS DE GESTION'!#REF!),"")</f>
        <v>#REF!</v>
      </c>
      <c r="AE9" s="42" t="e">
        <f>IF(AND(' RIESGOS DE GESTION'!#REF!="Muy Alta",' RIESGOS DE GESTION'!#REF!="Mayor"),CONCATENATE("R4C",' RIESGOS DE GESTION'!#REF!),"")</f>
        <v>#REF!</v>
      </c>
      <c r="AF9" s="42" t="e">
        <f>IF(AND(' RIESGOS DE GESTION'!#REF!="Muy Alta",' RIESGOS DE GESTION'!#REF!="Mayor"),CONCATENATE("R4C",' RIESGOS DE GESTION'!#REF!),"")</f>
        <v>#REF!</v>
      </c>
      <c r="AG9" s="43" t="e">
        <f>IF(AND(' RIESGOS DE GESTION'!#REF!="Muy Alta",' RIESGOS DE GESTION'!#REF!="Mayor"),CONCATENATE("R4C",' RIESGOS DE GESTION'!#REF!),"")</f>
        <v>#REF!</v>
      </c>
      <c r="AH9" s="44" t="e">
        <f>IF(AND(' RIESGOS DE GESTION'!#REF!="Muy Alta",' RIESGOS DE GESTION'!#REF!="Catastrófico"),CONCATENATE("R4C",' RIESGOS DE GESTION'!#REF!),"")</f>
        <v>#REF!</v>
      </c>
      <c r="AI9" s="45" t="e">
        <f>IF(AND(' RIESGOS DE GESTION'!#REF!="Muy Alta",' RIESGOS DE GESTION'!#REF!="Catastrófico"),CONCATENATE("R4C",' RIESGOS DE GESTION'!#REF!),"")</f>
        <v>#REF!</v>
      </c>
      <c r="AJ9" s="45" t="e">
        <f>IF(AND(' RIESGOS DE GESTION'!#REF!="Muy Alta",' RIESGOS DE GESTION'!#REF!="Catastrófico"),CONCATENATE("R4C",' RIESGOS DE GESTION'!#REF!),"")</f>
        <v>#REF!</v>
      </c>
      <c r="AK9" s="45" t="e">
        <f>IF(AND(' RIESGOS DE GESTION'!#REF!="Muy Alta",' RIESGOS DE GESTION'!#REF!="Catastrófico"),CONCATENATE("R4C",' RIESGOS DE GESTION'!#REF!),"")</f>
        <v>#REF!</v>
      </c>
      <c r="AL9" s="45" t="e">
        <f>IF(AND(' RIESGOS DE GESTION'!#REF!="Muy Alta",' RIESGOS DE GESTION'!#REF!="Catastrófico"),CONCATENATE("R4C",' RIESGOS DE GESTION'!#REF!),"")</f>
        <v>#REF!</v>
      </c>
      <c r="AM9" s="46" t="e">
        <f>IF(AND(' RIESGOS DE GESTION'!#REF!="Muy Alta",' RIESGOS DE GESTION'!#REF!="Catastrófico"),CONCATENATE("R4C",' RIESGOS DE GESTION'!#REF!),"")</f>
        <v>#REF!</v>
      </c>
      <c r="AN9" s="72"/>
      <c r="AO9" s="473"/>
      <c r="AP9" s="474"/>
      <c r="AQ9" s="474"/>
      <c r="AR9" s="474"/>
      <c r="AS9" s="474"/>
      <c r="AT9" s="475"/>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x14ac:dyDescent="0.25">
      <c r="A10" s="72"/>
      <c r="B10" s="412"/>
      <c r="C10" s="412"/>
      <c r="D10" s="413"/>
      <c r="E10" s="453"/>
      <c r="F10" s="454"/>
      <c r="G10" s="454"/>
      <c r="H10" s="454"/>
      <c r="I10" s="455"/>
      <c r="J10" s="41" t="e">
        <f>IF(AND(' RIESGOS DE GESTION'!#REF!="Muy Alta",' RIESGOS DE GESTION'!#REF!="Leve"),CONCATENATE("R5C",' RIESGOS DE GESTION'!#REF!),"")</f>
        <v>#REF!</v>
      </c>
      <c r="K10" s="42" t="e">
        <f>IF(AND(' RIESGOS DE GESTION'!#REF!="Muy Alta",' RIESGOS DE GESTION'!#REF!="Leve"),CONCATENATE("R5C",' RIESGOS DE GESTION'!#REF!),"")</f>
        <v>#REF!</v>
      </c>
      <c r="L10" s="42" t="e">
        <f>IF(AND(' RIESGOS DE GESTION'!#REF!="Muy Alta",' RIESGOS DE GESTION'!#REF!="Leve"),CONCATENATE("R5C",' RIESGOS DE GESTION'!#REF!),"")</f>
        <v>#REF!</v>
      </c>
      <c r="M10" s="42" t="e">
        <f>IF(AND(' RIESGOS DE GESTION'!#REF!="Muy Alta",' RIESGOS DE GESTION'!#REF!="Leve"),CONCATENATE("R5C",' RIESGOS DE GESTION'!#REF!),"")</f>
        <v>#REF!</v>
      </c>
      <c r="N10" s="42" t="e">
        <f>IF(AND(' RIESGOS DE GESTION'!#REF!="Muy Alta",' RIESGOS DE GESTION'!#REF!="Leve"),CONCATENATE("R5C",' RIESGOS DE GESTION'!#REF!),"")</f>
        <v>#REF!</v>
      </c>
      <c r="O10" s="43" t="e">
        <f>IF(AND(' RIESGOS DE GESTION'!#REF!="Muy Alta",' RIESGOS DE GESTION'!#REF!="Leve"),CONCATENATE("R5C",' RIESGOS DE GESTION'!#REF!),"")</f>
        <v>#REF!</v>
      </c>
      <c r="P10" s="41" t="e">
        <f>IF(AND(' RIESGOS DE GESTION'!#REF!="Muy Alta",' RIESGOS DE GESTION'!#REF!="Menor"),CONCATENATE("R5C",' RIESGOS DE GESTION'!#REF!),"")</f>
        <v>#REF!</v>
      </c>
      <c r="Q10" s="42" t="e">
        <f>IF(AND(' RIESGOS DE GESTION'!#REF!="Muy Alta",' RIESGOS DE GESTION'!#REF!="Menor"),CONCATENATE("R5C",' RIESGOS DE GESTION'!#REF!),"")</f>
        <v>#REF!</v>
      </c>
      <c r="R10" s="42" t="e">
        <f>IF(AND(' RIESGOS DE GESTION'!#REF!="Muy Alta",' RIESGOS DE GESTION'!#REF!="Menor"),CONCATENATE("R5C",' RIESGOS DE GESTION'!#REF!),"")</f>
        <v>#REF!</v>
      </c>
      <c r="S10" s="42" t="e">
        <f>IF(AND(' RIESGOS DE GESTION'!#REF!="Muy Alta",' RIESGOS DE GESTION'!#REF!="Menor"),CONCATENATE("R5C",' RIESGOS DE GESTION'!#REF!),"")</f>
        <v>#REF!</v>
      </c>
      <c r="T10" s="42" t="e">
        <f>IF(AND(' RIESGOS DE GESTION'!#REF!="Muy Alta",' RIESGOS DE GESTION'!#REF!="Menor"),CONCATENATE("R5C",' RIESGOS DE GESTION'!#REF!),"")</f>
        <v>#REF!</v>
      </c>
      <c r="U10" s="43" t="e">
        <f>IF(AND(' RIESGOS DE GESTION'!#REF!="Muy Alta",' RIESGOS DE GESTION'!#REF!="Menor"),CONCATENATE("R5C",' RIESGOS DE GESTION'!#REF!),"")</f>
        <v>#REF!</v>
      </c>
      <c r="V10" s="41" t="e">
        <f>IF(AND(' RIESGOS DE GESTION'!#REF!="Muy Alta",' RIESGOS DE GESTION'!#REF!="Moderado"),CONCATENATE("R5C",' RIESGOS DE GESTION'!#REF!),"")</f>
        <v>#REF!</v>
      </c>
      <c r="W10" s="42" t="e">
        <f>IF(AND(' RIESGOS DE GESTION'!#REF!="Muy Alta",' RIESGOS DE GESTION'!#REF!="Moderado"),CONCATENATE("R5C",' RIESGOS DE GESTION'!#REF!),"")</f>
        <v>#REF!</v>
      </c>
      <c r="X10" s="42" t="e">
        <f>IF(AND(' RIESGOS DE GESTION'!#REF!="Muy Alta",' RIESGOS DE GESTION'!#REF!="Moderado"),CONCATENATE("R5C",' RIESGOS DE GESTION'!#REF!),"")</f>
        <v>#REF!</v>
      </c>
      <c r="Y10" s="42" t="e">
        <f>IF(AND(' RIESGOS DE GESTION'!#REF!="Muy Alta",' RIESGOS DE GESTION'!#REF!="Moderado"),CONCATENATE("R5C",' RIESGOS DE GESTION'!#REF!),"")</f>
        <v>#REF!</v>
      </c>
      <c r="Z10" s="42" t="e">
        <f>IF(AND(' RIESGOS DE GESTION'!#REF!="Muy Alta",' RIESGOS DE GESTION'!#REF!="Moderado"),CONCATENATE("R5C",' RIESGOS DE GESTION'!#REF!),"")</f>
        <v>#REF!</v>
      </c>
      <c r="AA10" s="43" t="e">
        <f>IF(AND(' RIESGOS DE GESTION'!#REF!="Muy Alta",' RIESGOS DE GESTION'!#REF!="Moderado"),CONCATENATE("R5C",' RIESGOS DE GESTION'!#REF!),"")</f>
        <v>#REF!</v>
      </c>
      <c r="AB10" s="41" t="e">
        <f>IF(AND(' RIESGOS DE GESTION'!#REF!="Muy Alta",' RIESGOS DE GESTION'!#REF!="Mayor"),CONCATENATE("R5C",' RIESGOS DE GESTION'!#REF!),"")</f>
        <v>#REF!</v>
      </c>
      <c r="AC10" s="42" t="e">
        <f>IF(AND(' RIESGOS DE GESTION'!#REF!="Muy Alta",' RIESGOS DE GESTION'!#REF!="Mayor"),CONCATENATE("R5C",' RIESGOS DE GESTION'!#REF!),"")</f>
        <v>#REF!</v>
      </c>
      <c r="AD10" s="42" t="e">
        <f>IF(AND(' RIESGOS DE GESTION'!#REF!="Muy Alta",' RIESGOS DE GESTION'!#REF!="Mayor"),CONCATENATE("R5C",' RIESGOS DE GESTION'!#REF!),"")</f>
        <v>#REF!</v>
      </c>
      <c r="AE10" s="42" t="e">
        <f>IF(AND(' RIESGOS DE GESTION'!#REF!="Muy Alta",' RIESGOS DE GESTION'!#REF!="Mayor"),CONCATENATE("R5C",' RIESGOS DE GESTION'!#REF!),"")</f>
        <v>#REF!</v>
      </c>
      <c r="AF10" s="42" t="e">
        <f>IF(AND(' RIESGOS DE GESTION'!#REF!="Muy Alta",' RIESGOS DE GESTION'!#REF!="Mayor"),CONCATENATE("R5C",' RIESGOS DE GESTION'!#REF!),"")</f>
        <v>#REF!</v>
      </c>
      <c r="AG10" s="43" t="e">
        <f>IF(AND(' RIESGOS DE GESTION'!#REF!="Muy Alta",' RIESGOS DE GESTION'!#REF!="Mayor"),CONCATENATE("R5C",' RIESGOS DE GESTION'!#REF!),"")</f>
        <v>#REF!</v>
      </c>
      <c r="AH10" s="44" t="e">
        <f>IF(AND(' RIESGOS DE GESTION'!#REF!="Muy Alta",' RIESGOS DE GESTION'!#REF!="Catastrófico"),CONCATENATE("R5C",' RIESGOS DE GESTION'!#REF!),"")</f>
        <v>#REF!</v>
      </c>
      <c r="AI10" s="45" t="e">
        <f>IF(AND(' RIESGOS DE GESTION'!#REF!="Muy Alta",' RIESGOS DE GESTION'!#REF!="Catastrófico"),CONCATENATE("R5C",' RIESGOS DE GESTION'!#REF!),"")</f>
        <v>#REF!</v>
      </c>
      <c r="AJ10" s="45" t="e">
        <f>IF(AND(' RIESGOS DE GESTION'!#REF!="Muy Alta",' RIESGOS DE GESTION'!#REF!="Catastrófico"),CONCATENATE("R5C",' RIESGOS DE GESTION'!#REF!),"")</f>
        <v>#REF!</v>
      </c>
      <c r="AK10" s="45" t="e">
        <f>IF(AND(' RIESGOS DE GESTION'!#REF!="Muy Alta",' RIESGOS DE GESTION'!#REF!="Catastrófico"),CONCATENATE("R5C",' RIESGOS DE GESTION'!#REF!),"")</f>
        <v>#REF!</v>
      </c>
      <c r="AL10" s="45" t="e">
        <f>IF(AND(' RIESGOS DE GESTION'!#REF!="Muy Alta",' RIESGOS DE GESTION'!#REF!="Catastrófico"),CONCATENATE("R5C",' RIESGOS DE GESTION'!#REF!),"")</f>
        <v>#REF!</v>
      </c>
      <c r="AM10" s="46" t="e">
        <f>IF(AND(' RIESGOS DE GESTION'!#REF!="Muy Alta",' RIESGOS DE GESTION'!#REF!="Catastrófico"),CONCATENATE("R5C",' RIESGOS DE GESTION'!#REF!),"")</f>
        <v>#REF!</v>
      </c>
      <c r="AN10" s="72"/>
      <c r="AO10" s="473"/>
      <c r="AP10" s="474"/>
      <c r="AQ10" s="474"/>
      <c r="AR10" s="474"/>
      <c r="AS10" s="474"/>
      <c r="AT10" s="475"/>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x14ac:dyDescent="0.25">
      <c r="A11" s="72"/>
      <c r="B11" s="412"/>
      <c r="C11" s="412"/>
      <c r="D11" s="413"/>
      <c r="E11" s="453"/>
      <c r="F11" s="454"/>
      <c r="G11" s="454"/>
      <c r="H11" s="454"/>
      <c r="I11" s="455"/>
      <c r="J11" s="41" t="e">
        <f>IF(AND(' RIESGOS DE GESTION'!#REF!="Muy Alta",' RIESGOS DE GESTION'!#REF!="Leve"),CONCATENATE("R6C",' RIESGOS DE GESTION'!#REF!),"")</f>
        <v>#REF!</v>
      </c>
      <c r="K11" s="42" t="e">
        <f>IF(AND(' RIESGOS DE GESTION'!#REF!="Muy Alta",' RIESGOS DE GESTION'!#REF!="Leve"),CONCATENATE("R6C",' RIESGOS DE GESTION'!#REF!),"")</f>
        <v>#REF!</v>
      </c>
      <c r="L11" s="42" t="e">
        <f>IF(AND(' RIESGOS DE GESTION'!#REF!="Muy Alta",' RIESGOS DE GESTION'!#REF!="Leve"),CONCATENATE("R6C",' RIESGOS DE GESTION'!#REF!),"")</f>
        <v>#REF!</v>
      </c>
      <c r="M11" s="42" t="e">
        <f>IF(AND(' RIESGOS DE GESTION'!#REF!="Muy Alta",' RIESGOS DE GESTION'!#REF!="Leve"),CONCATENATE("R6C",' RIESGOS DE GESTION'!#REF!),"")</f>
        <v>#REF!</v>
      </c>
      <c r="N11" s="42" t="e">
        <f>IF(AND(' RIESGOS DE GESTION'!#REF!="Muy Alta",' RIESGOS DE GESTION'!#REF!="Leve"),CONCATENATE("R6C",' RIESGOS DE GESTION'!#REF!),"")</f>
        <v>#REF!</v>
      </c>
      <c r="O11" s="43" t="e">
        <f>IF(AND(' RIESGOS DE GESTION'!#REF!="Muy Alta",' RIESGOS DE GESTION'!#REF!="Leve"),CONCATENATE("R6C",' RIESGOS DE GESTION'!#REF!),"")</f>
        <v>#REF!</v>
      </c>
      <c r="P11" s="41" t="e">
        <f>IF(AND(' RIESGOS DE GESTION'!#REF!="Muy Alta",' RIESGOS DE GESTION'!#REF!="Menor"),CONCATENATE("R6C",' RIESGOS DE GESTION'!#REF!),"")</f>
        <v>#REF!</v>
      </c>
      <c r="Q11" s="42" t="e">
        <f>IF(AND(' RIESGOS DE GESTION'!#REF!="Muy Alta",' RIESGOS DE GESTION'!#REF!="Menor"),CONCATENATE("R6C",' RIESGOS DE GESTION'!#REF!),"")</f>
        <v>#REF!</v>
      </c>
      <c r="R11" s="42" t="e">
        <f>IF(AND(' RIESGOS DE GESTION'!#REF!="Muy Alta",' RIESGOS DE GESTION'!#REF!="Menor"),CONCATENATE("R6C",' RIESGOS DE GESTION'!#REF!),"")</f>
        <v>#REF!</v>
      </c>
      <c r="S11" s="42" t="e">
        <f>IF(AND(' RIESGOS DE GESTION'!#REF!="Muy Alta",' RIESGOS DE GESTION'!#REF!="Menor"),CONCATENATE("R6C",' RIESGOS DE GESTION'!#REF!),"")</f>
        <v>#REF!</v>
      </c>
      <c r="T11" s="42" t="e">
        <f>IF(AND(' RIESGOS DE GESTION'!#REF!="Muy Alta",' RIESGOS DE GESTION'!#REF!="Menor"),CONCATENATE("R6C",' RIESGOS DE GESTION'!#REF!),"")</f>
        <v>#REF!</v>
      </c>
      <c r="U11" s="43" t="e">
        <f>IF(AND(' RIESGOS DE GESTION'!#REF!="Muy Alta",' RIESGOS DE GESTION'!#REF!="Menor"),CONCATENATE("R6C",' RIESGOS DE GESTION'!#REF!),"")</f>
        <v>#REF!</v>
      </c>
      <c r="V11" s="41" t="e">
        <f>IF(AND(' RIESGOS DE GESTION'!#REF!="Muy Alta",' RIESGOS DE GESTION'!#REF!="Moderado"),CONCATENATE("R6C",' RIESGOS DE GESTION'!#REF!),"")</f>
        <v>#REF!</v>
      </c>
      <c r="W11" s="42" t="e">
        <f>IF(AND(' RIESGOS DE GESTION'!#REF!="Muy Alta",' RIESGOS DE GESTION'!#REF!="Moderado"),CONCATENATE("R6C",' RIESGOS DE GESTION'!#REF!),"")</f>
        <v>#REF!</v>
      </c>
      <c r="X11" s="42" t="e">
        <f>IF(AND(' RIESGOS DE GESTION'!#REF!="Muy Alta",' RIESGOS DE GESTION'!#REF!="Moderado"),CONCATENATE("R6C",' RIESGOS DE GESTION'!#REF!),"")</f>
        <v>#REF!</v>
      </c>
      <c r="Y11" s="42" t="e">
        <f>IF(AND(' RIESGOS DE GESTION'!#REF!="Muy Alta",' RIESGOS DE GESTION'!#REF!="Moderado"),CONCATENATE("R6C",' RIESGOS DE GESTION'!#REF!),"")</f>
        <v>#REF!</v>
      </c>
      <c r="Z11" s="42" t="e">
        <f>IF(AND(' RIESGOS DE GESTION'!#REF!="Muy Alta",' RIESGOS DE GESTION'!#REF!="Moderado"),CONCATENATE("R6C",' RIESGOS DE GESTION'!#REF!),"")</f>
        <v>#REF!</v>
      </c>
      <c r="AA11" s="43" t="e">
        <f>IF(AND(' RIESGOS DE GESTION'!#REF!="Muy Alta",' RIESGOS DE GESTION'!#REF!="Moderado"),CONCATENATE("R6C",' RIESGOS DE GESTION'!#REF!),"")</f>
        <v>#REF!</v>
      </c>
      <c r="AB11" s="41" t="e">
        <f>IF(AND(' RIESGOS DE GESTION'!#REF!="Muy Alta",' RIESGOS DE GESTION'!#REF!="Mayor"),CONCATENATE("R6C",' RIESGOS DE GESTION'!#REF!),"")</f>
        <v>#REF!</v>
      </c>
      <c r="AC11" s="42" t="e">
        <f>IF(AND(' RIESGOS DE GESTION'!#REF!="Muy Alta",' RIESGOS DE GESTION'!#REF!="Mayor"),CONCATENATE("R6C",' RIESGOS DE GESTION'!#REF!),"")</f>
        <v>#REF!</v>
      </c>
      <c r="AD11" s="42" t="e">
        <f>IF(AND(' RIESGOS DE GESTION'!#REF!="Muy Alta",' RIESGOS DE GESTION'!#REF!="Mayor"),CONCATENATE("R6C",' RIESGOS DE GESTION'!#REF!),"")</f>
        <v>#REF!</v>
      </c>
      <c r="AE11" s="42" t="e">
        <f>IF(AND(' RIESGOS DE GESTION'!#REF!="Muy Alta",' RIESGOS DE GESTION'!#REF!="Mayor"),CONCATENATE("R6C",' RIESGOS DE GESTION'!#REF!),"")</f>
        <v>#REF!</v>
      </c>
      <c r="AF11" s="42" t="e">
        <f>IF(AND(' RIESGOS DE GESTION'!#REF!="Muy Alta",' RIESGOS DE GESTION'!#REF!="Mayor"),CONCATENATE("R6C",' RIESGOS DE GESTION'!#REF!),"")</f>
        <v>#REF!</v>
      </c>
      <c r="AG11" s="43" t="e">
        <f>IF(AND(' RIESGOS DE GESTION'!#REF!="Muy Alta",' RIESGOS DE GESTION'!#REF!="Mayor"),CONCATENATE("R6C",' RIESGOS DE GESTION'!#REF!),"")</f>
        <v>#REF!</v>
      </c>
      <c r="AH11" s="44" t="e">
        <f>IF(AND(' RIESGOS DE GESTION'!#REF!="Muy Alta",' RIESGOS DE GESTION'!#REF!="Catastrófico"),CONCATENATE("R6C",' RIESGOS DE GESTION'!#REF!),"")</f>
        <v>#REF!</v>
      </c>
      <c r="AI11" s="45" t="e">
        <f>IF(AND(' RIESGOS DE GESTION'!#REF!="Muy Alta",' RIESGOS DE GESTION'!#REF!="Catastrófico"),CONCATENATE("R6C",' RIESGOS DE GESTION'!#REF!),"")</f>
        <v>#REF!</v>
      </c>
      <c r="AJ11" s="45" t="e">
        <f>IF(AND(' RIESGOS DE GESTION'!#REF!="Muy Alta",' RIESGOS DE GESTION'!#REF!="Catastrófico"),CONCATENATE("R6C",' RIESGOS DE GESTION'!#REF!),"")</f>
        <v>#REF!</v>
      </c>
      <c r="AK11" s="45" t="e">
        <f>IF(AND(' RIESGOS DE GESTION'!#REF!="Muy Alta",' RIESGOS DE GESTION'!#REF!="Catastrófico"),CONCATENATE("R6C",' RIESGOS DE GESTION'!#REF!),"")</f>
        <v>#REF!</v>
      </c>
      <c r="AL11" s="45" t="e">
        <f>IF(AND(' RIESGOS DE GESTION'!#REF!="Muy Alta",' RIESGOS DE GESTION'!#REF!="Catastrófico"),CONCATENATE("R6C",' RIESGOS DE GESTION'!#REF!),"")</f>
        <v>#REF!</v>
      </c>
      <c r="AM11" s="46" t="e">
        <f>IF(AND(' RIESGOS DE GESTION'!#REF!="Muy Alta",' RIESGOS DE GESTION'!#REF!="Catastrófico"),CONCATENATE("R6C",' RIESGOS DE GESTION'!#REF!),"")</f>
        <v>#REF!</v>
      </c>
      <c r="AN11" s="72"/>
      <c r="AO11" s="473"/>
      <c r="AP11" s="474"/>
      <c r="AQ11" s="474"/>
      <c r="AR11" s="474"/>
      <c r="AS11" s="474"/>
      <c r="AT11" s="475"/>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x14ac:dyDescent="0.25">
      <c r="A12" s="72"/>
      <c r="B12" s="412"/>
      <c r="C12" s="412"/>
      <c r="D12" s="413"/>
      <c r="E12" s="453"/>
      <c r="F12" s="454"/>
      <c r="G12" s="454"/>
      <c r="H12" s="454"/>
      <c r="I12" s="455"/>
      <c r="J12" s="41" t="e">
        <f>IF(AND(' RIESGOS DE GESTION'!#REF!="Muy Alta",' RIESGOS DE GESTION'!#REF!="Leve"),CONCATENATE("R7C",' RIESGOS DE GESTION'!#REF!),"")</f>
        <v>#REF!</v>
      </c>
      <c r="K12" s="42" t="e">
        <f>IF(AND(' RIESGOS DE GESTION'!#REF!="Muy Alta",' RIESGOS DE GESTION'!#REF!="Leve"),CONCATENATE("R7C",' RIESGOS DE GESTION'!#REF!),"")</f>
        <v>#REF!</v>
      </c>
      <c r="L12" s="42" t="e">
        <f>IF(AND(' RIESGOS DE GESTION'!#REF!="Muy Alta",' RIESGOS DE GESTION'!#REF!="Leve"),CONCATENATE("R7C",' RIESGOS DE GESTION'!#REF!),"")</f>
        <v>#REF!</v>
      </c>
      <c r="M12" s="42" t="e">
        <f>IF(AND(' RIESGOS DE GESTION'!#REF!="Muy Alta",' RIESGOS DE GESTION'!#REF!="Leve"),CONCATENATE("R7C",' RIESGOS DE GESTION'!#REF!),"")</f>
        <v>#REF!</v>
      </c>
      <c r="N12" s="42" t="e">
        <f>IF(AND(' RIESGOS DE GESTION'!#REF!="Muy Alta",' RIESGOS DE GESTION'!#REF!="Leve"),CONCATENATE("R7C",' RIESGOS DE GESTION'!#REF!),"")</f>
        <v>#REF!</v>
      </c>
      <c r="O12" s="43" t="e">
        <f>IF(AND(' RIESGOS DE GESTION'!#REF!="Muy Alta",' RIESGOS DE GESTION'!#REF!="Leve"),CONCATENATE("R7C",' RIESGOS DE GESTION'!#REF!),"")</f>
        <v>#REF!</v>
      </c>
      <c r="P12" s="41" t="e">
        <f>IF(AND(' RIESGOS DE GESTION'!#REF!="Muy Alta",' RIESGOS DE GESTION'!#REF!="Menor"),CONCATENATE("R7C",' RIESGOS DE GESTION'!#REF!),"")</f>
        <v>#REF!</v>
      </c>
      <c r="Q12" s="42" t="e">
        <f>IF(AND(' RIESGOS DE GESTION'!#REF!="Muy Alta",' RIESGOS DE GESTION'!#REF!="Menor"),CONCATENATE("R7C",' RIESGOS DE GESTION'!#REF!),"")</f>
        <v>#REF!</v>
      </c>
      <c r="R12" s="42" t="e">
        <f>IF(AND(' RIESGOS DE GESTION'!#REF!="Muy Alta",' RIESGOS DE GESTION'!#REF!="Menor"),CONCATENATE("R7C",' RIESGOS DE GESTION'!#REF!),"")</f>
        <v>#REF!</v>
      </c>
      <c r="S12" s="42" t="e">
        <f>IF(AND(' RIESGOS DE GESTION'!#REF!="Muy Alta",' RIESGOS DE GESTION'!#REF!="Menor"),CONCATENATE("R7C",' RIESGOS DE GESTION'!#REF!),"")</f>
        <v>#REF!</v>
      </c>
      <c r="T12" s="42" t="e">
        <f>IF(AND(' RIESGOS DE GESTION'!#REF!="Muy Alta",' RIESGOS DE GESTION'!#REF!="Menor"),CONCATENATE("R7C",' RIESGOS DE GESTION'!#REF!),"")</f>
        <v>#REF!</v>
      </c>
      <c r="U12" s="43" t="e">
        <f>IF(AND(' RIESGOS DE GESTION'!#REF!="Muy Alta",' RIESGOS DE GESTION'!#REF!="Menor"),CONCATENATE("R7C",' RIESGOS DE GESTION'!#REF!),"")</f>
        <v>#REF!</v>
      </c>
      <c r="V12" s="41" t="e">
        <f>IF(AND(' RIESGOS DE GESTION'!#REF!="Muy Alta",' RIESGOS DE GESTION'!#REF!="Moderado"),CONCATENATE("R7C",' RIESGOS DE GESTION'!#REF!),"")</f>
        <v>#REF!</v>
      </c>
      <c r="W12" s="42" t="e">
        <f>IF(AND(' RIESGOS DE GESTION'!#REF!="Muy Alta",' RIESGOS DE GESTION'!#REF!="Moderado"),CONCATENATE("R7C",' RIESGOS DE GESTION'!#REF!),"")</f>
        <v>#REF!</v>
      </c>
      <c r="X12" s="42" t="e">
        <f>IF(AND(' RIESGOS DE GESTION'!#REF!="Muy Alta",' RIESGOS DE GESTION'!#REF!="Moderado"),CONCATENATE("R7C",' RIESGOS DE GESTION'!#REF!),"")</f>
        <v>#REF!</v>
      </c>
      <c r="Y12" s="42" t="e">
        <f>IF(AND(' RIESGOS DE GESTION'!#REF!="Muy Alta",' RIESGOS DE GESTION'!#REF!="Moderado"),CONCATENATE("R7C",' RIESGOS DE GESTION'!#REF!),"")</f>
        <v>#REF!</v>
      </c>
      <c r="Z12" s="42" t="e">
        <f>IF(AND(' RIESGOS DE GESTION'!#REF!="Muy Alta",' RIESGOS DE GESTION'!#REF!="Moderado"),CONCATENATE("R7C",' RIESGOS DE GESTION'!#REF!),"")</f>
        <v>#REF!</v>
      </c>
      <c r="AA12" s="43" t="e">
        <f>IF(AND(' RIESGOS DE GESTION'!#REF!="Muy Alta",' RIESGOS DE GESTION'!#REF!="Moderado"),CONCATENATE("R7C",' RIESGOS DE GESTION'!#REF!),"")</f>
        <v>#REF!</v>
      </c>
      <c r="AB12" s="41" t="e">
        <f>IF(AND(' RIESGOS DE GESTION'!#REF!="Muy Alta",' RIESGOS DE GESTION'!#REF!="Mayor"),CONCATENATE("R7C",' RIESGOS DE GESTION'!#REF!),"")</f>
        <v>#REF!</v>
      </c>
      <c r="AC12" s="42" t="e">
        <f>IF(AND(' RIESGOS DE GESTION'!#REF!="Muy Alta",' RIESGOS DE GESTION'!#REF!="Mayor"),CONCATENATE("R7C",' RIESGOS DE GESTION'!#REF!),"")</f>
        <v>#REF!</v>
      </c>
      <c r="AD12" s="42" t="e">
        <f>IF(AND(' RIESGOS DE GESTION'!#REF!="Muy Alta",' RIESGOS DE GESTION'!#REF!="Mayor"),CONCATENATE("R7C",' RIESGOS DE GESTION'!#REF!),"")</f>
        <v>#REF!</v>
      </c>
      <c r="AE12" s="42" t="e">
        <f>IF(AND(' RIESGOS DE GESTION'!#REF!="Muy Alta",' RIESGOS DE GESTION'!#REF!="Mayor"),CONCATENATE("R7C",' RIESGOS DE GESTION'!#REF!),"")</f>
        <v>#REF!</v>
      </c>
      <c r="AF12" s="42" t="e">
        <f>IF(AND(' RIESGOS DE GESTION'!#REF!="Muy Alta",' RIESGOS DE GESTION'!#REF!="Mayor"),CONCATENATE("R7C",' RIESGOS DE GESTION'!#REF!),"")</f>
        <v>#REF!</v>
      </c>
      <c r="AG12" s="43" t="e">
        <f>IF(AND(' RIESGOS DE GESTION'!#REF!="Muy Alta",' RIESGOS DE GESTION'!#REF!="Mayor"),CONCATENATE("R7C",' RIESGOS DE GESTION'!#REF!),"")</f>
        <v>#REF!</v>
      </c>
      <c r="AH12" s="44" t="e">
        <f>IF(AND(' RIESGOS DE GESTION'!#REF!="Muy Alta",' RIESGOS DE GESTION'!#REF!="Catastrófico"),CONCATENATE("R7C",' RIESGOS DE GESTION'!#REF!),"")</f>
        <v>#REF!</v>
      </c>
      <c r="AI12" s="45" t="e">
        <f>IF(AND(' RIESGOS DE GESTION'!#REF!="Muy Alta",' RIESGOS DE GESTION'!#REF!="Catastrófico"),CONCATENATE("R7C",' RIESGOS DE GESTION'!#REF!),"")</f>
        <v>#REF!</v>
      </c>
      <c r="AJ12" s="45" t="e">
        <f>IF(AND(' RIESGOS DE GESTION'!#REF!="Muy Alta",' RIESGOS DE GESTION'!#REF!="Catastrófico"),CONCATENATE("R7C",' RIESGOS DE GESTION'!#REF!),"")</f>
        <v>#REF!</v>
      </c>
      <c r="AK12" s="45" t="e">
        <f>IF(AND(' RIESGOS DE GESTION'!#REF!="Muy Alta",' RIESGOS DE GESTION'!#REF!="Catastrófico"),CONCATENATE("R7C",' RIESGOS DE GESTION'!#REF!),"")</f>
        <v>#REF!</v>
      </c>
      <c r="AL12" s="45" t="e">
        <f>IF(AND(' RIESGOS DE GESTION'!#REF!="Muy Alta",' RIESGOS DE GESTION'!#REF!="Catastrófico"),CONCATENATE("R7C",' RIESGOS DE GESTION'!#REF!),"")</f>
        <v>#REF!</v>
      </c>
      <c r="AM12" s="46" t="e">
        <f>IF(AND(' RIESGOS DE GESTION'!#REF!="Muy Alta",' RIESGOS DE GESTION'!#REF!="Catastrófico"),CONCATENATE("R7C",' RIESGOS DE GESTION'!#REF!),"")</f>
        <v>#REF!</v>
      </c>
      <c r="AN12" s="72"/>
      <c r="AO12" s="473"/>
      <c r="AP12" s="474"/>
      <c r="AQ12" s="474"/>
      <c r="AR12" s="474"/>
      <c r="AS12" s="474"/>
      <c r="AT12" s="475"/>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x14ac:dyDescent="0.25">
      <c r="A13" s="72"/>
      <c r="B13" s="412"/>
      <c r="C13" s="412"/>
      <c r="D13" s="413"/>
      <c r="E13" s="453"/>
      <c r="F13" s="454"/>
      <c r="G13" s="454"/>
      <c r="H13" s="454"/>
      <c r="I13" s="455"/>
      <c r="J13" s="41" t="e">
        <f>IF(AND(' RIESGOS DE GESTION'!#REF!="Muy Alta",' RIESGOS DE GESTION'!#REF!="Leve"),CONCATENATE("R8C",' RIESGOS DE GESTION'!#REF!),"")</f>
        <v>#REF!</v>
      </c>
      <c r="K13" s="42" t="e">
        <f>IF(AND(' RIESGOS DE GESTION'!#REF!="Muy Alta",' RIESGOS DE GESTION'!#REF!="Leve"),CONCATENATE("R8C",' RIESGOS DE GESTION'!#REF!),"")</f>
        <v>#REF!</v>
      </c>
      <c r="L13" s="42" t="e">
        <f>IF(AND(' RIESGOS DE GESTION'!#REF!="Muy Alta",' RIESGOS DE GESTION'!#REF!="Leve"),CONCATENATE("R8C",' RIESGOS DE GESTION'!#REF!),"")</f>
        <v>#REF!</v>
      </c>
      <c r="M13" s="42" t="e">
        <f>IF(AND(' RIESGOS DE GESTION'!#REF!="Muy Alta",' RIESGOS DE GESTION'!#REF!="Leve"),CONCATENATE("R8C",' RIESGOS DE GESTION'!#REF!),"")</f>
        <v>#REF!</v>
      </c>
      <c r="N13" s="42" t="e">
        <f>IF(AND(' RIESGOS DE GESTION'!#REF!="Muy Alta",' RIESGOS DE GESTION'!#REF!="Leve"),CONCATENATE("R8C",' RIESGOS DE GESTION'!#REF!),"")</f>
        <v>#REF!</v>
      </c>
      <c r="O13" s="43" t="e">
        <f>IF(AND(' RIESGOS DE GESTION'!#REF!="Muy Alta",' RIESGOS DE GESTION'!#REF!="Leve"),CONCATENATE("R8C",' RIESGOS DE GESTION'!#REF!),"")</f>
        <v>#REF!</v>
      </c>
      <c r="P13" s="41" t="e">
        <f>IF(AND(' RIESGOS DE GESTION'!#REF!="Muy Alta",' RIESGOS DE GESTION'!#REF!="Menor"),CONCATENATE("R8C",' RIESGOS DE GESTION'!#REF!),"")</f>
        <v>#REF!</v>
      </c>
      <c r="Q13" s="42" t="e">
        <f>IF(AND(' RIESGOS DE GESTION'!#REF!="Muy Alta",' RIESGOS DE GESTION'!#REF!="Menor"),CONCATENATE("R8C",' RIESGOS DE GESTION'!#REF!),"")</f>
        <v>#REF!</v>
      </c>
      <c r="R13" s="42" t="e">
        <f>IF(AND(' RIESGOS DE GESTION'!#REF!="Muy Alta",' RIESGOS DE GESTION'!#REF!="Menor"),CONCATENATE("R8C",' RIESGOS DE GESTION'!#REF!),"")</f>
        <v>#REF!</v>
      </c>
      <c r="S13" s="42" t="e">
        <f>IF(AND(' RIESGOS DE GESTION'!#REF!="Muy Alta",' RIESGOS DE GESTION'!#REF!="Menor"),CONCATENATE("R8C",' RIESGOS DE GESTION'!#REF!),"")</f>
        <v>#REF!</v>
      </c>
      <c r="T13" s="42" t="e">
        <f>IF(AND(' RIESGOS DE GESTION'!#REF!="Muy Alta",' RIESGOS DE GESTION'!#REF!="Menor"),CONCATENATE("R8C",' RIESGOS DE GESTION'!#REF!),"")</f>
        <v>#REF!</v>
      </c>
      <c r="U13" s="43" t="e">
        <f>IF(AND(' RIESGOS DE GESTION'!#REF!="Muy Alta",' RIESGOS DE GESTION'!#REF!="Menor"),CONCATENATE("R8C",' RIESGOS DE GESTION'!#REF!),"")</f>
        <v>#REF!</v>
      </c>
      <c r="V13" s="41" t="e">
        <f>IF(AND(' RIESGOS DE GESTION'!#REF!="Muy Alta",' RIESGOS DE GESTION'!#REF!="Moderado"),CONCATENATE("R8C",' RIESGOS DE GESTION'!#REF!),"")</f>
        <v>#REF!</v>
      </c>
      <c r="W13" s="42" t="e">
        <f>IF(AND(' RIESGOS DE GESTION'!#REF!="Muy Alta",' RIESGOS DE GESTION'!#REF!="Moderado"),CONCATENATE("R8C",' RIESGOS DE GESTION'!#REF!),"")</f>
        <v>#REF!</v>
      </c>
      <c r="X13" s="42" t="e">
        <f>IF(AND(' RIESGOS DE GESTION'!#REF!="Muy Alta",' RIESGOS DE GESTION'!#REF!="Moderado"),CONCATENATE("R8C",' RIESGOS DE GESTION'!#REF!),"")</f>
        <v>#REF!</v>
      </c>
      <c r="Y13" s="42" t="e">
        <f>IF(AND(' RIESGOS DE GESTION'!#REF!="Muy Alta",' RIESGOS DE GESTION'!#REF!="Moderado"),CONCATENATE("R8C",' RIESGOS DE GESTION'!#REF!),"")</f>
        <v>#REF!</v>
      </c>
      <c r="Z13" s="42" t="e">
        <f>IF(AND(' RIESGOS DE GESTION'!#REF!="Muy Alta",' RIESGOS DE GESTION'!#REF!="Moderado"),CONCATENATE("R8C",' RIESGOS DE GESTION'!#REF!),"")</f>
        <v>#REF!</v>
      </c>
      <c r="AA13" s="43" t="e">
        <f>IF(AND(' RIESGOS DE GESTION'!#REF!="Muy Alta",' RIESGOS DE GESTION'!#REF!="Moderado"),CONCATENATE("R8C",' RIESGOS DE GESTION'!#REF!),"")</f>
        <v>#REF!</v>
      </c>
      <c r="AB13" s="41" t="e">
        <f>IF(AND(' RIESGOS DE GESTION'!#REF!="Muy Alta",' RIESGOS DE GESTION'!#REF!="Mayor"),CONCATENATE("R8C",' RIESGOS DE GESTION'!#REF!),"")</f>
        <v>#REF!</v>
      </c>
      <c r="AC13" s="42" t="e">
        <f>IF(AND(' RIESGOS DE GESTION'!#REF!="Muy Alta",' RIESGOS DE GESTION'!#REF!="Mayor"),CONCATENATE("R8C",' RIESGOS DE GESTION'!#REF!),"")</f>
        <v>#REF!</v>
      </c>
      <c r="AD13" s="42" t="e">
        <f>IF(AND(' RIESGOS DE GESTION'!#REF!="Muy Alta",' RIESGOS DE GESTION'!#REF!="Mayor"),CONCATENATE("R8C",' RIESGOS DE GESTION'!#REF!),"")</f>
        <v>#REF!</v>
      </c>
      <c r="AE13" s="42" t="e">
        <f>IF(AND(' RIESGOS DE GESTION'!#REF!="Muy Alta",' RIESGOS DE GESTION'!#REF!="Mayor"),CONCATENATE("R8C",' RIESGOS DE GESTION'!#REF!),"")</f>
        <v>#REF!</v>
      </c>
      <c r="AF13" s="42" t="e">
        <f>IF(AND(' RIESGOS DE GESTION'!#REF!="Muy Alta",' RIESGOS DE GESTION'!#REF!="Mayor"),CONCATENATE("R8C",' RIESGOS DE GESTION'!#REF!),"")</f>
        <v>#REF!</v>
      </c>
      <c r="AG13" s="43" t="e">
        <f>IF(AND(' RIESGOS DE GESTION'!#REF!="Muy Alta",' RIESGOS DE GESTION'!#REF!="Mayor"),CONCATENATE("R8C",' RIESGOS DE GESTION'!#REF!),"")</f>
        <v>#REF!</v>
      </c>
      <c r="AH13" s="44" t="e">
        <f>IF(AND(' RIESGOS DE GESTION'!#REF!="Muy Alta",' RIESGOS DE GESTION'!#REF!="Catastrófico"),CONCATENATE("R8C",' RIESGOS DE GESTION'!#REF!),"")</f>
        <v>#REF!</v>
      </c>
      <c r="AI13" s="45" t="e">
        <f>IF(AND(' RIESGOS DE GESTION'!#REF!="Muy Alta",' RIESGOS DE GESTION'!#REF!="Catastrófico"),CONCATENATE("R8C",' RIESGOS DE GESTION'!#REF!),"")</f>
        <v>#REF!</v>
      </c>
      <c r="AJ13" s="45" t="e">
        <f>IF(AND(' RIESGOS DE GESTION'!#REF!="Muy Alta",' RIESGOS DE GESTION'!#REF!="Catastrófico"),CONCATENATE("R8C",' RIESGOS DE GESTION'!#REF!),"")</f>
        <v>#REF!</v>
      </c>
      <c r="AK13" s="45" t="e">
        <f>IF(AND(' RIESGOS DE GESTION'!#REF!="Muy Alta",' RIESGOS DE GESTION'!#REF!="Catastrófico"),CONCATENATE("R8C",' RIESGOS DE GESTION'!#REF!),"")</f>
        <v>#REF!</v>
      </c>
      <c r="AL13" s="45" t="e">
        <f>IF(AND(' RIESGOS DE GESTION'!#REF!="Muy Alta",' RIESGOS DE GESTION'!#REF!="Catastrófico"),CONCATENATE("R8C",' RIESGOS DE GESTION'!#REF!),"")</f>
        <v>#REF!</v>
      </c>
      <c r="AM13" s="46" t="e">
        <f>IF(AND(' RIESGOS DE GESTION'!#REF!="Muy Alta",' RIESGOS DE GESTION'!#REF!="Catastrófico"),CONCATENATE("R8C",' RIESGOS DE GESTION'!#REF!),"")</f>
        <v>#REF!</v>
      </c>
      <c r="AN13" s="72"/>
      <c r="AO13" s="473"/>
      <c r="AP13" s="474"/>
      <c r="AQ13" s="474"/>
      <c r="AR13" s="474"/>
      <c r="AS13" s="474"/>
      <c r="AT13" s="475"/>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x14ac:dyDescent="0.25">
      <c r="A14" s="72"/>
      <c r="B14" s="412"/>
      <c r="C14" s="412"/>
      <c r="D14" s="413"/>
      <c r="E14" s="453"/>
      <c r="F14" s="454"/>
      <c r="G14" s="454"/>
      <c r="H14" s="454"/>
      <c r="I14" s="455"/>
      <c r="J14" s="41" t="e">
        <f>IF(AND(' RIESGOS DE GESTION'!#REF!="Muy Alta",' RIESGOS DE GESTION'!#REF!="Leve"),CONCATENATE("R9C",' RIESGOS DE GESTION'!#REF!),"")</f>
        <v>#REF!</v>
      </c>
      <c r="K14" s="42" t="e">
        <f>IF(AND(' RIESGOS DE GESTION'!#REF!="Muy Alta",' RIESGOS DE GESTION'!#REF!="Leve"),CONCATENATE("R9C",' RIESGOS DE GESTION'!#REF!),"")</f>
        <v>#REF!</v>
      </c>
      <c r="L14" s="42" t="e">
        <f>IF(AND(' RIESGOS DE GESTION'!#REF!="Muy Alta",' RIESGOS DE GESTION'!#REF!="Leve"),CONCATENATE("R9C",' RIESGOS DE GESTION'!#REF!),"")</f>
        <v>#REF!</v>
      </c>
      <c r="M14" s="42" t="e">
        <f>IF(AND(' RIESGOS DE GESTION'!#REF!="Muy Alta",' RIESGOS DE GESTION'!#REF!="Leve"),CONCATENATE("R9C",' RIESGOS DE GESTION'!#REF!),"")</f>
        <v>#REF!</v>
      </c>
      <c r="N14" s="42" t="e">
        <f>IF(AND(' RIESGOS DE GESTION'!#REF!="Muy Alta",' RIESGOS DE GESTION'!#REF!="Leve"),CONCATENATE("R9C",' RIESGOS DE GESTION'!#REF!),"")</f>
        <v>#REF!</v>
      </c>
      <c r="O14" s="43" t="e">
        <f>IF(AND(' RIESGOS DE GESTION'!#REF!="Muy Alta",' RIESGOS DE GESTION'!#REF!="Leve"),CONCATENATE("R9C",' RIESGOS DE GESTION'!#REF!),"")</f>
        <v>#REF!</v>
      </c>
      <c r="P14" s="41" t="e">
        <f>IF(AND(' RIESGOS DE GESTION'!#REF!="Muy Alta",' RIESGOS DE GESTION'!#REF!="Menor"),CONCATENATE("R9C",' RIESGOS DE GESTION'!#REF!),"")</f>
        <v>#REF!</v>
      </c>
      <c r="Q14" s="42" t="e">
        <f>IF(AND(' RIESGOS DE GESTION'!#REF!="Muy Alta",' RIESGOS DE GESTION'!#REF!="Menor"),CONCATENATE("R9C",' RIESGOS DE GESTION'!#REF!),"")</f>
        <v>#REF!</v>
      </c>
      <c r="R14" s="42" t="e">
        <f>IF(AND(' RIESGOS DE GESTION'!#REF!="Muy Alta",' RIESGOS DE GESTION'!#REF!="Menor"),CONCATENATE("R9C",' RIESGOS DE GESTION'!#REF!),"")</f>
        <v>#REF!</v>
      </c>
      <c r="S14" s="42" t="e">
        <f>IF(AND(' RIESGOS DE GESTION'!#REF!="Muy Alta",' RIESGOS DE GESTION'!#REF!="Menor"),CONCATENATE("R9C",' RIESGOS DE GESTION'!#REF!),"")</f>
        <v>#REF!</v>
      </c>
      <c r="T14" s="42" t="e">
        <f>IF(AND(' RIESGOS DE GESTION'!#REF!="Muy Alta",' RIESGOS DE GESTION'!#REF!="Menor"),CONCATENATE("R9C",' RIESGOS DE GESTION'!#REF!),"")</f>
        <v>#REF!</v>
      </c>
      <c r="U14" s="43" t="e">
        <f>IF(AND(' RIESGOS DE GESTION'!#REF!="Muy Alta",' RIESGOS DE GESTION'!#REF!="Menor"),CONCATENATE("R9C",' RIESGOS DE GESTION'!#REF!),"")</f>
        <v>#REF!</v>
      </c>
      <c r="V14" s="41" t="e">
        <f>IF(AND(' RIESGOS DE GESTION'!#REF!="Muy Alta",' RIESGOS DE GESTION'!#REF!="Moderado"),CONCATENATE("R9C",' RIESGOS DE GESTION'!#REF!),"")</f>
        <v>#REF!</v>
      </c>
      <c r="W14" s="42" t="e">
        <f>IF(AND(' RIESGOS DE GESTION'!#REF!="Muy Alta",' RIESGOS DE GESTION'!#REF!="Moderado"),CONCATENATE("R9C",' RIESGOS DE GESTION'!#REF!),"")</f>
        <v>#REF!</v>
      </c>
      <c r="X14" s="42" t="e">
        <f>IF(AND(' RIESGOS DE GESTION'!#REF!="Muy Alta",' RIESGOS DE GESTION'!#REF!="Moderado"),CONCATENATE("R9C",' RIESGOS DE GESTION'!#REF!),"")</f>
        <v>#REF!</v>
      </c>
      <c r="Y14" s="42" t="e">
        <f>IF(AND(' RIESGOS DE GESTION'!#REF!="Muy Alta",' RIESGOS DE GESTION'!#REF!="Moderado"),CONCATENATE("R9C",' RIESGOS DE GESTION'!#REF!),"")</f>
        <v>#REF!</v>
      </c>
      <c r="Z14" s="42" t="e">
        <f>IF(AND(' RIESGOS DE GESTION'!#REF!="Muy Alta",' RIESGOS DE GESTION'!#REF!="Moderado"),CONCATENATE("R9C",' RIESGOS DE GESTION'!#REF!),"")</f>
        <v>#REF!</v>
      </c>
      <c r="AA14" s="43" t="e">
        <f>IF(AND(' RIESGOS DE GESTION'!#REF!="Muy Alta",' RIESGOS DE GESTION'!#REF!="Moderado"),CONCATENATE("R9C",' RIESGOS DE GESTION'!#REF!),"")</f>
        <v>#REF!</v>
      </c>
      <c r="AB14" s="41" t="e">
        <f>IF(AND(' RIESGOS DE GESTION'!#REF!="Muy Alta",' RIESGOS DE GESTION'!#REF!="Mayor"),CONCATENATE("R9C",' RIESGOS DE GESTION'!#REF!),"")</f>
        <v>#REF!</v>
      </c>
      <c r="AC14" s="42" t="e">
        <f>IF(AND(' RIESGOS DE GESTION'!#REF!="Muy Alta",' RIESGOS DE GESTION'!#REF!="Mayor"),CONCATENATE("R9C",' RIESGOS DE GESTION'!#REF!),"")</f>
        <v>#REF!</v>
      </c>
      <c r="AD14" s="42" t="e">
        <f>IF(AND(' RIESGOS DE GESTION'!#REF!="Muy Alta",' RIESGOS DE GESTION'!#REF!="Mayor"),CONCATENATE("R9C",' RIESGOS DE GESTION'!#REF!),"")</f>
        <v>#REF!</v>
      </c>
      <c r="AE14" s="42" t="e">
        <f>IF(AND(' RIESGOS DE GESTION'!#REF!="Muy Alta",' RIESGOS DE GESTION'!#REF!="Mayor"),CONCATENATE("R9C",' RIESGOS DE GESTION'!#REF!),"")</f>
        <v>#REF!</v>
      </c>
      <c r="AF14" s="42" t="e">
        <f>IF(AND(' RIESGOS DE GESTION'!#REF!="Muy Alta",' RIESGOS DE GESTION'!#REF!="Mayor"),CONCATENATE("R9C",' RIESGOS DE GESTION'!#REF!),"")</f>
        <v>#REF!</v>
      </c>
      <c r="AG14" s="43" t="e">
        <f>IF(AND(' RIESGOS DE GESTION'!#REF!="Muy Alta",' RIESGOS DE GESTION'!#REF!="Mayor"),CONCATENATE("R9C",' RIESGOS DE GESTION'!#REF!),"")</f>
        <v>#REF!</v>
      </c>
      <c r="AH14" s="44" t="e">
        <f>IF(AND(' RIESGOS DE GESTION'!#REF!="Muy Alta",' RIESGOS DE GESTION'!#REF!="Catastrófico"),CONCATENATE("R9C",' RIESGOS DE GESTION'!#REF!),"")</f>
        <v>#REF!</v>
      </c>
      <c r="AI14" s="45" t="e">
        <f>IF(AND(' RIESGOS DE GESTION'!#REF!="Muy Alta",' RIESGOS DE GESTION'!#REF!="Catastrófico"),CONCATENATE("R9C",' RIESGOS DE GESTION'!#REF!),"")</f>
        <v>#REF!</v>
      </c>
      <c r="AJ14" s="45" t="e">
        <f>IF(AND(' RIESGOS DE GESTION'!#REF!="Muy Alta",' RIESGOS DE GESTION'!#REF!="Catastrófico"),CONCATENATE("R9C",' RIESGOS DE GESTION'!#REF!),"")</f>
        <v>#REF!</v>
      </c>
      <c r="AK14" s="45" t="e">
        <f>IF(AND(' RIESGOS DE GESTION'!#REF!="Muy Alta",' RIESGOS DE GESTION'!#REF!="Catastrófico"),CONCATENATE("R9C",' RIESGOS DE GESTION'!#REF!),"")</f>
        <v>#REF!</v>
      </c>
      <c r="AL14" s="45" t="e">
        <f>IF(AND(' RIESGOS DE GESTION'!#REF!="Muy Alta",' RIESGOS DE GESTION'!#REF!="Catastrófico"),CONCATENATE("R9C",' RIESGOS DE GESTION'!#REF!),"")</f>
        <v>#REF!</v>
      </c>
      <c r="AM14" s="46" t="e">
        <f>IF(AND(' RIESGOS DE GESTION'!#REF!="Muy Alta",' RIESGOS DE GESTION'!#REF!="Catastrófico"),CONCATENATE("R9C",' RIESGOS DE GESTION'!#REF!),"")</f>
        <v>#REF!</v>
      </c>
      <c r="AN14" s="72"/>
      <c r="AO14" s="473"/>
      <c r="AP14" s="474"/>
      <c r="AQ14" s="474"/>
      <c r="AR14" s="474"/>
      <c r="AS14" s="474"/>
      <c r="AT14" s="475"/>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x14ac:dyDescent="0.3">
      <c r="A15" s="72"/>
      <c r="B15" s="412"/>
      <c r="C15" s="412"/>
      <c r="D15" s="413"/>
      <c r="E15" s="456"/>
      <c r="F15" s="457"/>
      <c r="G15" s="457"/>
      <c r="H15" s="457"/>
      <c r="I15" s="458"/>
      <c r="J15" s="47" t="e">
        <f>IF(AND(' RIESGOS DE GESTION'!#REF!="Muy Alta",' RIESGOS DE GESTION'!#REF!="Leve"),CONCATENATE("R10C",' RIESGOS DE GESTION'!#REF!),"")</f>
        <v>#REF!</v>
      </c>
      <c r="K15" s="48" t="e">
        <f>IF(AND(' RIESGOS DE GESTION'!#REF!="Muy Alta",' RIESGOS DE GESTION'!#REF!="Leve"),CONCATENATE("R10C",' RIESGOS DE GESTION'!#REF!),"")</f>
        <v>#REF!</v>
      </c>
      <c r="L15" s="48" t="e">
        <f>IF(AND(' RIESGOS DE GESTION'!#REF!="Muy Alta",' RIESGOS DE GESTION'!#REF!="Leve"),CONCATENATE("R10C",' RIESGOS DE GESTION'!#REF!),"")</f>
        <v>#REF!</v>
      </c>
      <c r="M15" s="48" t="e">
        <f>IF(AND(' RIESGOS DE GESTION'!#REF!="Muy Alta",' RIESGOS DE GESTION'!#REF!="Leve"),CONCATENATE("R10C",' RIESGOS DE GESTION'!#REF!),"")</f>
        <v>#REF!</v>
      </c>
      <c r="N15" s="48" t="e">
        <f>IF(AND(' RIESGOS DE GESTION'!#REF!="Muy Alta",' RIESGOS DE GESTION'!#REF!="Leve"),CONCATENATE("R10C",' RIESGOS DE GESTION'!#REF!),"")</f>
        <v>#REF!</v>
      </c>
      <c r="O15" s="49" t="e">
        <f>IF(AND(' RIESGOS DE GESTION'!#REF!="Muy Alta",' RIESGOS DE GESTION'!#REF!="Leve"),CONCATENATE("R10C",' RIESGOS DE GESTION'!#REF!),"")</f>
        <v>#REF!</v>
      </c>
      <c r="P15" s="41" t="e">
        <f>IF(AND(' RIESGOS DE GESTION'!#REF!="Muy Alta",' RIESGOS DE GESTION'!#REF!="Menor"),CONCATENATE("R10C",' RIESGOS DE GESTION'!#REF!),"")</f>
        <v>#REF!</v>
      </c>
      <c r="Q15" s="42" t="e">
        <f>IF(AND(' RIESGOS DE GESTION'!#REF!="Muy Alta",' RIESGOS DE GESTION'!#REF!="Menor"),CONCATENATE("R10C",' RIESGOS DE GESTION'!#REF!),"")</f>
        <v>#REF!</v>
      </c>
      <c r="R15" s="42" t="e">
        <f>IF(AND(' RIESGOS DE GESTION'!#REF!="Muy Alta",' RIESGOS DE GESTION'!#REF!="Menor"),CONCATENATE("R10C",' RIESGOS DE GESTION'!#REF!),"")</f>
        <v>#REF!</v>
      </c>
      <c r="S15" s="42" t="e">
        <f>IF(AND(' RIESGOS DE GESTION'!#REF!="Muy Alta",' RIESGOS DE GESTION'!#REF!="Menor"),CONCATENATE("R10C",' RIESGOS DE GESTION'!#REF!),"")</f>
        <v>#REF!</v>
      </c>
      <c r="T15" s="42" t="e">
        <f>IF(AND(' RIESGOS DE GESTION'!#REF!="Muy Alta",' RIESGOS DE GESTION'!#REF!="Menor"),CONCATENATE("R10C",' RIESGOS DE GESTION'!#REF!),"")</f>
        <v>#REF!</v>
      </c>
      <c r="U15" s="43" t="e">
        <f>IF(AND(' RIESGOS DE GESTION'!#REF!="Muy Alta",' RIESGOS DE GESTION'!#REF!="Menor"),CONCATENATE("R10C",' RIESGOS DE GESTION'!#REF!),"")</f>
        <v>#REF!</v>
      </c>
      <c r="V15" s="47" t="e">
        <f>IF(AND(' RIESGOS DE GESTION'!#REF!="Muy Alta",' RIESGOS DE GESTION'!#REF!="Moderado"),CONCATENATE("R10C",' RIESGOS DE GESTION'!#REF!),"")</f>
        <v>#REF!</v>
      </c>
      <c r="W15" s="48" t="e">
        <f>IF(AND(' RIESGOS DE GESTION'!#REF!="Muy Alta",' RIESGOS DE GESTION'!#REF!="Moderado"),CONCATENATE("R10C",' RIESGOS DE GESTION'!#REF!),"")</f>
        <v>#REF!</v>
      </c>
      <c r="X15" s="48" t="e">
        <f>IF(AND(' RIESGOS DE GESTION'!#REF!="Muy Alta",' RIESGOS DE GESTION'!#REF!="Moderado"),CONCATENATE("R10C",' RIESGOS DE GESTION'!#REF!),"")</f>
        <v>#REF!</v>
      </c>
      <c r="Y15" s="48" t="e">
        <f>IF(AND(' RIESGOS DE GESTION'!#REF!="Muy Alta",' RIESGOS DE GESTION'!#REF!="Moderado"),CONCATENATE("R10C",' RIESGOS DE GESTION'!#REF!),"")</f>
        <v>#REF!</v>
      </c>
      <c r="Z15" s="48" t="e">
        <f>IF(AND(' RIESGOS DE GESTION'!#REF!="Muy Alta",' RIESGOS DE GESTION'!#REF!="Moderado"),CONCATENATE("R10C",' RIESGOS DE GESTION'!#REF!),"")</f>
        <v>#REF!</v>
      </c>
      <c r="AA15" s="49" t="e">
        <f>IF(AND(' RIESGOS DE GESTION'!#REF!="Muy Alta",' RIESGOS DE GESTION'!#REF!="Moderado"),CONCATENATE("R10C",' RIESGOS DE GESTION'!#REF!),"")</f>
        <v>#REF!</v>
      </c>
      <c r="AB15" s="41" t="e">
        <f>IF(AND(' RIESGOS DE GESTION'!#REF!="Muy Alta",' RIESGOS DE GESTION'!#REF!="Mayor"),CONCATENATE("R10C",' RIESGOS DE GESTION'!#REF!),"")</f>
        <v>#REF!</v>
      </c>
      <c r="AC15" s="42" t="e">
        <f>IF(AND(' RIESGOS DE GESTION'!#REF!="Muy Alta",' RIESGOS DE GESTION'!#REF!="Mayor"),CONCATENATE("R10C",' RIESGOS DE GESTION'!#REF!),"")</f>
        <v>#REF!</v>
      </c>
      <c r="AD15" s="42" t="e">
        <f>IF(AND(' RIESGOS DE GESTION'!#REF!="Muy Alta",' RIESGOS DE GESTION'!#REF!="Mayor"),CONCATENATE("R10C",' RIESGOS DE GESTION'!#REF!),"")</f>
        <v>#REF!</v>
      </c>
      <c r="AE15" s="42" t="e">
        <f>IF(AND(' RIESGOS DE GESTION'!#REF!="Muy Alta",' RIESGOS DE GESTION'!#REF!="Mayor"),CONCATENATE("R10C",' RIESGOS DE GESTION'!#REF!),"")</f>
        <v>#REF!</v>
      </c>
      <c r="AF15" s="42" t="e">
        <f>IF(AND(' RIESGOS DE GESTION'!#REF!="Muy Alta",' RIESGOS DE GESTION'!#REF!="Mayor"),CONCATENATE("R10C",' RIESGOS DE GESTION'!#REF!),"")</f>
        <v>#REF!</v>
      </c>
      <c r="AG15" s="43" t="e">
        <f>IF(AND(' RIESGOS DE GESTION'!#REF!="Muy Alta",' RIESGOS DE GESTION'!#REF!="Mayor"),CONCATENATE("R10C",' RIESGOS DE GESTION'!#REF!),"")</f>
        <v>#REF!</v>
      </c>
      <c r="AH15" s="50" t="e">
        <f>IF(AND(' RIESGOS DE GESTION'!#REF!="Muy Alta",' RIESGOS DE GESTION'!#REF!="Catastrófico"),CONCATENATE("R10C",' RIESGOS DE GESTION'!#REF!),"")</f>
        <v>#REF!</v>
      </c>
      <c r="AI15" s="51" t="e">
        <f>IF(AND(' RIESGOS DE GESTION'!#REF!="Muy Alta",' RIESGOS DE GESTION'!#REF!="Catastrófico"),CONCATENATE("R10C",' RIESGOS DE GESTION'!#REF!),"")</f>
        <v>#REF!</v>
      </c>
      <c r="AJ15" s="51" t="e">
        <f>IF(AND(' RIESGOS DE GESTION'!#REF!="Muy Alta",' RIESGOS DE GESTION'!#REF!="Catastrófico"),CONCATENATE("R10C",' RIESGOS DE GESTION'!#REF!),"")</f>
        <v>#REF!</v>
      </c>
      <c r="AK15" s="51" t="e">
        <f>IF(AND(' RIESGOS DE GESTION'!#REF!="Muy Alta",' RIESGOS DE GESTION'!#REF!="Catastrófico"),CONCATENATE("R10C",' RIESGOS DE GESTION'!#REF!),"")</f>
        <v>#REF!</v>
      </c>
      <c r="AL15" s="51" t="e">
        <f>IF(AND(' RIESGOS DE GESTION'!#REF!="Muy Alta",' RIESGOS DE GESTION'!#REF!="Catastrófico"),CONCATENATE("R10C",' RIESGOS DE GESTION'!#REF!),"")</f>
        <v>#REF!</v>
      </c>
      <c r="AM15" s="52" t="e">
        <f>IF(AND(' RIESGOS DE GESTION'!#REF!="Muy Alta",' RIESGOS DE GESTION'!#REF!="Catastrófico"),CONCATENATE("R10C",' RIESGOS DE GESTION'!#REF!),"")</f>
        <v>#REF!</v>
      </c>
      <c r="AN15" s="72"/>
      <c r="AO15" s="476"/>
      <c r="AP15" s="477"/>
      <c r="AQ15" s="477"/>
      <c r="AR15" s="477"/>
      <c r="AS15" s="477"/>
      <c r="AT15" s="478"/>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x14ac:dyDescent="0.25">
      <c r="A16" s="72"/>
      <c r="B16" s="412"/>
      <c r="C16" s="412"/>
      <c r="D16" s="413"/>
      <c r="E16" s="450" t="s">
        <v>274</v>
      </c>
      <c r="F16" s="451"/>
      <c r="G16" s="451"/>
      <c r="H16" s="451"/>
      <c r="I16" s="451"/>
      <c r="J16" s="53" t="e">
        <f>IF(AND(' RIESGOS DE GESTION'!#REF!="Alta",' RIESGOS DE GESTION'!#REF!="Leve"),CONCATENATE("R1C",' RIESGOS DE GESTION'!#REF!),"")</f>
        <v>#REF!</v>
      </c>
      <c r="K16" s="54" t="e">
        <f>IF(AND(' RIESGOS DE GESTION'!#REF!="Alta",' RIESGOS DE GESTION'!#REF!="Leve"),CONCATENATE("R1C",' RIESGOS DE GESTION'!#REF!),"")</f>
        <v>#REF!</v>
      </c>
      <c r="L16" s="54" t="e">
        <f>IF(AND(' RIESGOS DE GESTION'!#REF!="Alta",' RIESGOS DE GESTION'!#REF!="Leve"),CONCATENATE("R1C",' RIESGOS DE GESTION'!#REF!),"")</f>
        <v>#REF!</v>
      </c>
      <c r="M16" s="54" t="e">
        <f>IF(AND(' RIESGOS DE GESTION'!#REF!="Alta",' RIESGOS DE GESTION'!#REF!="Leve"),CONCATENATE("R1C",' RIESGOS DE GESTION'!#REF!),"")</f>
        <v>#REF!</v>
      </c>
      <c r="N16" s="54" t="e">
        <f>IF(AND(' RIESGOS DE GESTION'!#REF!="Alta",' RIESGOS DE GESTION'!#REF!="Leve"),CONCATENATE("R1C",' RIESGOS DE GESTION'!#REF!),"")</f>
        <v>#REF!</v>
      </c>
      <c r="O16" s="55" t="e">
        <f>IF(AND(' RIESGOS DE GESTION'!#REF!="Alta",' RIESGOS DE GESTION'!#REF!="Leve"),CONCATENATE("R1C",' RIESGOS DE GESTION'!#REF!),"")</f>
        <v>#REF!</v>
      </c>
      <c r="P16" s="53" t="e">
        <f>IF(AND(' RIESGOS DE GESTION'!#REF!="Alta",' RIESGOS DE GESTION'!#REF!="Menor"),CONCATENATE("R1C",' RIESGOS DE GESTION'!#REF!),"")</f>
        <v>#REF!</v>
      </c>
      <c r="Q16" s="54" t="e">
        <f>IF(AND(' RIESGOS DE GESTION'!#REF!="Alta",' RIESGOS DE GESTION'!#REF!="Menor"),CONCATENATE("R1C",' RIESGOS DE GESTION'!#REF!),"")</f>
        <v>#REF!</v>
      </c>
      <c r="R16" s="54" t="e">
        <f>IF(AND(' RIESGOS DE GESTION'!#REF!="Alta",' RIESGOS DE GESTION'!#REF!="Menor"),CONCATENATE("R1C",' RIESGOS DE GESTION'!#REF!),"")</f>
        <v>#REF!</v>
      </c>
      <c r="S16" s="54" t="e">
        <f>IF(AND(' RIESGOS DE GESTION'!#REF!="Alta",' RIESGOS DE GESTION'!#REF!="Menor"),CONCATENATE("R1C",' RIESGOS DE GESTION'!#REF!),"")</f>
        <v>#REF!</v>
      </c>
      <c r="T16" s="54" t="e">
        <f>IF(AND(' RIESGOS DE GESTION'!#REF!="Alta",' RIESGOS DE GESTION'!#REF!="Menor"),CONCATENATE("R1C",' RIESGOS DE GESTION'!#REF!),"")</f>
        <v>#REF!</v>
      </c>
      <c r="U16" s="55" t="e">
        <f>IF(AND(' RIESGOS DE GESTION'!#REF!="Alta",' RIESGOS DE GESTION'!#REF!="Menor"),CONCATENATE("R1C",' RIESGOS DE GESTION'!#REF!),"")</f>
        <v>#REF!</v>
      </c>
      <c r="V16" s="35" t="e">
        <f>IF(AND(' RIESGOS DE GESTION'!#REF!="Alta",' RIESGOS DE GESTION'!#REF!="Moderado"),CONCATENATE("R1C",' RIESGOS DE GESTION'!#REF!),"")</f>
        <v>#REF!</v>
      </c>
      <c r="W16" s="36" t="e">
        <f>IF(AND(' RIESGOS DE GESTION'!#REF!="Alta",' RIESGOS DE GESTION'!#REF!="Moderado"),CONCATENATE("R1C",' RIESGOS DE GESTION'!#REF!),"")</f>
        <v>#REF!</v>
      </c>
      <c r="X16" s="36" t="e">
        <f>IF(AND(' RIESGOS DE GESTION'!#REF!="Alta",' RIESGOS DE GESTION'!#REF!="Moderado"),CONCATENATE("R1C",' RIESGOS DE GESTION'!#REF!),"")</f>
        <v>#REF!</v>
      </c>
      <c r="Y16" s="36" t="e">
        <f>IF(AND(' RIESGOS DE GESTION'!#REF!="Alta",' RIESGOS DE GESTION'!#REF!="Moderado"),CONCATENATE("R1C",' RIESGOS DE GESTION'!#REF!),"")</f>
        <v>#REF!</v>
      </c>
      <c r="Z16" s="36" t="e">
        <f>IF(AND(' RIESGOS DE GESTION'!#REF!="Alta",' RIESGOS DE GESTION'!#REF!="Moderado"),CONCATENATE("R1C",' RIESGOS DE GESTION'!#REF!),"")</f>
        <v>#REF!</v>
      </c>
      <c r="AA16" s="37" t="e">
        <f>IF(AND(' RIESGOS DE GESTION'!#REF!="Alta",' RIESGOS DE GESTION'!#REF!="Moderado"),CONCATENATE("R1C",' RIESGOS DE GESTION'!#REF!),"")</f>
        <v>#REF!</v>
      </c>
      <c r="AB16" s="35" t="e">
        <f>IF(AND(' RIESGOS DE GESTION'!#REF!="Alta",' RIESGOS DE GESTION'!#REF!="Mayor"),CONCATENATE("R1C",' RIESGOS DE GESTION'!#REF!),"")</f>
        <v>#REF!</v>
      </c>
      <c r="AC16" s="36" t="e">
        <f>IF(AND(' RIESGOS DE GESTION'!#REF!="Alta",' RIESGOS DE GESTION'!#REF!="Mayor"),CONCATENATE("R1C",' RIESGOS DE GESTION'!#REF!),"")</f>
        <v>#REF!</v>
      </c>
      <c r="AD16" s="36" t="e">
        <f>IF(AND(' RIESGOS DE GESTION'!#REF!="Alta",' RIESGOS DE GESTION'!#REF!="Mayor"),CONCATENATE("R1C",' RIESGOS DE GESTION'!#REF!),"")</f>
        <v>#REF!</v>
      </c>
      <c r="AE16" s="36" t="e">
        <f>IF(AND(' RIESGOS DE GESTION'!#REF!="Alta",' RIESGOS DE GESTION'!#REF!="Mayor"),CONCATENATE("R1C",' RIESGOS DE GESTION'!#REF!),"")</f>
        <v>#REF!</v>
      </c>
      <c r="AF16" s="36" t="e">
        <f>IF(AND(' RIESGOS DE GESTION'!#REF!="Alta",' RIESGOS DE GESTION'!#REF!="Mayor"),CONCATENATE("R1C",' RIESGOS DE GESTION'!#REF!),"")</f>
        <v>#REF!</v>
      </c>
      <c r="AG16" s="37" t="e">
        <f>IF(AND(' RIESGOS DE GESTION'!#REF!="Alta",' RIESGOS DE GESTION'!#REF!="Mayor"),CONCATENATE("R1C",' RIESGOS DE GESTION'!#REF!),"")</f>
        <v>#REF!</v>
      </c>
      <c r="AH16" s="38" t="e">
        <f>IF(AND(' RIESGOS DE GESTION'!#REF!="Alta",' RIESGOS DE GESTION'!#REF!="Catastrófico"),CONCATENATE("R1C",' RIESGOS DE GESTION'!#REF!),"")</f>
        <v>#REF!</v>
      </c>
      <c r="AI16" s="39" t="e">
        <f>IF(AND(' RIESGOS DE GESTION'!#REF!="Alta",' RIESGOS DE GESTION'!#REF!="Catastrófico"),CONCATENATE("R1C",' RIESGOS DE GESTION'!#REF!),"")</f>
        <v>#REF!</v>
      </c>
      <c r="AJ16" s="39" t="e">
        <f>IF(AND(' RIESGOS DE GESTION'!#REF!="Alta",' RIESGOS DE GESTION'!#REF!="Catastrófico"),CONCATENATE("R1C",' RIESGOS DE GESTION'!#REF!),"")</f>
        <v>#REF!</v>
      </c>
      <c r="AK16" s="39" t="e">
        <f>IF(AND(' RIESGOS DE GESTION'!#REF!="Alta",' RIESGOS DE GESTION'!#REF!="Catastrófico"),CONCATENATE("R1C",' RIESGOS DE GESTION'!#REF!),"")</f>
        <v>#REF!</v>
      </c>
      <c r="AL16" s="39" t="e">
        <f>IF(AND(' RIESGOS DE GESTION'!#REF!="Alta",' RIESGOS DE GESTION'!#REF!="Catastrófico"),CONCATENATE("R1C",' RIESGOS DE GESTION'!#REF!),"")</f>
        <v>#REF!</v>
      </c>
      <c r="AM16" s="40" t="e">
        <f>IF(AND(' RIESGOS DE GESTION'!#REF!="Alta",' RIESGOS DE GESTION'!#REF!="Catastrófico"),CONCATENATE("R1C",' RIESGOS DE GESTION'!#REF!),"")</f>
        <v>#REF!</v>
      </c>
      <c r="AN16" s="72"/>
      <c r="AO16" s="460" t="s">
        <v>275</v>
      </c>
      <c r="AP16" s="461"/>
      <c r="AQ16" s="461"/>
      <c r="AR16" s="461"/>
      <c r="AS16" s="461"/>
      <c r="AT16" s="46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x14ac:dyDescent="0.25">
      <c r="A17" s="72"/>
      <c r="B17" s="412"/>
      <c r="C17" s="412"/>
      <c r="D17" s="413"/>
      <c r="E17" s="469"/>
      <c r="F17" s="454"/>
      <c r="G17" s="454"/>
      <c r="H17" s="454"/>
      <c r="I17" s="454"/>
      <c r="J17" s="56" t="e">
        <f>IF(AND(' RIESGOS DE GESTION'!#REF!="Alta",' RIESGOS DE GESTION'!#REF!="Leve"),CONCATENATE("R2C",' RIESGOS DE GESTION'!#REF!),"")</f>
        <v>#REF!</v>
      </c>
      <c r="K17" s="57" t="e">
        <f>IF(AND(' RIESGOS DE GESTION'!#REF!="Alta",' RIESGOS DE GESTION'!#REF!="Leve"),CONCATENATE("R2C",' RIESGOS DE GESTION'!#REF!),"")</f>
        <v>#REF!</v>
      </c>
      <c r="L17" s="57" t="e">
        <f>IF(AND(' RIESGOS DE GESTION'!#REF!="Alta",' RIESGOS DE GESTION'!#REF!="Leve"),CONCATENATE("R2C",' RIESGOS DE GESTION'!#REF!),"")</f>
        <v>#REF!</v>
      </c>
      <c r="M17" s="57" t="e">
        <f>IF(AND(' RIESGOS DE GESTION'!#REF!="Alta",' RIESGOS DE GESTION'!#REF!="Leve"),CONCATENATE("R2C",' RIESGOS DE GESTION'!#REF!),"")</f>
        <v>#REF!</v>
      </c>
      <c r="N17" s="57" t="e">
        <f>IF(AND(' RIESGOS DE GESTION'!#REF!="Alta",' RIESGOS DE GESTION'!#REF!="Leve"),CONCATENATE("R2C",' RIESGOS DE GESTION'!#REF!),"")</f>
        <v>#REF!</v>
      </c>
      <c r="O17" s="58" t="e">
        <f>IF(AND(' RIESGOS DE GESTION'!#REF!="Alta",' RIESGOS DE GESTION'!#REF!="Leve"),CONCATENATE("R2C",' RIESGOS DE GESTION'!#REF!),"")</f>
        <v>#REF!</v>
      </c>
      <c r="P17" s="56" t="e">
        <f>IF(AND(' RIESGOS DE GESTION'!#REF!="Alta",' RIESGOS DE GESTION'!#REF!="Menor"),CONCATENATE("R2C",' RIESGOS DE GESTION'!#REF!),"")</f>
        <v>#REF!</v>
      </c>
      <c r="Q17" s="57" t="e">
        <f>IF(AND(' RIESGOS DE GESTION'!#REF!="Alta",' RIESGOS DE GESTION'!#REF!="Menor"),CONCATENATE("R2C",' RIESGOS DE GESTION'!#REF!),"")</f>
        <v>#REF!</v>
      </c>
      <c r="R17" s="57" t="e">
        <f>IF(AND(' RIESGOS DE GESTION'!#REF!="Alta",' RIESGOS DE GESTION'!#REF!="Menor"),CONCATENATE("R2C",' RIESGOS DE GESTION'!#REF!),"")</f>
        <v>#REF!</v>
      </c>
      <c r="S17" s="57" t="e">
        <f>IF(AND(' RIESGOS DE GESTION'!#REF!="Alta",' RIESGOS DE GESTION'!#REF!="Menor"),CONCATENATE("R2C",' RIESGOS DE GESTION'!#REF!),"")</f>
        <v>#REF!</v>
      </c>
      <c r="T17" s="57" t="e">
        <f>IF(AND(' RIESGOS DE GESTION'!#REF!="Alta",' RIESGOS DE GESTION'!#REF!="Menor"),CONCATENATE("R2C",' RIESGOS DE GESTION'!#REF!),"")</f>
        <v>#REF!</v>
      </c>
      <c r="U17" s="58" t="e">
        <f>IF(AND(' RIESGOS DE GESTION'!#REF!="Alta",' RIESGOS DE GESTION'!#REF!="Menor"),CONCATENATE("R2C",' RIESGOS DE GESTION'!#REF!),"")</f>
        <v>#REF!</v>
      </c>
      <c r="V17" s="41" t="e">
        <f>IF(AND(' RIESGOS DE GESTION'!#REF!="Alta",' RIESGOS DE GESTION'!#REF!="Moderado"),CONCATENATE("R2C",' RIESGOS DE GESTION'!#REF!),"")</f>
        <v>#REF!</v>
      </c>
      <c r="W17" s="42" t="e">
        <f>IF(AND(' RIESGOS DE GESTION'!#REF!="Alta",' RIESGOS DE GESTION'!#REF!="Moderado"),CONCATENATE("R2C",' RIESGOS DE GESTION'!#REF!),"")</f>
        <v>#REF!</v>
      </c>
      <c r="X17" s="42" t="e">
        <f>IF(AND(' RIESGOS DE GESTION'!#REF!="Alta",' RIESGOS DE GESTION'!#REF!="Moderado"),CONCATENATE("R2C",' RIESGOS DE GESTION'!#REF!),"")</f>
        <v>#REF!</v>
      </c>
      <c r="Y17" s="42" t="e">
        <f>IF(AND(' RIESGOS DE GESTION'!#REF!="Alta",' RIESGOS DE GESTION'!#REF!="Moderado"),CONCATENATE("R2C",' RIESGOS DE GESTION'!#REF!),"")</f>
        <v>#REF!</v>
      </c>
      <c r="Z17" s="42" t="e">
        <f>IF(AND(' RIESGOS DE GESTION'!#REF!="Alta",' RIESGOS DE GESTION'!#REF!="Moderado"),CONCATENATE("R2C",' RIESGOS DE GESTION'!#REF!),"")</f>
        <v>#REF!</v>
      </c>
      <c r="AA17" s="43" t="e">
        <f>IF(AND(' RIESGOS DE GESTION'!#REF!="Alta",' RIESGOS DE GESTION'!#REF!="Moderado"),CONCATENATE("R2C",' RIESGOS DE GESTION'!#REF!),"")</f>
        <v>#REF!</v>
      </c>
      <c r="AB17" s="41" t="e">
        <f>IF(AND(' RIESGOS DE GESTION'!#REF!="Alta",' RIESGOS DE GESTION'!#REF!="Mayor"),CONCATENATE("R2C",' RIESGOS DE GESTION'!#REF!),"")</f>
        <v>#REF!</v>
      </c>
      <c r="AC17" s="42" t="e">
        <f>IF(AND(' RIESGOS DE GESTION'!#REF!="Alta",' RIESGOS DE GESTION'!#REF!="Mayor"),CONCATENATE("R2C",' RIESGOS DE GESTION'!#REF!),"")</f>
        <v>#REF!</v>
      </c>
      <c r="AD17" s="42" t="e">
        <f>IF(AND(' RIESGOS DE GESTION'!#REF!="Alta",' RIESGOS DE GESTION'!#REF!="Mayor"),CONCATENATE("R2C",' RIESGOS DE GESTION'!#REF!),"")</f>
        <v>#REF!</v>
      </c>
      <c r="AE17" s="42" t="e">
        <f>IF(AND(' RIESGOS DE GESTION'!#REF!="Alta",' RIESGOS DE GESTION'!#REF!="Mayor"),CONCATENATE("R2C",' RIESGOS DE GESTION'!#REF!),"")</f>
        <v>#REF!</v>
      </c>
      <c r="AF17" s="42" t="e">
        <f>IF(AND(' RIESGOS DE GESTION'!#REF!="Alta",' RIESGOS DE GESTION'!#REF!="Mayor"),CONCATENATE("R2C",' RIESGOS DE GESTION'!#REF!),"")</f>
        <v>#REF!</v>
      </c>
      <c r="AG17" s="43" t="e">
        <f>IF(AND(' RIESGOS DE GESTION'!#REF!="Alta",' RIESGOS DE GESTION'!#REF!="Mayor"),CONCATENATE("R2C",' RIESGOS DE GESTION'!#REF!),"")</f>
        <v>#REF!</v>
      </c>
      <c r="AH17" s="44" t="e">
        <f>IF(AND(' RIESGOS DE GESTION'!#REF!="Alta",' RIESGOS DE GESTION'!#REF!="Catastrófico"),CONCATENATE("R2C",' RIESGOS DE GESTION'!#REF!),"")</f>
        <v>#REF!</v>
      </c>
      <c r="AI17" s="45" t="e">
        <f>IF(AND(' RIESGOS DE GESTION'!#REF!="Alta",' RIESGOS DE GESTION'!#REF!="Catastrófico"),CONCATENATE("R2C",' RIESGOS DE GESTION'!#REF!),"")</f>
        <v>#REF!</v>
      </c>
      <c r="AJ17" s="45" t="e">
        <f>IF(AND(' RIESGOS DE GESTION'!#REF!="Alta",' RIESGOS DE GESTION'!#REF!="Catastrófico"),CONCATENATE("R2C",' RIESGOS DE GESTION'!#REF!),"")</f>
        <v>#REF!</v>
      </c>
      <c r="AK17" s="45" t="e">
        <f>IF(AND(' RIESGOS DE GESTION'!#REF!="Alta",' RIESGOS DE GESTION'!#REF!="Catastrófico"),CONCATENATE("R2C",' RIESGOS DE GESTION'!#REF!),"")</f>
        <v>#REF!</v>
      </c>
      <c r="AL17" s="45" t="e">
        <f>IF(AND(' RIESGOS DE GESTION'!#REF!="Alta",' RIESGOS DE GESTION'!#REF!="Catastrófico"),CONCATENATE("R2C",' RIESGOS DE GESTION'!#REF!),"")</f>
        <v>#REF!</v>
      </c>
      <c r="AM17" s="46" t="e">
        <f>IF(AND(' RIESGOS DE GESTION'!#REF!="Alta",' RIESGOS DE GESTION'!#REF!="Catastrófico"),CONCATENATE("R2C",' RIESGOS DE GESTION'!#REF!),"")</f>
        <v>#REF!</v>
      </c>
      <c r="AN17" s="72"/>
      <c r="AO17" s="463"/>
      <c r="AP17" s="464"/>
      <c r="AQ17" s="464"/>
      <c r="AR17" s="464"/>
      <c r="AS17" s="464"/>
      <c r="AT17" s="465"/>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x14ac:dyDescent="0.25">
      <c r="A18" s="72"/>
      <c r="B18" s="412"/>
      <c r="C18" s="412"/>
      <c r="D18" s="413"/>
      <c r="E18" s="453"/>
      <c r="F18" s="454"/>
      <c r="G18" s="454"/>
      <c r="H18" s="454"/>
      <c r="I18" s="454"/>
      <c r="J18" s="56" t="e">
        <f>IF(AND(' RIESGOS DE GESTION'!#REF!="Alta",' RIESGOS DE GESTION'!#REF!="Leve"),CONCATENATE("R3C",' RIESGOS DE GESTION'!#REF!),"")</f>
        <v>#REF!</v>
      </c>
      <c r="K18" s="57" t="e">
        <f>IF(AND(' RIESGOS DE GESTION'!#REF!="Alta",' RIESGOS DE GESTION'!#REF!="Leve"),CONCATENATE("R3C",' RIESGOS DE GESTION'!#REF!),"")</f>
        <v>#REF!</v>
      </c>
      <c r="L18" s="57" t="e">
        <f>IF(AND(' RIESGOS DE GESTION'!#REF!="Alta",' RIESGOS DE GESTION'!#REF!="Leve"),CONCATENATE("R3C",' RIESGOS DE GESTION'!#REF!),"")</f>
        <v>#REF!</v>
      </c>
      <c r="M18" s="57" t="e">
        <f>IF(AND(' RIESGOS DE GESTION'!#REF!="Alta",' RIESGOS DE GESTION'!#REF!="Leve"),CONCATENATE("R3C",' RIESGOS DE GESTION'!#REF!),"")</f>
        <v>#REF!</v>
      </c>
      <c r="N18" s="57" t="e">
        <f>IF(AND(' RIESGOS DE GESTION'!#REF!="Alta",' RIESGOS DE GESTION'!#REF!="Leve"),CONCATENATE("R3C",' RIESGOS DE GESTION'!#REF!),"")</f>
        <v>#REF!</v>
      </c>
      <c r="O18" s="58" t="e">
        <f>IF(AND(' RIESGOS DE GESTION'!#REF!="Alta",' RIESGOS DE GESTION'!#REF!="Leve"),CONCATENATE("R3C",' RIESGOS DE GESTION'!#REF!),"")</f>
        <v>#REF!</v>
      </c>
      <c r="P18" s="56" t="e">
        <f>IF(AND(' RIESGOS DE GESTION'!#REF!="Alta",' RIESGOS DE GESTION'!#REF!="Menor"),CONCATENATE("R3C",' RIESGOS DE GESTION'!#REF!),"")</f>
        <v>#REF!</v>
      </c>
      <c r="Q18" s="57" t="e">
        <f>IF(AND(' RIESGOS DE GESTION'!#REF!="Alta",' RIESGOS DE GESTION'!#REF!="Menor"),CONCATENATE("R3C",' RIESGOS DE GESTION'!#REF!),"")</f>
        <v>#REF!</v>
      </c>
      <c r="R18" s="57" t="e">
        <f>IF(AND(' RIESGOS DE GESTION'!#REF!="Alta",' RIESGOS DE GESTION'!#REF!="Menor"),CONCATENATE("R3C",' RIESGOS DE GESTION'!#REF!),"")</f>
        <v>#REF!</v>
      </c>
      <c r="S18" s="57" t="e">
        <f>IF(AND(' RIESGOS DE GESTION'!#REF!="Alta",' RIESGOS DE GESTION'!#REF!="Menor"),CONCATENATE("R3C",' RIESGOS DE GESTION'!#REF!),"")</f>
        <v>#REF!</v>
      </c>
      <c r="T18" s="57" t="e">
        <f>IF(AND(' RIESGOS DE GESTION'!#REF!="Alta",' RIESGOS DE GESTION'!#REF!="Menor"),CONCATENATE("R3C",' RIESGOS DE GESTION'!#REF!),"")</f>
        <v>#REF!</v>
      </c>
      <c r="U18" s="58" t="e">
        <f>IF(AND(' RIESGOS DE GESTION'!#REF!="Alta",' RIESGOS DE GESTION'!#REF!="Menor"),CONCATENATE("R3C",' RIESGOS DE GESTION'!#REF!),"")</f>
        <v>#REF!</v>
      </c>
      <c r="V18" s="41" t="e">
        <f>IF(AND(' RIESGOS DE GESTION'!#REF!="Alta",' RIESGOS DE GESTION'!#REF!="Moderado"),CONCATENATE("R3C",' RIESGOS DE GESTION'!#REF!),"")</f>
        <v>#REF!</v>
      </c>
      <c r="W18" s="42" t="e">
        <f>IF(AND(' RIESGOS DE GESTION'!#REF!="Alta",' RIESGOS DE GESTION'!#REF!="Moderado"),CONCATENATE("R3C",' RIESGOS DE GESTION'!#REF!),"")</f>
        <v>#REF!</v>
      </c>
      <c r="X18" s="42" t="e">
        <f>IF(AND(' RIESGOS DE GESTION'!#REF!="Alta",' RIESGOS DE GESTION'!#REF!="Moderado"),CONCATENATE("R3C",' RIESGOS DE GESTION'!#REF!),"")</f>
        <v>#REF!</v>
      </c>
      <c r="Y18" s="42" t="e">
        <f>IF(AND(' RIESGOS DE GESTION'!#REF!="Alta",' RIESGOS DE GESTION'!#REF!="Moderado"),CONCATENATE("R3C",' RIESGOS DE GESTION'!#REF!),"")</f>
        <v>#REF!</v>
      </c>
      <c r="Z18" s="42" t="e">
        <f>IF(AND(' RIESGOS DE GESTION'!#REF!="Alta",' RIESGOS DE GESTION'!#REF!="Moderado"),CONCATENATE("R3C",' RIESGOS DE GESTION'!#REF!),"")</f>
        <v>#REF!</v>
      </c>
      <c r="AA18" s="43" t="e">
        <f>IF(AND(' RIESGOS DE GESTION'!#REF!="Alta",' RIESGOS DE GESTION'!#REF!="Moderado"),CONCATENATE("R3C",' RIESGOS DE GESTION'!#REF!),"")</f>
        <v>#REF!</v>
      </c>
      <c r="AB18" s="41" t="e">
        <f>IF(AND(' RIESGOS DE GESTION'!#REF!="Alta",' RIESGOS DE GESTION'!#REF!="Mayor"),CONCATENATE("R3C",' RIESGOS DE GESTION'!#REF!),"")</f>
        <v>#REF!</v>
      </c>
      <c r="AC18" s="42" t="e">
        <f>IF(AND(' RIESGOS DE GESTION'!#REF!="Alta",' RIESGOS DE GESTION'!#REF!="Mayor"),CONCATENATE("R3C",' RIESGOS DE GESTION'!#REF!),"")</f>
        <v>#REF!</v>
      </c>
      <c r="AD18" s="42" t="e">
        <f>IF(AND(' RIESGOS DE GESTION'!#REF!="Alta",' RIESGOS DE GESTION'!#REF!="Mayor"),CONCATENATE("R3C",' RIESGOS DE GESTION'!#REF!),"")</f>
        <v>#REF!</v>
      </c>
      <c r="AE18" s="42" t="e">
        <f>IF(AND(' RIESGOS DE GESTION'!#REF!="Alta",' RIESGOS DE GESTION'!#REF!="Mayor"),CONCATENATE("R3C",' RIESGOS DE GESTION'!#REF!),"")</f>
        <v>#REF!</v>
      </c>
      <c r="AF18" s="42" t="e">
        <f>IF(AND(' RIESGOS DE GESTION'!#REF!="Alta",' RIESGOS DE GESTION'!#REF!="Mayor"),CONCATENATE("R3C",' RIESGOS DE GESTION'!#REF!),"")</f>
        <v>#REF!</v>
      </c>
      <c r="AG18" s="43" t="e">
        <f>IF(AND(' RIESGOS DE GESTION'!#REF!="Alta",' RIESGOS DE GESTION'!#REF!="Mayor"),CONCATENATE("R3C",' RIESGOS DE GESTION'!#REF!),"")</f>
        <v>#REF!</v>
      </c>
      <c r="AH18" s="44" t="e">
        <f>IF(AND(' RIESGOS DE GESTION'!#REF!="Alta",' RIESGOS DE GESTION'!#REF!="Catastrófico"),CONCATENATE("R3C",' RIESGOS DE GESTION'!#REF!),"")</f>
        <v>#REF!</v>
      </c>
      <c r="AI18" s="45" t="e">
        <f>IF(AND(' RIESGOS DE GESTION'!#REF!="Alta",' RIESGOS DE GESTION'!#REF!="Catastrófico"),CONCATENATE("R3C",' RIESGOS DE GESTION'!#REF!),"")</f>
        <v>#REF!</v>
      </c>
      <c r="AJ18" s="45" t="e">
        <f>IF(AND(' RIESGOS DE GESTION'!#REF!="Alta",' RIESGOS DE GESTION'!#REF!="Catastrófico"),CONCATENATE("R3C",' RIESGOS DE GESTION'!#REF!),"")</f>
        <v>#REF!</v>
      </c>
      <c r="AK18" s="45" t="e">
        <f>IF(AND(' RIESGOS DE GESTION'!#REF!="Alta",' RIESGOS DE GESTION'!#REF!="Catastrófico"),CONCATENATE("R3C",' RIESGOS DE GESTION'!#REF!),"")</f>
        <v>#REF!</v>
      </c>
      <c r="AL18" s="45" t="e">
        <f>IF(AND(' RIESGOS DE GESTION'!#REF!="Alta",' RIESGOS DE GESTION'!#REF!="Catastrófico"),CONCATENATE("R3C",' RIESGOS DE GESTION'!#REF!),"")</f>
        <v>#REF!</v>
      </c>
      <c r="AM18" s="46" t="e">
        <f>IF(AND(' RIESGOS DE GESTION'!#REF!="Alta",' RIESGOS DE GESTION'!#REF!="Catastrófico"),CONCATENATE("R3C",' RIESGOS DE GESTION'!#REF!),"")</f>
        <v>#REF!</v>
      </c>
      <c r="AN18" s="72"/>
      <c r="AO18" s="463"/>
      <c r="AP18" s="464"/>
      <c r="AQ18" s="464"/>
      <c r="AR18" s="464"/>
      <c r="AS18" s="464"/>
      <c r="AT18" s="465"/>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x14ac:dyDescent="0.25">
      <c r="A19" s="72"/>
      <c r="B19" s="412"/>
      <c r="C19" s="412"/>
      <c r="D19" s="413"/>
      <c r="E19" s="453"/>
      <c r="F19" s="454"/>
      <c r="G19" s="454"/>
      <c r="H19" s="454"/>
      <c r="I19" s="454"/>
      <c r="J19" s="56" t="e">
        <f>IF(AND(' RIESGOS DE GESTION'!#REF!="Alta",' RIESGOS DE GESTION'!#REF!="Leve"),CONCATENATE("R4C",' RIESGOS DE GESTION'!#REF!),"")</f>
        <v>#REF!</v>
      </c>
      <c r="K19" s="57" t="e">
        <f>IF(AND(' RIESGOS DE GESTION'!#REF!="Alta",' RIESGOS DE GESTION'!#REF!="Leve"),CONCATENATE("R4C",' RIESGOS DE GESTION'!#REF!),"")</f>
        <v>#REF!</v>
      </c>
      <c r="L19" s="57" t="e">
        <f>IF(AND(' RIESGOS DE GESTION'!#REF!="Alta",' RIESGOS DE GESTION'!#REF!="Leve"),CONCATENATE("R4C",' RIESGOS DE GESTION'!#REF!),"")</f>
        <v>#REF!</v>
      </c>
      <c r="M19" s="57" t="e">
        <f>IF(AND(' RIESGOS DE GESTION'!#REF!="Alta",' RIESGOS DE GESTION'!#REF!="Leve"),CONCATENATE("R4C",' RIESGOS DE GESTION'!#REF!),"")</f>
        <v>#REF!</v>
      </c>
      <c r="N19" s="57" t="e">
        <f>IF(AND(' RIESGOS DE GESTION'!#REF!="Alta",' RIESGOS DE GESTION'!#REF!="Leve"),CONCATENATE("R4C",' RIESGOS DE GESTION'!#REF!),"")</f>
        <v>#REF!</v>
      </c>
      <c r="O19" s="58" t="e">
        <f>IF(AND(' RIESGOS DE GESTION'!#REF!="Alta",' RIESGOS DE GESTION'!#REF!="Leve"),CONCATENATE("R4C",' RIESGOS DE GESTION'!#REF!),"")</f>
        <v>#REF!</v>
      </c>
      <c r="P19" s="56" t="e">
        <f>IF(AND(' RIESGOS DE GESTION'!#REF!="Alta",' RIESGOS DE GESTION'!#REF!="Menor"),CONCATENATE("R4C",' RIESGOS DE GESTION'!#REF!),"")</f>
        <v>#REF!</v>
      </c>
      <c r="Q19" s="57" t="e">
        <f>IF(AND(' RIESGOS DE GESTION'!#REF!="Alta",' RIESGOS DE GESTION'!#REF!="Menor"),CONCATENATE("R4C",' RIESGOS DE GESTION'!#REF!),"")</f>
        <v>#REF!</v>
      </c>
      <c r="R19" s="57" t="e">
        <f>IF(AND(' RIESGOS DE GESTION'!#REF!="Alta",' RIESGOS DE GESTION'!#REF!="Menor"),CONCATENATE("R4C",' RIESGOS DE GESTION'!#REF!),"")</f>
        <v>#REF!</v>
      </c>
      <c r="S19" s="57" t="e">
        <f>IF(AND(' RIESGOS DE GESTION'!#REF!="Alta",' RIESGOS DE GESTION'!#REF!="Menor"),CONCATENATE("R4C",' RIESGOS DE GESTION'!#REF!),"")</f>
        <v>#REF!</v>
      </c>
      <c r="T19" s="57" t="e">
        <f>IF(AND(' RIESGOS DE GESTION'!#REF!="Alta",' RIESGOS DE GESTION'!#REF!="Menor"),CONCATENATE("R4C",' RIESGOS DE GESTION'!#REF!),"")</f>
        <v>#REF!</v>
      </c>
      <c r="U19" s="58" t="e">
        <f>IF(AND(' RIESGOS DE GESTION'!#REF!="Alta",' RIESGOS DE GESTION'!#REF!="Menor"),CONCATENATE("R4C",' RIESGOS DE GESTION'!#REF!),"")</f>
        <v>#REF!</v>
      </c>
      <c r="V19" s="41" t="e">
        <f>IF(AND(' RIESGOS DE GESTION'!#REF!="Alta",' RIESGOS DE GESTION'!#REF!="Moderado"),CONCATENATE("R4C",' RIESGOS DE GESTION'!#REF!),"")</f>
        <v>#REF!</v>
      </c>
      <c r="W19" s="42" t="e">
        <f>IF(AND(' RIESGOS DE GESTION'!#REF!="Alta",' RIESGOS DE GESTION'!#REF!="Moderado"),CONCATENATE("R4C",' RIESGOS DE GESTION'!#REF!),"")</f>
        <v>#REF!</v>
      </c>
      <c r="X19" s="42" t="e">
        <f>IF(AND(' RIESGOS DE GESTION'!#REF!="Alta",' RIESGOS DE GESTION'!#REF!="Moderado"),CONCATENATE("R4C",' RIESGOS DE GESTION'!#REF!),"")</f>
        <v>#REF!</v>
      </c>
      <c r="Y19" s="42" t="e">
        <f>IF(AND(' RIESGOS DE GESTION'!#REF!="Alta",' RIESGOS DE GESTION'!#REF!="Moderado"),CONCATENATE("R4C",' RIESGOS DE GESTION'!#REF!),"")</f>
        <v>#REF!</v>
      </c>
      <c r="Z19" s="42" t="e">
        <f>IF(AND(' RIESGOS DE GESTION'!#REF!="Alta",' RIESGOS DE GESTION'!#REF!="Moderado"),CONCATENATE("R4C",' RIESGOS DE GESTION'!#REF!),"")</f>
        <v>#REF!</v>
      </c>
      <c r="AA19" s="43" t="e">
        <f>IF(AND(' RIESGOS DE GESTION'!#REF!="Alta",' RIESGOS DE GESTION'!#REF!="Moderado"),CONCATENATE("R4C",' RIESGOS DE GESTION'!#REF!),"")</f>
        <v>#REF!</v>
      </c>
      <c r="AB19" s="41" t="e">
        <f>IF(AND(' RIESGOS DE GESTION'!#REF!="Alta",' RIESGOS DE GESTION'!#REF!="Mayor"),CONCATENATE("R4C",' RIESGOS DE GESTION'!#REF!),"")</f>
        <v>#REF!</v>
      </c>
      <c r="AC19" s="42" t="e">
        <f>IF(AND(' RIESGOS DE GESTION'!#REF!="Alta",' RIESGOS DE GESTION'!#REF!="Mayor"),CONCATENATE("R4C",' RIESGOS DE GESTION'!#REF!),"")</f>
        <v>#REF!</v>
      </c>
      <c r="AD19" s="42" t="e">
        <f>IF(AND(' RIESGOS DE GESTION'!#REF!="Alta",' RIESGOS DE GESTION'!#REF!="Mayor"),CONCATENATE("R4C",' RIESGOS DE GESTION'!#REF!),"")</f>
        <v>#REF!</v>
      </c>
      <c r="AE19" s="42" t="e">
        <f>IF(AND(' RIESGOS DE GESTION'!#REF!="Alta",' RIESGOS DE GESTION'!#REF!="Mayor"),CONCATENATE("R4C",' RIESGOS DE GESTION'!#REF!),"")</f>
        <v>#REF!</v>
      </c>
      <c r="AF19" s="42" t="e">
        <f>IF(AND(' RIESGOS DE GESTION'!#REF!="Alta",' RIESGOS DE GESTION'!#REF!="Mayor"),CONCATENATE("R4C",' RIESGOS DE GESTION'!#REF!),"")</f>
        <v>#REF!</v>
      </c>
      <c r="AG19" s="43" t="e">
        <f>IF(AND(' RIESGOS DE GESTION'!#REF!="Alta",' RIESGOS DE GESTION'!#REF!="Mayor"),CONCATENATE("R4C",' RIESGOS DE GESTION'!#REF!),"")</f>
        <v>#REF!</v>
      </c>
      <c r="AH19" s="44" t="e">
        <f>IF(AND(' RIESGOS DE GESTION'!#REF!="Alta",' RIESGOS DE GESTION'!#REF!="Catastrófico"),CONCATENATE("R4C",' RIESGOS DE GESTION'!#REF!),"")</f>
        <v>#REF!</v>
      </c>
      <c r="AI19" s="45" t="e">
        <f>IF(AND(' RIESGOS DE GESTION'!#REF!="Alta",' RIESGOS DE GESTION'!#REF!="Catastrófico"),CONCATENATE("R4C",' RIESGOS DE GESTION'!#REF!),"")</f>
        <v>#REF!</v>
      </c>
      <c r="AJ19" s="45" t="e">
        <f>IF(AND(' RIESGOS DE GESTION'!#REF!="Alta",' RIESGOS DE GESTION'!#REF!="Catastrófico"),CONCATENATE("R4C",' RIESGOS DE GESTION'!#REF!),"")</f>
        <v>#REF!</v>
      </c>
      <c r="AK19" s="45" t="e">
        <f>IF(AND(' RIESGOS DE GESTION'!#REF!="Alta",' RIESGOS DE GESTION'!#REF!="Catastrófico"),CONCATENATE("R4C",' RIESGOS DE GESTION'!#REF!),"")</f>
        <v>#REF!</v>
      </c>
      <c r="AL19" s="45" t="e">
        <f>IF(AND(' RIESGOS DE GESTION'!#REF!="Alta",' RIESGOS DE GESTION'!#REF!="Catastrófico"),CONCATENATE("R4C",' RIESGOS DE GESTION'!#REF!),"")</f>
        <v>#REF!</v>
      </c>
      <c r="AM19" s="46" t="e">
        <f>IF(AND(' RIESGOS DE GESTION'!#REF!="Alta",' RIESGOS DE GESTION'!#REF!="Catastrófico"),CONCATENATE("R4C",' RIESGOS DE GESTION'!#REF!),"")</f>
        <v>#REF!</v>
      </c>
      <c r="AN19" s="72"/>
      <c r="AO19" s="463"/>
      <c r="AP19" s="464"/>
      <c r="AQ19" s="464"/>
      <c r="AR19" s="464"/>
      <c r="AS19" s="464"/>
      <c r="AT19" s="465"/>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x14ac:dyDescent="0.25">
      <c r="A20" s="72"/>
      <c r="B20" s="412"/>
      <c r="C20" s="412"/>
      <c r="D20" s="413"/>
      <c r="E20" s="453"/>
      <c r="F20" s="454"/>
      <c r="G20" s="454"/>
      <c r="H20" s="454"/>
      <c r="I20" s="454"/>
      <c r="J20" s="56" t="e">
        <f>IF(AND(' RIESGOS DE GESTION'!#REF!="Alta",' RIESGOS DE GESTION'!#REF!="Leve"),CONCATENATE("R5C",' RIESGOS DE GESTION'!#REF!),"")</f>
        <v>#REF!</v>
      </c>
      <c r="K20" s="57" t="e">
        <f>IF(AND(' RIESGOS DE GESTION'!#REF!="Alta",' RIESGOS DE GESTION'!#REF!="Leve"),CONCATENATE("R5C",' RIESGOS DE GESTION'!#REF!),"")</f>
        <v>#REF!</v>
      </c>
      <c r="L20" s="57" t="e">
        <f>IF(AND(' RIESGOS DE GESTION'!#REF!="Alta",' RIESGOS DE GESTION'!#REF!="Leve"),CONCATENATE("R5C",' RIESGOS DE GESTION'!#REF!),"")</f>
        <v>#REF!</v>
      </c>
      <c r="M20" s="57" t="e">
        <f>IF(AND(' RIESGOS DE GESTION'!#REF!="Alta",' RIESGOS DE GESTION'!#REF!="Leve"),CONCATENATE("R5C",' RIESGOS DE GESTION'!#REF!),"")</f>
        <v>#REF!</v>
      </c>
      <c r="N20" s="57" t="e">
        <f>IF(AND(' RIESGOS DE GESTION'!#REF!="Alta",' RIESGOS DE GESTION'!#REF!="Leve"),CONCATENATE("R5C",' RIESGOS DE GESTION'!#REF!),"")</f>
        <v>#REF!</v>
      </c>
      <c r="O20" s="58" t="e">
        <f>IF(AND(' RIESGOS DE GESTION'!#REF!="Alta",' RIESGOS DE GESTION'!#REF!="Leve"),CONCATENATE("R5C",' RIESGOS DE GESTION'!#REF!),"")</f>
        <v>#REF!</v>
      </c>
      <c r="P20" s="56" t="e">
        <f>IF(AND(' RIESGOS DE GESTION'!#REF!="Alta",' RIESGOS DE GESTION'!#REF!="Menor"),CONCATENATE("R5C",' RIESGOS DE GESTION'!#REF!),"")</f>
        <v>#REF!</v>
      </c>
      <c r="Q20" s="57" t="e">
        <f>IF(AND(' RIESGOS DE GESTION'!#REF!="Alta",' RIESGOS DE GESTION'!#REF!="Menor"),CONCATENATE("R5C",' RIESGOS DE GESTION'!#REF!),"")</f>
        <v>#REF!</v>
      </c>
      <c r="R20" s="57" t="e">
        <f>IF(AND(' RIESGOS DE GESTION'!#REF!="Alta",' RIESGOS DE GESTION'!#REF!="Menor"),CONCATENATE("R5C",' RIESGOS DE GESTION'!#REF!),"")</f>
        <v>#REF!</v>
      </c>
      <c r="S20" s="57" t="e">
        <f>IF(AND(' RIESGOS DE GESTION'!#REF!="Alta",' RIESGOS DE GESTION'!#REF!="Menor"),CONCATENATE("R5C",' RIESGOS DE GESTION'!#REF!),"")</f>
        <v>#REF!</v>
      </c>
      <c r="T20" s="57" t="e">
        <f>IF(AND(' RIESGOS DE GESTION'!#REF!="Alta",' RIESGOS DE GESTION'!#REF!="Menor"),CONCATENATE("R5C",' RIESGOS DE GESTION'!#REF!),"")</f>
        <v>#REF!</v>
      </c>
      <c r="U20" s="58" t="e">
        <f>IF(AND(' RIESGOS DE GESTION'!#REF!="Alta",' RIESGOS DE GESTION'!#REF!="Menor"),CONCATENATE("R5C",' RIESGOS DE GESTION'!#REF!),"")</f>
        <v>#REF!</v>
      </c>
      <c r="V20" s="41" t="e">
        <f>IF(AND(' RIESGOS DE GESTION'!#REF!="Alta",' RIESGOS DE GESTION'!#REF!="Moderado"),CONCATENATE("R5C",' RIESGOS DE GESTION'!#REF!),"")</f>
        <v>#REF!</v>
      </c>
      <c r="W20" s="42" t="e">
        <f>IF(AND(' RIESGOS DE GESTION'!#REF!="Alta",' RIESGOS DE GESTION'!#REF!="Moderado"),CONCATENATE("R5C",' RIESGOS DE GESTION'!#REF!),"")</f>
        <v>#REF!</v>
      </c>
      <c r="X20" s="42" t="e">
        <f>IF(AND(' RIESGOS DE GESTION'!#REF!="Alta",' RIESGOS DE GESTION'!#REF!="Moderado"),CONCATENATE("R5C",' RIESGOS DE GESTION'!#REF!),"")</f>
        <v>#REF!</v>
      </c>
      <c r="Y20" s="42" t="e">
        <f>IF(AND(' RIESGOS DE GESTION'!#REF!="Alta",' RIESGOS DE GESTION'!#REF!="Moderado"),CONCATENATE("R5C",' RIESGOS DE GESTION'!#REF!),"")</f>
        <v>#REF!</v>
      </c>
      <c r="Z20" s="42" t="e">
        <f>IF(AND(' RIESGOS DE GESTION'!#REF!="Alta",' RIESGOS DE GESTION'!#REF!="Moderado"),CONCATENATE("R5C",' RIESGOS DE GESTION'!#REF!),"")</f>
        <v>#REF!</v>
      </c>
      <c r="AA20" s="43" t="e">
        <f>IF(AND(' RIESGOS DE GESTION'!#REF!="Alta",' RIESGOS DE GESTION'!#REF!="Moderado"),CONCATENATE("R5C",' RIESGOS DE GESTION'!#REF!),"")</f>
        <v>#REF!</v>
      </c>
      <c r="AB20" s="41" t="e">
        <f>IF(AND(' RIESGOS DE GESTION'!#REF!="Alta",' RIESGOS DE GESTION'!#REF!="Mayor"),CONCATENATE("R5C",' RIESGOS DE GESTION'!#REF!),"")</f>
        <v>#REF!</v>
      </c>
      <c r="AC20" s="42" t="e">
        <f>IF(AND(' RIESGOS DE GESTION'!#REF!="Alta",' RIESGOS DE GESTION'!#REF!="Mayor"),CONCATENATE("R5C",' RIESGOS DE GESTION'!#REF!),"")</f>
        <v>#REF!</v>
      </c>
      <c r="AD20" s="42" t="e">
        <f>IF(AND(' RIESGOS DE GESTION'!#REF!="Alta",' RIESGOS DE GESTION'!#REF!="Mayor"),CONCATENATE("R5C",' RIESGOS DE GESTION'!#REF!),"")</f>
        <v>#REF!</v>
      </c>
      <c r="AE20" s="42" t="e">
        <f>IF(AND(' RIESGOS DE GESTION'!#REF!="Alta",' RIESGOS DE GESTION'!#REF!="Mayor"),CONCATENATE("R5C",' RIESGOS DE GESTION'!#REF!),"")</f>
        <v>#REF!</v>
      </c>
      <c r="AF20" s="42" t="e">
        <f>IF(AND(' RIESGOS DE GESTION'!#REF!="Alta",' RIESGOS DE GESTION'!#REF!="Mayor"),CONCATENATE("R5C",' RIESGOS DE GESTION'!#REF!),"")</f>
        <v>#REF!</v>
      </c>
      <c r="AG20" s="43" t="e">
        <f>IF(AND(' RIESGOS DE GESTION'!#REF!="Alta",' RIESGOS DE GESTION'!#REF!="Mayor"),CONCATENATE("R5C",' RIESGOS DE GESTION'!#REF!),"")</f>
        <v>#REF!</v>
      </c>
      <c r="AH20" s="44" t="e">
        <f>IF(AND(' RIESGOS DE GESTION'!#REF!="Alta",' RIESGOS DE GESTION'!#REF!="Catastrófico"),CONCATENATE("R5C",' RIESGOS DE GESTION'!#REF!),"")</f>
        <v>#REF!</v>
      </c>
      <c r="AI20" s="45" t="e">
        <f>IF(AND(' RIESGOS DE GESTION'!#REF!="Alta",' RIESGOS DE GESTION'!#REF!="Catastrófico"),CONCATENATE("R5C",' RIESGOS DE GESTION'!#REF!),"")</f>
        <v>#REF!</v>
      </c>
      <c r="AJ20" s="45" t="e">
        <f>IF(AND(' RIESGOS DE GESTION'!#REF!="Alta",' RIESGOS DE GESTION'!#REF!="Catastrófico"),CONCATENATE("R5C",' RIESGOS DE GESTION'!#REF!),"")</f>
        <v>#REF!</v>
      </c>
      <c r="AK20" s="45" t="e">
        <f>IF(AND(' RIESGOS DE GESTION'!#REF!="Alta",' RIESGOS DE GESTION'!#REF!="Catastrófico"),CONCATENATE("R5C",' RIESGOS DE GESTION'!#REF!),"")</f>
        <v>#REF!</v>
      </c>
      <c r="AL20" s="45" t="e">
        <f>IF(AND(' RIESGOS DE GESTION'!#REF!="Alta",' RIESGOS DE GESTION'!#REF!="Catastrófico"),CONCATENATE("R5C",' RIESGOS DE GESTION'!#REF!),"")</f>
        <v>#REF!</v>
      </c>
      <c r="AM20" s="46" t="e">
        <f>IF(AND(' RIESGOS DE GESTION'!#REF!="Alta",' RIESGOS DE GESTION'!#REF!="Catastrófico"),CONCATENATE("R5C",' RIESGOS DE GESTION'!#REF!),"")</f>
        <v>#REF!</v>
      </c>
      <c r="AN20" s="72"/>
      <c r="AO20" s="463"/>
      <c r="AP20" s="464"/>
      <c r="AQ20" s="464"/>
      <c r="AR20" s="464"/>
      <c r="AS20" s="464"/>
      <c r="AT20" s="465"/>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x14ac:dyDescent="0.25">
      <c r="A21" s="72"/>
      <c r="B21" s="412"/>
      <c r="C21" s="412"/>
      <c r="D21" s="413"/>
      <c r="E21" s="453"/>
      <c r="F21" s="454"/>
      <c r="G21" s="454"/>
      <c r="H21" s="454"/>
      <c r="I21" s="454"/>
      <c r="J21" s="56" t="e">
        <f>IF(AND(' RIESGOS DE GESTION'!#REF!="Alta",' RIESGOS DE GESTION'!#REF!="Leve"),CONCATENATE("R6C",' RIESGOS DE GESTION'!#REF!),"")</f>
        <v>#REF!</v>
      </c>
      <c r="K21" s="57" t="e">
        <f>IF(AND(' RIESGOS DE GESTION'!#REF!="Alta",' RIESGOS DE GESTION'!#REF!="Leve"),CONCATENATE("R6C",' RIESGOS DE GESTION'!#REF!),"")</f>
        <v>#REF!</v>
      </c>
      <c r="L21" s="57" t="e">
        <f>IF(AND(' RIESGOS DE GESTION'!#REF!="Alta",' RIESGOS DE GESTION'!#REF!="Leve"),CONCATENATE("R6C",' RIESGOS DE GESTION'!#REF!),"")</f>
        <v>#REF!</v>
      </c>
      <c r="M21" s="57" t="e">
        <f>IF(AND(' RIESGOS DE GESTION'!#REF!="Alta",' RIESGOS DE GESTION'!#REF!="Leve"),CONCATENATE("R6C",' RIESGOS DE GESTION'!#REF!),"")</f>
        <v>#REF!</v>
      </c>
      <c r="N21" s="57" t="e">
        <f>IF(AND(' RIESGOS DE GESTION'!#REF!="Alta",' RIESGOS DE GESTION'!#REF!="Leve"),CONCATENATE("R6C",' RIESGOS DE GESTION'!#REF!),"")</f>
        <v>#REF!</v>
      </c>
      <c r="O21" s="58" t="e">
        <f>IF(AND(' RIESGOS DE GESTION'!#REF!="Alta",' RIESGOS DE GESTION'!#REF!="Leve"),CONCATENATE("R6C",' RIESGOS DE GESTION'!#REF!),"")</f>
        <v>#REF!</v>
      </c>
      <c r="P21" s="56" t="e">
        <f>IF(AND(' RIESGOS DE GESTION'!#REF!="Alta",' RIESGOS DE GESTION'!#REF!="Menor"),CONCATENATE("R6C",' RIESGOS DE GESTION'!#REF!),"")</f>
        <v>#REF!</v>
      </c>
      <c r="Q21" s="57" t="e">
        <f>IF(AND(' RIESGOS DE GESTION'!#REF!="Alta",' RIESGOS DE GESTION'!#REF!="Menor"),CONCATENATE("R6C",' RIESGOS DE GESTION'!#REF!),"")</f>
        <v>#REF!</v>
      </c>
      <c r="R21" s="57" t="e">
        <f>IF(AND(' RIESGOS DE GESTION'!#REF!="Alta",' RIESGOS DE GESTION'!#REF!="Menor"),CONCATENATE("R6C",' RIESGOS DE GESTION'!#REF!),"")</f>
        <v>#REF!</v>
      </c>
      <c r="S21" s="57" t="e">
        <f>IF(AND(' RIESGOS DE GESTION'!#REF!="Alta",' RIESGOS DE GESTION'!#REF!="Menor"),CONCATENATE("R6C",' RIESGOS DE GESTION'!#REF!),"")</f>
        <v>#REF!</v>
      </c>
      <c r="T21" s="57" t="e">
        <f>IF(AND(' RIESGOS DE GESTION'!#REF!="Alta",' RIESGOS DE GESTION'!#REF!="Menor"),CONCATENATE("R6C",' RIESGOS DE GESTION'!#REF!),"")</f>
        <v>#REF!</v>
      </c>
      <c r="U21" s="58" t="e">
        <f>IF(AND(' RIESGOS DE GESTION'!#REF!="Alta",' RIESGOS DE GESTION'!#REF!="Menor"),CONCATENATE("R6C",' RIESGOS DE GESTION'!#REF!),"")</f>
        <v>#REF!</v>
      </c>
      <c r="V21" s="41" t="e">
        <f>IF(AND(' RIESGOS DE GESTION'!#REF!="Alta",' RIESGOS DE GESTION'!#REF!="Moderado"),CONCATENATE("R6C",' RIESGOS DE GESTION'!#REF!),"")</f>
        <v>#REF!</v>
      </c>
      <c r="W21" s="42" t="e">
        <f>IF(AND(' RIESGOS DE GESTION'!#REF!="Alta",' RIESGOS DE GESTION'!#REF!="Moderado"),CONCATENATE("R6C",' RIESGOS DE GESTION'!#REF!),"")</f>
        <v>#REF!</v>
      </c>
      <c r="X21" s="42" t="e">
        <f>IF(AND(' RIESGOS DE GESTION'!#REF!="Alta",' RIESGOS DE GESTION'!#REF!="Moderado"),CONCATENATE("R6C",' RIESGOS DE GESTION'!#REF!),"")</f>
        <v>#REF!</v>
      </c>
      <c r="Y21" s="42" t="e">
        <f>IF(AND(' RIESGOS DE GESTION'!#REF!="Alta",' RIESGOS DE GESTION'!#REF!="Moderado"),CONCATENATE("R6C",' RIESGOS DE GESTION'!#REF!),"")</f>
        <v>#REF!</v>
      </c>
      <c r="Z21" s="42" t="e">
        <f>IF(AND(' RIESGOS DE GESTION'!#REF!="Alta",' RIESGOS DE GESTION'!#REF!="Moderado"),CONCATENATE("R6C",' RIESGOS DE GESTION'!#REF!),"")</f>
        <v>#REF!</v>
      </c>
      <c r="AA21" s="43" t="e">
        <f>IF(AND(' RIESGOS DE GESTION'!#REF!="Alta",' RIESGOS DE GESTION'!#REF!="Moderado"),CONCATENATE("R6C",' RIESGOS DE GESTION'!#REF!),"")</f>
        <v>#REF!</v>
      </c>
      <c r="AB21" s="41" t="e">
        <f>IF(AND(' RIESGOS DE GESTION'!#REF!="Alta",' RIESGOS DE GESTION'!#REF!="Mayor"),CONCATENATE("R6C",' RIESGOS DE GESTION'!#REF!),"")</f>
        <v>#REF!</v>
      </c>
      <c r="AC21" s="42" t="e">
        <f>IF(AND(' RIESGOS DE GESTION'!#REF!="Alta",' RIESGOS DE GESTION'!#REF!="Mayor"),CONCATENATE("R6C",' RIESGOS DE GESTION'!#REF!),"")</f>
        <v>#REF!</v>
      </c>
      <c r="AD21" s="42" t="e">
        <f>IF(AND(' RIESGOS DE GESTION'!#REF!="Alta",' RIESGOS DE GESTION'!#REF!="Mayor"),CONCATENATE("R6C",' RIESGOS DE GESTION'!#REF!),"")</f>
        <v>#REF!</v>
      </c>
      <c r="AE21" s="42" t="e">
        <f>IF(AND(' RIESGOS DE GESTION'!#REF!="Alta",' RIESGOS DE GESTION'!#REF!="Mayor"),CONCATENATE("R6C",' RIESGOS DE GESTION'!#REF!),"")</f>
        <v>#REF!</v>
      </c>
      <c r="AF21" s="42" t="e">
        <f>IF(AND(' RIESGOS DE GESTION'!#REF!="Alta",' RIESGOS DE GESTION'!#REF!="Mayor"),CONCATENATE("R6C",' RIESGOS DE GESTION'!#REF!),"")</f>
        <v>#REF!</v>
      </c>
      <c r="AG21" s="43" t="e">
        <f>IF(AND(' RIESGOS DE GESTION'!#REF!="Alta",' RIESGOS DE GESTION'!#REF!="Mayor"),CONCATENATE("R6C",' RIESGOS DE GESTION'!#REF!),"")</f>
        <v>#REF!</v>
      </c>
      <c r="AH21" s="44" t="e">
        <f>IF(AND(' RIESGOS DE GESTION'!#REF!="Alta",' RIESGOS DE GESTION'!#REF!="Catastrófico"),CONCATENATE("R6C",' RIESGOS DE GESTION'!#REF!),"")</f>
        <v>#REF!</v>
      </c>
      <c r="AI21" s="45" t="e">
        <f>IF(AND(' RIESGOS DE GESTION'!#REF!="Alta",' RIESGOS DE GESTION'!#REF!="Catastrófico"),CONCATENATE("R6C",' RIESGOS DE GESTION'!#REF!),"")</f>
        <v>#REF!</v>
      </c>
      <c r="AJ21" s="45" t="e">
        <f>IF(AND(' RIESGOS DE GESTION'!#REF!="Alta",' RIESGOS DE GESTION'!#REF!="Catastrófico"),CONCATENATE("R6C",' RIESGOS DE GESTION'!#REF!),"")</f>
        <v>#REF!</v>
      </c>
      <c r="AK21" s="45" t="e">
        <f>IF(AND(' RIESGOS DE GESTION'!#REF!="Alta",' RIESGOS DE GESTION'!#REF!="Catastrófico"),CONCATENATE("R6C",' RIESGOS DE GESTION'!#REF!),"")</f>
        <v>#REF!</v>
      </c>
      <c r="AL21" s="45" t="e">
        <f>IF(AND(' RIESGOS DE GESTION'!#REF!="Alta",' RIESGOS DE GESTION'!#REF!="Catastrófico"),CONCATENATE("R6C",' RIESGOS DE GESTION'!#REF!),"")</f>
        <v>#REF!</v>
      </c>
      <c r="AM21" s="46" t="e">
        <f>IF(AND(' RIESGOS DE GESTION'!#REF!="Alta",' RIESGOS DE GESTION'!#REF!="Catastrófico"),CONCATENATE("R6C",' RIESGOS DE GESTION'!#REF!),"")</f>
        <v>#REF!</v>
      </c>
      <c r="AN21" s="72"/>
      <c r="AO21" s="463"/>
      <c r="AP21" s="464"/>
      <c r="AQ21" s="464"/>
      <c r="AR21" s="464"/>
      <c r="AS21" s="464"/>
      <c r="AT21" s="465"/>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x14ac:dyDescent="0.25">
      <c r="A22" s="72"/>
      <c r="B22" s="412"/>
      <c r="C22" s="412"/>
      <c r="D22" s="413"/>
      <c r="E22" s="453"/>
      <c r="F22" s="454"/>
      <c r="G22" s="454"/>
      <c r="H22" s="454"/>
      <c r="I22" s="454"/>
      <c r="J22" s="56" t="e">
        <f>IF(AND(' RIESGOS DE GESTION'!#REF!="Alta",' RIESGOS DE GESTION'!#REF!="Leve"),CONCATENATE("R7C",' RIESGOS DE GESTION'!#REF!),"")</f>
        <v>#REF!</v>
      </c>
      <c r="K22" s="57" t="e">
        <f>IF(AND(' RIESGOS DE GESTION'!#REF!="Alta",' RIESGOS DE GESTION'!#REF!="Leve"),CONCATENATE("R7C",' RIESGOS DE GESTION'!#REF!),"")</f>
        <v>#REF!</v>
      </c>
      <c r="L22" s="57" t="e">
        <f>IF(AND(' RIESGOS DE GESTION'!#REF!="Alta",' RIESGOS DE GESTION'!#REF!="Leve"),CONCATENATE("R7C",' RIESGOS DE GESTION'!#REF!),"")</f>
        <v>#REF!</v>
      </c>
      <c r="M22" s="57" t="e">
        <f>IF(AND(' RIESGOS DE GESTION'!#REF!="Alta",' RIESGOS DE GESTION'!#REF!="Leve"),CONCATENATE("R7C",' RIESGOS DE GESTION'!#REF!),"")</f>
        <v>#REF!</v>
      </c>
      <c r="N22" s="57" t="e">
        <f>IF(AND(' RIESGOS DE GESTION'!#REF!="Alta",' RIESGOS DE GESTION'!#REF!="Leve"),CONCATENATE("R7C",' RIESGOS DE GESTION'!#REF!),"")</f>
        <v>#REF!</v>
      </c>
      <c r="O22" s="58" t="e">
        <f>IF(AND(' RIESGOS DE GESTION'!#REF!="Alta",' RIESGOS DE GESTION'!#REF!="Leve"),CONCATENATE("R7C",' RIESGOS DE GESTION'!#REF!),"")</f>
        <v>#REF!</v>
      </c>
      <c r="P22" s="56" t="e">
        <f>IF(AND(' RIESGOS DE GESTION'!#REF!="Alta",' RIESGOS DE GESTION'!#REF!="Menor"),CONCATENATE("R7C",' RIESGOS DE GESTION'!#REF!),"")</f>
        <v>#REF!</v>
      </c>
      <c r="Q22" s="57" t="e">
        <f>IF(AND(' RIESGOS DE GESTION'!#REF!="Alta",' RIESGOS DE GESTION'!#REF!="Menor"),CONCATENATE("R7C",' RIESGOS DE GESTION'!#REF!),"")</f>
        <v>#REF!</v>
      </c>
      <c r="R22" s="57" t="e">
        <f>IF(AND(' RIESGOS DE GESTION'!#REF!="Alta",' RIESGOS DE GESTION'!#REF!="Menor"),CONCATENATE("R7C",' RIESGOS DE GESTION'!#REF!),"")</f>
        <v>#REF!</v>
      </c>
      <c r="S22" s="57" t="e">
        <f>IF(AND(' RIESGOS DE GESTION'!#REF!="Alta",' RIESGOS DE GESTION'!#REF!="Menor"),CONCATENATE("R7C",' RIESGOS DE GESTION'!#REF!),"")</f>
        <v>#REF!</v>
      </c>
      <c r="T22" s="57" t="e">
        <f>IF(AND(' RIESGOS DE GESTION'!#REF!="Alta",' RIESGOS DE GESTION'!#REF!="Menor"),CONCATENATE("R7C",' RIESGOS DE GESTION'!#REF!),"")</f>
        <v>#REF!</v>
      </c>
      <c r="U22" s="58" t="e">
        <f>IF(AND(' RIESGOS DE GESTION'!#REF!="Alta",' RIESGOS DE GESTION'!#REF!="Menor"),CONCATENATE("R7C",' RIESGOS DE GESTION'!#REF!),"")</f>
        <v>#REF!</v>
      </c>
      <c r="V22" s="41" t="e">
        <f>IF(AND(' RIESGOS DE GESTION'!#REF!="Alta",' RIESGOS DE GESTION'!#REF!="Moderado"),CONCATENATE("R7C",' RIESGOS DE GESTION'!#REF!),"")</f>
        <v>#REF!</v>
      </c>
      <c r="W22" s="42" t="e">
        <f>IF(AND(' RIESGOS DE GESTION'!#REF!="Alta",' RIESGOS DE GESTION'!#REF!="Moderado"),CONCATENATE("R7C",' RIESGOS DE GESTION'!#REF!),"")</f>
        <v>#REF!</v>
      </c>
      <c r="X22" s="42" t="e">
        <f>IF(AND(' RIESGOS DE GESTION'!#REF!="Alta",' RIESGOS DE GESTION'!#REF!="Moderado"),CONCATENATE("R7C",' RIESGOS DE GESTION'!#REF!),"")</f>
        <v>#REF!</v>
      </c>
      <c r="Y22" s="42" t="e">
        <f>IF(AND(' RIESGOS DE GESTION'!#REF!="Alta",' RIESGOS DE GESTION'!#REF!="Moderado"),CONCATENATE("R7C",' RIESGOS DE GESTION'!#REF!),"")</f>
        <v>#REF!</v>
      </c>
      <c r="Z22" s="42" t="e">
        <f>IF(AND(' RIESGOS DE GESTION'!#REF!="Alta",' RIESGOS DE GESTION'!#REF!="Moderado"),CONCATENATE("R7C",' RIESGOS DE GESTION'!#REF!),"")</f>
        <v>#REF!</v>
      </c>
      <c r="AA22" s="43" t="e">
        <f>IF(AND(' RIESGOS DE GESTION'!#REF!="Alta",' RIESGOS DE GESTION'!#REF!="Moderado"),CONCATENATE("R7C",' RIESGOS DE GESTION'!#REF!),"")</f>
        <v>#REF!</v>
      </c>
      <c r="AB22" s="41" t="e">
        <f>IF(AND(' RIESGOS DE GESTION'!#REF!="Alta",' RIESGOS DE GESTION'!#REF!="Mayor"),CONCATENATE("R7C",' RIESGOS DE GESTION'!#REF!),"")</f>
        <v>#REF!</v>
      </c>
      <c r="AC22" s="42" t="e">
        <f>IF(AND(' RIESGOS DE GESTION'!#REF!="Alta",' RIESGOS DE GESTION'!#REF!="Mayor"),CONCATENATE("R7C",' RIESGOS DE GESTION'!#REF!),"")</f>
        <v>#REF!</v>
      </c>
      <c r="AD22" s="42" t="e">
        <f>IF(AND(' RIESGOS DE GESTION'!#REF!="Alta",' RIESGOS DE GESTION'!#REF!="Mayor"),CONCATENATE("R7C",' RIESGOS DE GESTION'!#REF!),"")</f>
        <v>#REF!</v>
      </c>
      <c r="AE22" s="42" t="e">
        <f>IF(AND(' RIESGOS DE GESTION'!#REF!="Alta",' RIESGOS DE GESTION'!#REF!="Mayor"),CONCATENATE("R7C",' RIESGOS DE GESTION'!#REF!),"")</f>
        <v>#REF!</v>
      </c>
      <c r="AF22" s="42" t="e">
        <f>IF(AND(' RIESGOS DE GESTION'!#REF!="Alta",' RIESGOS DE GESTION'!#REF!="Mayor"),CONCATENATE("R7C",' RIESGOS DE GESTION'!#REF!),"")</f>
        <v>#REF!</v>
      </c>
      <c r="AG22" s="43" t="e">
        <f>IF(AND(' RIESGOS DE GESTION'!#REF!="Alta",' RIESGOS DE GESTION'!#REF!="Mayor"),CONCATENATE("R7C",' RIESGOS DE GESTION'!#REF!),"")</f>
        <v>#REF!</v>
      </c>
      <c r="AH22" s="44" t="e">
        <f>IF(AND(' RIESGOS DE GESTION'!#REF!="Alta",' RIESGOS DE GESTION'!#REF!="Catastrófico"),CONCATENATE("R7C",' RIESGOS DE GESTION'!#REF!),"")</f>
        <v>#REF!</v>
      </c>
      <c r="AI22" s="45" t="e">
        <f>IF(AND(' RIESGOS DE GESTION'!#REF!="Alta",' RIESGOS DE GESTION'!#REF!="Catastrófico"),CONCATENATE("R7C",' RIESGOS DE GESTION'!#REF!),"")</f>
        <v>#REF!</v>
      </c>
      <c r="AJ22" s="45" t="e">
        <f>IF(AND(' RIESGOS DE GESTION'!#REF!="Alta",' RIESGOS DE GESTION'!#REF!="Catastrófico"),CONCATENATE("R7C",' RIESGOS DE GESTION'!#REF!),"")</f>
        <v>#REF!</v>
      </c>
      <c r="AK22" s="45" t="e">
        <f>IF(AND(' RIESGOS DE GESTION'!#REF!="Alta",' RIESGOS DE GESTION'!#REF!="Catastrófico"),CONCATENATE("R7C",' RIESGOS DE GESTION'!#REF!),"")</f>
        <v>#REF!</v>
      </c>
      <c r="AL22" s="45" t="e">
        <f>IF(AND(' RIESGOS DE GESTION'!#REF!="Alta",' RIESGOS DE GESTION'!#REF!="Catastrófico"),CONCATENATE("R7C",' RIESGOS DE GESTION'!#REF!),"")</f>
        <v>#REF!</v>
      </c>
      <c r="AM22" s="46" t="e">
        <f>IF(AND(' RIESGOS DE GESTION'!#REF!="Alta",' RIESGOS DE GESTION'!#REF!="Catastrófico"),CONCATENATE("R7C",' RIESGOS DE GESTION'!#REF!),"")</f>
        <v>#REF!</v>
      </c>
      <c r="AN22" s="72"/>
      <c r="AO22" s="463"/>
      <c r="AP22" s="464"/>
      <c r="AQ22" s="464"/>
      <c r="AR22" s="464"/>
      <c r="AS22" s="464"/>
      <c r="AT22" s="465"/>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x14ac:dyDescent="0.25">
      <c r="A23" s="72"/>
      <c r="B23" s="412"/>
      <c r="C23" s="412"/>
      <c r="D23" s="413"/>
      <c r="E23" s="453"/>
      <c r="F23" s="454"/>
      <c r="G23" s="454"/>
      <c r="H23" s="454"/>
      <c r="I23" s="454"/>
      <c r="J23" s="56" t="e">
        <f>IF(AND(' RIESGOS DE GESTION'!#REF!="Alta",' RIESGOS DE GESTION'!#REF!="Leve"),CONCATENATE("R8C",' RIESGOS DE GESTION'!#REF!),"")</f>
        <v>#REF!</v>
      </c>
      <c r="K23" s="57" t="e">
        <f>IF(AND(' RIESGOS DE GESTION'!#REF!="Alta",' RIESGOS DE GESTION'!#REF!="Leve"),CONCATENATE("R8C",' RIESGOS DE GESTION'!#REF!),"")</f>
        <v>#REF!</v>
      </c>
      <c r="L23" s="57" t="e">
        <f>IF(AND(' RIESGOS DE GESTION'!#REF!="Alta",' RIESGOS DE GESTION'!#REF!="Leve"),CONCATENATE("R8C",' RIESGOS DE GESTION'!#REF!),"")</f>
        <v>#REF!</v>
      </c>
      <c r="M23" s="57" t="e">
        <f>IF(AND(' RIESGOS DE GESTION'!#REF!="Alta",' RIESGOS DE GESTION'!#REF!="Leve"),CONCATENATE("R8C",' RIESGOS DE GESTION'!#REF!),"")</f>
        <v>#REF!</v>
      </c>
      <c r="N23" s="57" t="e">
        <f>IF(AND(' RIESGOS DE GESTION'!#REF!="Alta",' RIESGOS DE GESTION'!#REF!="Leve"),CONCATENATE("R8C",' RIESGOS DE GESTION'!#REF!),"")</f>
        <v>#REF!</v>
      </c>
      <c r="O23" s="58" t="e">
        <f>IF(AND(' RIESGOS DE GESTION'!#REF!="Alta",' RIESGOS DE GESTION'!#REF!="Leve"),CONCATENATE("R8C",' RIESGOS DE GESTION'!#REF!),"")</f>
        <v>#REF!</v>
      </c>
      <c r="P23" s="56" t="e">
        <f>IF(AND(' RIESGOS DE GESTION'!#REF!="Alta",' RIESGOS DE GESTION'!#REF!="Menor"),CONCATENATE("R8C",' RIESGOS DE GESTION'!#REF!),"")</f>
        <v>#REF!</v>
      </c>
      <c r="Q23" s="57" t="e">
        <f>IF(AND(' RIESGOS DE GESTION'!#REF!="Alta",' RIESGOS DE GESTION'!#REF!="Menor"),CONCATENATE("R8C",' RIESGOS DE GESTION'!#REF!),"")</f>
        <v>#REF!</v>
      </c>
      <c r="R23" s="57" t="e">
        <f>IF(AND(' RIESGOS DE GESTION'!#REF!="Alta",' RIESGOS DE GESTION'!#REF!="Menor"),CONCATENATE("R8C",' RIESGOS DE GESTION'!#REF!),"")</f>
        <v>#REF!</v>
      </c>
      <c r="S23" s="57" t="e">
        <f>IF(AND(' RIESGOS DE GESTION'!#REF!="Alta",' RIESGOS DE GESTION'!#REF!="Menor"),CONCATENATE("R8C",' RIESGOS DE GESTION'!#REF!),"")</f>
        <v>#REF!</v>
      </c>
      <c r="T23" s="57" t="e">
        <f>IF(AND(' RIESGOS DE GESTION'!#REF!="Alta",' RIESGOS DE GESTION'!#REF!="Menor"),CONCATENATE("R8C",' RIESGOS DE GESTION'!#REF!),"")</f>
        <v>#REF!</v>
      </c>
      <c r="U23" s="58" t="e">
        <f>IF(AND(' RIESGOS DE GESTION'!#REF!="Alta",' RIESGOS DE GESTION'!#REF!="Menor"),CONCATENATE("R8C",' RIESGOS DE GESTION'!#REF!),"")</f>
        <v>#REF!</v>
      </c>
      <c r="V23" s="41" t="e">
        <f>IF(AND(' RIESGOS DE GESTION'!#REF!="Alta",' RIESGOS DE GESTION'!#REF!="Moderado"),CONCATENATE("R8C",' RIESGOS DE GESTION'!#REF!),"")</f>
        <v>#REF!</v>
      </c>
      <c r="W23" s="42" t="e">
        <f>IF(AND(' RIESGOS DE GESTION'!#REF!="Alta",' RIESGOS DE GESTION'!#REF!="Moderado"),CONCATENATE("R8C",' RIESGOS DE GESTION'!#REF!),"")</f>
        <v>#REF!</v>
      </c>
      <c r="X23" s="42" t="e">
        <f>IF(AND(' RIESGOS DE GESTION'!#REF!="Alta",' RIESGOS DE GESTION'!#REF!="Moderado"),CONCATENATE("R8C",' RIESGOS DE GESTION'!#REF!),"")</f>
        <v>#REF!</v>
      </c>
      <c r="Y23" s="42" t="e">
        <f>IF(AND(' RIESGOS DE GESTION'!#REF!="Alta",' RIESGOS DE GESTION'!#REF!="Moderado"),CONCATENATE("R8C",' RIESGOS DE GESTION'!#REF!),"")</f>
        <v>#REF!</v>
      </c>
      <c r="Z23" s="42" t="e">
        <f>IF(AND(' RIESGOS DE GESTION'!#REF!="Alta",' RIESGOS DE GESTION'!#REF!="Moderado"),CONCATENATE("R8C",' RIESGOS DE GESTION'!#REF!),"")</f>
        <v>#REF!</v>
      </c>
      <c r="AA23" s="43" t="e">
        <f>IF(AND(' RIESGOS DE GESTION'!#REF!="Alta",' RIESGOS DE GESTION'!#REF!="Moderado"),CONCATENATE("R8C",' RIESGOS DE GESTION'!#REF!),"")</f>
        <v>#REF!</v>
      </c>
      <c r="AB23" s="41" t="e">
        <f>IF(AND(' RIESGOS DE GESTION'!#REF!="Alta",' RIESGOS DE GESTION'!#REF!="Mayor"),CONCATENATE("R8C",' RIESGOS DE GESTION'!#REF!),"")</f>
        <v>#REF!</v>
      </c>
      <c r="AC23" s="42" t="e">
        <f>IF(AND(' RIESGOS DE GESTION'!#REF!="Alta",' RIESGOS DE GESTION'!#REF!="Mayor"),CONCATENATE("R8C",' RIESGOS DE GESTION'!#REF!),"")</f>
        <v>#REF!</v>
      </c>
      <c r="AD23" s="42" t="e">
        <f>IF(AND(' RIESGOS DE GESTION'!#REF!="Alta",' RIESGOS DE GESTION'!#REF!="Mayor"),CONCATENATE("R8C",' RIESGOS DE GESTION'!#REF!),"")</f>
        <v>#REF!</v>
      </c>
      <c r="AE23" s="42" t="e">
        <f>IF(AND(' RIESGOS DE GESTION'!#REF!="Alta",' RIESGOS DE GESTION'!#REF!="Mayor"),CONCATENATE("R8C",' RIESGOS DE GESTION'!#REF!),"")</f>
        <v>#REF!</v>
      </c>
      <c r="AF23" s="42" t="e">
        <f>IF(AND(' RIESGOS DE GESTION'!#REF!="Alta",' RIESGOS DE GESTION'!#REF!="Mayor"),CONCATENATE("R8C",' RIESGOS DE GESTION'!#REF!),"")</f>
        <v>#REF!</v>
      </c>
      <c r="AG23" s="43" t="e">
        <f>IF(AND(' RIESGOS DE GESTION'!#REF!="Alta",' RIESGOS DE GESTION'!#REF!="Mayor"),CONCATENATE("R8C",' RIESGOS DE GESTION'!#REF!),"")</f>
        <v>#REF!</v>
      </c>
      <c r="AH23" s="44" t="e">
        <f>IF(AND(' RIESGOS DE GESTION'!#REF!="Alta",' RIESGOS DE GESTION'!#REF!="Catastrófico"),CONCATENATE("R8C",' RIESGOS DE GESTION'!#REF!),"")</f>
        <v>#REF!</v>
      </c>
      <c r="AI23" s="45" t="e">
        <f>IF(AND(' RIESGOS DE GESTION'!#REF!="Alta",' RIESGOS DE GESTION'!#REF!="Catastrófico"),CONCATENATE("R8C",' RIESGOS DE GESTION'!#REF!),"")</f>
        <v>#REF!</v>
      </c>
      <c r="AJ23" s="45" t="e">
        <f>IF(AND(' RIESGOS DE GESTION'!#REF!="Alta",' RIESGOS DE GESTION'!#REF!="Catastrófico"),CONCATENATE("R8C",' RIESGOS DE GESTION'!#REF!),"")</f>
        <v>#REF!</v>
      </c>
      <c r="AK23" s="45" t="e">
        <f>IF(AND(' RIESGOS DE GESTION'!#REF!="Alta",' RIESGOS DE GESTION'!#REF!="Catastrófico"),CONCATENATE("R8C",' RIESGOS DE GESTION'!#REF!),"")</f>
        <v>#REF!</v>
      </c>
      <c r="AL23" s="45" t="e">
        <f>IF(AND(' RIESGOS DE GESTION'!#REF!="Alta",' RIESGOS DE GESTION'!#REF!="Catastrófico"),CONCATENATE("R8C",' RIESGOS DE GESTION'!#REF!),"")</f>
        <v>#REF!</v>
      </c>
      <c r="AM23" s="46" t="e">
        <f>IF(AND(' RIESGOS DE GESTION'!#REF!="Alta",' RIESGOS DE GESTION'!#REF!="Catastrófico"),CONCATENATE("R8C",' RIESGOS DE GESTION'!#REF!),"")</f>
        <v>#REF!</v>
      </c>
      <c r="AN23" s="72"/>
      <c r="AO23" s="463"/>
      <c r="AP23" s="464"/>
      <c r="AQ23" s="464"/>
      <c r="AR23" s="464"/>
      <c r="AS23" s="464"/>
      <c r="AT23" s="465"/>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x14ac:dyDescent="0.25">
      <c r="A24" s="72"/>
      <c r="B24" s="412"/>
      <c r="C24" s="412"/>
      <c r="D24" s="413"/>
      <c r="E24" s="453"/>
      <c r="F24" s="454"/>
      <c r="G24" s="454"/>
      <c r="H24" s="454"/>
      <c r="I24" s="454"/>
      <c r="J24" s="56" t="e">
        <f>IF(AND(' RIESGOS DE GESTION'!#REF!="Alta",' RIESGOS DE GESTION'!#REF!="Leve"),CONCATENATE("R9C",' RIESGOS DE GESTION'!#REF!),"")</f>
        <v>#REF!</v>
      </c>
      <c r="K24" s="57" t="e">
        <f>IF(AND(' RIESGOS DE GESTION'!#REF!="Alta",' RIESGOS DE GESTION'!#REF!="Leve"),CONCATENATE("R9C",' RIESGOS DE GESTION'!#REF!),"")</f>
        <v>#REF!</v>
      </c>
      <c r="L24" s="57" t="e">
        <f>IF(AND(' RIESGOS DE GESTION'!#REF!="Alta",' RIESGOS DE GESTION'!#REF!="Leve"),CONCATENATE("R9C",' RIESGOS DE GESTION'!#REF!),"")</f>
        <v>#REF!</v>
      </c>
      <c r="M24" s="57" t="e">
        <f>IF(AND(' RIESGOS DE GESTION'!#REF!="Alta",' RIESGOS DE GESTION'!#REF!="Leve"),CONCATENATE("R9C",' RIESGOS DE GESTION'!#REF!),"")</f>
        <v>#REF!</v>
      </c>
      <c r="N24" s="57" t="e">
        <f>IF(AND(' RIESGOS DE GESTION'!#REF!="Alta",' RIESGOS DE GESTION'!#REF!="Leve"),CONCATENATE("R9C",' RIESGOS DE GESTION'!#REF!),"")</f>
        <v>#REF!</v>
      </c>
      <c r="O24" s="58" t="e">
        <f>IF(AND(' RIESGOS DE GESTION'!#REF!="Alta",' RIESGOS DE GESTION'!#REF!="Leve"),CONCATENATE("R9C",' RIESGOS DE GESTION'!#REF!),"")</f>
        <v>#REF!</v>
      </c>
      <c r="P24" s="56" t="e">
        <f>IF(AND(' RIESGOS DE GESTION'!#REF!="Alta",' RIESGOS DE GESTION'!#REF!="Menor"),CONCATENATE("R9C",' RIESGOS DE GESTION'!#REF!),"")</f>
        <v>#REF!</v>
      </c>
      <c r="Q24" s="57" t="e">
        <f>IF(AND(' RIESGOS DE GESTION'!#REF!="Alta",' RIESGOS DE GESTION'!#REF!="Menor"),CONCATENATE("R9C",' RIESGOS DE GESTION'!#REF!),"")</f>
        <v>#REF!</v>
      </c>
      <c r="R24" s="57" t="e">
        <f>IF(AND(' RIESGOS DE GESTION'!#REF!="Alta",' RIESGOS DE GESTION'!#REF!="Menor"),CONCATENATE("R9C",' RIESGOS DE GESTION'!#REF!),"")</f>
        <v>#REF!</v>
      </c>
      <c r="S24" s="57" t="e">
        <f>IF(AND(' RIESGOS DE GESTION'!#REF!="Alta",' RIESGOS DE GESTION'!#REF!="Menor"),CONCATENATE("R9C",' RIESGOS DE GESTION'!#REF!),"")</f>
        <v>#REF!</v>
      </c>
      <c r="T24" s="57" t="e">
        <f>IF(AND(' RIESGOS DE GESTION'!#REF!="Alta",' RIESGOS DE GESTION'!#REF!="Menor"),CONCATENATE("R9C",' RIESGOS DE GESTION'!#REF!),"")</f>
        <v>#REF!</v>
      </c>
      <c r="U24" s="58" t="e">
        <f>IF(AND(' RIESGOS DE GESTION'!#REF!="Alta",' RIESGOS DE GESTION'!#REF!="Menor"),CONCATENATE("R9C",' RIESGOS DE GESTION'!#REF!),"")</f>
        <v>#REF!</v>
      </c>
      <c r="V24" s="41" t="e">
        <f>IF(AND(' RIESGOS DE GESTION'!#REF!="Alta",' RIESGOS DE GESTION'!#REF!="Moderado"),CONCATENATE("R9C",' RIESGOS DE GESTION'!#REF!),"")</f>
        <v>#REF!</v>
      </c>
      <c r="W24" s="42" t="e">
        <f>IF(AND(' RIESGOS DE GESTION'!#REF!="Alta",' RIESGOS DE GESTION'!#REF!="Moderado"),CONCATENATE("R9C",' RIESGOS DE GESTION'!#REF!),"")</f>
        <v>#REF!</v>
      </c>
      <c r="X24" s="42" t="e">
        <f>IF(AND(' RIESGOS DE GESTION'!#REF!="Alta",' RIESGOS DE GESTION'!#REF!="Moderado"),CONCATENATE("R9C",' RIESGOS DE GESTION'!#REF!),"")</f>
        <v>#REF!</v>
      </c>
      <c r="Y24" s="42" t="e">
        <f>IF(AND(' RIESGOS DE GESTION'!#REF!="Alta",' RIESGOS DE GESTION'!#REF!="Moderado"),CONCATENATE("R9C",' RIESGOS DE GESTION'!#REF!),"")</f>
        <v>#REF!</v>
      </c>
      <c r="Z24" s="42" t="e">
        <f>IF(AND(' RIESGOS DE GESTION'!#REF!="Alta",' RIESGOS DE GESTION'!#REF!="Moderado"),CONCATENATE("R9C",' RIESGOS DE GESTION'!#REF!),"")</f>
        <v>#REF!</v>
      </c>
      <c r="AA24" s="43" t="e">
        <f>IF(AND(' RIESGOS DE GESTION'!#REF!="Alta",' RIESGOS DE GESTION'!#REF!="Moderado"),CONCATENATE("R9C",' RIESGOS DE GESTION'!#REF!),"")</f>
        <v>#REF!</v>
      </c>
      <c r="AB24" s="41" t="e">
        <f>IF(AND(' RIESGOS DE GESTION'!#REF!="Alta",' RIESGOS DE GESTION'!#REF!="Mayor"),CONCATENATE("R9C",' RIESGOS DE GESTION'!#REF!),"")</f>
        <v>#REF!</v>
      </c>
      <c r="AC24" s="42" t="e">
        <f>IF(AND(' RIESGOS DE GESTION'!#REF!="Alta",' RIESGOS DE GESTION'!#REF!="Mayor"),CONCATENATE("R9C",' RIESGOS DE GESTION'!#REF!),"")</f>
        <v>#REF!</v>
      </c>
      <c r="AD24" s="42" t="e">
        <f>IF(AND(' RIESGOS DE GESTION'!#REF!="Alta",' RIESGOS DE GESTION'!#REF!="Mayor"),CONCATENATE("R9C",' RIESGOS DE GESTION'!#REF!),"")</f>
        <v>#REF!</v>
      </c>
      <c r="AE24" s="42" t="e">
        <f>IF(AND(' RIESGOS DE GESTION'!#REF!="Alta",' RIESGOS DE GESTION'!#REF!="Mayor"),CONCATENATE("R9C",' RIESGOS DE GESTION'!#REF!),"")</f>
        <v>#REF!</v>
      </c>
      <c r="AF24" s="42" t="e">
        <f>IF(AND(' RIESGOS DE GESTION'!#REF!="Alta",' RIESGOS DE GESTION'!#REF!="Mayor"),CONCATENATE("R9C",' RIESGOS DE GESTION'!#REF!),"")</f>
        <v>#REF!</v>
      </c>
      <c r="AG24" s="43" t="e">
        <f>IF(AND(' RIESGOS DE GESTION'!#REF!="Alta",' RIESGOS DE GESTION'!#REF!="Mayor"),CONCATENATE("R9C",' RIESGOS DE GESTION'!#REF!),"")</f>
        <v>#REF!</v>
      </c>
      <c r="AH24" s="44" t="e">
        <f>IF(AND(' RIESGOS DE GESTION'!#REF!="Alta",' RIESGOS DE GESTION'!#REF!="Catastrófico"),CONCATENATE("R9C",' RIESGOS DE GESTION'!#REF!),"")</f>
        <v>#REF!</v>
      </c>
      <c r="AI24" s="45" t="e">
        <f>IF(AND(' RIESGOS DE GESTION'!#REF!="Alta",' RIESGOS DE GESTION'!#REF!="Catastrófico"),CONCATENATE("R9C",' RIESGOS DE GESTION'!#REF!),"")</f>
        <v>#REF!</v>
      </c>
      <c r="AJ24" s="45" t="e">
        <f>IF(AND(' RIESGOS DE GESTION'!#REF!="Alta",' RIESGOS DE GESTION'!#REF!="Catastrófico"),CONCATENATE("R9C",' RIESGOS DE GESTION'!#REF!),"")</f>
        <v>#REF!</v>
      </c>
      <c r="AK24" s="45" t="e">
        <f>IF(AND(' RIESGOS DE GESTION'!#REF!="Alta",' RIESGOS DE GESTION'!#REF!="Catastrófico"),CONCATENATE("R9C",' RIESGOS DE GESTION'!#REF!),"")</f>
        <v>#REF!</v>
      </c>
      <c r="AL24" s="45" t="e">
        <f>IF(AND(' RIESGOS DE GESTION'!#REF!="Alta",' RIESGOS DE GESTION'!#REF!="Catastrófico"),CONCATENATE("R9C",' RIESGOS DE GESTION'!#REF!),"")</f>
        <v>#REF!</v>
      </c>
      <c r="AM24" s="46" t="e">
        <f>IF(AND(' RIESGOS DE GESTION'!#REF!="Alta",' RIESGOS DE GESTION'!#REF!="Catastrófico"),CONCATENATE("R9C",' RIESGOS DE GESTION'!#REF!),"")</f>
        <v>#REF!</v>
      </c>
      <c r="AN24" s="72"/>
      <c r="AO24" s="463"/>
      <c r="AP24" s="464"/>
      <c r="AQ24" s="464"/>
      <c r="AR24" s="464"/>
      <c r="AS24" s="464"/>
      <c r="AT24" s="465"/>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x14ac:dyDescent="0.3">
      <c r="A25" s="72"/>
      <c r="B25" s="412"/>
      <c r="C25" s="412"/>
      <c r="D25" s="413"/>
      <c r="E25" s="456"/>
      <c r="F25" s="457"/>
      <c r="G25" s="457"/>
      <c r="H25" s="457"/>
      <c r="I25" s="457"/>
      <c r="J25" s="59" t="e">
        <f>IF(AND(' RIESGOS DE GESTION'!#REF!="Alta",' RIESGOS DE GESTION'!#REF!="Leve"),CONCATENATE("R10C",' RIESGOS DE GESTION'!#REF!),"")</f>
        <v>#REF!</v>
      </c>
      <c r="K25" s="60" t="e">
        <f>IF(AND(' RIESGOS DE GESTION'!#REF!="Alta",' RIESGOS DE GESTION'!#REF!="Leve"),CONCATENATE("R10C",' RIESGOS DE GESTION'!#REF!),"")</f>
        <v>#REF!</v>
      </c>
      <c r="L25" s="60" t="e">
        <f>IF(AND(' RIESGOS DE GESTION'!#REF!="Alta",' RIESGOS DE GESTION'!#REF!="Leve"),CONCATENATE("R10C",' RIESGOS DE GESTION'!#REF!),"")</f>
        <v>#REF!</v>
      </c>
      <c r="M25" s="60" t="e">
        <f>IF(AND(' RIESGOS DE GESTION'!#REF!="Alta",' RIESGOS DE GESTION'!#REF!="Leve"),CONCATENATE("R10C",' RIESGOS DE GESTION'!#REF!),"")</f>
        <v>#REF!</v>
      </c>
      <c r="N25" s="60" t="e">
        <f>IF(AND(' RIESGOS DE GESTION'!#REF!="Alta",' RIESGOS DE GESTION'!#REF!="Leve"),CONCATENATE("R10C",' RIESGOS DE GESTION'!#REF!),"")</f>
        <v>#REF!</v>
      </c>
      <c r="O25" s="61" t="e">
        <f>IF(AND(' RIESGOS DE GESTION'!#REF!="Alta",' RIESGOS DE GESTION'!#REF!="Leve"),CONCATENATE("R10C",' RIESGOS DE GESTION'!#REF!),"")</f>
        <v>#REF!</v>
      </c>
      <c r="P25" s="59" t="e">
        <f>IF(AND(' RIESGOS DE GESTION'!#REF!="Alta",' RIESGOS DE GESTION'!#REF!="Menor"),CONCATENATE("R10C",' RIESGOS DE GESTION'!#REF!),"")</f>
        <v>#REF!</v>
      </c>
      <c r="Q25" s="60" t="e">
        <f>IF(AND(' RIESGOS DE GESTION'!#REF!="Alta",' RIESGOS DE GESTION'!#REF!="Menor"),CONCATENATE("R10C",' RIESGOS DE GESTION'!#REF!),"")</f>
        <v>#REF!</v>
      </c>
      <c r="R25" s="60" t="e">
        <f>IF(AND(' RIESGOS DE GESTION'!#REF!="Alta",' RIESGOS DE GESTION'!#REF!="Menor"),CONCATENATE("R10C",' RIESGOS DE GESTION'!#REF!),"")</f>
        <v>#REF!</v>
      </c>
      <c r="S25" s="60" t="e">
        <f>IF(AND(' RIESGOS DE GESTION'!#REF!="Alta",' RIESGOS DE GESTION'!#REF!="Menor"),CONCATENATE("R10C",' RIESGOS DE GESTION'!#REF!),"")</f>
        <v>#REF!</v>
      </c>
      <c r="T25" s="60" t="e">
        <f>IF(AND(' RIESGOS DE GESTION'!#REF!="Alta",' RIESGOS DE GESTION'!#REF!="Menor"),CONCATENATE("R10C",' RIESGOS DE GESTION'!#REF!),"")</f>
        <v>#REF!</v>
      </c>
      <c r="U25" s="61" t="e">
        <f>IF(AND(' RIESGOS DE GESTION'!#REF!="Alta",' RIESGOS DE GESTION'!#REF!="Menor"),CONCATENATE("R10C",' RIESGOS DE GESTION'!#REF!),"")</f>
        <v>#REF!</v>
      </c>
      <c r="V25" s="47" t="e">
        <f>IF(AND(' RIESGOS DE GESTION'!#REF!="Alta",' RIESGOS DE GESTION'!#REF!="Moderado"),CONCATENATE("R10C",' RIESGOS DE GESTION'!#REF!),"")</f>
        <v>#REF!</v>
      </c>
      <c r="W25" s="48" t="e">
        <f>IF(AND(' RIESGOS DE GESTION'!#REF!="Alta",' RIESGOS DE GESTION'!#REF!="Moderado"),CONCATENATE("R10C",' RIESGOS DE GESTION'!#REF!),"")</f>
        <v>#REF!</v>
      </c>
      <c r="X25" s="48" t="e">
        <f>IF(AND(' RIESGOS DE GESTION'!#REF!="Alta",' RIESGOS DE GESTION'!#REF!="Moderado"),CONCATENATE("R10C",' RIESGOS DE GESTION'!#REF!),"")</f>
        <v>#REF!</v>
      </c>
      <c r="Y25" s="48" t="e">
        <f>IF(AND(' RIESGOS DE GESTION'!#REF!="Alta",' RIESGOS DE GESTION'!#REF!="Moderado"),CONCATENATE("R10C",' RIESGOS DE GESTION'!#REF!),"")</f>
        <v>#REF!</v>
      </c>
      <c r="Z25" s="48" t="e">
        <f>IF(AND(' RIESGOS DE GESTION'!#REF!="Alta",' RIESGOS DE GESTION'!#REF!="Moderado"),CONCATENATE("R10C",' RIESGOS DE GESTION'!#REF!),"")</f>
        <v>#REF!</v>
      </c>
      <c r="AA25" s="49" t="e">
        <f>IF(AND(' RIESGOS DE GESTION'!#REF!="Alta",' RIESGOS DE GESTION'!#REF!="Moderado"),CONCATENATE("R10C",' RIESGOS DE GESTION'!#REF!),"")</f>
        <v>#REF!</v>
      </c>
      <c r="AB25" s="47" t="e">
        <f>IF(AND(' RIESGOS DE GESTION'!#REF!="Alta",' RIESGOS DE GESTION'!#REF!="Mayor"),CONCATENATE("R10C",' RIESGOS DE GESTION'!#REF!),"")</f>
        <v>#REF!</v>
      </c>
      <c r="AC25" s="48" t="e">
        <f>IF(AND(' RIESGOS DE GESTION'!#REF!="Alta",' RIESGOS DE GESTION'!#REF!="Mayor"),CONCATENATE("R10C",' RIESGOS DE GESTION'!#REF!),"")</f>
        <v>#REF!</v>
      </c>
      <c r="AD25" s="48" t="e">
        <f>IF(AND(' RIESGOS DE GESTION'!#REF!="Alta",' RIESGOS DE GESTION'!#REF!="Mayor"),CONCATENATE("R10C",' RIESGOS DE GESTION'!#REF!),"")</f>
        <v>#REF!</v>
      </c>
      <c r="AE25" s="48" t="e">
        <f>IF(AND(' RIESGOS DE GESTION'!#REF!="Alta",' RIESGOS DE GESTION'!#REF!="Mayor"),CONCATENATE("R10C",' RIESGOS DE GESTION'!#REF!),"")</f>
        <v>#REF!</v>
      </c>
      <c r="AF25" s="48" t="e">
        <f>IF(AND(' RIESGOS DE GESTION'!#REF!="Alta",' RIESGOS DE GESTION'!#REF!="Mayor"),CONCATENATE("R10C",' RIESGOS DE GESTION'!#REF!),"")</f>
        <v>#REF!</v>
      </c>
      <c r="AG25" s="49" t="e">
        <f>IF(AND(' RIESGOS DE GESTION'!#REF!="Alta",' RIESGOS DE GESTION'!#REF!="Mayor"),CONCATENATE("R10C",' RIESGOS DE GESTION'!#REF!),"")</f>
        <v>#REF!</v>
      </c>
      <c r="AH25" s="50" t="e">
        <f>IF(AND(' RIESGOS DE GESTION'!#REF!="Alta",' RIESGOS DE GESTION'!#REF!="Catastrófico"),CONCATENATE("R10C",' RIESGOS DE GESTION'!#REF!),"")</f>
        <v>#REF!</v>
      </c>
      <c r="AI25" s="51" t="e">
        <f>IF(AND(' RIESGOS DE GESTION'!#REF!="Alta",' RIESGOS DE GESTION'!#REF!="Catastrófico"),CONCATENATE("R10C",' RIESGOS DE GESTION'!#REF!),"")</f>
        <v>#REF!</v>
      </c>
      <c r="AJ25" s="51" t="e">
        <f>IF(AND(' RIESGOS DE GESTION'!#REF!="Alta",' RIESGOS DE GESTION'!#REF!="Catastrófico"),CONCATENATE("R10C",' RIESGOS DE GESTION'!#REF!),"")</f>
        <v>#REF!</v>
      </c>
      <c r="AK25" s="51" t="e">
        <f>IF(AND(' RIESGOS DE GESTION'!#REF!="Alta",' RIESGOS DE GESTION'!#REF!="Catastrófico"),CONCATENATE("R10C",' RIESGOS DE GESTION'!#REF!),"")</f>
        <v>#REF!</v>
      </c>
      <c r="AL25" s="51" t="e">
        <f>IF(AND(' RIESGOS DE GESTION'!#REF!="Alta",' RIESGOS DE GESTION'!#REF!="Catastrófico"),CONCATENATE("R10C",' RIESGOS DE GESTION'!#REF!),"")</f>
        <v>#REF!</v>
      </c>
      <c r="AM25" s="52" t="e">
        <f>IF(AND(' RIESGOS DE GESTION'!#REF!="Alta",' RIESGOS DE GESTION'!#REF!="Catastrófico"),CONCATENATE("R10C",' RIESGOS DE GESTION'!#REF!),"")</f>
        <v>#REF!</v>
      </c>
      <c r="AN25" s="72"/>
      <c r="AO25" s="466"/>
      <c r="AP25" s="467"/>
      <c r="AQ25" s="467"/>
      <c r="AR25" s="467"/>
      <c r="AS25" s="467"/>
      <c r="AT25" s="468"/>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x14ac:dyDescent="0.25">
      <c r="A26" s="72"/>
      <c r="B26" s="412"/>
      <c r="C26" s="412"/>
      <c r="D26" s="413"/>
      <c r="E26" s="450" t="s">
        <v>276</v>
      </c>
      <c r="F26" s="451"/>
      <c r="G26" s="451"/>
      <c r="H26" s="451"/>
      <c r="I26" s="452"/>
      <c r="J26" s="53" t="e">
        <f>IF(AND(' RIESGOS DE GESTION'!#REF!="Media",' RIESGOS DE GESTION'!#REF!="Leve"),CONCATENATE("R1C",' RIESGOS DE GESTION'!#REF!),"")</f>
        <v>#REF!</v>
      </c>
      <c r="K26" s="54" t="e">
        <f>IF(AND(' RIESGOS DE GESTION'!#REF!="Media",' RIESGOS DE GESTION'!#REF!="Leve"),CONCATENATE("R1C",' RIESGOS DE GESTION'!#REF!),"")</f>
        <v>#REF!</v>
      </c>
      <c r="L26" s="54" t="e">
        <f>IF(AND(' RIESGOS DE GESTION'!#REF!="Media",' RIESGOS DE GESTION'!#REF!="Leve"),CONCATENATE("R1C",' RIESGOS DE GESTION'!#REF!),"")</f>
        <v>#REF!</v>
      </c>
      <c r="M26" s="54" t="e">
        <f>IF(AND(' RIESGOS DE GESTION'!#REF!="Media",' RIESGOS DE GESTION'!#REF!="Leve"),CONCATENATE("R1C",' RIESGOS DE GESTION'!#REF!),"")</f>
        <v>#REF!</v>
      </c>
      <c r="N26" s="54" t="e">
        <f>IF(AND(' RIESGOS DE GESTION'!#REF!="Media",' RIESGOS DE GESTION'!#REF!="Leve"),CONCATENATE("R1C",' RIESGOS DE GESTION'!#REF!),"")</f>
        <v>#REF!</v>
      </c>
      <c r="O26" s="55" t="e">
        <f>IF(AND(' RIESGOS DE GESTION'!#REF!="Media",' RIESGOS DE GESTION'!#REF!="Leve"),CONCATENATE("R1C",' RIESGOS DE GESTION'!#REF!),"")</f>
        <v>#REF!</v>
      </c>
      <c r="P26" s="53" t="e">
        <f>IF(AND(' RIESGOS DE GESTION'!#REF!="Media",' RIESGOS DE GESTION'!#REF!="Menor"),CONCATENATE("R1C",' RIESGOS DE GESTION'!#REF!),"")</f>
        <v>#REF!</v>
      </c>
      <c r="Q26" s="54" t="e">
        <f>IF(AND(' RIESGOS DE GESTION'!#REF!="Media",' RIESGOS DE GESTION'!#REF!="Menor"),CONCATENATE("R1C",' RIESGOS DE GESTION'!#REF!),"")</f>
        <v>#REF!</v>
      </c>
      <c r="R26" s="54" t="e">
        <f>IF(AND(' RIESGOS DE GESTION'!#REF!="Media",' RIESGOS DE GESTION'!#REF!="Menor"),CONCATENATE("R1C",' RIESGOS DE GESTION'!#REF!),"")</f>
        <v>#REF!</v>
      </c>
      <c r="S26" s="54" t="e">
        <f>IF(AND(' RIESGOS DE GESTION'!#REF!="Media",' RIESGOS DE GESTION'!#REF!="Menor"),CONCATENATE("R1C",' RIESGOS DE GESTION'!#REF!),"")</f>
        <v>#REF!</v>
      </c>
      <c r="T26" s="54" t="e">
        <f>IF(AND(' RIESGOS DE GESTION'!#REF!="Media",' RIESGOS DE GESTION'!#REF!="Menor"),CONCATENATE("R1C",' RIESGOS DE GESTION'!#REF!),"")</f>
        <v>#REF!</v>
      </c>
      <c r="U26" s="55" t="e">
        <f>IF(AND(' RIESGOS DE GESTION'!#REF!="Media",' RIESGOS DE GESTION'!#REF!="Menor"),CONCATENATE("R1C",' RIESGOS DE GESTION'!#REF!),"")</f>
        <v>#REF!</v>
      </c>
      <c r="V26" s="53" t="e">
        <f>IF(AND(' RIESGOS DE GESTION'!#REF!="Media",' RIESGOS DE GESTION'!#REF!="Moderado"),CONCATENATE("R1C",' RIESGOS DE GESTION'!#REF!),"")</f>
        <v>#REF!</v>
      </c>
      <c r="W26" s="54" t="e">
        <f>IF(AND(' RIESGOS DE GESTION'!#REF!="Media",' RIESGOS DE GESTION'!#REF!="Moderado"),CONCATENATE("R1C",' RIESGOS DE GESTION'!#REF!),"")</f>
        <v>#REF!</v>
      </c>
      <c r="X26" s="54" t="e">
        <f>IF(AND(' RIESGOS DE GESTION'!#REF!="Media",' RIESGOS DE GESTION'!#REF!="Moderado"),CONCATENATE("R1C",' RIESGOS DE GESTION'!#REF!),"")</f>
        <v>#REF!</v>
      </c>
      <c r="Y26" s="54" t="e">
        <f>IF(AND(' RIESGOS DE GESTION'!#REF!="Media",' RIESGOS DE GESTION'!#REF!="Moderado"),CONCATENATE("R1C",' RIESGOS DE GESTION'!#REF!),"")</f>
        <v>#REF!</v>
      </c>
      <c r="Z26" s="54" t="e">
        <f>IF(AND(' RIESGOS DE GESTION'!#REF!="Media",' RIESGOS DE GESTION'!#REF!="Moderado"),CONCATENATE("R1C",' RIESGOS DE GESTION'!#REF!),"")</f>
        <v>#REF!</v>
      </c>
      <c r="AA26" s="55" t="e">
        <f>IF(AND(' RIESGOS DE GESTION'!#REF!="Media",' RIESGOS DE GESTION'!#REF!="Moderado"),CONCATENATE("R1C",' RIESGOS DE GESTION'!#REF!),"")</f>
        <v>#REF!</v>
      </c>
      <c r="AB26" s="35" t="e">
        <f>IF(AND(' RIESGOS DE GESTION'!#REF!="Media",' RIESGOS DE GESTION'!#REF!="Mayor"),CONCATENATE("R1C",' RIESGOS DE GESTION'!#REF!),"")</f>
        <v>#REF!</v>
      </c>
      <c r="AC26" s="36" t="e">
        <f>IF(AND(' RIESGOS DE GESTION'!#REF!="Media",' RIESGOS DE GESTION'!#REF!="Mayor"),CONCATENATE("R1C",' RIESGOS DE GESTION'!#REF!),"")</f>
        <v>#REF!</v>
      </c>
      <c r="AD26" s="36" t="e">
        <f>IF(AND(' RIESGOS DE GESTION'!#REF!="Media",' RIESGOS DE GESTION'!#REF!="Mayor"),CONCATENATE("R1C",' RIESGOS DE GESTION'!#REF!),"")</f>
        <v>#REF!</v>
      </c>
      <c r="AE26" s="36" t="e">
        <f>IF(AND(' RIESGOS DE GESTION'!#REF!="Media",' RIESGOS DE GESTION'!#REF!="Mayor"),CONCATENATE("R1C",' RIESGOS DE GESTION'!#REF!),"")</f>
        <v>#REF!</v>
      </c>
      <c r="AF26" s="36" t="e">
        <f>IF(AND(' RIESGOS DE GESTION'!#REF!="Media",' RIESGOS DE GESTION'!#REF!="Mayor"),CONCATENATE("R1C",' RIESGOS DE GESTION'!#REF!),"")</f>
        <v>#REF!</v>
      </c>
      <c r="AG26" s="37" t="e">
        <f>IF(AND(' RIESGOS DE GESTION'!#REF!="Media",' RIESGOS DE GESTION'!#REF!="Mayor"),CONCATENATE("R1C",' RIESGOS DE GESTION'!#REF!),"")</f>
        <v>#REF!</v>
      </c>
      <c r="AH26" s="38" t="e">
        <f>IF(AND(' RIESGOS DE GESTION'!#REF!="Media",' RIESGOS DE GESTION'!#REF!="Catastrófico"),CONCATENATE("R1C",' RIESGOS DE GESTION'!#REF!),"")</f>
        <v>#REF!</v>
      </c>
      <c r="AI26" s="39" t="e">
        <f>IF(AND(' RIESGOS DE GESTION'!#REF!="Media",' RIESGOS DE GESTION'!#REF!="Catastrófico"),CONCATENATE("R1C",' RIESGOS DE GESTION'!#REF!),"")</f>
        <v>#REF!</v>
      </c>
      <c r="AJ26" s="39" t="e">
        <f>IF(AND(' RIESGOS DE GESTION'!#REF!="Media",' RIESGOS DE GESTION'!#REF!="Catastrófico"),CONCATENATE("R1C",' RIESGOS DE GESTION'!#REF!),"")</f>
        <v>#REF!</v>
      </c>
      <c r="AK26" s="39" t="e">
        <f>IF(AND(' RIESGOS DE GESTION'!#REF!="Media",' RIESGOS DE GESTION'!#REF!="Catastrófico"),CONCATENATE("R1C",' RIESGOS DE GESTION'!#REF!),"")</f>
        <v>#REF!</v>
      </c>
      <c r="AL26" s="39" t="e">
        <f>IF(AND(' RIESGOS DE GESTION'!#REF!="Media",' RIESGOS DE GESTION'!#REF!="Catastrófico"),CONCATENATE("R1C",' RIESGOS DE GESTION'!#REF!),"")</f>
        <v>#REF!</v>
      </c>
      <c r="AM26" s="40" t="e">
        <f>IF(AND(' RIESGOS DE GESTION'!#REF!="Media",' RIESGOS DE GESTION'!#REF!="Catastrófico"),CONCATENATE("R1C",' RIESGOS DE GESTION'!#REF!),"")</f>
        <v>#REF!</v>
      </c>
      <c r="AN26" s="72"/>
      <c r="AO26" s="490" t="s">
        <v>277</v>
      </c>
      <c r="AP26" s="491"/>
      <c r="AQ26" s="491"/>
      <c r="AR26" s="491"/>
      <c r="AS26" s="491"/>
      <c r="AT26" s="49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x14ac:dyDescent="0.25">
      <c r="A27" s="72"/>
      <c r="B27" s="412"/>
      <c r="C27" s="412"/>
      <c r="D27" s="413"/>
      <c r="E27" s="469"/>
      <c r="F27" s="454"/>
      <c r="G27" s="454"/>
      <c r="H27" s="454"/>
      <c r="I27" s="455"/>
      <c r="J27" s="56" t="e">
        <f>IF(AND(' RIESGOS DE GESTION'!#REF!="Media",' RIESGOS DE GESTION'!#REF!="Leve"),CONCATENATE("R2C",' RIESGOS DE GESTION'!#REF!),"")</f>
        <v>#REF!</v>
      </c>
      <c r="K27" s="57" t="e">
        <f>IF(AND(' RIESGOS DE GESTION'!#REF!="Media",' RIESGOS DE GESTION'!#REF!="Leve"),CONCATENATE("R2C",' RIESGOS DE GESTION'!#REF!),"")</f>
        <v>#REF!</v>
      </c>
      <c r="L27" s="57" t="e">
        <f>IF(AND(' RIESGOS DE GESTION'!#REF!="Media",' RIESGOS DE GESTION'!#REF!="Leve"),CONCATENATE("R2C",' RIESGOS DE GESTION'!#REF!),"")</f>
        <v>#REF!</v>
      </c>
      <c r="M27" s="57" t="e">
        <f>IF(AND(' RIESGOS DE GESTION'!#REF!="Media",' RIESGOS DE GESTION'!#REF!="Leve"),CONCATENATE("R2C",' RIESGOS DE GESTION'!#REF!),"")</f>
        <v>#REF!</v>
      </c>
      <c r="N27" s="57" t="e">
        <f>IF(AND(' RIESGOS DE GESTION'!#REF!="Media",' RIESGOS DE GESTION'!#REF!="Leve"),CONCATENATE("R2C",' RIESGOS DE GESTION'!#REF!),"")</f>
        <v>#REF!</v>
      </c>
      <c r="O27" s="58" t="e">
        <f>IF(AND(' RIESGOS DE GESTION'!#REF!="Media",' RIESGOS DE GESTION'!#REF!="Leve"),CONCATENATE("R2C",' RIESGOS DE GESTION'!#REF!),"")</f>
        <v>#REF!</v>
      </c>
      <c r="P27" s="56" t="e">
        <f>IF(AND(' RIESGOS DE GESTION'!#REF!="Media",' RIESGOS DE GESTION'!#REF!="Menor"),CONCATENATE("R2C",' RIESGOS DE GESTION'!#REF!),"")</f>
        <v>#REF!</v>
      </c>
      <c r="Q27" s="57" t="e">
        <f>IF(AND(' RIESGOS DE GESTION'!#REF!="Media",' RIESGOS DE GESTION'!#REF!="Menor"),CONCATENATE("R2C",' RIESGOS DE GESTION'!#REF!),"")</f>
        <v>#REF!</v>
      </c>
      <c r="R27" s="57" t="e">
        <f>IF(AND(' RIESGOS DE GESTION'!#REF!="Media",' RIESGOS DE GESTION'!#REF!="Menor"),CONCATENATE("R2C",' RIESGOS DE GESTION'!#REF!),"")</f>
        <v>#REF!</v>
      </c>
      <c r="S27" s="57" t="e">
        <f>IF(AND(' RIESGOS DE GESTION'!#REF!="Media",' RIESGOS DE GESTION'!#REF!="Menor"),CONCATENATE("R2C",' RIESGOS DE GESTION'!#REF!),"")</f>
        <v>#REF!</v>
      </c>
      <c r="T27" s="57" t="e">
        <f>IF(AND(' RIESGOS DE GESTION'!#REF!="Media",' RIESGOS DE GESTION'!#REF!="Menor"),CONCATENATE("R2C",' RIESGOS DE GESTION'!#REF!),"")</f>
        <v>#REF!</v>
      </c>
      <c r="U27" s="58" t="e">
        <f>IF(AND(' RIESGOS DE GESTION'!#REF!="Media",' RIESGOS DE GESTION'!#REF!="Menor"),CONCATENATE("R2C",' RIESGOS DE GESTION'!#REF!),"")</f>
        <v>#REF!</v>
      </c>
      <c r="V27" s="56" t="e">
        <f>IF(AND(' RIESGOS DE GESTION'!#REF!="Media",' RIESGOS DE GESTION'!#REF!="Moderado"),CONCATENATE("R2C",' RIESGOS DE GESTION'!#REF!),"")</f>
        <v>#REF!</v>
      </c>
      <c r="W27" s="57" t="e">
        <f>IF(AND(' RIESGOS DE GESTION'!#REF!="Media",' RIESGOS DE GESTION'!#REF!="Moderado"),CONCATENATE("R2C",' RIESGOS DE GESTION'!#REF!),"")</f>
        <v>#REF!</v>
      </c>
      <c r="X27" s="57" t="e">
        <f>IF(AND(' RIESGOS DE GESTION'!#REF!="Media",' RIESGOS DE GESTION'!#REF!="Moderado"),CONCATENATE("R2C",' RIESGOS DE GESTION'!#REF!),"")</f>
        <v>#REF!</v>
      </c>
      <c r="Y27" s="57" t="e">
        <f>IF(AND(' RIESGOS DE GESTION'!#REF!="Media",' RIESGOS DE GESTION'!#REF!="Moderado"),CONCATENATE("R2C",' RIESGOS DE GESTION'!#REF!),"")</f>
        <v>#REF!</v>
      </c>
      <c r="Z27" s="57" t="e">
        <f>IF(AND(' RIESGOS DE GESTION'!#REF!="Media",' RIESGOS DE GESTION'!#REF!="Moderado"),CONCATENATE("R2C",' RIESGOS DE GESTION'!#REF!),"")</f>
        <v>#REF!</v>
      </c>
      <c r="AA27" s="58" t="e">
        <f>IF(AND(' RIESGOS DE GESTION'!#REF!="Media",' RIESGOS DE GESTION'!#REF!="Moderado"),CONCATENATE("R2C",' RIESGOS DE GESTION'!#REF!),"")</f>
        <v>#REF!</v>
      </c>
      <c r="AB27" s="41" t="e">
        <f>IF(AND(' RIESGOS DE GESTION'!#REF!="Media",' RIESGOS DE GESTION'!#REF!="Mayor"),CONCATENATE("R2C",' RIESGOS DE GESTION'!#REF!),"")</f>
        <v>#REF!</v>
      </c>
      <c r="AC27" s="42" t="e">
        <f>IF(AND(' RIESGOS DE GESTION'!#REF!="Media",' RIESGOS DE GESTION'!#REF!="Mayor"),CONCATENATE("R2C",' RIESGOS DE GESTION'!#REF!),"")</f>
        <v>#REF!</v>
      </c>
      <c r="AD27" s="42" t="e">
        <f>IF(AND(' RIESGOS DE GESTION'!#REF!="Media",' RIESGOS DE GESTION'!#REF!="Mayor"),CONCATENATE("R2C",' RIESGOS DE GESTION'!#REF!),"")</f>
        <v>#REF!</v>
      </c>
      <c r="AE27" s="42" t="e">
        <f>IF(AND(' RIESGOS DE GESTION'!#REF!="Media",' RIESGOS DE GESTION'!#REF!="Mayor"),CONCATENATE("R2C",' RIESGOS DE GESTION'!#REF!),"")</f>
        <v>#REF!</v>
      </c>
      <c r="AF27" s="42" t="e">
        <f>IF(AND(' RIESGOS DE GESTION'!#REF!="Media",' RIESGOS DE GESTION'!#REF!="Mayor"),CONCATENATE("R2C",' RIESGOS DE GESTION'!#REF!),"")</f>
        <v>#REF!</v>
      </c>
      <c r="AG27" s="43" t="e">
        <f>IF(AND(' RIESGOS DE GESTION'!#REF!="Media",' RIESGOS DE GESTION'!#REF!="Mayor"),CONCATENATE("R2C",' RIESGOS DE GESTION'!#REF!),"")</f>
        <v>#REF!</v>
      </c>
      <c r="AH27" s="44" t="e">
        <f>IF(AND(' RIESGOS DE GESTION'!#REF!="Media",' RIESGOS DE GESTION'!#REF!="Catastrófico"),CONCATENATE("R2C",' RIESGOS DE GESTION'!#REF!),"")</f>
        <v>#REF!</v>
      </c>
      <c r="AI27" s="45" t="e">
        <f>IF(AND(' RIESGOS DE GESTION'!#REF!="Media",' RIESGOS DE GESTION'!#REF!="Catastrófico"),CONCATENATE("R2C",' RIESGOS DE GESTION'!#REF!),"")</f>
        <v>#REF!</v>
      </c>
      <c r="AJ27" s="45" t="e">
        <f>IF(AND(' RIESGOS DE GESTION'!#REF!="Media",' RIESGOS DE GESTION'!#REF!="Catastrófico"),CONCATENATE("R2C",' RIESGOS DE GESTION'!#REF!),"")</f>
        <v>#REF!</v>
      </c>
      <c r="AK27" s="45" t="e">
        <f>IF(AND(' RIESGOS DE GESTION'!#REF!="Media",' RIESGOS DE GESTION'!#REF!="Catastrófico"),CONCATENATE("R2C",' RIESGOS DE GESTION'!#REF!),"")</f>
        <v>#REF!</v>
      </c>
      <c r="AL27" s="45" t="e">
        <f>IF(AND(' RIESGOS DE GESTION'!#REF!="Media",' RIESGOS DE GESTION'!#REF!="Catastrófico"),CONCATENATE("R2C",' RIESGOS DE GESTION'!#REF!),"")</f>
        <v>#REF!</v>
      </c>
      <c r="AM27" s="46" t="e">
        <f>IF(AND(' RIESGOS DE GESTION'!#REF!="Media",' RIESGOS DE GESTION'!#REF!="Catastrófico"),CONCATENATE("R2C",' RIESGOS DE GESTION'!#REF!),"")</f>
        <v>#REF!</v>
      </c>
      <c r="AN27" s="72"/>
      <c r="AO27" s="493"/>
      <c r="AP27" s="494"/>
      <c r="AQ27" s="494"/>
      <c r="AR27" s="494"/>
      <c r="AS27" s="494"/>
      <c r="AT27" s="495"/>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x14ac:dyDescent="0.25">
      <c r="A28" s="72"/>
      <c r="B28" s="412"/>
      <c r="C28" s="412"/>
      <c r="D28" s="413"/>
      <c r="E28" s="453"/>
      <c r="F28" s="454"/>
      <c r="G28" s="454"/>
      <c r="H28" s="454"/>
      <c r="I28" s="455"/>
      <c r="J28" s="56" t="e">
        <f>IF(AND(' RIESGOS DE GESTION'!#REF!="Media",' RIESGOS DE GESTION'!#REF!="Leve"),CONCATENATE("R3C",' RIESGOS DE GESTION'!#REF!),"")</f>
        <v>#REF!</v>
      </c>
      <c r="K28" s="57" t="e">
        <f>IF(AND(' RIESGOS DE GESTION'!#REF!="Media",' RIESGOS DE GESTION'!#REF!="Leve"),CONCATENATE("R3C",' RIESGOS DE GESTION'!#REF!),"")</f>
        <v>#REF!</v>
      </c>
      <c r="L28" s="57" t="e">
        <f>IF(AND(' RIESGOS DE GESTION'!#REF!="Media",' RIESGOS DE GESTION'!#REF!="Leve"),CONCATENATE("R3C",' RIESGOS DE GESTION'!#REF!),"")</f>
        <v>#REF!</v>
      </c>
      <c r="M28" s="57" t="e">
        <f>IF(AND(' RIESGOS DE GESTION'!#REF!="Media",' RIESGOS DE GESTION'!#REF!="Leve"),CONCATENATE("R3C",' RIESGOS DE GESTION'!#REF!),"")</f>
        <v>#REF!</v>
      </c>
      <c r="N28" s="57" t="e">
        <f>IF(AND(' RIESGOS DE GESTION'!#REF!="Media",' RIESGOS DE GESTION'!#REF!="Leve"),CONCATENATE("R3C",' RIESGOS DE GESTION'!#REF!),"")</f>
        <v>#REF!</v>
      </c>
      <c r="O28" s="58" t="e">
        <f>IF(AND(' RIESGOS DE GESTION'!#REF!="Media",' RIESGOS DE GESTION'!#REF!="Leve"),CONCATENATE("R3C",' RIESGOS DE GESTION'!#REF!),"")</f>
        <v>#REF!</v>
      </c>
      <c r="P28" s="56" t="e">
        <f>IF(AND(' RIESGOS DE GESTION'!#REF!="Media",' RIESGOS DE GESTION'!#REF!="Menor"),CONCATENATE("R3C",' RIESGOS DE GESTION'!#REF!),"")</f>
        <v>#REF!</v>
      </c>
      <c r="Q28" s="57" t="e">
        <f>IF(AND(' RIESGOS DE GESTION'!#REF!="Media",' RIESGOS DE GESTION'!#REF!="Menor"),CONCATENATE("R3C",' RIESGOS DE GESTION'!#REF!),"")</f>
        <v>#REF!</v>
      </c>
      <c r="R28" s="57" t="e">
        <f>IF(AND(' RIESGOS DE GESTION'!#REF!="Media",' RIESGOS DE GESTION'!#REF!="Menor"),CONCATENATE("R3C",' RIESGOS DE GESTION'!#REF!),"")</f>
        <v>#REF!</v>
      </c>
      <c r="S28" s="57" t="e">
        <f>IF(AND(' RIESGOS DE GESTION'!#REF!="Media",' RIESGOS DE GESTION'!#REF!="Menor"),CONCATENATE("R3C",' RIESGOS DE GESTION'!#REF!),"")</f>
        <v>#REF!</v>
      </c>
      <c r="T28" s="57" t="e">
        <f>IF(AND(' RIESGOS DE GESTION'!#REF!="Media",' RIESGOS DE GESTION'!#REF!="Menor"),CONCATENATE("R3C",' RIESGOS DE GESTION'!#REF!),"")</f>
        <v>#REF!</v>
      </c>
      <c r="U28" s="58" t="e">
        <f>IF(AND(' RIESGOS DE GESTION'!#REF!="Media",' RIESGOS DE GESTION'!#REF!="Menor"),CONCATENATE("R3C",' RIESGOS DE GESTION'!#REF!),"")</f>
        <v>#REF!</v>
      </c>
      <c r="V28" s="56" t="e">
        <f>IF(AND(' RIESGOS DE GESTION'!#REF!="Media",' RIESGOS DE GESTION'!#REF!="Moderado"),CONCATENATE("R3C",' RIESGOS DE GESTION'!#REF!),"")</f>
        <v>#REF!</v>
      </c>
      <c r="W28" s="57" t="e">
        <f>IF(AND(' RIESGOS DE GESTION'!#REF!="Media",' RIESGOS DE GESTION'!#REF!="Moderado"),CONCATENATE("R3C",' RIESGOS DE GESTION'!#REF!),"")</f>
        <v>#REF!</v>
      </c>
      <c r="X28" s="57" t="e">
        <f>IF(AND(' RIESGOS DE GESTION'!#REF!="Media",' RIESGOS DE GESTION'!#REF!="Moderado"),CONCATENATE("R3C",' RIESGOS DE GESTION'!#REF!),"")</f>
        <v>#REF!</v>
      </c>
      <c r="Y28" s="57" t="e">
        <f>IF(AND(' RIESGOS DE GESTION'!#REF!="Media",' RIESGOS DE GESTION'!#REF!="Moderado"),CONCATENATE("R3C",' RIESGOS DE GESTION'!#REF!),"")</f>
        <v>#REF!</v>
      </c>
      <c r="Z28" s="57" t="e">
        <f>IF(AND(' RIESGOS DE GESTION'!#REF!="Media",' RIESGOS DE GESTION'!#REF!="Moderado"),CONCATENATE("R3C",' RIESGOS DE GESTION'!#REF!),"")</f>
        <v>#REF!</v>
      </c>
      <c r="AA28" s="58" t="e">
        <f>IF(AND(' RIESGOS DE GESTION'!#REF!="Media",' RIESGOS DE GESTION'!#REF!="Moderado"),CONCATENATE("R3C",' RIESGOS DE GESTION'!#REF!),"")</f>
        <v>#REF!</v>
      </c>
      <c r="AB28" s="41" t="e">
        <f>IF(AND(' RIESGOS DE GESTION'!#REF!="Media",' RIESGOS DE GESTION'!#REF!="Mayor"),CONCATENATE("R3C",' RIESGOS DE GESTION'!#REF!),"")</f>
        <v>#REF!</v>
      </c>
      <c r="AC28" s="42" t="e">
        <f>IF(AND(' RIESGOS DE GESTION'!#REF!="Media",' RIESGOS DE GESTION'!#REF!="Mayor"),CONCATENATE("R3C",' RIESGOS DE GESTION'!#REF!),"")</f>
        <v>#REF!</v>
      </c>
      <c r="AD28" s="42" t="e">
        <f>IF(AND(' RIESGOS DE GESTION'!#REF!="Media",' RIESGOS DE GESTION'!#REF!="Mayor"),CONCATENATE("R3C",' RIESGOS DE GESTION'!#REF!),"")</f>
        <v>#REF!</v>
      </c>
      <c r="AE28" s="42" t="e">
        <f>IF(AND(' RIESGOS DE GESTION'!#REF!="Media",' RIESGOS DE GESTION'!#REF!="Mayor"),CONCATENATE("R3C",' RIESGOS DE GESTION'!#REF!),"")</f>
        <v>#REF!</v>
      </c>
      <c r="AF28" s="42" t="e">
        <f>IF(AND(' RIESGOS DE GESTION'!#REF!="Media",' RIESGOS DE GESTION'!#REF!="Mayor"),CONCATENATE("R3C",' RIESGOS DE GESTION'!#REF!),"")</f>
        <v>#REF!</v>
      </c>
      <c r="AG28" s="43" t="e">
        <f>IF(AND(' RIESGOS DE GESTION'!#REF!="Media",' RIESGOS DE GESTION'!#REF!="Mayor"),CONCATENATE("R3C",' RIESGOS DE GESTION'!#REF!),"")</f>
        <v>#REF!</v>
      </c>
      <c r="AH28" s="44" t="e">
        <f>IF(AND(' RIESGOS DE GESTION'!#REF!="Media",' RIESGOS DE GESTION'!#REF!="Catastrófico"),CONCATENATE("R3C",' RIESGOS DE GESTION'!#REF!),"")</f>
        <v>#REF!</v>
      </c>
      <c r="AI28" s="45" t="e">
        <f>IF(AND(' RIESGOS DE GESTION'!#REF!="Media",' RIESGOS DE GESTION'!#REF!="Catastrófico"),CONCATENATE("R3C",' RIESGOS DE GESTION'!#REF!),"")</f>
        <v>#REF!</v>
      </c>
      <c r="AJ28" s="45" t="e">
        <f>IF(AND(' RIESGOS DE GESTION'!#REF!="Media",' RIESGOS DE GESTION'!#REF!="Catastrófico"),CONCATENATE("R3C",' RIESGOS DE GESTION'!#REF!),"")</f>
        <v>#REF!</v>
      </c>
      <c r="AK28" s="45" t="e">
        <f>IF(AND(' RIESGOS DE GESTION'!#REF!="Media",' RIESGOS DE GESTION'!#REF!="Catastrófico"),CONCATENATE("R3C",' RIESGOS DE GESTION'!#REF!),"")</f>
        <v>#REF!</v>
      </c>
      <c r="AL28" s="45" t="e">
        <f>IF(AND(' RIESGOS DE GESTION'!#REF!="Media",' RIESGOS DE GESTION'!#REF!="Catastrófico"),CONCATENATE("R3C",' RIESGOS DE GESTION'!#REF!),"")</f>
        <v>#REF!</v>
      </c>
      <c r="AM28" s="46" t="e">
        <f>IF(AND(' RIESGOS DE GESTION'!#REF!="Media",' RIESGOS DE GESTION'!#REF!="Catastrófico"),CONCATENATE("R3C",' RIESGOS DE GESTION'!#REF!),"")</f>
        <v>#REF!</v>
      </c>
      <c r="AN28" s="72"/>
      <c r="AO28" s="493"/>
      <c r="AP28" s="494"/>
      <c r="AQ28" s="494"/>
      <c r="AR28" s="494"/>
      <c r="AS28" s="494"/>
      <c r="AT28" s="495"/>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x14ac:dyDescent="0.25">
      <c r="A29" s="72"/>
      <c r="B29" s="412"/>
      <c r="C29" s="412"/>
      <c r="D29" s="413"/>
      <c r="E29" s="453"/>
      <c r="F29" s="454"/>
      <c r="G29" s="454"/>
      <c r="H29" s="454"/>
      <c r="I29" s="455"/>
      <c r="J29" s="56" t="e">
        <f>IF(AND(' RIESGOS DE GESTION'!#REF!="Media",' RIESGOS DE GESTION'!#REF!="Leve"),CONCATENATE("R4C",' RIESGOS DE GESTION'!#REF!),"")</f>
        <v>#REF!</v>
      </c>
      <c r="K29" s="57" t="e">
        <f>IF(AND(' RIESGOS DE GESTION'!#REF!="Media",' RIESGOS DE GESTION'!#REF!="Leve"),CONCATENATE("R4C",' RIESGOS DE GESTION'!#REF!),"")</f>
        <v>#REF!</v>
      </c>
      <c r="L29" s="57" t="e">
        <f>IF(AND(' RIESGOS DE GESTION'!#REF!="Media",' RIESGOS DE GESTION'!#REF!="Leve"),CONCATENATE("R4C",' RIESGOS DE GESTION'!#REF!),"")</f>
        <v>#REF!</v>
      </c>
      <c r="M29" s="57" t="e">
        <f>IF(AND(' RIESGOS DE GESTION'!#REF!="Media",' RIESGOS DE GESTION'!#REF!="Leve"),CONCATENATE("R4C",' RIESGOS DE GESTION'!#REF!),"")</f>
        <v>#REF!</v>
      </c>
      <c r="N29" s="57" t="e">
        <f>IF(AND(' RIESGOS DE GESTION'!#REF!="Media",' RIESGOS DE GESTION'!#REF!="Leve"),CONCATENATE("R4C",' RIESGOS DE GESTION'!#REF!),"")</f>
        <v>#REF!</v>
      </c>
      <c r="O29" s="58" t="e">
        <f>IF(AND(' RIESGOS DE GESTION'!#REF!="Media",' RIESGOS DE GESTION'!#REF!="Leve"),CONCATENATE("R4C",' RIESGOS DE GESTION'!#REF!),"")</f>
        <v>#REF!</v>
      </c>
      <c r="P29" s="56" t="e">
        <f>IF(AND(' RIESGOS DE GESTION'!#REF!="Media",' RIESGOS DE GESTION'!#REF!="Menor"),CONCATENATE("R4C",' RIESGOS DE GESTION'!#REF!),"")</f>
        <v>#REF!</v>
      </c>
      <c r="Q29" s="57" t="e">
        <f>IF(AND(' RIESGOS DE GESTION'!#REF!="Media",' RIESGOS DE GESTION'!#REF!="Menor"),CONCATENATE("R4C",' RIESGOS DE GESTION'!#REF!),"")</f>
        <v>#REF!</v>
      </c>
      <c r="R29" s="57" t="e">
        <f>IF(AND(' RIESGOS DE GESTION'!#REF!="Media",' RIESGOS DE GESTION'!#REF!="Menor"),CONCATENATE("R4C",' RIESGOS DE GESTION'!#REF!),"")</f>
        <v>#REF!</v>
      </c>
      <c r="S29" s="57" t="e">
        <f>IF(AND(' RIESGOS DE GESTION'!#REF!="Media",' RIESGOS DE GESTION'!#REF!="Menor"),CONCATENATE("R4C",' RIESGOS DE GESTION'!#REF!),"")</f>
        <v>#REF!</v>
      </c>
      <c r="T29" s="57" t="e">
        <f>IF(AND(' RIESGOS DE GESTION'!#REF!="Media",' RIESGOS DE GESTION'!#REF!="Menor"),CONCATENATE("R4C",' RIESGOS DE GESTION'!#REF!),"")</f>
        <v>#REF!</v>
      </c>
      <c r="U29" s="58" t="e">
        <f>IF(AND(' RIESGOS DE GESTION'!#REF!="Media",' RIESGOS DE GESTION'!#REF!="Menor"),CONCATENATE("R4C",' RIESGOS DE GESTION'!#REF!),"")</f>
        <v>#REF!</v>
      </c>
      <c r="V29" s="56" t="e">
        <f>IF(AND(' RIESGOS DE GESTION'!#REF!="Media",' RIESGOS DE GESTION'!#REF!="Moderado"),CONCATENATE("R4C",' RIESGOS DE GESTION'!#REF!),"")</f>
        <v>#REF!</v>
      </c>
      <c r="W29" s="57" t="e">
        <f>IF(AND(' RIESGOS DE GESTION'!#REF!="Media",' RIESGOS DE GESTION'!#REF!="Moderado"),CONCATENATE("R4C",' RIESGOS DE GESTION'!#REF!),"")</f>
        <v>#REF!</v>
      </c>
      <c r="X29" s="57" t="e">
        <f>IF(AND(' RIESGOS DE GESTION'!#REF!="Media",' RIESGOS DE GESTION'!#REF!="Moderado"),CONCATENATE("R4C",' RIESGOS DE GESTION'!#REF!),"")</f>
        <v>#REF!</v>
      </c>
      <c r="Y29" s="57" t="e">
        <f>IF(AND(' RIESGOS DE GESTION'!#REF!="Media",' RIESGOS DE GESTION'!#REF!="Moderado"),CONCATENATE("R4C",' RIESGOS DE GESTION'!#REF!),"")</f>
        <v>#REF!</v>
      </c>
      <c r="Z29" s="57" t="e">
        <f>IF(AND(' RIESGOS DE GESTION'!#REF!="Media",' RIESGOS DE GESTION'!#REF!="Moderado"),CONCATENATE("R4C",' RIESGOS DE GESTION'!#REF!),"")</f>
        <v>#REF!</v>
      </c>
      <c r="AA29" s="58" t="e">
        <f>IF(AND(' RIESGOS DE GESTION'!#REF!="Media",' RIESGOS DE GESTION'!#REF!="Moderado"),CONCATENATE("R4C",' RIESGOS DE GESTION'!#REF!),"")</f>
        <v>#REF!</v>
      </c>
      <c r="AB29" s="41" t="e">
        <f>IF(AND(' RIESGOS DE GESTION'!#REF!="Media",' RIESGOS DE GESTION'!#REF!="Mayor"),CONCATENATE("R4C",' RIESGOS DE GESTION'!#REF!),"")</f>
        <v>#REF!</v>
      </c>
      <c r="AC29" s="42" t="e">
        <f>IF(AND(' RIESGOS DE GESTION'!#REF!="Media",' RIESGOS DE GESTION'!#REF!="Mayor"),CONCATENATE("R4C",' RIESGOS DE GESTION'!#REF!),"")</f>
        <v>#REF!</v>
      </c>
      <c r="AD29" s="42" t="e">
        <f>IF(AND(' RIESGOS DE GESTION'!#REF!="Media",' RIESGOS DE GESTION'!#REF!="Mayor"),CONCATENATE("R4C",' RIESGOS DE GESTION'!#REF!),"")</f>
        <v>#REF!</v>
      </c>
      <c r="AE29" s="42" t="e">
        <f>IF(AND(' RIESGOS DE GESTION'!#REF!="Media",' RIESGOS DE GESTION'!#REF!="Mayor"),CONCATENATE("R4C",' RIESGOS DE GESTION'!#REF!),"")</f>
        <v>#REF!</v>
      </c>
      <c r="AF29" s="42" t="e">
        <f>IF(AND(' RIESGOS DE GESTION'!#REF!="Media",' RIESGOS DE GESTION'!#REF!="Mayor"),CONCATENATE("R4C",' RIESGOS DE GESTION'!#REF!),"")</f>
        <v>#REF!</v>
      </c>
      <c r="AG29" s="43" t="e">
        <f>IF(AND(' RIESGOS DE GESTION'!#REF!="Media",' RIESGOS DE GESTION'!#REF!="Mayor"),CONCATENATE("R4C",' RIESGOS DE GESTION'!#REF!),"")</f>
        <v>#REF!</v>
      </c>
      <c r="AH29" s="44" t="e">
        <f>IF(AND(' RIESGOS DE GESTION'!#REF!="Media",' RIESGOS DE GESTION'!#REF!="Catastrófico"),CONCATENATE("R4C",' RIESGOS DE GESTION'!#REF!),"")</f>
        <v>#REF!</v>
      </c>
      <c r="AI29" s="45" t="e">
        <f>IF(AND(' RIESGOS DE GESTION'!#REF!="Media",' RIESGOS DE GESTION'!#REF!="Catastrófico"),CONCATENATE("R4C",' RIESGOS DE GESTION'!#REF!),"")</f>
        <v>#REF!</v>
      </c>
      <c r="AJ29" s="45" t="e">
        <f>IF(AND(' RIESGOS DE GESTION'!#REF!="Media",' RIESGOS DE GESTION'!#REF!="Catastrófico"),CONCATENATE("R4C",' RIESGOS DE GESTION'!#REF!),"")</f>
        <v>#REF!</v>
      </c>
      <c r="AK29" s="45" t="e">
        <f>IF(AND(' RIESGOS DE GESTION'!#REF!="Media",' RIESGOS DE GESTION'!#REF!="Catastrófico"),CONCATENATE("R4C",' RIESGOS DE GESTION'!#REF!),"")</f>
        <v>#REF!</v>
      </c>
      <c r="AL29" s="45" t="e">
        <f>IF(AND(' RIESGOS DE GESTION'!#REF!="Media",' RIESGOS DE GESTION'!#REF!="Catastrófico"),CONCATENATE("R4C",' RIESGOS DE GESTION'!#REF!),"")</f>
        <v>#REF!</v>
      </c>
      <c r="AM29" s="46" t="e">
        <f>IF(AND(' RIESGOS DE GESTION'!#REF!="Media",' RIESGOS DE GESTION'!#REF!="Catastrófico"),CONCATENATE("R4C",' RIESGOS DE GESTION'!#REF!),"")</f>
        <v>#REF!</v>
      </c>
      <c r="AN29" s="72"/>
      <c r="AO29" s="493"/>
      <c r="AP29" s="494"/>
      <c r="AQ29" s="494"/>
      <c r="AR29" s="494"/>
      <c r="AS29" s="494"/>
      <c r="AT29" s="495"/>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x14ac:dyDescent="0.25">
      <c r="A30" s="72"/>
      <c r="B30" s="412"/>
      <c r="C30" s="412"/>
      <c r="D30" s="413"/>
      <c r="E30" s="453"/>
      <c r="F30" s="454"/>
      <c r="G30" s="454"/>
      <c r="H30" s="454"/>
      <c r="I30" s="455"/>
      <c r="J30" s="56" t="e">
        <f>IF(AND(' RIESGOS DE GESTION'!#REF!="Media",' RIESGOS DE GESTION'!#REF!="Leve"),CONCATENATE("R5C",' RIESGOS DE GESTION'!#REF!),"")</f>
        <v>#REF!</v>
      </c>
      <c r="K30" s="57" t="e">
        <f>IF(AND(' RIESGOS DE GESTION'!#REF!="Media",' RIESGOS DE GESTION'!#REF!="Leve"),CONCATENATE("R5C",' RIESGOS DE GESTION'!#REF!),"")</f>
        <v>#REF!</v>
      </c>
      <c r="L30" s="57" t="e">
        <f>IF(AND(' RIESGOS DE GESTION'!#REF!="Media",' RIESGOS DE GESTION'!#REF!="Leve"),CONCATENATE("R5C",' RIESGOS DE GESTION'!#REF!),"")</f>
        <v>#REF!</v>
      </c>
      <c r="M30" s="57" t="e">
        <f>IF(AND(' RIESGOS DE GESTION'!#REF!="Media",' RIESGOS DE GESTION'!#REF!="Leve"),CONCATENATE("R5C",' RIESGOS DE GESTION'!#REF!),"")</f>
        <v>#REF!</v>
      </c>
      <c r="N30" s="57" t="e">
        <f>IF(AND(' RIESGOS DE GESTION'!#REF!="Media",' RIESGOS DE GESTION'!#REF!="Leve"),CONCATENATE("R5C",' RIESGOS DE GESTION'!#REF!),"")</f>
        <v>#REF!</v>
      </c>
      <c r="O30" s="58" t="e">
        <f>IF(AND(' RIESGOS DE GESTION'!#REF!="Media",' RIESGOS DE GESTION'!#REF!="Leve"),CONCATENATE("R5C",' RIESGOS DE GESTION'!#REF!),"")</f>
        <v>#REF!</v>
      </c>
      <c r="P30" s="56" t="e">
        <f>IF(AND(' RIESGOS DE GESTION'!#REF!="Media",' RIESGOS DE GESTION'!#REF!="Menor"),CONCATENATE("R5C",' RIESGOS DE GESTION'!#REF!),"")</f>
        <v>#REF!</v>
      </c>
      <c r="Q30" s="57" t="e">
        <f>IF(AND(' RIESGOS DE GESTION'!#REF!="Media",' RIESGOS DE GESTION'!#REF!="Menor"),CONCATENATE("R5C",' RIESGOS DE GESTION'!#REF!),"")</f>
        <v>#REF!</v>
      </c>
      <c r="R30" s="57" t="e">
        <f>IF(AND(' RIESGOS DE GESTION'!#REF!="Media",' RIESGOS DE GESTION'!#REF!="Menor"),CONCATENATE("R5C",' RIESGOS DE GESTION'!#REF!),"")</f>
        <v>#REF!</v>
      </c>
      <c r="S30" s="57" t="e">
        <f>IF(AND(' RIESGOS DE GESTION'!#REF!="Media",' RIESGOS DE GESTION'!#REF!="Menor"),CONCATENATE("R5C",' RIESGOS DE GESTION'!#REF!),"")</f>
        <v>#REF!</v>
      </c>
      <c r="T30" s="57" t="e">
        <f>IF(AND(' RIESGOS DE GESTION'!#REF!="Media",' RIESGOS DE GESTION'!#REF!="Menor"),CONCATENATE("R5C",' RIESGOS DE GESTION'!#REF!),"")</f>
        <v>#REF!</v>
      </c>
      <c r="U30" s="58" t="e">
        <f>IF(AND(' RIESGOS DE GESTION'!#REF!="Media",' RIESGOS DE GESTION'!#REF!="Menor"),CONCATENATE("R5C",' RIESGOS DE GESTION'!#REF!),"")</f>
        <v>#REF!</v>
      </c>
      <c r="V30" s="56" t="e">
        <f>IF(AND(' RIESGOS DE GESTION'!#REF!="Media",' RIESGOS DE GESTION'!#REF!="Moderado"),CONCATENATE("R5C",' RIESGOS DE GESTION'!#REF!),"")</f>
        <v>#REF!</v>
      </c>
      <c r="W30" s="57" t="e">
        <f>IF(AND(' RIESGOS DE GESTION'!#REF!="Media",' RIESGOS DE GESTION'!#REF!="Moderado"),CONCATENATE("R5C",' RIESGOS DE GESTION'!#REF!),"")</f>
        <v>#REF!</v>
      </c>
      <c r="X30" s="57" t="e">
        <f>IF(AND(' RIESGOS DE GESTION'!#REF!="Media",' RIESGOS DE GESTION'!#REF!="Moderado"),CONCATENATE("R5C",' RIESGOS DE GESTION'!#REF!),"")</f>
        <v>#REF!</v>
      </c>
      <c r="Y30" s="57" t="e">
        <f>IF(AND(' RIESGOS DE GESTION'!#REF!="Media",' RIESGOS DE GESTION'!#REF!="Moderado"),CONCATENATE("R5C",' RIESGOS DE GESTION'!#REF!),"")</f>
        <v>#REF!</v>
      </c>
      <c r="Z30" s="57" t="e">
        <f>IF(AND(' RIESGOS DE GESTION'!#REF!="Media",' RIESGOS DE GESTION'!#REF!="Moderado"),CONCATENATE("R5C",' RIESGOS DE GESTION'!#REF!),"")</f>
        <v>#REF!</v>
      </c>
      <c r="AA30" s="58" t="e">
        <f>IF(AND(' RIESGOS DE GESTION'!#REF!="Media",' RIESGOS DE GESTION'!#REF!="Moderado"),CONCATENATE("R5C",' RIESGOS DE GESTION'!#REF!),"")</f>
        <v>#REF!</v>
      </c>
      <c r="AB30" s="41" t="e">
        <f>IF(AND(' RIESGOS DE GESTION'!#REF!="Media",' RIESGOS DE GESTION'!#REF!="Mayor"),CONCATENATE("R5C",' RIESGOS DE GESTION'!#REF!),"")</f>
        <v>#REF!</v>
      </c>
      <c r="AC30" s="42" t="e">
        <f>IF(AND(' RIESGOS DE GESTION'!#REF!="Media",' RIESGOS DE GESTION'!#REF!="Mayor"),CONCATENATE("R5C",' RIESGOS DE GESTION'!#REF!),"")</f>
        <v>#REF!</v>
      </c>
      <c r="AD30" s="42" t="e">
        <f>IF(AND(' RIESGOS DE GESTION'!#REF!="Media",' RIESGOS DE GESTION'!#REF!="Mayor"),CONCATENATE("R5C",' RIESGOS DE GESTION'!#REF!),"")</f>
        <v>#REF!</v>
      </c>
      <c r="AE30" s="42" t="e">
        <f>IF(AND(' RIESGOS DE GESTION'!#REF!="Media",' RIESGOS DE GESTION'!#REF!="Mayor"),CONCATENATE("R5C",' RIESGOS DE GESTION'!#REF!),"")</f>
        <v>#REF!</v>
      </c>
      <c r="AF30" s="42" t="e">
        <f>IF(AND(' RIESGOS DE GESTION'!#REF!="Media",' RIESGOS DE GESTION'!#REF!="Mayor"),CONCATENATE("R5C",' RIESGOS DE GESTION'!#REF!),"")</f>
        <v>#REF!</v>
      </c>
      <c r="AG30" s="43" t="e">
        <f>IF(AND(' RIESGOS DE GESTION'!#REF!="Media",' RIESGOS DE GESTION'!#REF!="Mayor"),CONCATENATE("R5C",' RIESGOS DE GESTION'!#REF!),"")</f>
        <v>#REF!</v>
      </c>
      <c r="AH30" s="44" t="e">
        <f>IF(AND(' RIESGOS DE GESTION'!#REF!="Media",' RIESGOS DE GESTION'!#REF!="Catastrófico"),CONCATENATE("R5C",' RIESGOS DE GESTION'!#REF!),"")</f>
        <v>#REF!</v>
      </c>
      <c r="AI30" s="45" t="e">
        <f>IF(AND(' RIESGOS DE GESTION'!#REF!="Media",' RIESGOS DE GESTION'!#REF!="Catastrófico"),CONCATENATE("R5C",' RIESGOS DE GESTION'!#REF!),"")</f>
        <v>#REF!</v>
      </c>
      <c r="AJ30" s="45" t="e">
        <f>IF(AND(' RIESGOS DE GESTION'!#REF!="Media",' RIESGOS DE GESTION'!#REF!="Catastrófico"),CONCATENATE("R5C",' RIESGOS DE GESTION'!#REF!),"")</f>
        <v>#REF!</v>
      </c>
      <c r="AK30" s="45" t="e">
        <f>IF(AND(' RIESGOS DE GESTION'!#REF!="Media",' RIESGOS DE GESTION'!#REF!="Catastrófico"),CONCATENATE("R5C",' RIESGOS DE GESTION'!#REF!),"")</f>
        <v>#REF!</v>
      </c>
      <c r="AL30" s="45" t="e">
        <f>IF(AND(' RIESGOS DE GESTION'!#REF!="Media",' RIESGOS DE GESTION'!#REF!="Catastrófico"),CONCATENATE("R5C",' RIESGOS DE GESTION'!#REF!),"")</f>
        <v>#REF!</v>
      </c>
      <c r="AM30" s="46" t="e">
        <f>IF(AND(' RIESGOS DE GESTION'!#REF!="Media",' RIESGOS DE GESTION'!#REF!="Catastrófico"),CONCATENATE("R5C",' RIESGOS DE GESTION'!#REF!),"")</f>
        <v>#REF!</v>
      </c>
      <c r="AN30" s="72"/>
      <c r="AO30" s="493"/>
      <c r="AP30" s="494"/>
      <c r="AQ30" s="494"/>
      <c r="AR30" s="494"/>
      <c r="AS30" s="494"/>
      <c r="AT30" s="495"/>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x14ac:dyDescent="0.25">
      <c r="A31" s="72"/>
      <c r="B31" s="412"/>
      <c r="C31" s="412"/>
      <c r="D31" s="413"/>
      <c r="E31" s="453"/>
      <c r="F31" s="454"/>
      <c r="G31" s="454"/>
      <c r="H31" s="454"/>
      <c r="I31" s="455"/>
      <c r="J31" s="56" t="e">
        <f>IF(AND(' RIESGOS DE GESTION'!#REF!="Media",' RIESGOS DE GESTION'!#REF!="Leve"),CONCATENATE("R6C",' RIESGOS DE GESTION'!#REF!),"")</f>
        <v>#REF!</v>
      </c>
      <c r="K31" s="57" t="e">
        <f>IF(AND(' RIESGOS DE GESTION'!#REF!="Media",' RIESGOS DE GESTION'!#REF!="Leve"),CONCATENATE("R6C",' RIESGOS DE GESTION'!#REF!),"")</f>
        <v>#REF!</v>
      </c>
      <c r="L31" s="57" t="e">
        <f>IF(AND(' RIESGOS DE GESTION'!#REF!="Media",' RIESGOS DE GESTION'!#REF!="Leve"),CONCATENATE("R6C",' RIESGOS DE GESTION'!#REF!),"")</f>
        <v>#REF!</v>
      </c>
      <c r="M31" s="57" t="e">
        <f>IF(AND(' RIESGOS DE GESTION'!#REF!="Media",' RIESGOS DE GESTION'!#REF!="Leve"),CONCATENATE("R6C",' RIESGOS DE GESTION'!#REF!),"")</f>
        <v>#REF!</v>
      </c>
      <c r="N31" s="57" t="e">
        <f>IF(AND(' RIESGOS DE GESTION'!#REF!="Media",' RIESGOS DE GESTION'!#REF!="Leve"),CONCATENATE("R6C",' RIESGOS DE GESTION'!#REF!),"")</f>
        <v>#REF!</v>
      </c>
      <c r="O31" s="58" t="e">
        <f>IF(AND(' RIESGOS DE GESTION'!#REF!="Media",' RIESGOS DE GESTION'!#REF!="Leve"),CONCATENATE("R6C",' RIESGOS DE GESTION'!#REF!),"")</f>
        <v>#REF!</v>
      </c>
      <c r="P31" s="56" t="e">
        <f>IF(AND(' RIESGOS DE GESTION'!#REF!="Media",' RIESGOS DE GESTION'!#REF!="Menor"),CONCATENATE("R6C",' RIESGOS DE GESTION'!#REF!),"")</f>
        <v>#REF!</v>
      </c>
      <c r="Q31" s="57" t="e">
        <f>IF(AND(' RIESGOS DE GESTION'!#REF!="Media",' RIESGOS DE GESTION'!#REF!="Menor"),CONCATENATE("R6C",' RIESGOS DE GESTION'!#REF!),"")</f>
        <v>#REF!</v>
      </c>
      <c r="R31" s="57" t="e">
        <f>IF(AND(' RIESGOS DE GESTION'!#REF!="Media",' RIESGOS DE GESTION'!#REF!="Menor"),CONCATENATE("R6C",' RIESGOS DE GESTION'!#REF!),"")</f>
        <v>#REF!</v>
      </c>
      <c r="S31" s="57" t="e">
        <f>IF(AND(' RIESGOS DE GESTION'!#REF!="Media",' RIESGOS DE GESTION'!#REF!="Menor"),CONCATENATE("R6C",' RIESGOS DE GESTION'!#REF!),"")</f>
        <v>#REF!</v>
      </c>
      <c r="T31" s="57" t="e">
        <f>IF(AND(' RIESGOS DE GESTION'!#REF!="Media",' RIESGOS DE GESTION'!#REF!="Menor"),CONCATENATE("R6C",' RIESGOS DE GESTION'!#REF!),"")</f>
        <v>#REF!</v>
      </c>
      <c r="U31" s="58" t="e">
        <f>IF(AND(' RIESGOS DE GESTION'!#REF!="Media",' RIESGOS DE GESTION'!#REF!="Menor"),CONCATENATE("R6C",' RIESGOS DE GESTION'!#REF!),"")</f>
        <v>#REF!</v>
      </c>
      <c r="V31" s="56" t="e">
        <f>IF(AND(' RIESGOS DE GESTION'!#REF!="Media",' RIESGOS DE GESTION'!#REF!="Moderado"),CONCATENATE("R6C",' RIESGOS DE GESTION'!#REF!),"")</f>
        <v>#REF!</v>
      </c>
      <c r="W31" s="57" t="e">
        <f>IF(AND(' RIESGOS DE GESTION'!#REF!="Media",' RIESGOS DE GESTION'!#REF!="Moderado"),CONCATENATE("R6C",' RIESGOS DE GESTION'!#REF!),"")</f>
        <v>#REF!</v>
      </c>
      <c r="X31" s="57" t="e">
        <f>IF(AND(' RIESGOS DE GESTION'!#REF!="Media",' RIESGOS DE GESTION'!#REF!="Moderado"),CONCATENATE("R6C",' RIESGOS DE GESTION'!#REF!),"")</f>
        <v>#REF!</v>
      </c>
      <c r="Y31" s="57" t="e">
        <f>IF(AND(' RIESGOS DE GESTION'!#REF!="Media",' RIESGOS DE GESTION'!#REF!="Moderado"),CONCATENATE("R6C",' RIESGOS DE GESTION'!#REF!),"")</f>
        <v>#REF!</v>
      </c>
      <c r="Z31" s="57" t="e">
        <f>IF(AND(' RIESGOS DE GESTION'!#REF!="Media",' RIESGOS DE GESTION'!#REF!="Moderado"),CONCATENATE("R6C",' RIESGOS DE GESTION'!#REF!),"")</f>
        <v>#REF!</v>
      </c>
      <c r="AA31" s="58" t="e">
        <f>IF(AND(' RIESGOS DE GESTION'!#REF!="Media",' RIESGOS DE GESTION'!#REF!="Moderado"),CONCATENATE("R6C",' RIESGOS DE GESTION'!#REF!),"")</f>
        <v>#REF!</v>
      </c>
      <c r="AB31" s="41" t="e">
        <f>IF(AND(' RIESGOS DE GESTION'!#REF!="Media",' RIESGOS DE GESTION'!#REF!="Mayor"),CONCATENATE("R6C",' RIESGOS DE GESTION'!#REF!),"")</f>
        <v>#REF!</v>
      </c>
      <c r="AC31" s="42" t="e">
        <f>IF(AND(' RIESGOS DE GESTION'!#REF!="Media",' RIESGOS DE GESTION'!#REF!="Mayor"),CONCATENATE("R6C",' RIESGOS DE GESTION'!#REF!),"")</f>
        <v>#REF!</v>
      </c>
      <c r="AD31" s="42" t="e">
        <f>IF(AND(' RIESGOS DE GESTION'!#REF!="Media",' RIESGOS DE GESTION'!#REF!="Mayor"),CONCATENATE("R6C",' RIESGOS DE GESTION'!#REF!),"")</f>
        <v>#REF!</v>
      </c>
      <c r="AE31" s="42" t="e">
        <f>IF(AND(' RIESGOS DE GESTION'!#REF!="Media",' RIESGOS DE GESTION'!#REF!="Mayor"),CONCATENATE("R6C",' RIESGOS DE GESTION'!#REF!),"")</f>
        <v>#REF!</v>
      </c>
      <c r="AF31" s="42" t="e">
        <f>IF(AND(' RIESGOS DE GESTION'!#REF!="Media",' RIESGOS DE GESTION'!#REF!="Mayor"),CONCATENATE("R6C",' RIESGOS DE GESTION'!#REF!),"")</f>
        <v>#REF!</v>
      </c>
      <c r="AG31" s="43" t="e">
        <f>IF(AND(' RIESGOS DE GESTION'!#REF!="Media",' RIESGOS DE GESTION'!#REF!="Mayor"),CONCATENATE("R6C",' RIESGOS DE GESTION'!#REF!),"")</f>
        <v>#REF!</v>
      </c>
      <c r="AH31" s="44" t="e">
        <f>IF(AND(' RIESGOS DE GESTION'!#REF!="Media",' RIESGOS DE GESTION'!#REF!="Catastrófico"),CONCATENATE("R6C",' RIESGOS DE GESTION'!#REF!),"")</f>
        <v>#REF!</v>
      </c>
      <c r="AI31" s="45" t="e">
        <f>IF(AND(' RIESGOS DE GESTION'!#REF!="Media",' RIESGOS DE GESTION'!#REF!="Catastrófico"),CONCATENATE("R6C",' RIESGOS DE GESTION'!#REF!),"")</f>
        <v>#REF!</v>
      </c>
      <c r="AJ31" s="45" t="e">
        <f>IF(AND(' RIESGOS DE GESTION'!#REF!="Media",' RIESGOS DE GESTION'!#REF!="Catastrófico"),CONCATENATE("R6C",' RIESGOS DE GESTION'!#REF!),"")</f>
        <v>#REF!</v>
      </c>
      <c r="AK31" s="45" t="e">
        <f>IF(AND(' RIESGOS DE GESTION'!#REF!="Media",' RIESGOS DE GESTION'!#REF!="Catastrófico"),CONCATENATE("R6C",' RIESGOS DE GESTION'!#REF!),"")</f>
        <v>#REF!</v>
      </c>
      <c r="AL31" s="45" t="e">
        <f>IF(AND(' RIESGOS DE GESTION'!#REF!="Media",' RIESGOS DE GESTION'!#REF!="Catastrófico"),CONCATENATE("R6C",' RIESGOS DE GESTION'!#REF!),"")</f>
        <v>#REF!</v>
      </c>
      <c r="AM31" s="46" t="e">
        <f>IF(AND(' RIESGOS DE GESTION'!#REF!="Media",' RIESGOS DE GESTION'!#REF!="Catastrófico"),CONCATENATE("R6C",' RIESGOS DE GESTION'!#REF!),"")</f>
        <v>#REF!</v>
      </c>
      <c r="AN31" s="72"/>
      <c r="AO31" s="493"/>
      <c r="AP31" s="494"/>
      <c r="AQ31" s="494"/>
      <c r="AR31" s="494"/>
      <c r="AS31" s="494"/>
      <c r="AT31" s="495"/>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x14ac:dyDescent="0.25">
      <c r="A32" s="72"/>
      <c r="B32" s="412"/>
      <c r="C32" s="412"/>
      <c r="D32" s="413"/>
      <c r="E32" s="453"/>
      <c r="F32" s="454"/>
      <c r="G32" s="454"/>
      <c r="H32" s="454"/>
      <c r="I32" s="455"/>
      <c r="J32" s="56" t="e">
        <f>IF(AND(' RIESGOS DE GESTION'!#REF!="Media",' RIESGOS DE GESTION'!#REF!="Leve"),CONCATENATE("R7C",' RIESGOS DE GESTION'!#REF!),"")</f>
        <v>#REF!</v>
      </c>
      <c r="K32" s="57" t="e">
        <f>IF(AND(' RIESGOS DE GESTION'!#REF!="Media",' RIESGOS DE GESTION'!#REF!="Leve"),CONCATENATE("R7C",' RIESGOS DE GESTION'!#REF!),"")</f>
        <v>#REF!</v>
      </c>
      <c r="L32" s="57" t="e">
        <f>IF(AND(' RIESGOS DE GESTION'!#REF!="Media",' RIESGOS DE GESTION'!#REF!="Leve"),CONCATENATE("R7C",' RIESGOS DE GESTION'!#REF!),"")</f>
        <v>#REF!</v>
      </c>
      <c r="M32" s="57" t="e">
        <f>IF(AND(' RIESGOS DE GESTION'!#REF!="Media",' RIESGOS DE GESTION'!#REF!="Leve"),CONCATENATE("R7C",' RIESGOS DE GESTION'!#REF!),"")</f>
        <v>#REF!</v>
      </c>
      <c r="N32" s="57" t="e">
        <f>IF(AND(' RIESGOS DE GESTION'!#REF!="Media",' RIESGOS DE GESTION'!#REF!="Leve"),CONCATENATE("R7C",' RIESGOS DE GESTION'!#REF!),"")</f>
        <v>#REF!</v>
      </c>
      <c r="O32" s="58" t="e">
        <f>IF(AND(' RIESGOS DE GESTION'!#REF!="Media",' RIESGOS DE GESTION'!#REF!="Leve"),CONCATENATE("R7C",' RIESGOS DE GESTION'!#REF!),"")</f>
        <v>#REF!</v>
      </c>
      <c r="P32" s="56" t="e">
        <f>IF(AND(' RIESGOS DE GESTION'!#REF!="Media",' RIESGOS DE GESTION'!#REF!="Menor"),CONCATENATE("R7C",' RIESGOS DE GESTION'!#REF!),"")</f>
        <v>#REF!</v>
      </c>
      <c r="Q32" s="57" t="e">
        <f>IF(AND(' RIESGOS DE GESTION'!#REF!="Media",' RIESGOS DE GESTION'!#REF!="Menor"),CONCATENATE("R7C",' RIESGOS DE GESTION'!#REF!),"")</f>
        <v>#REF!</v>
      </c>
      <c r="R32" s="57" t="e">
        <f>IF(AND(' RIESGOS DE GESTION'!#REF!="Media",' RIESGOS DE GESTION'!#REF!="Menor"),CONCATENATE("R7C",' RIESGOS DE GESTION'!#REF!),"")</f>
        <v>#REF!</v>
      </c>
      <c r="S32" s="57" t="e">
        <f>IF(AND(' RIESGOS DE GESTION'!#REF!="Media",' RIESGOS DE GESTION'!#REF!="Menor"),CONCATENATE("R7C",' RIESGOS DE GESTION'!#REF!),"")</f>
        <v>#REF!</v>
      </c>
      <c r="T32" s="57" t="e">
        <f>IF(AND(' RIESGOS DE GESTION'!#REF!="Media",' RIESGOS DE GESTION'!#REF!="Menor"),CONCATENATE("R7C",' RIESGOS DE GESTION'!#REF!),"")</f>
        <v>#REF!</v>
      </c>
      <c r="U32" s="58" t="e">
        <f>IF(AND(' RIESGOS DE GESTION'!#REF!="Media",' RIESGOS DE GESTION'!#REF!="Menor"),CONCATENATE("R7C",' RIESGOS DE GESTION'!#REF!),"")</f>
        <v>#REF!</v>
      </c>
      <c r="V32" s="56" t="e">
        <f>IF(AND(' RIESGOS DE GESTION'!#REF!="Media",' RIESGOS DE GESTION'!#REF!="Moderado"),CONCATENATE("R7C",' RIESGOS DE GESTION'!#REF!),"")</f>
        <v>#REF!</v>
      </c>
      <c r="W32" s="57" t="e">
        <f>IF(AND(' RIESGOS DE GESTION'!#REF!="Media",' RIESGOS DE GESTION'!#REF!="Moderado"),CONCATENATE("R7C",' RIESGOS DE GESTION'!#REF!),"")</f>
        <v>#REF!</v>
      </c>
      <c r="X32" s="57" t="e">
        <f>IF(AND(' RIESGOS DE GESTION'!#REF!="Media",' RIESGOS DE GESTION'!#REF!="Moderado"),CONCATENATE("R7C",' RIESGOS DE GESTION'!#REF!),"")</f>
        <v>#REF!</v>
      </c>
      <c r="Y32" s="57" t="e">
        <f>IF(AND(' RIESGOS DE GESTION'!#REF!="Media",' RIESGOS DE GESTION'!#REF!="Moderado"),CONCATENATE("R7C",' RIESGOS DE GESTION'!#REF!),"")</f>
        <v>#REF!</v>
      </c>
      <c r="Z32" s="57" t="e">
        <f>IF(AND(' RIESGOS DE GESTION'!#REF!="Media",' RIESGOS DE GESTION'!#REF!="Moderado"),CONCATENATE("R7C",' RIESGOS DE GESTION'!#REF!),"")</f>
        <v>#REF!</v>
      </c>
      <c r="AA32" s="58" t="e">
        <f>IF(AND(' RIESGOS DE GESTION'!#REF!="Media",' RIESGOS DE GESTION'!#REF!="Moderado"),CONCATENATE("R7C",' RIESGOS DE GESTION'!#REF!),"")</f>
        <v>#REF!</v>
      </c>
      <c r="AB32" s="41" t="e">
        <f>IF(AND(' RIESGOS DE GESTION'!#REF!="Media",' RIESGOS DE GESTION'!#REF!="Mayor"),CONCATENATE("R7C",' RIESGOS DE GESTION'!#REF!),"")</f>
        <v>#REF!</v>
      </c>
      <c r="AC32" s="42" t="e">
        <f>IF(AND(' RIESGOS DE GESTION'!#REF!="Media",' RIESGOS DE GESTION'!#REF!="Mayor"),CONCATENATE("R7C",' RIESGOS DE GESTION'!#REF!),"")</f>
        <v>#REF!</v>
      </c>
      <c r="AD32" s="42" t="e">
        <f>IF(AND(' RIESGOS DE GESTION'!#REF!="Media",' RIESGOS DE GESTION'!#REF!="Mayor"),CONCATENATE("R7C",' RIESGOS DE GESTION'!#REF!),"")</f>
        <v>#REF!</v>
      </c>
      <c r="AE32" s="42" t="e">
        <f>IF(AND(' RIESGOS DE GESTION'!#REF!="Media",' RIESGOS DE GESTION'!#REF!="Mayor"),CONCATENATE("R7C",' RIESGOS DE GESTION'!#REF!),"")</f>
        <v>#REF!</v>
      </c>
      <c r="AF32" s="42" t="e">
        <f>IF(AND(' RIESGOS DE GESTION'!#REF!="Media",' RIESGOS DE GESTION'!#REF!="Mayor"),CONCATENATE("R7C",' RIESGOS DE GESTION'!#REF!),"")</f>
        <v>#REF!</v>
      </c>
      <c r="AG32" s="43" t="e">
        <f>IF(AND(' RIESGOS DE GESTION'!#REF!="Media",' RIESGOS DE GESTION'!#REF!="Mayor"),CONCATENATE("R7C",' RIESGOS DE GESTION'!#REF!),"")</f>
        <v>#REF!</v>
      </c>
      <c r="AH32" s="44" t="e">
        <f>IF(AND(' RIESGOS DE GESTION'!#REF!="Media",' RIESGOS DE GESTION'!#REF!="Catastrófico"),CONCATENATE("R7C",' RIESGOS DE GESTION'!#REF!),"")</f>
        <v>#REF!</v>
      </c>
      <c r="AI32" s="45" t="e">
        <f>IF(AND(' RIESGOS DE GESTION'!#REF!="Media",' RIESGOS DE GESTION'!#REF!="Catastrófico"),CONCATENATE("R7C",' RIESGOS DE GESTION'!#REF!),"")</f>
        <v>#REF!</v>
      </c>
      <c r="AJ32" s="45" t="e">
        <f>IF(AND(' RIESGOS DE GESTION'!#REF!="Media",' RIESGOS DE GESTION'!#REF!="Catastrófico"),CONCATENATE("R7C",' RIESGOS DE GESTION'!#REF!),"")</f>
        <v>#REF!</v>
      </c>
      <c r="AK32" s="45" t="e">
        <f>IF(AND(' RIESGOS DE GESTION'!#REF!="Media",' RIESGOS DE GESTION'!#REF!="Catastrófico"),CONCATENATE("R7C",' RIESGOS DE GESTION'!#REF!),"")</f>
        <v>#REF!</v>
      </c>
      <c r="AL32" s="45" t="e">
        <f>IF(AND(' RIESGOS DE GESTION'!#REF!="Media",' RIESGOS DE GESTION'!#REF!="Catastrófico"),CONCATENATE("R7C",' RIESGOS DE GESTION'!#REF!),"")</f>
        <v>#REF!</v>
      </c>
      <c r="AM32" s="46" t="e">
        <f>IF(AND(' RIESGOS DE GESTION'!#REF!="Media",' RIESGOS DE GESTION'!#REF!="Catastrófico"),CONCATENATE("R7C",' RIESGOS DE GESTION'!#REF!),"")</f>
        <v>#REF!</v>
      </c>
      <c r="AN32" s="72"/>
      <c r="AO32" s="493"/>
      <c r="AP32" s="494"/>
      <c r="AQ32" s="494"/>
      <c r="AR32" s="494"/>
      <c r="AS32" s="494"/>
      <c r="AT32" s="495"/>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x14ac:dyDescent="0.25">
      <c r="A33" s="72"/>
      <c r="B33" s="412"/>
      <c r="C33" s="412"/>
      <c r="D33" s="413"/>
      <c r="E33" s="453"/>
      <c r="F33" s="454"/>
      <c r="G33" s="454"/>
      <c r="H33" s="454"/>
      <c r="I33" s="455"/>
      <c r="J33" s="56" t="e">
        <f>IF(AND(' RIESGOS DE GESTION'!#REF!="Media",' RIESGOS DE GESTION'!#REF!="Leve"),CONCATENATE("R8C",' RIESGOS DE GESTION'!#REF!),"")</f>
        <v>#REF!</v>
      </c>
      <c r="K33" s="57" t="e">
        <f>IF(AND(' RIESGOS DE GESTION'!#REF!="Media",' RIESGOS DE GESTION'!#REF!="Leve"),CONCATENATE("R8C",' RIESGOS DE GESTION'!#REF!),"")</f>
        <v>#REF!</v>
      </c>
      <c r="L33" s="57" t="e">
        <f>IF(AND(' RIESGOS DE GESTION'!#REF!="Media",' RIESGOS DE GESTION'!#REF!="Leve"),CONCATENATE("R8C",' RIESGOS DE GESTION'!#REF!),"")</f>
        <v>#REF!</v>
      </c>
      <c r="M33" s="57" t="e">
        <f>IF(AND(' RIESGOS DE GESTION'!#REF!="Media",' RIESGOS DE GESTION'!#REF!="Leve"),CONCATENATE("R8C",' RIESGOS DE GESTION'!#REF!),"")</f>
        <v>#REF!</v>
      </c>
      <c r="N33" s="57" t="e">
        <f>IF(AND(' RIESGOS DE GESTION'!#REF!="Media",' RIESGOS DE GESTION'!#REF!="Leve"),CONCATENATE("R8C",' RIESGOS DE GESTION'!#REF!),"")</f>
        <v>#REF!</v>
      </c>
      <c r="O33" s="58" t="e">
        <f>IF(AND(' RIESGOS DE GESTION'!#REF!="Media",' RIESGOS DE GESTION'!#REF!="Leve"),CONCATENATE("R8C",' RIESGOS DE GESTION'!#REF!),"")</f>
        <v>#REF!</v>
      </c>
      <c r="P33" s="56" t="e">
        <f>IF(AND(' RIESGOS DE GESTION'!#REF!="Media",' RIESGOS DE GESTION'!#REF!="Menor"),CONCATENATE("R8C",' RIESGOS DE GESTION'!#REF!),"")</f>
        <v>#REF!</v>
      </c>
      <c r="Q33" s="57" t="e">
        <f>IF(AND(' RIESGOS DE GESTION'!#REF!="Media",' RIESGOS DE GESTION'!#REF!="Menor"),CONCATENATE("R8C",' RIESGOS DE GESTION'!#REF!),"")</f>
        <v>#REF!</v>
      </c>
      <c r="R33" s="57" t="e">
        <f>IF(AND(' RIESGOS DE GESTION'!#REF!="Media",' RIESGOS DE GESTION'!#REF!="Menor"),CONCATENATE("R8C",' RIESGOS DE GESTION'!#REF!),"")</f>
        <v>#REF!</v>
      </c>
      <c r="S33" s="57" t="e">
        <f>IF(AND(' RIESGOS DE GESTION'!#REF!="Media",' RIESGOS DE GESTION'!#REF!="Menor"),CONCATENATE("R8C",' RIESGOS DE GESTION'!#REF!),"")</f>
        <v>#REF!</v>
      </c>
      <c r="T33" s="57" t="e">
        <f>IF(AND(' RIESGOS DE GESTION'!#REF!="Media",' RIESGOS DE GESTION'!#REF!="Menor"),CONCATENATE("R8C",' RIESGOS DE GESTION'!#REF!),"")</f>
        <v>#REF!</v>
      </c>
      <c r="U33" s="58" t="e">
        <f>IF(AND(' RIESGOS DE GESTION'!#REF!="Media",' RIESGOS DE GESTION'!#REF!="Menor"),CONCATENATE("R8C",' RIESGOS DE GESTION'!#REF!),"")</f>
        <v>#REF!</v>
      </c>
      <c r="V33" s="56" t="e">
        <f>IF(AND(' RIESGOS DE GESTION'!#REF!="Media",' RIESGOS DE GESTION'!#REF!="Moderado"),CONCATENATE("R8C",' RIESGOS DE GESTION'!#REF!),"")</f>
        <v>#REF!</v>
      </c>
      <c r="W33" s="57" t="e">
        <f>IF(AND(' RIESGOS DE GESTION'!#REF!="Media",' RIESGOS DE GESTION'!#REF!="Moderado"),CONCATENATE("R8C",' RIESGOS DE GESTION'!#REF!),"")</f>
        <v>#REF!</v>
      </c>
      <c r="X33" s="57" t="e">
        <f>IF(AND(' RIESGOS DE GESTION'!#REF!="Media",' RIESGOS DE GESTION'!#REF!="Moderado"),CONCATENATE("R8C",' RIESGOS DE GESTION'!#REF!),"")</f>
        <v>#REF!</v>
      </c>
      <c r="Y33" s="57" t="e">
        <f>IF(AND(' RIESGOS DE GESTION'!#REF!="Media",' RIESGOS DE GESTION'!#REF!="Moderado"),CONCATENATE("R8C",' RIESGOS DE GESTION'!#REF!),"")</f>
        <v>#REF!</v>
      </c>
      <c r="Z33" s="57" t="e">
        <f>IF(AND(' RIESGOS DE GESTION'!#REF!="Media",' RIESGOS DE GESTION'!#REF!="Moderado"),CONCATENATE("R8C",' RIESGOS DE GESTION'!#REF!),"")</f>
        <v>#REF!</v>
      </c>
      <c r="AA33" s="58" t="e">
        <f>IF(AND(' RIESGOS DE GESTION'!#REF!="Media",' RIESGOS DE GESTION'!#REF!="Moderado"),CONCATENATE("R8C",' RIESGOS DE GESTION'!#REF!),"")</f>
        <v>#REF!</v>
      </c>
      <c r="AB33" s="41" t="e">
        <f>IF(AND(' RIESGOS DE GESTION'!#REF!="Media",' RIESGOS DE GESTION'!#REF!="Mayor"),CONCATENATE("R8C",' RIESGOS DE GESTION'!#REF!),"")</f>
        <v>#REF!</v>
      </c>
      <c r="AC33" s="42" t="e">
        <f>IF(AND(' RIESGOS DE GESTION'!#REF!="Media",' RIESGOS DE GESTION'!#REF!="Mayor"),CONCATENATE("R8C",' RIESGOS DE GESTION'!#REF!),"")</f>
        <v>#REF!</v>
      </c>
      <c r="AD33" s="42" t="e">
        <f>IF(AND(' RIESGOS DE GESTION'!#REF!="Media",' RIESGOS DE GESTION'!#REF!="Mayor"),CONCATENATE("R8C",' RIESGOS DE GESTION'!#REF!),"")</f>
        <v>#REF!</v>
      </c>
      <c r="AE33" s="42" t="e">
        <f>IF(AND(' RIESGOS DE GESTION'!#REF!="Media",' RIESGOS DE GESTION'!#REF!="Mayor"),CONCATENATE("R8C",' RIESGOS DE GESTION'!#REF!),"")</f>
        <v>#REF!</v>
      </c>
      <c r="AF33" s="42" t="e">
        <f>IF(AND(' RIESGOS DE GESTION'!#REF!="Media",' RIESGOS DE GESTION'!#REF!="Mayor"),CONCATENATE("R8C",' RIESGOS DE GESTION'!#REF!),"")</f>
        <v>#REF!</v>
      </c>
      <c r="AG33" s="43" t="e">
        <f>IF(AND(' RIESGOS DE GESTION'!#REF!="Media",' RIESGOS DE GESTION'!#REF!="Mayor"),CONCATENATE("R8C",' RIESGOS DE GESTION'!#REF!),"")</f>
        <v>#REF!</v>
      </c>
      <c r="AH33" s="44" t="e">
        <f>IF(AND(' RIESGOS DE GESTION'!#REF!="Media",' RIESGOS DE GESTION'!#REF!="Catastrófico"),CONCATENATE("R8C",' RIESGOS DE GESTION'!#REF!),"")</f>
        <v>#REF!</v>
      </c>
      <c r="AI33" s="45" t="e">
        <f>IF(AND(' RIESGOS DE GESTION'!#REF!="Media",' RIESGOS DE GESTION'!#REF!="Catastrófico"),CONCATENATE("R8C",' RIESGOS DE GESTION'!#REF!),"")</f>
        <v>#REF!</v>
      </c>
      <c r="AJ33" s="45" t="e">
        <f>IF(AND(' RIESGOS DE GESTION'!#REF!="Media",' RIESGOS DE GESTION'!#REF!="Catastrófico"),CONCATENATE("R8C",' RIESGOS DE GESTION'!#REF!),"")</f>
        <v>#REF!</v>
      </c>
      <c r="AK33" s="45" t="e">
        <f>IF(AND(' RIESGOS DE GESTION'!#REF!="Media",' RIESGOS DE GESTION'!#REF!="Catastrófico"),CONCATENATE("R8C",' RIESGOS DE GESTION'!#REF!),"")</f>
        <v>#REF!</v>
      </c>
      <c r="AL33" s="45" t="e">
        <f>IF(AND(' RIESGOS DE GESTION'!#REF!="Media",' RIESGOS DE GESTION'!#REF!="Catastrófico"),CONCATENATE("R8C",' RIESGOS DE GESTION'!#REF!),"")</f>
        <v>#REF!</v>
      </c>
      <c r="AM33" s="46" t="e">
        <f>IF(AND(' RIESGOS DE GESTION'!#REF!="Media",' RIESGOS DE GESTION'!#REF!="Catastrófico"),CONCATENATE("R8C",' RIESGOS DE GESTION'!#REF!),"")</f>
        <v>#REF!</v>
      </c>
      <c r="AN33" s="72"/>
      <c r="AO33" s="493"/>
      <c r="AP33" s="494"/>
      <c r="AQ33" s="494"/>
      <c r="AR33" s="494"/>
      <c r="AS33" s="494"/>
      <c r="AT33" s="495"/>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x14ac:dyDescent="0.25">
      <c r="A34" s="72"/>
      <c r="B34" s="412"/>
      <c r="C34" s="412"/>
      <c r="D34" s="413"/>
      <c r="E34" s="453"/>
      <c r="F34" s="454"/>
      <c r="G34" s="454"/>
      <c r="H34" s="454"/>
      <c r="I34" s="455"/>
      <c r="J34" s="56" t="e">
        <f>IF(AND(' RIESGOS DE GESTION'!#REF!="Media",' RIESGOS DE GESTION'!#REF!="Leve"),CONCATENATE("R9C",' RIESGOS DE GESTION'!#REF!),"")</f>
        <v>#REF!</v>
      </c>
      <c r="K34" s="57" t="e">
        <f>IF(AND(' RIESGOS DE GESTION'!#REF!="Media",' RIESGOS DE GESTION'!#REF!="Leve"),CONCATENATE("R9C",' RIESGOS DE GESTION'!#REF!),"")</f>
        <v>#REF!</v>
      </c>
      <c r="L34" s="57" t="e">
        <f>IF(AND(' RIESGOS DE GESTION'!#REF!="Media",' RIESGOS DE GESTION'!#REF!="Leve"),CONCATENATE("R9C",' RIESGOS DE GESTION'!#REF!),"")</f>
        <v>#REF!</v>
      </c>
      <c r="M34" s="57" t="e">
        <f>IF(AND(' RIESGOS DE GESTION'!#REF!="Media",' RIESGOS DE GESTION'!#REF!="Leve"),CONCATENATE("R9C",' RIESGOS DE GESTION'!#REF!),"")</f>
        <v>#REF!</v>
      </c>
      <c r="N34" s="57" t="e">
        <f>IF(AND(' RIESGOS DE GESTION'!#REF!="Media",' RIESGOS DE GESTION'!#REF!="Leve"),CONCATENATE("R9C",' RIESGOS DE GESTION'!#REF!),"")</f>
        <v>#REF!</v>
      </c>
      <c r="O34" s="58" t="e">
        <f>IF(AND(' RIESGOS DE GESTION'!#REF!="Media",' RIESGOS DE GESTION'!#REF!="Leve"),CONCATENATE("R9C",' RIESGOS DE GESTION'!#REF!),"")</f>
        <v>#REF!</v>
      </c>
      <c r="P34" s="56" t="e">
        <f>IF(AND(' RIESGOS DE GESTION'!#REF!="Media",' RIESGOS DE GESTION'!#REF!="Menor"),CONCATENATE("R9C",' RIESGOS DE GESTION'!#REF!),"")</f>
        <v>#REF!</v>
      </c>
      <c r="Q34" s="57" t="e">
        <f>IF(AND(' RIESGOS DE GESTION'!#REF!="Media",' RIESGOS DE GESTION'!#REF!="Menor"),CONCATENATE("R9C",' RIESGOS DE GESTION'!#REF!),"")</f>
        <v>#REF!</v>
      </c>
      <c r="R34" s="57" t="e">
        <f>IF(AND(' RIESGOS DE GESTION'!#REF!="Media",' RIESGOS DE GESTION'!#REF!="Menor"),CONCATENATE("R9C",' RIESGOS DE GESTION'!#REF!),"")</f>
        <v>#REF!</v>
      </c>
      <c r="S34" s="57" t="e">
        <f>IF(AND(' RIESGOS DE GESTION'!#REF!="Media",' RIESGOS DE GESTION'!#REF!="Menor"),CONCATENATE("R9C",' RIESGOS DE GESTION'!#REF!),"")</f>
        <v>#REF!</v>
      </c>
      <c r="T34" s="57" t="e">
        <f>IF(AND(' RIESGOS DE GESTION'!#REF!="Media",' RIESGOS DE GESTION'!#REF!="Menor"),CONCATENATE("R9C",' RIESGOS DE GESTION'!#REF!),"")</f>
        <v>#REF!</v>
      </c>
      <c r="U34" s="58" t="e">
        <f>IF(AND(' RIESGOS DE GESTION'!#REF!="Media",' RIESGOS DE GESTION'!#REF!="Menor"),CONCATENATE("R9C",' RIESGOS DE GESTION'!#REF!),"")</f>
        <v>#REF!</v>
      </c>
      <c r="V34" s="56" t="e">
        <f>IF(AND(' RIESGOS DE GESTION'!#REF!="Media",' RIESGOS DE GESTION'!#REF!="Moderado"),CONCATENATE("R9C",' RIESGOS DE GESTION'!#REF!),"")</f>
        <v>#REF!</v>
      </c>
      <c r="W34" s="57" t="e">
        <f>IF(AND(' RIESGOS DE GESTION'!#REF!="Media",' RIESGOS DE GESTION'!#REF!="Moderado"),CONCATENATE("R9C",' RIESGOS DE GESTION'!#REF!),"")</f>
        <v>#REF!</v>
      </c>
      <c r="X34" s="57" t="e">
        <f>IF(AND(' RIESGOS DE GESTION'!#REF!="Media",' RIESGOS DE GESTION'!#REF!="Moderado"),CONCATENATE("R9C",' RIESGOS DE GESTION'!#REF!),"")</f>
        <v>#REF!</v>
      </c>
      <c r="Y34" s="57" t="e">
        <f>IF(AND(' RIESGOS DE GESTION'!#REF!="Media",' RIESGOS DE GESTION'!#REF!="Moderado"),CONCATENATE("R9C",' RIESGOS DE GESTION'!#REF!),"")</f>
        <v>#REF!</v>
      </c>
      <c r="Z34" s="57" t="e">
        <f>IF(AND(' RIESGOS DE GESTION'!#REF!="Media",' RIESGOS DE GESTION'!#REF!="Moderado"),CONCATENATE("R9C",' RIESGOS DE GESTION'!#REF!),"")</f>
        <v>#REF!</v>
      </c>
      <c r="AA34" s="58" t="e">
        <f>IF(AND(' RIESGOS DE GESTION'!#REF!="Media",' RIESGOS DE GESTION'!#REF!="Moderado"),CONCATENATE("R9C",' RIESGOS DE GESTION'!#REF!),"")</f>
        <v>#REF!</v>
      </c>
      <c r="AB34" s="41" t="e">
        <f>IF(AND(' RIESGOS DE GESTION'!#REF!="Media",' RIESGOS DE GESTION'!#REF!="Mayor"),CONCATENATE("R9C",' RIESGOS DE GESTION'!#REF!),"")</f>
        <v>#REF!</v>
      </c>
      <c r="AC34" s="42" t="e">
        <f>IF(AND(' RIESGOS DE GESTION'!#REF!="Media",' RIESGOS DE GESTION'!#REF!="Mayor"),CONCATENATE("R9C",' RIESGOS DE GESTION'!#REF!),"")</f>
        <v>#REF!</v>
      </c>
      <c r="AD34" s="42" t="e">
        <f>IF(AND(' RIESGOS DE GESTION'!#REF!="Media",' RIESGOS DE GESTION'!#REF!="Mayor"),CONCATENATE("R9C",' RIESGOS DE GESTION'!#REF!),"")</f>
        <v>#REF!</v>
      </c>
      <c r="AE34" s="42" t="e">
        <f>IF(AND(' RIESGOS DE GESTION'!#REF!="Media",' RIESGOS DE GESTION'!#REF!="Mayor"),CONCATENATE("R9C",' RIESGOS DE GESTION'!#REF!),"")</f>
        <v>#REF!</v>
      </c>
      <c r="AF34" s="42" t="e">
        <f>IF(AND(' RIESGOS DE GESTION'!#REF!="Media",' RIESGOS DE GESTION'!#REF!="Mayor"),CONCATENATE("R9C",' RIESGOS DE GESTION'!#REF!),"")</f>
        <v>#REF!</v>
      </c>
      <c r="AG34" s="43" t="e">
        <f>IF(AND(' RIESGOS DE GESTION'!#REF!="Media",' RIESGOS DE GESTION'!#REF!="Mayor"),CONCATENATE("R9C",' RIESGOS DE GESTION'!#REF!),"")</f>
        <v>#REF!</v>
      </c>
      <c r="AH34" s="44" t="e">
        <f>IF(AND(' RIESGOS DE GESTION'!#REF!="Media",' RIESGOS DE GESTION'!#REF!="Catastrófico"),CONCATENATE("R9C",' RIESGOS DE GESTION'!#REF!),"")</f>
        <v>#REF!</v>
      </c>
      <c r="AI34" s="45" t="e">
        <f>IF(AND(' RIESGOS DE GESTION'!#REF!="Media",' RIESGOS DE GESTION'!#REF!="Catastrófico"),CONCATENATE("R9C",' RIESGOS DE GESTION'!#REF!),"")</f>
        <v>#REF!</v>
      </c>
      <c r="AJ34" s="45" t="e">
        <f>IF(AND(' RIESGOS DE GESTION'!#REF!="Media",' RIESGOS DE GESTION'!#REF!="Catastrófico"),CONCATENATE("R9C",' RIESGOS DE GESTION'!#REF!),"")</f>
        <v>#REF!</v>
      </c>
      <c r="AK34" s="45" t="e">
        <f>IF(AND(' RIESGOS DE GESTION'!#REF!="Media",' RIESGOS DE GESTION'!#REF!="Catastrófico"),CONCATENATE("R9C",' RIESGOS DE GESTION'!#REF!),"")</f>
        <v>#REF!</v>
      </c>
      <c r="AL34" s="45" t="e">
        <f>IF(AND(' RIESGOS DE GESTION'!#REF!="Media",' RIESGOS DE GESTION'!#REF!="Catastrófico"),CONCATENATE("R9C",' RIESGOS DE GESTION'!#REF!),"")</f>
        <v>#REF!</v>
      </c>
      <c r="AM34" s="46" t="e">
        <f>IF(AND(' RIESGOS DE GESTION'!#REF!="Media",' RIESGOS DE GESTION'!#REF!="Catastrófico"),CONCATENATE("R9C",' RIESGOS DE GESTION'!#REF!),"")</f>
        <v>#REF!</v>
      </c>
      <c r="AN34" s="72"/>
      <c r="AO34" s="493"/>
      <c r="AP34" s="494"/>
      <c r="AQ34" s="494"/>
      <c r="AR34" s="494"/>
      <c r="AS34" s="494"/>
      <c r="AT34" s="495"/>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x14ac:dyDescent="0.3">
      <c r="A35" s="72"/>
      <c r="B35" s="412"/>
      <c r="C35" s="412"/>
      <c r="D35" s="413"/>
      <c r="E35" s="456"/>
      <c r="F35" s="457"/>
      <c r="G35" s="457"/>
      <c r="H35" s="457"/>
      <c r="I35" s="458"/>
      <c r="J35" s="56" t="e">
        <f>IF(AND(' RIESGOS DE GESTION'!#REF!="Media",' RIESGOS DE GESTION'!#REF!="Leve"),CONCATENATE("R10C",' RIESGOS DE GESTION'!#REF!),"")</f>
        <v>#REF!</v>
      </c>
      <c r="K35" s="57" t="e">
        <f>IF(AND(' RIESGOS DE GESTION'!#REF!="Media",' RIESGOS DE GESTION'!#REF!="Leve"),CONCATENATE("R10C",' RIESGOS DE GESTION'!#REF!),"")</f>
        <v>#REF!</v>
      </c>
      <c r="L35" s="57" t="e">
        <f>IF(AND(' RIESGOS DE GESTION'!#REF!="Media",' RIESGOS DE GESTION'!#REF!="Leve"),CONCATENATE("R10C",' RIESGOS DE GESTION'!#REF!),"")</f>
        <v>#REF!</v>
      </c>
      <c r="M35" s="57" t="e">
        <f>IF(AND(' RIESGOS DE GESTION'!#REF!="Media",' RIESGOS DE GESTION'!#REF!="Leve"),CONCATENATE("R10C",' RIESGOS DE GESTION'!#REF!),"")</f>
        <v>#REF!</v>
      </c>
      <c r="N35" s="57" t="e">
        <f>IF(AND(' RIESGOS DE GESTION'!#REF!="Media",' RIESGOS DE GESTION'!#REF!="Leve"),CONCATENATE("R10C",' RIESGOS DE GESTION'!#REF!),"")</f>
        <v>#REF!</v>
      </c>
      <c r="O35" s="58" t="e">
        <f>IF(AND(' RIESGOS DE GESTION'!#REF!="Media",' RIESGOS DE GESTION'!#REF!="Leve"),CONCATENATE("R10C",' RIESGOS DE GESTION'!#REF!),"")</f>
        <v>#REF!</v>
      </c>
      <c r="P35" s="56" t="e">
        <f>IF(AND(' RIESGOS DE GESTION'!#REF!="Media",' RIESGOS DE GESTION'!#REF!="Menor"),CONCATENATE("R10C",' RIESGOS DE GESTION'!#REF!),"")</f>
        <v>#REF!</v>
      </c>
      <c r="Q35" s="57" t="e">
        <f>IF(AND(' RIESGOS DE GESTION'!#REF!="Media",' RIESGOS DE GESTION'!#REF!="Menor"),CONCATENATE("R10C",' RIESGOS DE GESTION'!#REF!),"")</f>
        <v>#REF!</v>
      </c>
      <c r="R35" s="57" t="e">
        <f>IF(AND(' RIESGOS DE GESTION'!#REF!="Media",' RIESGOS DE GESTION'!#REF!="Menor"),CONCATENATE("R10C",' RIESGOS DE GESTION'!#REF!),"")</f>
        <v>#REF!</v>
      </c>
      <c r="S35" s="57" t="e">
        <f>IF(AND(' RIESGOS DE GESTION'!#REF!="Media",' RIESGOS DE GESTION'!#REF!="Menor"),CONCATENATE("R10C",' RIESGOS DE GESTION'!#REF!),"")</f>
        <v>#REF!</v>
      </c>
      <c r="T35" s="57" t="e">
        <f>IF(AND(' RIESGOS DE GESTION'!#REF!="Media",' RIESGOS DE GESTION'!#REF!="Menor"),CONCATENATE("R10C",' RIESGOS DE GESTION'!#REF!),"")</f>
        <v>#REF!</v>
      </c>
      <c r="U35" s="58" t="e">
        <f>IF(AND(' RIESGOS DE GESTION'!#REF!="Media",' RIESGOS DE GESTION'!#REF!="Menor"),CONCATENATE("R10C",' RIESGOS DE GESTION'!#REF!),"")</f>
        <v>#REF!</v>
      </c>
      <c r="V35" s="56" t="e">
        <f>IF(AND(' RIESGOS DE GESTION'!#REF!="Media",' RIESGOS DE GESTION'!#REF!="Moderado"),CONCATENATE("R10C",' RIESGOS DE GESTION'!#REF!),"")</f>
        <v>#REF!</v>
      </c>
      <c r="W35" s="57" t="e">
        <f>IF(AND(' RIESGOS DE GESTION'!#REF!="Media",' RIESGOS DE GESTION'!#REF!="Moderado"),CONCATENATE("R10C",' RIESGOS DE GESTION'!#REF!),"")</f>
        <v>#REF!</v>
      </c>
      <c r="X35" s="57" t="e">
        <f>IF(AND(' RIESGOS DE GESTION'!#REF!="Media",' RIESGOS DE GESTION'!#REF!="Moderado"),CONCATENATE("R10C",' RIESGOS DE GESTION'!#REF!),"")</f>
        <v>#REF!</v>
      </c>
      <c r="Y35" s="57" t="e">
        <f>IF(AND(' RIESGOS DE GESTION'!#REF!="Media",' RIESGOS DE GESTION'!#REF!="Moderado"),CONCATENATE("R10C",' RIESGOS DE GESTION'!#REF!),"")</f>
        <v>#REF!</v>
      </c>
      <c r="Z35" s="57" t="e">
        <f>IF(AND(' RIESGOS DE GESTION'!#REF!="Media",' RIESGOS DE GESTION'!#REF!="Moderado"),CONCATENATE("R10C",' RIESGOS DE GESTION'!#REF!),"")</f>
        <v>#REF!</v>
      </c>
      <c r="AA35" s="58" t="e">
        <f>IF(AND(' RIESGOS DE GESTION'!#REF!="Media",' RIESGOS DE GESTION'!#REF!="Moderado"),CONCATENATE("R10C",' RIESGOS DE GESTION'!#REF!),"")</f>
        <v>#REF!</v>
      </c>
      <c r="AB35" s="47" t="e">
        <f>IF(AND(' RIESGOS DE GESTION'!#REF!="Media",' RIESGOS DE GESTION'!#REF!="Mayor"),CONCATENATE("R10C",' RIESGOS DE GESTION'!#REF!),"")</f>
        <v>#REF!</v>
      </c>
      <c r="AC35" s="48" t="e">
        <f>IF(AND(' RIESGOS DE GESTION'!#REF!="Media",' RIESGOS DE GESTION'!#REF!="Mayor"),CONCATENATE("R10C",' RIESGOS DE GESTION'!#REF!),"")</f>
        <v>#REF!</v>
      </c>
      <c r="AD35" s="48" t="e">
        <f>IF(AND(' RIESGOS DE GESTION'!#REF!="Media",' RIESGOS DE GESTION'!#REF!="Mayor"),CONCATENATE("R10C",' RIESGOS DE GESTION'!#REF!),"")</f>
        <v>#REF!</v>
      </c>
      <c r="AE35" s="48" t="e">
        <f>IF(AND(' RIESGOS DE GESTION'!#REF!="Media",' RIESGOS DE GESTION'!#REF!="Mayor"),CONCATENATE("R10C",' RIESGOS DE GESTION'!#REF!),"")</f>
        <v>#REF!</v>
      </c>
      <c r="AF35" s="48" t="e">
        <f>IF(AND(' RIESGOS DE GESTION'!#REF!="Media",' RIESGOS DE GESTION'!#REF!="Mayor"),CONCATENATE("R10C",' RIESGOS DE GESTION'!#REF!),"")</f>
        <v>#REF!</v>
      </c>
      <c r="AG35" s="49" t="e">
        <f>IF(AND(' RIESGOS DE GESTION'!#REF!="Media",' RIESGOS DE GESTION'!#REF!="Mayor"),CONCATENATE("R10C",' RIESGOS DE GESTION'!#REF!),"")</f>
        <v>#REF!</v>
      </c>
      <c r="AH35" s="50" t="e">
        <f>IF(AND(' RIESGOS DE GESTION'!#REF!="Media",' RIESGOS DE GESTION'!#REF!="Catastrófico"),CONCATENATE("R10C",' RIESGOS DE GESTION'!#REF!),"")</f>
        <v>#REF!</v>
      </c>
      <c r="AI35" s="51" t="e">
        <f>IF(AND(' RIESGOS DE GESTION'!#REF!="Media",' RIESGOS DE GESTION'!#REF!="Catastrófico"),CONCATENATE("R10C",' RIESGOS DE GESTION'!#REF!),"")</f>
        <v>#REF!</v>
      </c>
      <c r="AJ35" s="51" t="e">
        <f>IF(AND(' RIESGOS DE GESTION'!#REF!="Media",' RIESGOS DE GESTION'!#REF!="Catastrófico"),CONCATENATE("R10C",' RIESGOS DE GESTION'!#REF!),"")</f>
        <v>#REF!</v>
      </c>
      <c r="AK35" s="51" t="e">
        <f>IF(AND(' RIESGOS DE GESTION'!#REF!="Media",' RIESGOS DE GESTION'!#REF!="Catastrófico"),CONCATENATE("R10C",' RIESGOS DE GESTION'!#REF!),"")</f>
        <v>#REF!</v>
      </c>
      <c r="AL35" s="51" t="e">
        <f>IF(AND(' RIESGOS DE GESTION'!#REF!="Media",' RIESGOS DE GESTION'!#REF!="Catastrófico"),CONCATENATE("R10C",' RIESGOS DE GESTION'!#REF!),"")</f>
        <v>#REF!</v>
      </c>
      <c r="AM35" s="52" t="e">
        <f>IF(AND(' RIESGOS DE GESTION'!#REF!="Media",' RIESGOS DE GESTION'!#REF!="Catastrófico"),CONCATENATE("R10C",' RIESGOS DE GESTION'!#REF!),"")</f>
        <v>#REF!</v>
      </c>
      <c r="AN35" s="72"/>
      <c r="AO35" s="496"/>
      <c r="AP35" s="497"/>
      <c r="AQ35" s="497"/>
      <c r="AR35" s="497"/>
      <c r="AS35" s="497"/>
      <c r="AT35" s="498"/>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x14ac:dyDescent="0.25">
      <c r="A36" s="72"/>
      <c r="B36" s="412"/>
      <c r="C36" s="412"/>
      <c r="D36" s="413"/>
      <c r="E36" s="450" t="s">
        <v>278</v>
      </c>
      <c r="F36" s="451"/>
      <c r="G36" s="451"/>
      <c r="H36" s="451"/>
      <c r="I36" s="451"/>
      <c r="J36" s="62" t="e">
        <f>IF(AND(' RIESGOS DE GESTION'!#REF!="Baja",' RIESGOS DE GESTION'!#REF!="Leve"),CONCATENATE("R1C",' RIESGOS DE GESTION'!#REF!),"")</f>
        <v>#REF!</v>
      </c>
      <c r="K36" s="63" t="e">
        <f>IF(AND(' RIESGOS DE GESTION'!#REF!="Baja",' RIESGOS DE GESTION'!#REF!="Leve"),CONCATENATE("R1C",' RIESGOS DE GESTION'!#REF!),"")</f>
        <v>#REF!</v>
      </c>
      <c r="L36" s="63" t="e">
        <f>IF(AND(' RIESGOS DE GESTION'!#REF!="Baja",' RIESGOS DE GESTION'!#REF!="Leve"),CONCATENATE("R1C",' RIESGOS DE GESTION'!#REF!),"")</f>
        <v>#REF!</v>
      </c>
      <c r="M36" s="63" t="e">
        <f>IF(AND(' RIESGOS DE GESTION'!#REF!="Baja",' RIESGOS DE GESTION'!#REF!="Leve"),CONCATENATE("R1C",' RIESGOS DE GESTION'!#REF!),"")</f>
        <v>#REF!</v>
      </c>
      <c r="N36" s="63" t="e">
        <f>IF(AND(' RIESGOS DE GESTION'!#REF!="Baja",' RIESGOS DE GESTION'!#REF!="Leve"),CONCATENATE("R1C",' RIESGOS DE GESTION'!#REF!),"")</f>
        <v>#REF!</v>
      </c>
      <c r="O36" s="64" t="e">
        <f>IF(AND(' RIESGOS DE GESTION'!#REF!="Baja",' RIESGOS DE GESTION'!#REF!="Leve"),CONCATENATE("R1C",' RIESGOS DE GESTION'!#REF!),"")</f>
        <v>#REF!</v>
      </c>
      <c r="P36" s="53" t="e">
        <f>IF(AND(' RIESGOS DE GESTION'!#REF!="Baja",' RIESGOS DE GESTION'!#REF!="Menor"),CONCATENATE("R1C",' RIESGOS DE GESTION'!#REF!),"")</f>
        <v>#REF!</v>
      </c>
      <c r="Q36" s="54" t="e">
        <f>IF(AND(' RIESGOS DE GESTION'!#REF!="Baja",' RIESGOS DE GESTION'!#REF!="Menor"),CONCATENATE("R1C",' RIESGOS DE GESTION'!#REF!),"")</f>
        <v>#REF!</v>
      </c>
      <c r="R36" s="54" t="e">
        <f>IF(AND(' RIESGOS DE GESTION'!#REF!="Baja",' RIESGOS DE GESTION'!#REF!="Menor"),CONCATENATE("R1C",' RIESGOS DE GESTION'!#REF!),"")</f>
        <v>#REF!</v>
      </c>
      <c r="S36" s="54" t="e">
        <f>IF(AND(' RIESGOS DE GESTION'!#REF!="Baja",' RIESGOS DE GESTION'!#REF!="Menor"),CONCATENATE("R1C",' RIESGOS DE GESTION'!#REF!),"")</f>
        <v>#REF!</v>
      </c>
      <c r="T36" s="54" t="e">
        <f>IF(AND(' RIESGOS DE GESTION'!#REF!="Baja",' RIESGOS DE GESTION'!#REF!="Menor"),CONCATENATE("R1C",' RIESGOS DE GESTION'!#REF!),"")</f>
        <v>#REF!</v>
      </c>
      <c r="U36" s="55" t="e">
        <f>IF(AND(' RIESGOS DE GESTION'!#REF!="Baja",' RIESGOS DE GESTION'!#REF!="Menor"),CONCATENATE("R1C",' RIESGOS DE GESTION'!#REF!),"")</f>
        <v>#REF!</v>
      </c>
      <c r="V36" s="53" t="e">
        <f>IF(AND(' RIESGOS DE GESTION'!#REF!="Baja",' RIESGOS DE GESTION'!#REF!="Moderado"),CONCATENATE("R1C",' RIESGOS DE GESTION'!#REF!),"")</f>
        <v>#REF!</v>
      </c>
      <c r="W36" s="54" t="e">
        <f>IF(AND(' RIESGOS DE GESTION'!#REF!="Baja",' RIESGOS DE GESTION'!#REF!="Moderado"),CONCATENATE("R1C",' RIESGOS DE GESTION'!#REF!),"")</f>
        <v>#REF!</v>
      </c>
      <c r="X36" s="54" t="e">
        <f>IF(AND(' RIESGOS DE GESTION'!#REF!="Baja",' RIESGOS DE GESTION'!#REF!="Moderado"),CONCATENATE("R1C",' RIESGOS DE GESTION'!#REF!),"")</f>
        <v>#REF!</v>
      </c>
      <c r="Y36" s="54" t="e">
        <f>IF(AND(' RIESGOS DE GESTION'!#REF!="Baja",' RIESGOS DE GESTION'!#REF!="Moderado"),CONCATENATE("R1C",' RIESGOS DE GESTION'!#REF!),"")</f>
        <v>#REF!</v>
      </c>
      <c r="Z36" s="54" t="e">
        <f>IF(AND(' RIESGOS DE GESTION'!#REF!="Baja",' RIESGOS DE GESTION'!#REF!="Moderado"),CONCATENATE("R1C",' RIESGOS DE GESTION'!#REF!),"")</f>
        <v>#REF!</v>
      </c>
      <c r="AA36" s="55" t="e">
        <f>IF(AND(' RIESGOS DE GESTION'!#REF!="Baja",' RIESGOS DE GESTION'!#REF!="Moderado"),CONCATENATE("R1C",' RIESGOS DE GESTION'!#REF!),"")</f>
        <v>#REF!</v>
      </c>
      <c r="AB36" s="35" t="e">
        <f>IF(AND(' RIESGOS DE GESTION'!#REF!="Baja",' RIESGOS DE GESTION'!#REF!="Mayor"),CONCATENATE("R1C",' RIESGOS DE GESTION'!#REF!),"")</f>
        <v>#REF!</v>
      </c>
      <c r="AC36" s="36" t="e">
        <f>IF(AND(' RIESGOS DE GESTION'!#REF!="Baja",' RIESGOS DE GESTION'!#REF!="Mayor"),CONCATENATE("R1C",' RIESGOS DE GESTION'!#REF!),"")</f>
        <v>#REF!</v>
      </c>
      <c r="AD36" s="36" t="e">
        <f>IF(AND(' RIESGOS DE GESTION'!#REF!="Baja",' RIESGOS DE GESTION'!#REF!="Mayor"),CONCATENATE("R1C",' RIESGOS DE GESTION'!#REF!),"")</f>
        <v>#REF!</v>
      </c>
      <c r="AE36" s="36" t="e">
        <f>IF(AND(' RIESGOS DE GESTION'!#REF!="Baja",' RIESGOS DE GESTION'!#REF!="Mayor"),CONCATENATE("R1C",' RIESGOS DE GESTION'!#REF!),"")</f>
        <v>#REF!</v>
      </c>
      <c r="AF36" s="36" t="e">
        <f>IF(AND(' RIESGOS DE GESTION'!#REF!="Baja",' RIESGOS DE GESTION'!#REF!="Mayor"),CONCATENATE("R1C",' RIESGOS DE GESTION'!#REF!),"")</f>
        <v>#REF!</v>
      </c>
      <c r="AG36" s="37" t="e">
        <f>IF(AND(' RIESGOS DE GESTION'!#REF!="Baja",' RIESGOS DE GESTION'!#REF!="Mayor"),CONCATENATE("R1C",' RIESGOS DE GESTION'!#REF!),"")</f>
        <v>#REF!</v>
      </c>
      <c r="AH36" s="38" t="e">
        <f>IF(AND(' RIESGOS DE GESTION'!#REF!="Baja",' RIESGOS DE GESTION'!#REF!="Catastrófico"),CONCATENATE("R1C",' RIESGOS DE GESTION'!#REF!),"")</f>
        <v>#REF!</v>
      </c>
      <c r="AI36" s="39" t="e">
        <f>IF(AND(' RIESGOS DE GESTION'!#REF!="Baja",' RIESGOS DE GESTION'!#REF!="Catastrófico"),CONCATENATE("R1C",' RIESGOS DE GESTION'!#REF!),"")</f>
        <v>#REF!</v>
      </c>
      <c r="AJ36" s="39" t="e">
        <f>IF(AND(' RIESGOS DE GESTION'!#REF!="Baja",' RIESGOS DE GESTION'!#REF!="Catastrófico"),CONCATENATE("R1C",' RIESGOS DE GESTION'!#REF!),"")</f>
        <v>#REF!</v>
      </c>
      <c r="AK36" s="39" t="e">
        <f>IF(AND(' RIESGOS DE GESTION'!#REF!="Baja",' RIESGOS DE GESTION'!#REF!="Catastrófico"),CONCATENATE("R1C",' RIESGOS DE GESTION'!#REF!),"")</f>
        <v>#REF!</v>
      </c>
      <c r="AL36" s="39" t="e">
        <f>IF(AND(' RIESGOS DE GESTION'!#REF!="Baja",' RIESGOS DE GESTION'!#REF!="Catastrófico"),CONCATENATE("R1C",' RIESGOS DE GESTION'!#REF!),"")</f>
        <v>#REF!</v>
      </c>
      <c r="AM36" s="40" t="e">
        <f>IF(AND(' RIESGOS DE GESTION'!#REF!="Baja",' RIESGOS DE GESTION'!#REF!="Catastrófico"),CONCATENATE("R1C",' RIESGOS DE GESTION'!#REF!),"")</f>
        <v>#REF!</v>
      </c>
      <c r="AN36" s="72"/>
      <c r="AO36" s="481" t="s">
        <v>279</v>
      </c>
      <c r="AP36" s="482"/>
      <c r="AQ36" s="482"/>
      <c r="AR36" s="482"/>
      <c r="AS36" s="482"/>
      <c r="AT36" s="483"/>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x14ac:dyDescent="0.25">
      <c r="A37" s="72"/>
      <c r="B37" s="412"/>
      <c r="C37" s="412"/>
      <c r="D37" s="413"/>
      <c r="E37" s="469"/>
      <c r="F37" s="454"/>
      <c r="G37" s="454"/>
      <c r="H37" s="454"/>
      <c r="I37" s="454"/>
      <c r="J37" s="65" t="e">
        <f>IF(AND(' RIESGOS DE GESTION'!#REF!="Baja",' RIESGOS DE GESTION'!#REF!="Leve"),CONCATENATE("R2C",' RIESGOS DE GESTION'!#REF!),"")</f>
        <v>#REF!</v>
      </c>
      <c r="K37" s="66" t="e">
        <f>IF(AND(' RIESGOS DE GESTION'!#REF!="Baja",' RIESGOS DE GESTION'!#REF!="Leve"),CONCATENATE("R2C",' RIESGOS DE GESTION'!#REF!),"")</f>
        <v>#REF!</v>
      </c>
      <c r="L37" s="66" t="e">
        <f>IF(AND(' RIESGOS DE GESTION'!#REF!="Baja",' RIESGOS DE GESTION'!#REF!="Leve"),CONCATENATE("R2C",' RIESGOS DE GESTION'!#REF!),"")</f>
        <v>#REF!</v>
      </c>
      <c r="M37" s="66" t="e">
        <f>IF(AND(' RIESGOS DE GESTION'!#REF!="Baja",' RIESGOS DE GESTION'!#REF!="Leve"),CONCATENATE("R2C",' RIESGOS DE GESTION'!#REF!),"")</f>
        <v>#REF!</v>
      </c>
      <c r="N37" s="66" t="e">
        <f>IF(AND(' RIESGOS DE GESTION'!#REF!="Baja",' RIESGOS DE GESTION'!#REF!="Leve"),CONCATENATE("R2C",' RIESGOS DE GESTION'!#REF!),"")</f>
        <v>#REF!</v>
      </c>
      <c r="O37" s="67" t="e">
        <f>IF(AND(' RIESGOS DE GESTION'!#REF!="Baja",' RIESGOS DE GESTION'!#REF!="Leve"),CONCATENATE("R2C",' RIESGOS DE GESTION'!#REF!),"")</f>
        <v>#REF!</v>
      </c>
      <c r="P37" s="56" t="e">
        <f>IF(AND(' RIESGOS DE GESTION'!#REF!="Baja",' RIESGOS DE GESTION'!#REF!="Menor"),CONCATENATE("R2C",' RIESGOS DE GESTION'!#REF!),"")</f>
        <v>#REF!</v>
      </c>
      <c r="Q37" s="57" t="e">
        <f>IF(AND(' RIESGOS DE GESTION'!#REF!="Baja",' RIESGOS DE GESTION'!#REF!="Menor"),CONCATENATE("R2C",' RIESGOS DE GESTION'!#REF!),"")</f>
        <v>#REF!</v>
      </c>
      <c r="R37" s="57" t="e">
        <f>IF(AND(' RIESGOS DE GESTION'!#REF!="Baja",' RIESGOS DE GESTION'!#REF!="Menor"),CONCATENATE("R2C",' RIESGOS DE GESTION'!#REF!),"")</f>
        <v>#REF!</v>
      </c>
      <c r="S37" s="57" t="e">
        <f>IF(AND(' RIESGOS DE GESTION'!#REF!="Baja",' RIESGOS DE GESTION'!#REF!="Menor"),CONCATENATE("R2C",' RIESGOS DE GESTION'!#REF!),"")</f>
        <v>#REF!</v>
      </c>
      <c r="T37" s="57" t="e">
        <f>IF(AND(' RIESGOS DE GESTION'!#REF!="Baja",' RIESGOS DE GESTION'!#REF!="Menor"),CONCATENATE("R2C",' RIESGOS DE GESTION'!#REF!),"")</f>
        <v>#REF!</v>
      </c>
      <c r="U37" s="58" t="e">
        <f>IF(AND(' RIESGOS DE GESTION'!#REF!="Baja",' RIESGOS DE GESTION'!#REF!="Menor"),CONCATENATE("R2C",' RIESGOS DE GESTION'!#REF!),"")</f>
        <v>#REF!</v>
      </c>
      <c r="V37" s="56" t="e">
        <f>IF(AND(' RIESGOS DE GESTION'!#REF!="Baja",' RIESGOS DE GESTION'!#REF!="Moderado"),CONCATENATE("R2C",' RIESGOS DE GESTION'!#REF!),"")</f>
        <v>#REF!</v>
      </c>
      <c r="W37" s="57" t="e">
        <f>IF(AND(' RIESGOS DE GESTION'!#REF!="Baja",' RIESGOS DE GESTION'!#REF!="Moderado"),CONCATENATE("R2C",' RIESGOS DE GESTION'!#REF!),"")</f>
        <v>#REF!</v>
      </c>
      <c r="X37" s="57" t="e">
        <f>IF(AND(' RIESGOS DE GESTION'!#REF!="Baja",' RIESGOS DE GESTION'!#REF!="Moderado"),CONCATENATE("R2C",' RIESGOS DE GESTION'!#REF!),"")</f>
        <v>#REF!</v>
      </c>
      <c r="Y37" s="57" t="e">
        <f>IF(AND(' RIESGOS DE GESTION'!#REF!="Baja",' RIESGOS DE GESTION'!#REF!="Moderado"),CONCATENATE("R2C",' RIESGOS DE GESTION'!#REF!),"")</f>
        <v>#REF!</v>
      </c>
      <c r="Z37" s="57" t="e">
        <f>IF(AND(' RIESGOS DE GESTION'!#REF!="Baja",' RIESGOS DE GESTION'!#REF!="Moderado"),CONCATENATE("R2C",' RIESGOS DE GESTION'!#REF!),"")</f>
        <v>#REF!</v>
      </c>
      <c r="AA37" s="58" t="e">
        <f>IF(AND(' RIESGOS DE GESTION'!#REF!="Baja",' RIESGOS DE GESTION'!#REF!="Moderado"),CONCATENATE("R2C",' RIESGOS DE GESTION'!#REF!),"")</f>
        <v>#REF!</v>
      </c>
      <c r="AB37" s="41" t="e">
        <f>IF(AND(' RIESGOS DE GESTION'!#REF!="Baja",' RIESGOS DE GESTION'!#REF!="Mayor"),CONCATENATE("R2C",' RIESGOS DE GESTION'!#REF!),"")</f>
        <v>#REF!</v>
      </c>
      <c r="AC37" s="42" t="e">
        <f>IF(AND(' RIESGOS DE GESTION'!#REF!="Baja",' RIESGOS DE GESTION'!#REF!="Mayor"),CONCATENATE("R2C",' RIESGOS DE GESTION'!#REF!),"")</f>
        <v>#REF!</v>
      </c>
      <c r="AD37" s="42" t="e">
        <f>IF(AND(' RIESGOS DE GESTION'!#REF!="Baja",' RIESGOS DE GESTION'!#REF!="Mayor"),CONCATENATE("R2C",' RIESGOS DE GESTION'!#REF!),"")</f>
        <v>#REF!</v>
      </c>
      <c r="AE37" s="42" t="e">
        <f>IF(AND(' RIESGOS DE GESTION'!#REF!="Baja",' RIESGOS DE GESTION'!#REF!="Mayor"),CONCATENATE("R2C",' RIESGOS DE GESTION'!#REF!),"")</f>
        <v>#REF!</v>
      </c>
      <c r="AF37" s="42" t="e">
        <f>IF(AND(' RIESGOS DE GESTION'!#REF!="Baja",' RIESGOS DE GESTION'!#REF!="Mayor"),CONCATENATE("R2C",' RIESGOS DE GESTION'!#REF!),"")</f>
        <v>#REF!</v>
      </c>
      <c r="AG37" s="43" t="e">
        <f>IF(AND(' RIESGOS DE GESTION'!#REF!="Baja",' RIESGOS DE GESTION'!#REF!="Mayor"),CONCATENATE("R2C",' RIESGOS DE GESTION'!#REF!),"")</f>
        <v>#REF!</v>
      </c>
      <c r="AH37" s="44" t="e">
        <f>IF(AND(' RIESGOS DE GESTION'!#REF!="Baja",' RIESGOS DE GESTION'!#REF!="Catastrófico"),CONCATENATE("R2C",' RIESGOS DE GESTION'!#REF!),"")</f>
        <v>#REF!</v>
      </c>
      <c r="AI37" s="45" t="e">
        <f>IF(AND(' RIESGOS DE GESTION'!#REF!="Baja",' RIESGOS DE GESTION'!#REF!="Catastrófico"),CONCATENATE("R2C",' RIESGOS DE GESTION'!#REF!),"")</f>
        <v>#REF!</v>
      </c>
      <c r="AJ37" s="45" t="e">
        <f>IF(AND(' RIESGOS DE GESTION'!#REF!="Baja",' RIESGOS DE GESTION'!#REF!="Catastrófico"),CONCATENATE("R2C",' RIESGOS DE GESTION'!#REF!),"")</f>
        <v>#REF!</v>
      </c>
      <c r="AK37" s="45" t="e">
        <f>IF(AND(' RIESGOS DE GESTION'!#REF!="Baja",' RIESGOS DE GESTION'!#REF!="Catastrófico"),CONCATENATE("R2C",' RIESGOS DE GESTION'!#REF!),"")</f>
        <v>#REF!</v>
      </c>
      <c r="AL37" s="45" t="e">
        <f>IF(AND(' RIESGOS DE GESTION'!#REF!="Baja",' RIESGOS DE GESTION'!#REF!="Catastrófico"),CONCATENATE("R2C",' RIESGOS DE GESTION'!#REF!),"")</f>
        <v>#REF!</v>
      </c>
      <c r="AM37" s="46" t="e">
        <f>IF(AND(' RIESGOS DE GESTION'!#REF!="Baja",' RIESGOS DE GESTION'!#REF!="Catastrófico"),CONCATENATE("R2C",' RIESGOS DE GESTION'!#REF!),"")</f>
        <v>#REF!</v>
      </c>
      <c r="AN37" s="72"/>
      <c r="AO37" s="484"/>
      <c r="AP37" s="485"/>
      <c r="AQ37" s="485"/>
      <c r="AR37" s="485"/>
      <c r="AS37" s="485"/>
      <c r="AT37" s="486"/>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x14ac:dyDescent="0.25">
      <c r="A38" s="72"/>
      <c r="B38" s="412"/>
      <c r="C38" s="412"/>
      <c r="D38" s="413"/>
      <c r="E38" s="453"/>
      <c r="F38" s="454"/>
      <c r="G38" s="454"/>
      <c r="H38" s="454"/>
      <c r="I38" s="454"/>
      <c r="J38" s="65" t="e">
        <f>IF(AND(' RIESGOS DE GESTION'!#REF!="Baja",' RIESGOS DE GESTION'!#REF!="Leve"),CONCATENATE("R3C",' RIESGOS DE GESTION'!#REF!),"")</f>
        <v>#REF!</v>
      </c>
      <c r="K38" s="66" t="e">
        <f>IF(AND(' RIESGOS DE GESTION'!#REF!="Baja",' RIESGOS DE GESTION'!#REF!="Leve"),CONCATENATE("R3C",' RIESGOS DE GESTION'!#REF!),"")</f>
        <v>#REF!</v>
      </c>
      <c r="L38" s="66" t="e">
        <f>IF(AND(' RIESGOS DE GESTION'!#REF!="Baja",' RIESGOS DE GESTION'!#REF!="Leve"),CONCATENATE("R3C",' RIESGOS DE GESTION'!#REF!),"")</f>
        <v>#REF!</v>
      </c>
      <c r="M38" s="66" t="e">
        <f>IF(AND(' RIESGOS DE GESTION'!#REF!="Baja",' RIESGOS DE GESTION'!#REF!="Leve"),CONCATENATE("R3C",' RIESGOS DE GESTION'!#REF!),"")</f>
        <v>#REF!</v>
      </c>
      <c r="N38" s="66" t="e">
        <f>IF(AND(' RIESGOS DE GESTION'!#REF!="Baja",' RIESGOS DE GESTION'!#REF!="Leve"),CONCATENATE("R3C",' RIESGOS DE GESTION'!#REF!),"")</f>
        <v>#REF!</v>
      </c>
      <c r="O38" s="67" t="e">
        <f>IF(AND(' RIESGOS DE GESTION'!#REF!="Baja",' RIESGOS DE GESTION'!#REF!="Leve"),CONCATENATE("R3C",' RIESGOS DE GESTION'!#REF!),"")</f>
        <v>#REF!</v>
      </c>
      <c r="P38" s="56" t="e">
        <f>IF(AND(' RIESGOS DE GESTION'!#REF!="Baja",' RIESGOS DE GESTION'!#REF!="Menor"),CONCATENATE("R3C",' RIESGOS DE GESTION'!#REF!),"")</f>
        <v>#REF!</v>
      </c>
      <c r="Q38" s="57" t="e">
        <f>IF(AND(' RIESGOS DE GESTION'!#REF!="Baja",' RIESGOS DE GESTION'!#REF!="Menor"),CONCATENATE("R3C",' RIESGOS DE GESTION'!#REF!),"")</f>
        <v>#REF!</v>
      </c>
      <c r="R38" s="57" t="e">
        <f>IF(AND(' RIESGOS DE GESTION'!#REF!="Baja",' RIESGOS DE GESTION'!#REF!="Menor"),CONCATENATE("R3C",' RIESGOS DE GESTION'!#REF!),"")</f>
        <v>#REF!</v>
      </c>
      <c r="S38" s="57" t="e">
        <f>IF(AND(' RIESGOS DE GESTION'!#REF!="Baja",' RIESGOS DE GESTION'!#REF!="Menor"),CONCATENATE("R3C",' RIESGOS DE GESTION'!#REF!),"")</f>
        <v>#REF!</v>
      </c>
      <c r="T38" s="57" t="e">
        <f>IF(AND(' RIESGOS DE GESTION'!#REF!="Baja",' RIESGOS DE GESTION'!#REF!="Menor"),CONCATENATE("R3C",' RIESGOS DE GESTION'!#REF!),"")</f>
        <v>#REF!</v>
      </c>
      <c r="U38" s="58" t="e">
        <f>IF(AND(' RIESGOS DE GESTION'!#REF!="Baja",' RIESGOS DE GESTION'!#REF!="Menor"),CONCATENATE("R3C",' RIESGOS DE GESTION'!#REF!),"")</f>
        <v>#REF!</v>
      </c>
      <c r="V38" s="56" t="e">
        <f>IF(AND(' RIESGOS DE GESTION'!#REF!="Baja",' RIESGOS DE GESTION'!#REF!="Moderado"),CONCATENATE("R3C",' RIESGOS DE GESTION'!#REF!),"")</f>
        <v>#REF!</v>
      </c>
      <c r="W38" s="57" t="e">
        <f>IF(AND(' RIESGOS DE GESTION'!#REF!="Baja",' RIESGOS DE GESTION'!#REF!="Moderado"),CONCATENATE("R3C",' RIESGOS DE GESTION'!#REF!),"")</f>
        <v>#REF!</v>
      </c>
      <c r="X38" s="57" t="e">
        <f>IF(AND(' RIESGOS DE GESTION'!#REF!="Baja",' RIESGOS DE GESTION'!#REF!="Moderado"),CONCATENATE("R3C",' RIESGOS DE GESTION'!#REF!),"")</f>
        <v>#REF!</v>
      </c>
      <c r="Y38" s="57" t="e">
        <f>IF(AND(' RIESGOS DE GESTION'!#REF!="Baja",' RIESGOS DE GESTION'!#REF!="Moderado"),CONCATENATE("R3C",' RIESGOS DE GESTION'!#REF!),"")</f>
        <v>#REF!</v>
      </c>
      <c r="Z38" s="57" t="e">
        <f>IF(AND(' RIESGOS DE GESTION'!#REF!="Baja",' RIESGOS DE GESTION'!#REF!="Moderado"),CONCATENATE("R3C",' RIESGOS DE GESTION'!#REF!),"")</f>
        <v>#REF!</v>
      </c>
      <c r="AA38" s="58" t="e">
        <f>IF(AND(' RIESGOS DE GESTION'!#REF!="Baja",' RIESGOS DE GESTION'!#REF!="Moderado"),CONCATENATE("R3C",' RIESGOS DE GESTION'!#REF!),"")</f>
        <v>#REF!</v>
      </c>
      <c r="AB38" s="41" t="e">
        <f>IF(AND(' RIESGOS DE GESTION'!#REF!="Baja",' RIESGOS DE GESTION'!#REF!="Mayor"),CONCATENATE("R3C",' RIESGOS DE GESTION'!#REF!),"")</f>
        <v>#REF!</v>
      </c>
      <c r="AC38" s="42" t="e">
        <f>IF(AND(' RIESGOS DE GESTION'!#REF!="Baja",' RIESGOS DE GESTION'!#REF!="Mayor"),CONCATENATE("R3C",' RIESGOS DE GESTION'!#REF!),"")</f>
        <v>#REF!</v>
      </c>
      <c r="AD38" s="42" t="e">
        <f>IF(AND(' RIESGOS DE GESTION'!#REF!="Baja",' RIESGOS DE GESTION'!#REF!="Mayor"),CONCATENATE("R3C",' RIESGOS DE GESTION'!#REF!),"")</f>
        <v>#REF!</v>
      </c>
      <c r="AE38" s="42" t="e">
        <f>IF(AND(' RIESGOS DE GESTION'!#REF!="Baja",' RIESGOS DE GESTION'!#REF!="Mayor"),CONCATENATE("R3C",' RIESGOS DE GESTION'!#REF!),"")</f>
        <v>#REF!</v>
      </c>
      <c r="AF38" s="42" t="e">
        <f>IF(AND(' RIESGOS DE GESTION'!#REF!="Baja",' RIESGOS DE GESTION'!#REF!="Mayor"),CONCATENATE("R3C",' RIESGOS DE GESTION'!#REF!),"")</f>
        <v>#REF!</v>
      </c>
      <c r="AG38" s="43" t="e">
        <f>IF(AND(' RIESGOS DE GESTION'!#REF!="Baja",' RIESGOS DE GESTION'!#REF!="Mayor"),CONCATENATE("R3C",' RIESGOS DE GESTION'!#REF!),"")</f>
        <v>#REF!</v>
      </c>
      <c r="AH38" s="44" t="e">
        <f>IF(AND(' RIESGOS DE GESTION'!#REF!="Baja",' RIESGOS DE GESTION'!#REF!="Catastrófico"),CONCATENATE("R3C",' RIESGOS DE GESTION'!#REF!),"")</f>
        <v>#REF!</v>
      </c>
      <c r="AI38" s="45" t="e">
        <f>IF(AND(' RIESGOS DE GESTION'!#REF!="Baja",' RIESGOS DE GESTION'!#REF!="Catastrófico"),CONCATENATE("R3C",' RIESGOS DE GESTION'!#REF!),"")</f>
        <v>#REF!</v>
      </c>
      <c r="AJ38" s="45" t="e">
        <f>IF(AND(' RIESGOS DE GESTION'!#REF!="Baja",' RIESGOS DE GESTION'!#REF!="Catastrófico"),CONCATENATE("R3C",' RIESGOS DE GESTION'!#REF!),"")</f>
        <v>#REF!</v>
      </c>
      <c r="AK38" s="45" t="e">
        <f>IF(AND(' RIESGOS DE GESTION'!#REF!="Baja",' RIESGOS DE GESTION'!#REF!="Catastrófico"),CONCATENATE("R3C",' RIESGOS DE GESTION'!#REF!),"")</f>
        <v>#REF!</v>
      </c>
      <c r="AL38" s="45" t="e">
        <f>IF(AND(' RIESGOS DE GESTION'!#REF!="Baja",' RIESGOS DE GESTION'!#REF!="Catastrófico"),CONCATENATE("R3C",' RIESGOS DE GESTION'!#REF!),"")</f>
        <v>#REF!</v>
      </c>
      <c r="AM38" s="46" t="e">
        <f>IF(AND(' RIESGOS DE GESTION'!#REF!="Baja",' RIESGOS DE GESTION'!#REF!="Catastrófico"),CONCATENATE("R3C",' RIESGOS DE GESTION'!#REF!),"")</f>
        <v>#REF!</v>
      </c>
      <c r="AN38" s="72"/>
      <c r="AO38" s="484"/>
      <c r="AP38" s="485"/>
      <c r="AQ38" s="485"/>
      <c r="AR38" s="485"/>
      <c r="AS38" s="485"/>
      <c r="AT38" s="486"/>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x14ac:dyDescent="0.25">
      <c r="A39" s="72"/>
      <c r="B39" s="412"/>
      <c r="C39" s="412"/>
      <c r="D39" s="413"/>
      <c r="E39" s="453"/>
      <c r="F39" s="454"/>
      <c r="G39" s="454"/>
      <c r="H39" s="454"/>
      <c r="I39" s="454"/>
      <c r="J39" s="65" t="e">
        <f>IF(AND(' RIESGOS DE GESTION'!#REF!="Baja",' RIESGOS DE GESTION'!#REF!="Leve"),CONCATENATE("R4C",' RIESGOS DE GESTION'!#REF!),"")</f>
        <v>#REF!</v>
      </c>
      <c r="K39" s="66" t="e">
        <f>IF(AND(' RIESGOS DE GESTION'!#REF!="Baja",' RIESGOS DE GESTION'!#REF!="Leve"),CONCATENATE("R4C",' RIESGOS DE GESTION'!#REF!),"")</f>
        <v>#REF!</v>
      </c>
      <c r="L39" s="66" t="e">
        <f>IF(AND(' RIESGOS DE GESTION'!#REF!="Baja",' RIESGOS DE GESTION'!#REF!="Leve"),CONCATENATE("R4C",' RIESGOS DE GESTION'!#REF!),"")</f>
        <v>#REF!</v>
      </c>
      <c r="M39" s="66" t="e">
        <f>IF(AND(' RIESGOS DE GESTION'!#REF!="Baja",' RIESGOS DE GESTION'!#REF!="Leve"),CONCATENATE("R4C",' RIESGOS DE GESTION'!#REF!),"")</f>
        <v>#REF!</v>
      </c>
      <c r="N39" s="66" t="e">
        <f>IF(AND(' RIESGOS DE GESTION'!#REF!="Baja",' RIESGOS DE GESTION'!#REF!="Leve"),CONCATENATE("R4C",' RIESGOS DE GESTION'!#REF!),"")</f>
        <v>#REF!</v>
      </c>
      <c r="O39" s="67" t="e">
        <f>IF(AND(' RIESGOS DE GESTION'!#REF!="Baja",' RIESGOS DE GESTION'!#REF!="Leve"),CONCATENATE("R4C",' RIESGOS DE GESTION'!#REF!),"")</f>
        <v>#REF!</v>
      </c>
      <c r="P39" s="56" t="e">
        <f>IF(AND(' RIESGOS DE GESTION'!#REF!="Baja",' RIESGOS DE GESTION'!#REF!="Menor"),CONCATENATE("R4C",' RIESGOS DE GESTION'!#REF!),"")</f>
        <v>#REF!</v>
      </c>
      <c r="Q39" s="57" t="e">
        <f>IF(AND(' RIESGOS DE GESTION'!#REF!="Baja",' RIESGOS DE GESTION'!#REF!="Menor"),CONCATENATE("R4C",' RIESGOS DE GESTION'!#REF!),"")</f>
        <v>#REF!</v>
      </c>
      <c r="R39" s="57" t="e">
        <f>IF(AND(' RIESGOS DE GESTION'!#REF!="Baja",' RIESGOS DE GESTION'!#REF!="Menor"),CONCATENATE("R4C",' RIESGOS DE GESTION'!#REF!),"")</f>
        <v>#REF!</v>
      </c>
      <c r="S39" s="57" t="e">
        <f>IF(AND(' RIESGOS DE GESTION'!#REF!="Baja",' RIESGOS DE GESTION'!#REF!="Menor"),CONCATENATE("R4C",' RIESGOS DE GESTION'!#REF!),"")</f>
        <v>#REF!</v>
      </c>
      <c r="T39" s="57" t="e">
        <f>IF(AND(' RIESGOS DE GESTION'!#REF!="Baja",' RIESGOS DE GESTION'!#REF!="Menor"),CONCATENATE("R4C",' RIESGOS DE GESTION'!#REF!),"")</f>
        <v>#REF!</v>
      </c>
      <c r="U39" s="58" t="e">
        <f>IF(AND(' RIESGOS DE GESTION'!#REF!="Baja",' RIESGOS DE GESTION'!#REF!="Menor"),CONCATENATE("R4C",' RIESGOS DE GESTION'!#REF!),"")</f>
        <v>#REF!</v>
      </c>
      <c r="V39" s="56" t="e">
        <f>IF(AND(' RIESGOS DE GESTION'!#REF!="Baja",' RIESGOS DE GESTION'!#REF!="Moderado"),CONCATENATE("R4C",' RIESGOS DE GESTION'!#REF!),"")</f>
        <v>#REF!</v>
      </c>
      <c r="W39" s="57" t="e">
        <f>IF(AND(' RIESGOS DE GESTION'!#REF!="Baja",' RIESGOS DE GESTION'!#REF!="Moderado"),CONCATENATE("R4C",' RIESGOS DE GESTION'!#REF!),"")</f>
        <v>#REF!</v>
      </c>
      <c r="X39" s="57" t="e">
        <f>IF(AND(' RIESGOS DE GESTION'!#REF!="Baja",' RIESGOS DE GESTION'!#REF!="Moderado"),CONCATENATE("R4C",' RIESGOS DE GESTION'!#REF!),"")</f>
        <v>#REF!</v>
      </c>
      <c r="Y39" s="57" t="e">
        <f>IF(AND(' RIESGOS DE GESTION'!#REF!="Baja",' RIESGOS DE GESTION'!#REF!="Moderado"),CONCATENATE("R4C",' RIESGOS DE GESTION'!#REF!),"")</f>
        <v>#REF!</v>
      </c>
      <c r="Z39" s="57" t="e">
        <f>IF(AND(' RIESGOS DE GESTION'!#REF!="Baja",' RIESGOS DE GESTION'!#REF!="Moderado"),CONCATENATE("R4C",' RIESGOS DE GESTION'!#REF!),"")</f>
        <v>#REF!</v>
      </c>
      <c r="AA39" s="58" t="e">
        <f>IF(AND(' RIESGOS DE GESTION'!#REF!="Baja",' RIESGOS DE GESTION'!#REF!="Moderado"),CONCATENATE("R4C",' RIESGOS DE GESTION'!#REF!),"")</f>
        <v>#REF!</v>
      </c>
      <c r="AB39" s="41" t="e">
        <f>IF(AND(' RIESGOS DE GESTION'!#REF!="Baja",' RIESGOS DE GESTION'!#REF!="Mayor"),CONCATENATE("R4C",' RIESGOS DE GESTION'!#REF!),"")</f>
        <v>#REF!</v>
      </c>
      <c r="AC39" s="42" t="e">
        <f>IF(AND(' RIESGOS DE GESTION'!#REF!="Baja",' RIESGOS DE GESTION'!#REF!="Mayor"),CONCATENATE("R4C",' RIESGOS DE GESTION'!#REF!),"")</f>
        <v>#REF!</v>
      </c>
      <c r="AD39" s="42" t="e">
        <f>IF(AND(' RIESGOS DE GESTION'!#REF!="Baja",' RIESGOS DE GESTION'!#REF!="Mayor"),CONCATENATE("R4C",' RIESGOS DE GESTION'!#REF!),"")</f>
        <v>#REF!</v>
      </c>
      <c r="AE39" s="42" t="e">
        <f>IF(AND(' RIESGOS DE GESTION'!#REF!="Baja",' RIESGOS DE GESTION'!#REF!="Mayor"),CONCATENATE("R4C",' RIESGOS DE GESTION'!#REF!),"")</f>
        <v>#REF!</v>
      </c>
      <c r="AF39" s="42" t="e">
        <f>IF(AND(' RIESGOS DE GESTION'!#REF!="Baja",' RIESGOS DE GESTION'!#REF!="Mayor"),CONCATENATE("R4C",' RIESGOS DE GESTION'!#REF!),"")</f>
        <v>#REF!</v>
      </c>
      <c r="AG39" s="43" t="e">
        <f>IF(AND(' RIESGOS DE GESTION'!#REF!="Baja",' RIESGOS DE GESTION'!#REF!="Mayor"),CONCATENATE("R4C",' RIESGOS DE GESTION'!#REF!),"")</f>
        <v>#REF!</v>
      </c>
      <c r="AH39" s="44" t="e">
        <f>IF(AND(' RIESGOS DE GESTION'!#REF!="Baja",' RIESGOS DE GESTION'!#REF!="Catastrófico"),CONCATENATE("R4C",' RIESGOS DE GESTION'!#REF!),"")</f>
        <v>#REF!</v>
      </c>
      <c r="AI39" s="45" t="e">
        <f>IF(AND(' RIESGOS DE GESTION'!#REF!="Baja",' RIESGOS DE GESTION'!#REF!="Catastrófico"),CONCATENATE("R4C",' RIESGOS DE GESTION'!#REF!),"")</f>
        <v>#REF!</v>
      </c>
      <c r="AJ39" s="45" t="e">
        <f>IF(AND(' RIESGOS DE GESTION'!#REF!="Baja",' RIESGOS DE GESTION'!#REF!="Catastrófico"),CONCATENATE("R4C",' RIESGOS DE GESTION'!#REF!),"")</f>
        <v>#REF!</v>
      </c>
      <c r="AK39" s="45" t="e">
        <f>IF(AND(' RIESGOS DE GESTION'!#REF!="Baja",' RIESGOS DE GESTION'!#REF!="Catastrófico"),CONCATENATE("R4C",' RIESGOS DE GESTION'!#REF!),"")</f>
        <v>#REF!</v>
      </c>
      <c r="AL39" s="45" t="e">
        <f>IF(AND(' RIESGOS DE GESTION'!#REF!="Baja",' RIESGOS DE GESTION'!#REF!="Catastrófico"),CONCATENATE("R4C",' RIESGOS DE GESTION'!#REF!),"")</f>
        <v>#REF!</v>
      </c>
      <c r="AM39" s="46" t="e">
        <f>IF(AND(' RIESGOS DE GESTION'!#REF!="Baja",' RIESGOS DE GESTION'!#REF!="Catastrófico"),CONCATENATE("R4C",' RIESGOS DE GESTION'!#REF!),"")</f>
        <v>#REF!</v>
      </c>
      <c r="AN39" s="72"/>
      <c r="AO39" s="484"/>
      <c r="AP39" s="485"/>
      <c r="AQ39" s="485"/>
      <c r="AR39" s="485"/>
      <c r="AS39" s="485"/>
      <c r="AT39" s="486"/>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x14ac:dyDescent="0.25">
      <c r="A40" s="72"/>
      <c r="B40" s="412"/>
      <c r="C40" s="412"/>
      <c r="D40" s="413"/>
      <c r="E40" s="453"/>
      <c r="F40" s="454"/>
      <c r="G40" s="454"/>
      <c r="H40" s="454"/>
      <c r="I40" s="454"/>
      <c r="J40" s="65" t="e">
        <f>IF(AND(' RIESGOS DE GESTION'!#REF!="Baja",' RIESGOS DE GESTION'!#REF!="Leve"),CONCATENATE("R5C",' RIESGOS DE GESTION'!#REF!),"")</f>
        <v>#REF!</v>
      </c>
      <c r="K40" s="66" t="e">
        <f>IF(AND(' RIESGOS DE GESTION'!#REF!="Baja",' RIESGOS DE GESTION'!#REF!="Leve"),CONCATENATE("R5C",' RIESGOS DE GESTION'!#REF!),"")</f>
        <v>#REF!</v>
      </c>
      <c r="L40" s="66" t="e">
        <f>IF(AND(' RIESGOS DE GESTION'!#REF!="Baja",' RIESGOS DE GESTION'!#REF!="Leve"),CONCATENATE("R5C",' RIESGOS DE GESTION'!#REF!),"")</f>
        <v>#REF!</v>
      </c>
      <c r="M40" s="66" t="e">
        <f>IF(AND(' RIESGOS DE GESTION'!#REF!="Baja",' RIESGOS DE GESTION'!#REF!="Leve"),CONCATENATE("R5C",' RIESGOS DE GESTION'!#REF!),"")</f>
        <v>#REF!</v>
      </c>
      <c r="N40" s="66" t="e">
        <f>IF(AND(' RIESGOS DE GESTION'!#REF!="Baja",' RIESGOS DE GESTION'!#REF!="Leve"),CONCATENATE("R5C",' RIESGOS DE GESTION'!#REF!),"")</f>
        <v>#REF!</v>
      </c>
      <c r="O40" s="67" t="e">
        <f>IF(AND(' RIESGOS DE GESTION'!#REF!="Baja",' RIESGOS DE GESTION'!#REF!="Leve"),CONCATENATE("R5C",' RIESGOS DE GESTION'!#REF!),"")</f>
        <v>#REF!</v>
      </c>
      <c r="P40" s="56" t="e">
        <f>IF(AND(' RIESGOS DE GESTION'!#REF!="Baja",' RIESGOS DE GESTION'!#REF!="Menor"),CONCATENATE("R5C",' RIESGOS DE GESTION'!#REF!),"")</f>
        <v>#REF!</v>
      </c>
      <c r="Q40" s="57" t="e">
        <f>IF(AND(' RIESGOS DE GESTION'!#REF!="Baja",' RIESGOS DE GESTION'!#REF!="Menor"),CONCATENATE("R5C",' RIESGOS DE GESTION'!#REF!),"")</f>
        <v>#REF!</v>
      </c>
      <c r="R40" s="57" t="e">
        <f>IF(AND(' RIESGOS DE GESTION'!#REF!="Baja",' RIESGOS DE GESTION'!#REF!="Menor"),CONCATENATE("R5C",' RIESGOS DE GESTION'!#REF!),"")</f>
        <v>#REF!</v>
      </c>
      <c r="S40" s="57" t="e">
        <f>IF(AND(' RIESGOS DE GESTION'!#REF!="Baja",' RIESGOS DE GESTION'!#REF!="Menor"),CONCATENATE("R5C",' RIESGOS DE GESTION'!#REF!),"")</f>
        <v>#REF!</v>
      </c>
      <c r="T40" s="57" t="e">
        <f>IF(AND(' RIESGOS DE GESTION'!#REF!="Baja",' RIESGOS DE GESTION'!#REF!="Menor"),CONCATENATE("R5C",' RIESGOS DE GESTION'!#REF!),"")</f>
        <v>#REF!</v>
      </c>
      <c r="U40" s="58" t="e">
        <f>IF(AND(' RIESGOS DE GESTION'!#REF!="Baja",' RIESGOS DE GESTION'!#REF!="Menor"),CONCATENATE("R5C",' RIESGOS DE GESTION'!#REF!),"")</f>
        <v>#REF!</v>
      </c>
      <c r="V40" s="56" t="e">
        <f>IF(AND(' RIESGOS DE GESTION'!#REF!="Baja",' RIESGOS DE GESTION'!#REF!="Moderado"),CONCATENATE("R5C",' RIESGOS DE GESTION'!#REF!),"")</f>
        <v>#REF!</v>
      </c>
      <c r="W40" s="57" t="e">
        <f>IF(AND(' RIESGOS DE GESTION'!#REF!="Baja",' RIESGOS DE GESTION'!#REF!="Moderado"),CONCATENATE("R5C",' RIESGOS DE GESTION'!#REF!),"")</f>
        <v>#REF!</v>
      </c>
      <c r="X40" s="57" t="e">
        <f>IF(AND(' RIESGOS DE GESTION'!#REF!="Baja",' RIESGOS DE GESTION'!#REF!="Moderado"),CONCATENATE("R5C",' RIESGOS DE GESTION'!#REF!),"")</f>
        <v>#REF!</v>
      </c>
      <c r="Y40" s="57" t="e">
        <f>IF(AND(' RIESGOS DE GESTION'!#REF!="Baja",' RIESGOS DE GESTION'!#REF!="Moderado"),CONCATENATE("R5C",' RIESGOS DE GESTION'!#REF!),"")</f>
        <v>#REF!</v>
      </c>
      <c r="Z40" s="57" t="e">
        <f>IF(AND(' RIESGOS DE GESTION'!#REF!="Baja",' RIESGOS DE GESTION'!#REF!="Moderado"),CONCATENATE("R5C",' RIESGOS DE GESTION'!#REF!),"")</f>
        <v>#REF!</v>
      </c>
      <c r="AA40" s="58" t="e">
        <f>IF(AND(' RIESGOS DE GESTION'!#REF!="Baja",' RIESGOS DE GESTION'!#REF!="Moderado"),CONCATENATE("R5C",' RIESGOS DE GESTION'!#REF!),"")</f>
        <v>#REF!</v>
      </c>
      <c r="AB40" s="41" t="e">
        <f>IF(AND(' RIESGOS DE GESTION'!#REF!="Baja",' RIESGOS DE GESTION'!#REF!="Mayor"),CONCATENATE("R5C",' RIESGOS DE GESTION'!#REF!),"")</f>
        <v>#REF!</v>
      </c>
      <c r="AC40" s="42" t="e">
        <f>IF(AND(' RIESGOS DE GESTION'!#REF!="Baja",' RIESGOS DE GESTION'!#REF!="Mayor"),CONCATENATE("R5C",' RIESGOS DE GESTION'!#REF!),"")</f>
        <v>#REF!</v>
      </c>
      <c r="AD40" s="42" t="e">
        <f>IF(AND(' RIESGOS DE GESTION'!#REF!="Baja",' RIESGOS DE GESTION'!#REF!="Mayor"),CONCATENATE("R5C",' RIESGOS DE GESTION'!#REF!),"")</f>
        <v>#REF!</v>
      </c>
      <c r="AE40" s="42" t="e">
        <f>IF(AND(' RIESGOS DE GESTION'!#REF!="Baja",' RIESGOS DE GESTION'!#REF!="Mayor"),CONCATENATE("R5C",' RIESGOS DE GESTION'!#REF!),"")</f>
        <v>#REF!</v>
      </c>
      <c r="AF40" s="42" t="e">
        <f>IF(AND(' RIESGOS DE GESTION'!#REF!="Baja",' RIESGOS DE GESTION'!#REF!="Mayor"),CONCATENATE("R5C",' RIESGOS DE GESTION'!#REF!),"")</f>
        <v>#REF!</v>
      </c>
      <c r="AG40" s="43" t="e">
        <f>IF(AND(' RIESGOS DE GESTION'!#REF!="Baja",' RIESGOS DE GESTION'!#REF!="Mayor"),CONCATENATE("R5C",' RIESGOS DE GESTION'!#REF!),"")</f>
        <v>#REF!</v>
      </c>
      <c r="AH40" s="44" t="e">
        <f>IF(AND(' RIESGOS DE GESTION'!#REF!="Baja",' RIESGOS DE GESTION'!#REF!="Catastrófico"),CONCATENATE("R5C",' RIESGOS DE GESTION'!#REF!),"")</f>
        <v>#REF!</v>
      </c>
      <c r="AI40" s="45" t="e">
        <f>IF(AND(' RIESGOS DE GESTION'!#REF!="Baja",' RIESGOS DE GESTION'!#REF!="Catastrófico"),CONCATENATE("R5C",' RIESGOS DE GESTION'!#REF!),"")</f>
        <v>#REF!</v>
      </c>
      <c r="AJ40" s="45" t="e">
        <f>IF(AND(' RIESGOS DE GESTION'!#REF!="Baja",' RIESGOS DE GESTION'!#REF!="Catastrófico"),CONCATENATE("R5C",' RIESGOS DE GESTION'!#REF!),"")</f>
        <v>#REF!</v>
      </c>
      <c r="AK40" s="45" t="e">
        <f>IF(AND(' RIESGOS DE GESTION'!#REF!="Baja",' RIESGOS DE GESTION'!#REF!="Catastrófico"),CONCATENATE("R5C",' RIESGOS DE GESTION'!#REF!),"")</f>
        <v>#REF!</v>
      </c>
      <c r="AL40" s="45" t="e">
        <f>IF(AND(' RIESGOS DE GESTION'!#REF!="Baja",' RIESGOS DE GESTION'!#REF!="Catastrófico"),CONCATENATE("R5C",' RIESGOS DE GESTION'!#REF!),"")</f>
        <v>#REF!</v>
      </c>
      <c r="AM40" s="46" t="e">
        <f>IF(AND(' RIESGOS DE GESTION'!#REF!="Baja",' RIESGOS DE GESTION'!#REF!="Catastrófico"),CONCATENATE("R5C",' RIESGOS DE GESTION'!#REF!),"")</f>
        <v>#REF!</v>
      </c>
      <c r="AN40" s="72"/>
      <c r="AO40" s="484"/>
      <c r="AP40" s="485"/>
      <c r="AQ40" s="485"/>
      <c r="AR40" s="485"/>
      <c r="AS40" s="485"/>
      <c r="AT40" s="486"/>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x14ac:dyDescent="0.25">
      <c r="A41" s="72"/>
      <c r="B41" s="412"/>
      <c r="C41" s="412"/>
      <c r="D41" s="413"/>
      <c r="E41" s="453"/>
      <c r="F41" s="454"/>
      <c r="G41" s="454"/>
      <c r="H41" s="454"/>
      <c r="I41" s="454"/>
      <c r="J41" s="65" t="e">
        <f>IF(AND(' RIESGOS DE GESTION'!#REF!="Baja",' RIESGOS DE GESTION'!#REF!="Leve"),CONCATENATE("R6C",' RIESGOS DE GESTION'!#REF!),"")</f>
        <v>#REF!</v>
      </c>
      <c r="K41" s="66" t="e">
        <f>IF(AND(' RIESGOS DE GESTION'!#REF!="Baja",' RIESGOS DE GESTION'!#REF!="Leve"),CONCATENATE("R6C",' RIESGOS DE GESTION'!#REF!),"")</f>
        <v>#REF!</v>
      </c>
      <c r="L41" s="66" t="e">
        <f>IF(AND(' RIESGOS DE GESTION'!#REF!="Baja",' RIESGOS DE GESTION'!#REF!="Leve"),CONCATENATE("R6C",' RIESGOS DE GESTION'!#REF!),"")</f>
        <v>#REF!</v>
      </c>
      <c r="M41" s="66" t="e">
        <f>IF(AND(' RIESGOS DE GESTION'!#REF!="Baja",' RIESGOS DE GESTION'!#REF!="Leve"),CONCATENATE("R6C",' RIESGOS DE GESTION'!#REF!),"")</f>
        <v>#REF!</v>
      </c>
      <c r="N41" s="66" t="e">
        <f>IF(AND(' RIESGOS DE GESTION'!#REF!="Baja",' RIESGOS DE GESTION'!#REF!="Leve"),CONCATENATE("R6C",' RIESGOS DE GESTION'!#REF!),"")</f>
        <v>#REF!</v>
      </c>
      <c r="O41" s="67" t="e">
        <f>IF(AND(' RIESGOS DE GESTION'!#REF!="Baja",' RIESGOS DE GESTION'!#REF!="Leve"),CONCATENATE("R6C",' RIESGOS DE GESTION'!#REF!),"")</f>
        <v>#REF!</v>
      </c>
      <c r="P41" s="56" t="e">
        <f>IF(AND(' RIESGOS DE GESTION'!#REF!="Baja",' RIESGOS DE GESTION'!#REF!="Menor"),CONCATENATE("R6C",' RIESGOS DE GESTION'!#REF!),"")</f>
        <v>#REF!</v>
      </c>
      <c r="Q41" s="57" t="e">
        <f>IF(AND(' RIESGOS DE GESTION'!#REF!="Baja",' RIESGOS DE GESTION'!#REF!="Menor"),CONCATENATE("R6C",' RIESGOS DE GESTION'!#REF!),"")</f>
        <v>#REF!</v>
      </c>
      <c r="R41" s="57" t="e">
        <f>IF(AND(' RIESGOS DE GESTION'!#REF!="Baja",' RIESGOS DE GESTION'!#REF!="Menor"),CONCATENATE("R6C",' RIESGOS DE GESTION'!#REF!),"")</f>
        <v>#REF!</v>
      </c>
      <c r="S41" s="57" t="e">
        <f>IF(AND(' RIESGOS DE GESTION'!#REF!="Baja",' RIESGOS DE GESTION'!#REF!="Menor"),CONCATENATE("R6C",' RIESGOS DE GESTION'!#REF!),"")</f>
        <v>#REF!</v>
      </c>
      <c r="T41" s="57" t="e">
        <f>IF(AND(' RIESGOS DE GESTION'!#REF!="Baja",' RIESGOS DE GESTION'!#REF!="Menor"),CONCATENATE("R6C",' RIESGOS DE GESTION'!#REF!),"")</f>
        <v>#REF!</v>
      </c>
      <c r="U41" s="58" t="e">
        <f>IF(AND(' RIESGOS DE GESTION'!#REF!="Baja",' RIESGOS DE GESTION'!#REF!="Menor"),CONCATENATE("R6C",' RIESGOS DE GESTION'!#REF!),"")</f>
        <v>#REF!</v>
      </c>
      <c r="V41" s="56" t="e">
        <f>IF(AND(' RIESGOS DE GESTION'!#REF!="Baja",' RIESGOS DE GESTION'!#REF!="Moderado"),CONCATENATE("R6C",' RIESGOS DE GESTION'!#REF!),"")</f>
        <v>#REF!</v>
      </c>
      <c r="W41" s="57" t="e">
        <f>IF(AND(' RIESGOS DE GESTION'!#REF!="Baja",' RIESGOS DE GESTION'!#REF!="Moderado"),CONCATENATE("R6C",' RIESGOS DE GESTION'!#REF!),"")</f>
        <v>#REF!</v>
      </c>
      <c r="X41" s="57" t="e">
        <f>IF(AND(' RIESGOS DE GESTION'!#REF!="Baja",' RIESGOS DE GESTION'!#REF!="Moderado"),CONCATENATE("R6C",' RIESGOS DE GESTION'!#REF!),"")</f>
        <v>#REF!</v>
      </c>
      <c r="Y41" s="57" t="e">
        <f>IF(AND(' RIESGOS DE GESTION'!#REF!="Baja",' RIESGOS DE GESTION'!#REF!="Moderado"),CONCATENATE("R6C",' RIESGOS DE GESTION'!#REF!),"")</f>
        <v>#REF!</v>
      </c>
      <c r="Z41" s="57" t="e">
        <f>IF(AND(' RIESGOS DE GESTION'!#REF!="Baja",' RIESGOS DE GESTION'!#REF!="Moderado"),CONCATENATE("R6C",' RIESGOS DE GESTION'!#REF!),"")</f>
        <v>#REF!</v>
      </c>
      <c r="AA41" s="58" t="e">
        <f>IF(AND(' RIESGOS DE GESTION'!#REF!="Baja",' RIESGOS DE GESTION'!#REF!="Moderado"),CONCATENATE("R6C",' RIESGOS DE GESTION'!#REF!),"")</f>
        <v>#REF!</v>
      </c>
      <c r="AB41" s="41" t="e">
        <f>IF(AND(' RIESGOS DE GESTION'!#REF!="Baja",' RIESGOS DE GESTION'!#REF!="Mayor"),CONCATENATE("R6C",' RIESGOS DE GESTION'!#REF!),"")</f>
        <v>#REF!</v>
      </c>
      <c r="AC41" s="42" t="e">
        <f>IF(AND(' RIESGOS DE GESTION'!#REF!="Baja",' RIESGOS DE GESTION'!#REF!="Mayor"),CONCATENATE("R6C",' RIESGOS DE GESTION'!#REF!),"")</f>
        <v>#REF!</v>
      </c>
      <c r="AD41" s="42" t="e">
        <f>IF(AND(' RIESGOS DE GESTION'!#REF!="Baja",' RIESGOS DE GESTION'!#REF!="Mayor"),CONCATENATE("R6C",' RIESGOS DE GESTION'!#REF!),"")</f>
        <v>#REF!</v>
      </c>
      <c r="AE41" s="42" t="e">
        <f>IF(AND(' RIESGOS DE GESTION'!#REF!="Baja",' RIESGOS DE GESTION'!#REF!="Mayor"),CONCATENATE("R6C",' RIESGOS DE GESTION'!#REF!),"")</f>
        <v>#REF!</v>
      </c>
      <c r="AF41" s="42" t="e">
        <f>IF(AND(' RIESGOS DE GESTION'!#REF!="Baja",' RIESGOS DE GESTION'!#REF!="Mayor"),CONCATENATE("R6C",' RIESGOS DE GESTION'!#REF!),"")</f>
        <v>#REF!</v>
      </c>
      <c r="AG41" s="43" t="e">
        <f>IF(AND(' RIESGOS DE GESTION'!#REF!="Baja",' RIESGOS DE GESTION'!#REF!="Mayor"),CONCATENATE("R6C",' RIESGOS DE GESTION'!#REF!),"")</f>
        <v>#REF!</v>
      </c>
      <c r="AH41" s="44" t="e">
        <f>IF(AND(' RIESGOS DE GESTION'!#REF!="Baja",' RIESGOS DE GESTION'!#REF!="Catastrófico"),CONCATENATE("R6C",' RIESGOS DE GESTION'!#REF!),"")</f>
        <v>#REF!</v>
      </c>
      <c r="AI41" s="45" t="e">
        <f>IF(AND(' RIESGOS DE GESTION'!#REF!="Baja",' RIESGOS DE GESTION'!#REF!="Catastrófico"),CONCATENATE("R6C",' RIESGOS DE GESTION'!#REF!),"")</f>
        <v>#REF!</v>
      </c>
      <c r="AJ41" s="45" t="e">
        <f>IF(AND(' RIESGOS DE GESTION'!#REF!="Baja",' RIESGOS DE GESTION'!#REF!="Catastrófico"),CONCATENATE("R6C",' RIESGOS DE GESTION'!#REF!),"")</f>
        <v>#REF!</v>
      </c>
      <c r="AK41" s="45" t="e">
        <f>IF(AND(' RIESGOS DE GESTION'!#REF!="Baja",' RIESGOS DE GESTION'!#REF!="Catastrófico"),CONCATENATE("R6C",' RIESGOS DE GESTION'!#REF!),"")</f>
        <v>#REF!</v>
      </c>
      <c r="AL41" s="45" t="e">
        <f>IF(AND(' RIESGOS DE GESTION'!#REF!="Baja",' RIESGOS DE GESTION'!#REF!="Catastrófico"),CONCATENATE("R6C",' RIESGOS DE GESTION'!#REF!),"")</f>
        <v>#REF!</v>
      </c>
      <c r="AM41" s="46" t="e">
        <f>IF(AND(' RIESGOS DE GESTION'!#REF!="Baja",' RIESGOS DE GESTION'!#REF!="Catastrófico"),CONCATENATE("R6C",' RIESGOS DE GESTION'!#REF!),"")</f>
        <v>#REF!</v>
      </c>
      <c r="AN41" s="72"/>
      <c r="AO41" s="484"/>
      <c r="AP41" s="485"/>
      <c r="AQ41" s="485"/>
      <c r="AR41" s="485"/>
      <c r="AS41" s="485"/>
      <c r="AT41" s="486"/>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x14ac:dyDescent="0.25">
      <c r="A42" s="72"/>
      <c r="B42" s="412"/>
      <c r="C42" s="412"/>
      <c r="D42" s="413"/>
      <c r="E42" s="453"/>
      <c r="F42" s="454"/>
      <c r="G42" s="454"/>
      <c r="H42" s="454"/>
      <c r="I42" s="454"/>
      <c r="J42" s="65" t="e">
        <f>IF(AND(' RIESGOS DE GESTION'!#REF!="Baja",' RIESGOS DE GESTION'!#REF!="Leve"),CONCATENATE("R7C",' RIESGOS DE GESTION'!#REF!),"")</f>
        <v>#REF!</v>
      </c>
      <c r="K42" s="66" t="e">
        <f>IF(AND(' RIESGOS DE GESTION'!#REF!="Baja",' RIESGOS DE GESTION'!#REF!="Leve"),CONCATENATE("R7C",' RIESGOS DE GESTION'!#REF!),"")</f>
        <v>#REF!</v>
      </c>
      <c r="L42" s="66" t="e">
        <f>IF(AND(' RIESGOS DE GESTION'!#REF!="Baja",' RIESGOS DE GESTION'!#REF!="Leve"),CONCATENATE("R7C",' RIESGOS DE GESTION'!#REF!),"")</f>
        <v>#REF!</v>
      </c>
      <c r="M42" s="66" t="e">
        <f>IF(AND(' RIESGOS DE GESTION'!#REF!="Baja",' RIESGOS DE GESTION'!#REF!="Leve"),CONCATENATE("R7C",' RIESGOS DE GESTION'!#REF!),"")</f>
        <v>#REF!</v>
      </c>
      <c r="N42" s="66" t="e">
        <f>IF(AND(' RIESGOS DE GESTION'!#REF!="Baja",' RIESGOS DE GESTION'!#REF!="Leve"),CONCATENATE("R7C",' RIESGOS DE GESTION'!#REF!),"")</f>
        <v>#REF!</v>
      </c>
      <c r="O42" s="67" t="e">
        <f>IF(AND(' RIESGOS DE GESTION'!#REF!="Baja",' RIESGOS DE GESTION'!#REF!="Leve"),CONCATENATE("R7C",' RIESGOS DE GESTION'!#REF!),"")</f>
        <v>#REF!</v>
      </c>
      <c r="P42" s="56" t="e">
        <f>IF(AND(' RIESGOS DE GESTION'!#REF!="Baja",' RIESGOS DE GESTION'!#REF!="Menor"),CONCATENATE("R7C",' RIESGOS DE GESTION'!#REF!),"")</f>
        <v>#REF!</v>
      </c>
      <c r="Q42" s="57" t="e">
        <f>IF(AND(' RIESGOS DE GESTION'!#REF!="Baja",' RIESGOS DE GESTION'!#REF!="Menor"),CONCATENATE("R7C",' RIESGOS DE GESTION'!#REF!),"")</f>
        <v>#REF!</v>
      </c>
      <c r="R42" s="57" t="e">
        <f>IF(AND(' RIESGOS DE GESTION'!#REF!="Baja",' RIESGOS DE GESTION'!#REF!="Menor"),CONCATENATE("R7C",' RIESGOS DE GESTION'!#REF!),"")</f>
        <v>#REF!</v>
      </c>
      <c r="S42" s="57" t="e">
        <f>IF(AND(' RIESGOS DE GESTION'!#REF!="Baja",' RIESGOS DE GESTION'!#REF!="Menor"),CONCATENATE("R7C",' RIESGOS DE GESTION'!#REF!),"")</f>
        <v>#REF!</v>
      </c>
      <c r="T42" s="57" t="e">
        <f>IF(AND(' RIESGOS DE GESTION'!#REF!="Baja",' RIESGOS DE GESTION'!#REF!="Menor"),CONCATENATE("R7C",' RIESGOS DE GESTION'!#REF!),"")</f>
        <v>#REF!</v>
      </c>
      <c r="U42" s="58" t="e">
        <f>IF(AND(' RIESGOS DE GESTION'!#REF!="Baja",' RIESGOS DE GESTION'!#REF!="Menor"),CONCATENATE("R7C",' RIESGOS DE GESTION'!#REF!),"")</f>
        <v>#REF!</v>
      </c>
      <c r="V42" s="56" t="e">
        <f>IF(AND(' RIESGOS DE GESTION'!#REF!="Baja",' RIESGOS DE GESTION'!#REF!="Moderado"),CONCATENATE("R7C",' RIESGOS DE GESTION'!#REF!),"")</f>
        <v>#REF!</v>
      </c>
      <c r="W42" s="57" t="e">
        <f>IF(AND(' RIESGOS DE GESTION'!#REF!="Baja",' RIESGOS DE GESTION'!#REF!="Moderado"),CONCATENATE("R7C",' RIESGOS DE GESTION'!#REF!),"")</f>
        <v>#REF!</v>
      </c>
      <c r="X42" s="57" t="e">
        <f>IF(AND(' RIESGOS DE GESTION'!#REF!="Baja",' RIESGOS DE GESTION'!#REF!="Moderado"),CONCATENATE("R7C",' RIESGOS DE GESTION'!#REF!),"")</f>
        <v>#REF!</v>
      </c>
      <c r="Y42" s="57" t="e">
        <f>IF(AND(' RIESGOS DE GESTION'!#REF!="Baja",' RIESGOS DE GESTION'!#REF!="Moderado"),CONCATENATE("R7C",' RIESGOS DE GESTION'!#REF!),"")</f>
        <v>#REF!</v>
      </c>
      <c r="Z42" s="57" t="e">
        <f>IF(AND(' RIESGOS DE GESTION'!#REF!="Baja",' RIESGOS DE GESTION'!#REF!="Moderado"),CONCATENATE("R7C",' RIESGOS DE GESTION'!#REF!),"")</f>
        <v>#REF!</v>
      </c>
      <c r="AA42" s="58" t="e">
        <f>IF(AND(' RIESGOS DE GESTION'!#REF!="Baja",' RIESGOS DE GESTION'!#REF!="Moderado"),CONCATENATE("R7C",' RIESGOS DE GESTION'!#REF!),"")</f>
        <v>#REF!</v>
      </c>
      <c r="AB42" s="41" t="e">
        <f>IF(AND(' RIESGOS DE GESTION'!#REF!="Baja",' RIESGOS DE GESTION'!#REF!="Mayor"),CONCATENATE("R7C",' RIESGOS DE GESTION'!#REF!),"")</f>
        <v>#REF!</v>
      </c>
      <c r="AC42" s="42" t="e">
        <f>IF(AND(' RIESGOS DE GESTION'!#REF!="Baja",' RIESGOS DE GESTION'!#REF!="Mayor"),CONCATENATE("R7C",' RIESGOS DE GESTION'!#REF!),"")</f>
        <v>#REF!</v>
      </c>
      <c r="AD42" s="42" t="e">
        <f>IF(AND(' RIESGOS DE GESTION'!#REF!="Baja",' RIESGOS DE GESTION'!#REF!="Mayor"),CONCATENATE("R7C",' RIESGOS DE GESTION'!#REF!),"")</f>
        <v>#REF!</v>
      </c>
      <c r="AE42" s="42" t="e">
        <f>IF(AND(' RIESGOS DE GESTION'!#REF!="Baja",' RIESGOS DE GESTION'!#REF!="Mayor"),CONCATENATE("R7C",' RIESGOS DE GESTION'!#REF!),"")</f>
        <v>#REF!</v>
      </c>
      <c r="AF42" s="42" t="e">
        <f>IF(AND(' RIESGOS DE GESTION'!#REF!="Baja",' RIESGOS DE GESTION'!#REF!="Mayor"),CONCATENATE("R7C",' RIESGOS DE GESTION'!#REF!),"")</f>
        <v>#REF!</v>
      </c>
      <c r="AG42" s="43" t="e">
        <f>IF(AND(' RIESGOS DE GESTION'!#REF!="Baja",' RIESGOS DE GESTION'!#REF!="Mayor"),CONCATENATE("R7C",' RIESGOS DE GESTION'!#REF!),"")</f>
        <v>#REF!</v>
      </c>
      <c r="AH42" s="44" t="e">
        <f>IF(AND(' RIESGOS DE GESTION'!#REF!="Baja",' RIESGOS DE GESTION'!#REF!="Catastrófico"),CONCATENATE("R7C",' RIESGOS DE GESTION'!#REF!),"")</f>
        <v>#REF!</v>
      </c>
      <c r="AI42" s="45" t="e">
        <f>IF(AND(' RIESGOS DE GESTION'!#REF!="Baja",' RIESGOS DE GESTION'!#REF!="Catastrófico"),CONCATENATE("R7C",' RIESGOS DE GESTION'!#REF!),"")</f>
        <v>#REF!</v>
      </c>
      <c r="AJ42" s="45" t="e">
        <f>IF(AND(' RIESGOS DE GESTION'!#REF!="Baja",' RIESGOS DE GESTION'!#REF!="Catastrófico"),CONCATENATE("R7C",' RIESGOS DE GESTION'!#REF!),"")</f>
        <v>#REF!</v>
      </c>
      <c r="AK42" s="45" t="e">
        <f>IF(AND(' RIESGOS DE GESTION'!#REF!="Baja",' RIESGOS DE GESTION'!#REF!="Catastrófico"),CONCATENATE("R7C",' RIESGOS DE GESTION'!#REF!),"")</f>
        <v>#REF!</v>
      </c>
      <c r="AL42" s="45" t="e">
        <f>IF(AND(' RIESGOS DE GESTION'!#REF!="Baja",' RIESGOS DE GESTION'!#REF!="Catastrófico"),CONCATENATE("R7C",' RIESGOS DE GESTION'!#REF!),"")</f>
        <v>#REF!</v>
      </c>
      <c r="AM42" s="46" t="e">
        <f>IF(AND(' RIESGOS DE GESTION'!#REF!="Baja",' RIESGOS DE GESTION'!#REF!="Catastrófico"),CONCATENATE("R7C",' RIESGOS DE GESTION'!#REF!),"")</f>
        <v>#REF!</v>
      </c>
      <c r="AN42" s="72"/>
      <c r="AO42" s="484"/>
      <c r="AP42" s="485"/>
      <c r="AQ42" s="485"/>
      <c r="AR42" s="485"/>
      <c r="AS42" s="485"/>
      <c r="AT42" s="486"/>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x14ac:dyDescent="0.25">
      <c r="A43" s="72"/>
      <c r="B43" s="412"/>
      <c r="C43" s="412"/>
      <c r="D43" s="413"/>
      <c r="E43" s="453"/>
      <c r="F43" s="454"/>
      <c r="G43" s="454"/>
      <c r="H43" s="454"/>
      <c r="I43" s="454"/>
      <c r="J43" s="65" t="e">
        <f>IF(AND(' RIESGOS DE GESTION'!#REF!="Baja",' RIESGOS DE GESTION'!#REF!="Leve"),CONCATENATE("R8C",' RIESGOS DE GESTION'!#REF!),"")</f>
        <v>#REF!</v>
      </c>
      <c r="K43" s="66" t="e">
        <f>IF(AND(' RIESGOS DE GESTION'!#REF!="Baja",' RIESGOS DE GESTION'!#REF!="Leve"),CONCATENATE("R8C",' RIESGOS DE GESTION'!#REF!),"")</f>
        <v>#REF!</v>
      </c>
      <c r="L43" s="66" t="e">
        <f>IF(AND(' RIESGOS DE GESTION'!#REF!="Baja",' RIESGOS DE GESTION'!#REF!="Leve"),CONCATENATE("R8C",' RIESGOS DE GESTION'!#REF!),"")</f>
        <v>#REF!</v>
      </c>
      <c r="M43" s="66" t="e">
        <f>IF(AND(' RIESGOS DE GESTION'!#REF!="Baja",' RIESGOS DE GESTION'!#REF!="Leve"),CONCATENATE("R8C",' RIESGOS DE GESTION'!#REF!),"")</f>
        <v>#REF!</v>
      </c>
      <c r="N43" s="66" t="e">
        <f>IF(AND(' RIESGOS DE GESTION'!#REF!="Baja",' RIESGOS DE GESTION'!#REF!="Leve"),CONCATENATE("R8C",' RIESGOS DE GESTION'!#REF!),"")</f>
        <v>#REF!</v>
      </c>
      <c r="O43" s="67" t="e">
        <f>IF(AND(' RIESGOS DE GESTION'!#REF!="Baja",' RIESGOS DE GESTION'!#REF!="Leve"),CONCATENATE("R8C",' RIESGOS DE GESTION'!#REF!),"")</f>
        <v>#REF!</v>
      </c>
      <c r="P43" s="56" t="e">
        <f>IF(AND(' RIESGOS DE GESTION'!#REF!="Baja",' RIESGOS DE GESTION'!#REF!="Menor"),CONCATENATE("R8C",' RIESGOS DE GESTION'!#REF!),"")</f>
        <v>#REF!</v>
      </c>
      <c r="Q43" s="57" t="e">
        <f>IF(AND(' RIESGOS DE GESTION'!#REF!="Baja",' RIESGOS DE GESTION'!#REF!="Menor"),CONCATENATE("R8C",' RIESGOS DE GESTION'!#REF!),"")</f>
        <v>#REF!</v>
      </c>
      <c r="R43" s="57" t="e">
        <f>IF(AND(' RIESGOS DE GESTION'!#REF!="Baja",' RIESGOS DE GESTION'!#REF!="Menor"),CONCATENATE("R8C",' RIESGOS DE GESTION'!#REF!),"")</f>
        <v>#REF!</v>
      </c>
      <c r="S43" s="57" t="e">
        <f>IF(AND(' RIESGOS DE GESTION'!#REF!="Baja",' RIESGOS DE GESTION'!#REF!="Menor"),CONCATENATE("R8C",' RIESGOS DE GESTION'!#REF!),"")</f>
        <v>#REF!</v>
      </c>
      <c r="T43" s="57" t="e">
        <f>IF(AND(' RIESGOS DE GESTION'!#REF!="Baja",' RIESGOS DE GESTION'!#REF!="Menor"),CONCATENATE("R8C",' RIESGOS DE GESTION'!#REF!),"")</f>
        <v>#REF!</v>
      </c>
      <c r="U43" s="58" t="e">
        <f>IF(AND(' RIESGOS DE GESTION'!#REF!="Baja",' RIESGOS DE GESTION'!#REF!="Menor"),CONCATENATE("R8C",' RIESGOS DE GESTION'!#REF!),"")</f>
        <v>#REF!</v>
      </c>
      <c r="V43" s="56" t="e">
        <f>IF(AND(' RIESGOS DE GESTION'!#REF!="Baja",' RIESGOS DE GESTION'!#REF!="Moderado"),CONCATENATE("R8C",' RIESGOS DE GESTION'!#REF!),"")</f>
        <v>#REF!</v>
      </c>
      <c r="W43" s="57" t="e">
        <f>IF(AND(' RIESGOS DE GESTION'!#REF!="Baja",' RIESGOS DE GESTION'!#REF!="Moderado"),CONCATENATE("R8C",' RIESGOS DE GESTION'!#REF!),"")</f>
        <v>#REF!</v>
      </c>
      <c r="X43" s="57" t="e">
        <f>IF(AND(' RIESGOS DE GESTION'!#REF!="Baja",' RIESGOS DE GESTION'!#REF!="Moderado"),CONCATENATE("R8C",' RIESGOS DE GESTION'!#REF!),"")</f>
        <v>#REF!</v>
      </c>
      <c r="Y43" s="57" t="e">
        <f>IF(AND(' RIESGOS DE GESTION'!#REF!="Baja",' RIESGOS DE GESTION'!#REF!="Moderado"),CONCATENATE("R8C",' RIESGOS DE GESTION'!#REF!),"")</f>
        <v>#REF!</v>
      </c>
      <c r="Z43" s="57" t="e">
        <f>IF(AND(' RIESGOS DE GESTION'!#REF!="Baja",' RIESGOS DE GESTION'!#REF!="Moderado"),CONCATENATE("R8C",' RIESGOS DE GESTION'!#REF!),"")</f>
        <v>#REF!</v>
      </c>
      <c r="AA43" s="58" t="e">
        <f>IF(AND(' RIESGOS DE GESTION'!#REF!="Baja",' RIESGOS DE GESTION'!#REF!="Moderado"),CONCATENATE("R8C",' RIESGOS DE GESTION'!#REF!),"")</f>
        <v>#REF!</v>
      </c>
      <c r="AB43" s="41" t="e">
        <f>IF(AND(' RIESGOS DE GESTION'!#REF!="Baja",' RIESGOS DE GESTION'!#REF!="Mayor"),CONCATENATE("R8C",' RIESGOS DE GESTION'!#REF!),"")</f>
        <v>#REF!</v>
      </c>
      <c r="AC43" s="42" t="e">
        <f>IF(AND(' RIESGOS DE GESTION'!#REF!="Baja",' RIESGOS DE GESTION'!#REF!="Mayor"),CONCATENATE("R8C",' RIESGOS DE GESTION'!#REF!),"")</f>
        <v>#REF!</v>
      </c>
      <c r="AD43" s="42" t="e">
        <f>IF(AND(' RIESGOS DE GESTION'!#REF!="Baja",' RIESGOS DE GESTION'!#REF!="Mayor"),CONCATENATE("R8C",' RIESGOS DE GESTION'!#REF!),"")</f>
        <v>#REF!</v>
      </c>
      <c r="AE43" s="42" t="e">
        <f>IF(AND(' RIESGOS DE GESTION'!#REF!="Baja",' RIESGOS DE GESTION'!#REF!="Mayor"),CONCATENATE("R8C",' RIESGOS DE GESTION'!#REF!),"")</f>
        <v>#REF!</v>
      </c>
      <c r="AF43" s="42" t="e">
        <f>IF(AND(' RIESGOS DE GESTION'!#REF!="Baja",' RIESGOS DE GESTION'!#REF!="Mayor"),CONCATENATE("R8C",' RIESGOS DE GESTION'!#REF!),"")</f>
        <v>#REF!</v>
      </c>
      <c r="AG43" s="43" t="e">
        <f>IF(AND(' RIESGOS DE GESTION'!#REF!="Baja",' RIESGOS DE GESTION'!#REF!="Mayor"),CONCATENATE("R8C",' RIESGOS DE GESTION'!#REF!),"")</f>
        <v>#REF!</v>
      </c>
      <c r="AH43" s="44" t="e">
        <f>IF(AND(' RIESGOS DE GESTION'!#REF!="Baja",' RIESGOS DE GESTION'!#REF!="Catastrófico"),CONCATENATE("R8C",' RIESGOS DE GESTION'!#REF!),"")</f>
        <v>#REF!</v>
      </c>
      <c r="AI43" s="45" t="e">
        <f>IF(AND(' RIESGOS DE GESTION'!#REF!="Baja",' RIESGOS DE GESTION'!#REF!="Catastrófico"),CONCATENATE("R8C",' RIESGOS DE GESTION'!#REF!),"")</f>
        <v>#REF!</v>
      </c>
      <c r="AJ43" s="45" t="e">
        <f>IF(AND(' RIESGOS DE GESTION'!#REF!="Baja",' RIESGOS DE GESTION'!#REF!="Catastrófico"),CONCATENATE("R8C",' RIESGOS DE GESTION'!#REF!),"")</f>
        <v>#REF!</v>
      </c>
      <c r="AK43" s="45" t="e">
        <f>IF(AND(' RIESGOS DE GESTION'!#REF!="Baja",' RIESGOS DE GESTION'!#REF!="Catastrófico"),CONCATENATE("R8C",' RIESGOS DE GESTION'!#REF!),"")</f>
        <v>#REF!</v>
      </c>
      <c r="AL43" s="45" t="e">
        <f>IF(AND(' RIESGOS DE GESTION'!#REF!="Baja",' RIESGOS DE GESTION'!#REF!="Catastrófico"),CONCATENATE("R8C",' RIESGOS DE GESTION'!#REF!),"")</f>
        <v>#REF!</v>
      </c>
      <c r="AM43" s="46" t="e">
        <f>IF(AND(' RIESGOS DE GESTION'!#REF!="Baja",' RIESGOS DE GESTION'!#REF!="Catastrófico"),CONCATENATE("R8C",' RIESGOS DE GESTION'!#REF!),"")</f>
        <v>#REF!</v>
      </c>
      <c r="AN43" s="72"/>
      <c r="AO43" s="484"/>
      <c r="AP43" s="485"/>
      <c r="AQ43" s="485"/>
      <c r="AR43" s="485"/>
      <c r="AS43" s="485"/>
      <c r="AT43" s="486"/>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x14ac:dyDescent="0.25">
      <c r="A44" s="72"/>
      <c r="B44" s="412"/>
      <c r="C44" s="412"/>
      <c r="D44" s="413"/>
      <c r="E44" s="453"/>
      <c r="F44" s="454"/>
      <c r="G44" s="454"/>
      <c r="H44" s="454"/>
      <c r="I44" s="454"/>
      <c r="J44" s="65" t="e">
        <f>IF(AND(' RIESGOS DE GESTION'!#REF!="Baja",' RIESGOS DE GESTION'!#REF!="Leve"),CONCATENATE("R9C",' RIESGOS DE GESTION'!#REF!),"")</f>
        <v>#REF!</v>
      </c>
      <c r="K44" s="66" t="e">
        <f>IF(AND(' RIESGOS DE GESTION'!#REF!="Baja",' RIESGOS DE GESTION'!#REF!="Leve"),CONCATENATE("R9C",' RIESGOS DE GESTION'!#REF!),"")</f>
        <v>#REF!</v>
      </c>
      <c r="L44" s="66" t="e">
        <f>IF(AND(' RIESGOS DE GESTION'!#REF!="Baja",' RIESGOS DE GESTION'!#REF!="Leve"),CONCATENATE("R9C",' RIESGOS DE GESTION'!#REF!),"")</f>
        <v>#REF!</v>
      </c>
      <c r="M44" s="66" t="e">
        <f>IF(AND(' RIESGOS DE GESTION'!#REF!="Baja",' RIESGOS DE GESTION'!#REF!="Leve"),CONCATENATE("R9C",' RIESGOS DE GESTION'!#REF!),"")</f>
        <v>#REF!</v>
      </c>
      <c r="N44" s="66" t="e">
        <f>IF(AND(' RIESGOS DE GESTION'!#REF!="Baja",' RIESGOS DE GESTION'!#REF!="Leve"),CONCATENATE("R9C",' RIESGOS DE GESTION'!#REF!),"")</f>
        <v>#REF!</v>
      </c>
      <c r="O44" s="67" t="e">
        <f>IF(AND(' RIESGOS DE GESTION'!#REF!="Baja",' RIESGOS DE GESTION'!#REF!="Leve"),CONCATENATE("R9C",' RIESGOS DE GESTION'!#REF!),"")</f>
        <v>#REF!</v>
      </c>
      <c r="P44" s="56" t="e">
        <f>IF(AND(' RIESGOS DE GESTION'!#REF!="Baja",' RIESGOS DE GESTION'!#REF!="Menor"),CONCATENATE("R9C",' RIESGOS DE GESTION'!#REF!),"")</f>
        <v>#REF!</v>
      </c>
      <c r="Q44" s="57" t="e">
        <f>IF(AND(' RIESGOS DE GESTION'!#REF!="Baja",' RIESGOS DE GESTION'!#REF!="Menor"),CONCATENATE("R9C",' RIESGOS DE GESTION'!#REF!),"")</f>
        <v>#REF!</v>
      </c>
      <c r="R44" s="57" t="e">
        <f>IF(AND(' RIESGOS DE GESTION'!#REF!="Baja",' RIESGOS DE GESTION'!#REF!="Menor"),CONCATENATE("R9C",' RIESGOS DE GESTION'!#REF!),"")</f>
        <v>#REF!</v>
      </c>
      <c r="S44" s="57" t="e">
        <f>IF(AND(' RIESGOS DE GESTION'!#REF!="Baja",' RIESGOS DE GESTION'!#REF!="Menor"),CONCATENATE("R9C",' RIESGOS DE GESTION'!#REF!),"")</f>
        <v>#REF!</v>
      </c>
      <c r="T44" s="57" t="e">
        <f>IF(AND(' RIESGOS DE GESTION'!#REF!="Baja",' RIESGOS DE GESTION'!#REF!="Menor"),CONCATENATE("R9C",' RIESGOS DE GESTION'!#REF!),"")</f>
        <v>#REF!</v>
      </c>
      <c r="U44" s="58" t="e">
        <f>IF(AND(' RIESGOS DE GESTION'!#REF!="Baja",' RIESGOS DE GESTION'!#REF!="Menor"),CONCATENATE("R9C",' RIESGOS DE GESTION'!#REF!),"")</f>
        <v>#REF!</v>
      </c>
      <c r="V44" s="56" t="e">
        <f>IF(AND(' RIESGOS DE GESTION'!#REF!="Baja",' RIESGOS DE GESTION'!#REF!="Moderado"),CONCATENATE("R9C",' RIESGOS DE GESTION'!#REF!),"")</f>
        <v>#REF!</v>
      </c>
      <c r="W44" s="57" t="e">
        <f>IF(AND(' RIESGOS DE GESTION'!#REF!="Baja",' RIESGOS DE GESTION'!#REF!="Moderado"),CONCATENATE("R9C",' RIESGOS DE GESTION'!#REF!),"")</f>
        <v>#REF!</v>
      </c>
      <c r="X44" s="57" t="e">
        <f>IF(AND(' RIESGOS DE GESTION'!#REF!="Baja",' RIESGOS DE GESTION'!#REF!="Moderado"),CONCATENATE("R9C",' RIESGOS DE GESTION'!#REF!),"")</f>
        <v>#REF!</v>
      </c>
      <c r="Y44" s="57" t="e">
        <f>IF(AND(' RIESGOS DE GESTION'!#REF!="Baja",' RIESGOS DE GESTION'!#REF!="Moderado"),CONCATENATE("R9C",' RIESGOS DE GESTION'!#REF!),"")</f>
        <v>#REF!</v>
      </c>
      <c r="Z44" s="57" t="e">
        <f>IF(AND(' RIESGOS DE GESTION'!#REF!="Baja",' RIESGOS DE GESTION'!#REF!="Moderado"),CONCATENATE("R9C",' RIESGOS DE GESTION'!#REF!),"")</f>
        <v>#REF!</v>
      </c>
      <c r="AA44" s="58" t="e">
        <f>IF(AND(' RIESGOS DE GESTION'!#REF!="Baja",' RIESGOS DE GESTION'!#REF!="Moderado"),CONCATENATE("R9C",' RIESGOS DE GESTION'!#REF!),"")</f>
        <v>#REF!</v>
      </c>
      <c r="AB44" s="41" t="e">
        <f>IF(AND(' RIESGOS DE GESTION'!#REF!="Baja",' RIESGOS DE GESTION'!#REF!="Mayor"),CONCATENATE("R9C",' RIESGOS DE GESTION'!#REF!),"")</f>
        <v>#REF!</v>
      </c>
      <c r="AC44" s="42" t="e">
        <f>IF(AND(' RIESGOS DE GESTION'!#REF!="Baja",' RIESGOS DE GESTION'!#REF!="Mayor"),CONCATENATE("R9C",' RIESGOS DE GESTION'!#REF!),"")</f>
        <v>#REF!</v>
      </c>
      <c r="AD44" s="42" t="e">
        <f>IF(AND(' RIESGOS DE GESTION'!#REF!="Baja",' RIESGOS DE GESTION'!#REF!="Mayor"),CONCATENATE("R9C",' RIESGOS DE GESTION'!#REF!),"")</f>
        <v>#REF!</v>
      </c>
      <c r="AE44" s="42" t="e">
        <f>IF(AND(' RIESGOS DE GESTION'!#REF!="Baja",' RIESGOS DE GESTION'!#REF!="Mayor"),CONCATENATE("R9C",' RIESGOS DE GESTION'!#REF!),"")</f>
        <v>#REF!</v>
      </c>
      <c r="AF44" s="42" t="e">
        <f>IF(AND(' RIESGOS DE GESTION'!#REF!="Baja",' RIESGOS DE GESTION'!#REF!="Mayor"),CONCATENATE("R9C",' RIESGOS DE GESTION'!#REF!),"")</f>
        <v>#REF!</v>
      </c>
      <c r="AG44" s="43" t="e">
        <f>IF(AND(' RIESGOS DE GESTION'!#REF!="Baja",' RIESGOS DE GESTION'!#REF!="Mayor"),CONCATENATE("R9C",' RIESGOS DE GESTION'!#REF!),"")</f>
        <v>#REF!</v>
      </c>
      <c r="AH44" s="44" t="e">
        <f>IF(AND(' RIESGOS DE GESTION'!#REF!="Baja",' RIESGOS DE GESTION'!#REF!="Catastrófico"),CONCATENATE("R9C",' RIESGOS DE GESTION'!#REF!),"")</f>
        <v>#REF!</v>
      </c>
      <c r="AI44" s="45" t="e">
        <f>IF(AND(' RIESGOS DE GESTION'!#REF!="Baja",' RIESGOS DE GESTION'!#REF!="Catastrófico"),CONCATENATE("R9C",' RIESGOS DE GESTION'!#REF!),"")</f>
        <v>#REF!</v>
      </c>
      <c r="AJ44" s="45" t="e">
        <f>IF(AND(' RIESGOS DE GESTION'!#REF!="Baja",' RIESGOS DE GESTION'!#REF!="Catastrófico"),CONCATENATE("R9C",' RIESGOS DE GESTION'!#REF!),"")</f>
        <v>#REF!</v>
      </c>
      <c r="AK44" s="45" t="e">
        <f>IF(AND(' RIESGOS DE GESTION'!#REF!="Baja",' RIESGOS DE GESTION'!#REF!="Catastrófico"),CONCATENATE("R9C",' RIESGOS DE GESTION'!#REF!),"")</f>
        <v>#REF!</v>
      </c>
      <c r="AL44" s="45" t="e">
        <f>IF(AND(' RIESGOS DE GESTION'!#REF!="Baja",' RIESGOS DE GESTION'!#REF!="Catastrófico"),CONCATENATE("R9C",' RIESGOS DE GESTION'!#REF!),"")</f>
        <v>#REF!</v>
      </c>
      <c r="AM44" s="46" t="e">
        <f>IF(AND(' RIESGOS DE GESTION'!#REF!="Baja",' RIESGOS DE GESTION'!#REF!="Catastrófico"),CONCATENATE("R9C",' RIESGOS DE GESTION'!#REF!),"")</f>
        <v>#REF!</v>
      </c>
      <c r="AN44" s="72"/>
      <c r="AO44" s="484"/>
      <c r="AP44" s="485"/>
      <c r="AQ44" s="485"/>
      <c r="AR44" s="485"/>
      <c r="AS44" s="485"/>
      <c r="AT44" s="486"/>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x14ac:dyDescent="0.3">
      <c r="A45" s="72"/>
      <c r="B45" s="412"/>
      <c r="C45" s="412"/>
      <c r="D45" s="413"/>
      <c r="E45" s="456"/>
      <c r="F45" s="457"/>
      <c r="G45" s="457"/>
      <c r="H45" s="457"/>
      <c r="I45" s="457"/>
      <c r="J45" s="68" t="e">
        <f>IF(AND(' RIESGOS DE GESTION'!#REF!="Baja",' RIESGOS DE GESTION'!#REF!="Leve"),CONCATENATE("R10C",' RIESGOS DE GESTION'!#REF!),"")</f>
        <v>#REF!</v>
      </c>
      <c r="K45" s="69" t="e">
        <f>IF(AND(' RIESGOS DE GESTION'!#REF!="Baja",' RIESGOS DE GESTION'!#REF!="Leve"),CONCATENATE("R10C",' RIESGOS DE GESTION'!#REF!),"")</f>
        <v>#REF!</v>
      </c>
      <c r="L45" s="69" t="e">
        <f>IF(AND(' RIESGOS DE GESTION'!#REF!="Baja",' RIESGOS DE GESTION'!#REF!="Leve"),CONCATENATE("R10C",' RIESGOS DE GESTION'!#REF!),"")</f>
        <v>#REF!</v>
      </c>
      <c r="M45" s="69" t="e">
        <f>IF(AND(' RIESGOS DE GESTION'!#REF!="Baja",' RIESGOS DE GESTION'!#REF!="Leve"),CONCATENATE("R10C",' RIESGOS DE GESTION'!#REF!),"")</f>
        <v>#REF!</v>
      </c>
      <c r="N45" s="69" t="e">
        <f>IF(AND(' RIESGOS DE GESTION'!#REF!="Baja",' RIESGOS DE GESTION'!#REF!="Leve"),CONCATENATE("R10C",' RIESGOS DE GESTION'!#REF!),"")</f>
        <v>#REF!</v>
      </c>
      <c r="O45" s="70" t="e">
        <f>IF(AND(' RIESGOS DE GESTION'!#REF!="Baja",' RIESGOS DE GESTION'!#REF!="Leve"),CONCATENATE("R10C",' RIESGOS DE GESTION'!#REF!),"")</f>
        <v>#REF!</v>
      </c>
      <c r="P45" s="56" t="e">
        <f>IF(AND(' RIESGOS DE GESTION'!#REF!="Baja",' RIESGOS DE GESTION'!#REF!="Menor"),CONCATENATE("R10C",' RIESGOS DE GESTION'!#REF!),"")</f>
        <v>#REF!</v>
      </c>
      <c r="Q45" s="57" t="e">
        <f>IF(AND(' RIESGOS DE GESTION'!#REF!="Baja",' RIESGOS DE GESTION'!#REF!="Menor"),CONCATENATE("R10C",' RIESGOS DE GESTION'!#REF!),"")</f>
        <v>#REF!</v>
      </c>
      <c r="R45" s="57" t="e">
        <f>IF(AND(' RIESGOS DE GESTION'!#REF!="Baja",' RIESGOS DE GESTION'!#REF!="Menor"),CONCATENATE("R10C",' RIESGOS DE GESTION'!#REF!),"")</f>
        <v>#REF!</v>
      </c>
      <c r="S45" s="57" t="e">
        <f>IF(AND(' RIESGOS DE GESTION'!#REF!="Baja",' RIESGOS DE GESTION'!#REF!="Menor"),CONCATENATE("R10C",' RIESGOS DE GESTION'!#REF!),"")</f>
        <v>#REF!</v>
      </c>
      <c r="T45" s="57" t="e">
        <f>IF(AND(' RIESGOS DE GESTION'!#REF!="Baja",' RIESGOS DE GESTION'!#REF!="Menor"),CONCATENATE("R10C",' RIESGOS DE GESTION'!#REF!),"")</f>
        <v>#REF!</v>
      </c>
      <c r="U45" s="58" t="e">
        <f>IF(AND(' RIESGOS DE GESTION'!#REF!="Baja",' RIESGOS DE GESTION'!#REF!="Menor"),CONCATENATE("R10C",' RIESGOS DE GESTION'!#REF!),"")</f>
        <v>#REF!</v>
      </c>
      <c r="V45" s="59" t="e">
        <f>IF(AND(' RIESGOS DE GESTION'!#REF!="Baja",' RIESGOS DE GESTION'!#REF!="Moderado"),CONCATENATE("R10C",' RIESGOS DE GESTION'!#REF!),"")</f>
        <v>#REF!</v>
      </c>
      <c r="W45" s="60" t="e">
        <f>IF(AND(' RIESGOS DE GESTION'!#REF!="Baja",' RIESGOS DE GESTION'!#REF!="Moderado"),CONCATENATE("R10C",' RIESGOS DE GESTION'!#REF!),"")</f>
        <v>#REF!</v>
      </c>
      <c r="X45" s="60" t="e">
        <f>IF(AND(' RIESGOS DE GESTION'!#REF!="Baja",' RIESGOS DE GESTION'!#REF!="Moderado"),CONCATENATE("R10C",' RIESGOS DE GESTION'!#REF!),"")</f>
        <v>#REF!</v>
      </c>
      <c r="Y45" s="60" t="e">
        <f>IF(AND(' RIESGOS DE GESTION'!#REF!="Baja",' RIESGOS DE GESTION'!#REF!="Moderado"),CONCATENATE("R10C",' RIESGOS DE GESTION'!#REF!),"")</f>
        <v>#REF!</v>
      </c>
      <c r="Z45" s="60" t="e">
        <f>IF(AND(' RIESGOS DE GESTION'!#REF!="Baja",' RIESGOS DE GESTION'!#REF!="Moderado"),CONCATENATE("R10C",' RIESGOS DE GESTION'!#REF!),"")</f>
        <v>#REF!</v>
      </c>
      <c r="AA45" s="61" t="e">
        <f>IF(AND(' RIESGOS DE GESTION'!#REF!="Baja",' RIESGOS DE GESTION'!#REF!="Moderado"),CONCATENATE("R10C",' RIESGOS DE GESTION'!#REF!),"")</f>
        <v>#REF!</v>
      </c>
      <c r="AB45" s="47" t="e">
        <f>IF(AND(' RIESGOS DE GESTION'!#REF!="Baja",' RIESGOS DE GESTION'!#REF!="Mayor"),CONCATENATE("R10C",' RIESGOS DE GESTION'!#REF!),"")</f>
        <v>#REF!</v>
      </c>
      <c r="AC45" s="48" t="e">
        <f>IF(AND(' RIESGOS DE GESTION'!#REF!="Baja",' RIESGOS DE GESTION'!#REF!="Mayor"),CONCATENATE("R10C",' RIESGOS DE GESTION'!#REF!),"")</f>
        <v>#REF!</v>
      </c>
      <c r="AD45" s="48" t="e">
        <f>IF(AND(' RIESGOS DE GESTION'!#REF!="Baja",' RIESGOS DE GESTION'!#REF!="Mayor"),CONCATENATE("R10C",' RIESGOS DE GESTION'!#REF!),"")</f>
        <v>#REF!</v>
      </c>
      <c r="AE45" s="48" t="e">
        <f>IF(AND(' RIESGOS DE GESTION'!#REF!="Baja",' RIESGOS DE GESTION'!#REF!="Mayor"),CONCATENATE("R10C",' RIESGOS DE GESTION'!#REF!),"")</f>
        <v>#REF!</v>
      </c>
      <c r="AF45" s="48" t="e">
        <f>IF(AND(' RIESGOS DE GESTION'!#REF!="Baja",' RIESGOS DE GESTION'!#REF!="Mayor"),CONCATENATE("R10C",' RIESGOS DE GESTION'!#REF!),"")</f>
        <v>#REF!</v>
      </c>
      <c r="AG45" s="49" t="e">
        <f>IF(AND(' RIESGOS DE GESTION'!#REF!="Baja",' RIESGOS DE GESTION'!#REF!="Mayor"),CONCATENATE("R10C",' RIESGOS DE GESTION'!#REF!),"")</f>
        <v>#REF!</v>
      </c>
      <c r="AH45" s="50" t="e">
        <f>IF(AND(' RIESGOS DE GESTION'!#REF!="Baja",' RIESGOS DE GESTION'!#REF!="Catastrófico"),CONCATENATE("R10C",' RIESGOS DE GESTION'!#REF!),"")</f>
        <v>#REF!</v>
      </c>
      <c r="AI45" s="51" t="e">
        <f>IF(AND(' RIESGOS DE GESTION'!#REF!="Baja",' RIESGOS DE GESTION'!#REF!="Catastrófico"),CONCATENATE("R10C",' RIESGOS DE GESTION'!#REF!),"")</f>
        <v>#REF!</v>
      </c>
      <c r="AJ45" s="51" t="e">
        <f>IF(AND(' RIESGOS DE GESTION'!#REF!="Baja",' RIESGOS DE GESTION'!#REF!="Catastrófico"),CONCATENATE("R10C",' RIESGOS DE GESTION'!#REF!),"")</f>
        <v>#REF!</v>
      </c>
      <c r="AK45" s="51" t="e">
        <f>IF(AND(' RIESGOS DE GESTION'!#REF!="Baja",' RIESGOS DE GESTION'!#REF!="Catastrófico"),CONCATENATE("R10C",' RIESGOS DE GESTION'!#REF!),"")</f>
        <v>#REF!</v>
      </c>
      <c r="AL45" s="51" t="e">
        <f>IF(AND(' RIESGOS DE GESTION'!#REF!="Baja",' RIESGOS DE GESTION'!#REF!="Catastrófico"),CONCATENATE("R10C",' RIESGOS DE GESTION'!#REF!),"")</f>
        <v>#REF!</v>
      </c>
      <c r="AM45" s="52" t="e">
        <f>IF(AND(' RIESGOS DE GESTION'!#REF!="Baja",' RIESGOS DE GESTION'!#REF!="Catastrófico"),CONCATENATE("R10C",' RIESGOS DE GESTION'!#REF!),"")</f>
        <v>#REF!</v>
      </c>
      <c r="AN45" s="72"/>
      <c r="AO45" s="487"/>
      <c r="AP45" s="488"/>
      <c r="AQ45" s="488"/>
      <c r="AR45" s="488"/>
      <c r="AS45" s="488"/>
      <c r="AT45" s="489"/>
    </row>
    <row r="46" spans="1:80" ht="46.5" customHeight="1" x14ac:dyDescent="0.35">
      <c r="A46" s="72"/>
      <c r="B46" s="412"/>
      <c r="C46" s="412"/>
      <c r="D46" s="413"/>
      <c r="E46" s="450" t="s">
        <v>280</v>
      </c>
      <c r="F46" s="451"/>
      <c r="G46" s="451"/>
      <c r="H46" s="451"/>
      <c r="I46" s="452"/>
      <c r="J46" s="62" t="e">
        <f>IF(AND(' RIESGOS DE GESTION'!#REF!="Muy Baja",' RIESGOS DE GESTION'!#REF!="Leve"),CONCATENATE("R1C",' RIESGOS DE GESTION'!#REF!),"")</f>
        <v>#REF!</v>
      </c>
      <c r="K46" s="63" t="e">
        <f>IF(AND(' RIESGOS DE GESTION'!#REF!="Muy Baja",' RIESGOS DE GESTION'!#REF!="Leve"),CONCATENATE("R1C",' RIESGOS DE GESTION'!#REF!),"")</f>
        <v>#REF!</v>
      </c>
      <c r="L46" s="63" t="e">
        <f>IF(AND(' RIESGOS DE GESTION'!#REF!="Muy Baja",' RIESGOS DE GESTION'!#REF!="Leve"),CONCATENATE("R1C",' RIESGOS DE GESTION'!#REF!),"")</f>
        <v>#REF!</v>
      </c>
      <c r="M46" s="63" t="e">
        <f>IF(AND(' RIESGOS DE GESTION'!#REF!="Muy Baja",' RIESGOS DE GESTION'!#REF!="Leve"),CONCATENATE("R1C",' RIESGOS DE GESTION'!#REF!),"")</f>
        <v>#REF!</v>
      </c>
      <c r="N46" s="63" t="e">
        <f>IF(AND(' RIESGOS DE GESTION'!#REF!="Muy Baja",' RIESGOS DE GESTION'!#REF!="Leve"),CONCATENATE("R1C",' RIESGOS DE GESTION'!#REF!),"")</f>
        <v>#REF!</v>
      </c>
      <c r="O46" s="64" t="e">
        <f>IF(AND(' RIESGOS DE GESTION'!#REF!="Muy Baja",' RIESGOS DE GESTION'!#REF!="Leve"),CONCATENATE("R1C",' RIESGOS DE GESTION'!#REF!),"")</f>
        <v>#REF!</v>
      </c>
      <c r="P46" s="62" t="e">
        <f>IF(AND(' RIESGOS DE GESTION'!#REF!="Muy Baja",' RIESGOS DE GESTION'!#REF!="Menor"),CONCATENATE("R1C",' RIESGOS DE GESTION'!#REF!),"")</f>
        <v>#REF!</v>
      </c>
      <c r="Q46" s="63" t="e">
        <f>IF(AND(' RIESGOS DE GESTION'!#REF!="Muy Baja",' RIESGOS DE GESTION'!#REF!="Menor"),CONCATENATE("R1C",' RIESGOS DE GESTION'!#REF!),"")</f>
        <v>#REF!</v>
      </c>
      <c r="R46" s="63" t="e">
        <f>IF(AND(' RIESGOS DE GESTION'!#REF!="Muy Baja",' RIESGOS DE GESTION'!#REF!="Menor"),CONCATENATE("R1C",' RIESGOS DE GESTION'!#REF!),"")</f>
        <v>#REF!</v>
      </c>
      <c r="S46" s="63" t="e">
        <f>IF(AND(' RIESGOS DE GESTION'!#REF!="Muy Baja",' RIESGOS DE GESTION'!#REF!="Menor"),CONCATENATE("R1C",' RIESGOS DE GESTION'!#REF!),"")</f>
        <v>#REF!</v>
      </c>
      <c r="T46" s="63" t="e">
        <f>IF(AND(' RIESGOS DE GESTION'!#REF!="Muy Baja",' RIESGOS DE GESTION'!#REF!="Menor"),CONCATENATE("R1C",' RIESGOS DE GESTION'!#REF!),"")</f>
        <v>#REF!</v>
      </c>
      <c r="U46" s="64" t="e">
        <f>IF(AND(' RIESGOS DE GESTION'!#REF!="Muy Baja",' RIESGOS DE GESTION'!#REF!="Menor"),CONCATENATE("R1C",' RIESGOS DE GESTION'!#REF!),"")</f>
        <v>#REF!</v>
      </c>
      <c r="V46" s="53" t="e">
        <f>IF(AND(' RIESGOS DE GESTION'!#REF!="Muy Baja",' RIESGOS DE GESTION'!#REF!="Moderado"),CONCATENATE("R1C",' RIESGOS DE GESTION'!#REF!),"")</f>
        <v>#REF!</v>
      </c>
      <c r="W46" s="71" t="e">
        <f>IF(AND(' RIESGOS DE GESTION'!#REF!="Muy Baja",' RIESGOS DE GESTION'!#REF!="Moderado"),CONCATENATE("R1C",' RIESGOS DE GESTION'!#REF!),"")</f>
        <v>#REF!</v>
      </c>
      <c r="X46" s="54" t="e">
        <f>IF(AND(' RIESGOS DE GESTION'!#REF!="Muy Baja",' RIESGOS DE GESTION'!#REF!="Moderado"),CONCATENATE("R1C",' RIESGOS DE GESTION'!#REF!),"")</f>
        <v>#REF!</v>
      </c>
      <c r="Y46" s="54" t="e">
        <f>IF(AND(' RIESGOS DE GESTION'!#REF!="Muy Baja",' RIESGOS DE GESTION'!#REF!="Moderado"),CONCATENATE("R1C",' RIESGOS DE GESTION'!#REF!),"")</f>
        <v>#REF!</v>
      </c>
      <c r="Z46" s="54" t="e">
        <f>IF(AND(' RIESGOS DE GESTION'!#REF!="Muy Baja",' RIESGOS DE GESTION'!#REF!="Moderado"),CONCATENATE("R1C",' RIESGOS DE GESTION'!#REF!),"")</f>
        <v>#REF!</v>
      </c>
      <c r="AA46" s="55" t="e">
        <f>IF(AND(' RIESGOS DE GESTION'!#REF!="Muy Baja",' RIESGOS DE GESTION'!#REF!="Moderado"),CONCATENATE("R1C",' RIESGOS DE GESTION'!#REF!),"")</f>
        <v>#REF!</v>
      </c>
      <c r="AB46" s="35" t="e">
        <f>IF(AND(' RIESGOS DE GESTION'!#REF!="Muy Baja",' RIESGOS DE GESTION'!#REF!="Mayor"),CONCATENATE("R1C",' RIESGOS DE GESTION'!#REF!),"")</f>
        <v>#REF!</v>
      </c>
      <c r="AC46" s="36" t="e">
        <f>IF(AND(' RIESGOS DE GESTION'!#REF!="Muy Baja",' RIESGOS DE GESTION'!#REF!="Mayor"),CONCATENATE("R1C",' RIESGOS DE GESTION'!#REF!),"")</f>
        <v>#REF!</v>
      </c>
      <c r="AD46" s="36" t="e">
        <f>IF(AND(' RIESGOS DE GESTION'!#REF!="Muy Baja",' RIESGOS DE GESTION'!#REF!="Mayor"),CONCATENATE("R1C",' RIESGOS DE GESTION'!#REF!),"")</f>
        <v>#REF!</v>
      </c>
      <c r="AE46" s="36" t="e">
        <f>IF(AND(' RIESGOS DE GESTION'!#REF!="Muy Baja",' RIESGOS DE GESTION'!#REF!="Mayor"),CONCATENATE("R1C",' RIESGOS DE GESTION'!#REF!),"")</f>
        <v>#REF!</v>
      </c>
      <c r="AF46" s="36" t="e">
        <f>IF(AND(' RIESGOS DE GESTION'!#REF!="Muy Baja",' RIESGOS DE GESTION'!#REF!="Mayor"),CONCATENATE("R1C",' RIESGOS DE GESTION'!#REF!),"")</f>
        <v>#REF!</v>
      </c>
      <c r="AG46" s="37" t="e">
        <f>IF(AND(' RIESGOS DE GESTION'!#REF!="Muy Baja",' RIESGOS DE GESTION'!#REF!="Mayor"),CONCATENATE("R1C",' RIESGOS DE GESTION'!#REF!),"")</f>
        <v>#REF!</v>
      </c>
      <c r="AH46" s="38" t="e">
        <f>IF(AND(' RIESGOS DE GESTION'!#REF!="Muy Baja",' RIESGOS DE GESTION'!#REF!="Catastrófico"),CONCATENATE("R1C",' RIESGOS DE GESTION'!#REF!),"")</f>
        <v>#REF!</v>
      </c>
      <c r="AI46" s="39" t="e">
        <f>IF(AND(' RIESGOS DE GESTION'!#REF!="Muy Baja",' RIESGOS DE GESTION'!#REF!="Catastrófico"),CONCATENATE("R1C",' RIESGOS DE GESTION'!#REF!),"")</f>
        <v>#REF!</v>
      </c>
      <c r="AJ46" s="39" t="e">
        <f>IF(AND(' RIESGOS DE GESTION'!#REF!="Muy Baja",' RIESGOS DE GESTION'!#REF!="Catastrófico"),CONCATENATE("R1C",' RIESGOS DE GESTION'!#REF!),"")</f>
        <v>#REF!</v>
      </c>
      <c r="AK46" s="39" t="e">
        <f>IF(AND(' RIESGOS DE GESTION'!#REF!="Muy Baja",' RIESGOS DE GESTION'!#REF!="Catastrófico"),CONCATENATE("R1C",' RIESGOS DE GESTION'!#REF!),"")</f>
        <v>#REF!</v>
      </c>
      <c r="AL46" s="39" t="e">
        <f>IF(AND(' RIESGOS DE GESTION'!#REF!="Muy Baja",' RIESGOS DE GESTION'!#REF!="Catastrófico"),CONCATENATE("R1C",' RIESGOS DE GESTION'!#REF!),"")</f>
        <v>#REF!</v>
      </c>
      <c r="AM46" s="40" t="e">
        <f>IF(AND(' RIESGOS DE GESTION'!#REF!="Muy Baja",' RIESGOS DE GESTION'!#REF!="Catastrófico"),CONCATENATE("R1C",' RIESGOS DE GESTION'!#REF!),"")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x14ac:dyDescent="0.25">
      <c r="A47" s="72"/>
      <c r="B47" s="412"/>
      <c r="C47" s="412"/>
      <c r="D47" s="413"/>
      <c r="E47" s="469"/>
      <c r="F47" s="454"/>
      <c r="G47" s="454"/>
      <c r="H47" s="454"/>
      <c r="I47" s="455"/>
      <c r="J47" s="65" t="e">
        <f>IF(AND(' RIESGOS DE GESTION'!#REF!="Muy Baja",' RIESGOS DE GESTION'!#REF!="Leve"),CONCATENATE("R2C",' RIESGOS DE GESTION'!#REF!),"")</f>
        <v>#REF!</v>
      </c>
      <c r="K47" s="66" t="e">
        <f>IF(AND(' RIESGOS DE GESTION'!#REF!="Muy Baja",' RIESGOS DE GESTION'!#REF!="Leve"),CONCATENATE("R2C",' RIESGOS DE GESTION'!#REF!),"")</f>
        <v>#REF!</v>
      </c>
      <c r="L47" s="66" t="e">
        <f>IF(AND(' RIESGOS DE GESTION'!#REF!="Muy Baja",' RIESGOS DE GESTION'!#REF!="Leve"),CONCATENATE("R2C",' RIESGOS DE GESTION'!#REF!),"")</f>
        <v>#REF!</v>
      </c>
      <c r="M47" s="66" t="e">
        <f>IF(AND(' RIESGOS DE GESTION'!#REF!="Muy Baja",' RIESGOS DE GESTION'!#REF!="Leve"),CONCATENATE("R2C",' RIESGOS DE GESTION'!#REF!),"")</f>
        <v>#REF!</v>
      </c>
      <c r="N47" s="66" t="e">
        <f>IF(AND(' RIESGOS DE GESTION'!#REF!="Muy Baja",' RIESGOS DE GESTION'!#REF!="Leve"),CONCATENATE("R2C",' RIESGOS DE GESTION'!#REF!),"")</f>
        <v>#REF!</v>
      </c>
      <c r="O47" s="67" t="e">
        <f>IF(AND(' RIESGOS DE GESTION'!#REF!="Muy Baja",' RIESGOS DE GESTION'!#REF!="Leve"),CONCATENATE("R2C",' RIESGOS DE GESTION'!#REF!),"")</f>
        <v>#REF!</v>
      </c>
      <c r="P47" s="65" t="e">
        <f>IF(AND(' RIESGOS DE GESTION'!#REF!="Muy Baja",' RIESGOS DE GESTION'!#REF!="Menor"),CONCATENATE("R2C",' RIESGOS DE GESTION'!#REF!),"")</f>
        <v>#REF!</v>
      </c>
      <c r="Q47" s="66" t="e">
        <f>IF(AND(' RIESGOS DE GESTION'!#REF!="Muy Baja",' RIESGOS DE GESTION'!#REF!="Menor"),CONCATENATE("R2C",' RIESGOS DE GESTION'!#REF!),"")</f>
        <v>#REF!</v>
      </c>
      <c r="R47" s="66" t="e">
        <f>IF(AND(' RIESGOS DE GESTION'!#REF!="Muy Baja",' RIESGOS DE GESTION'!#REF!="Menor"),CONCATENATE("R2C",' RIESGOS DE GESTION'!#REF!),"")</f>
        <v>#REF!</v>
      </c>
      <c r="S47" s="66" t="e">
        <f>IF(AND(' RIESGOS DE GESTION'!#REF!="Muy Baja",' RIESGOS DE GESTION'!#REF!="Menor"),CONCATENATE("R2C",' RIESGOS DE GESTION'!#REF!),"")</f>
        <v>#REF!</v>
      </c>
      <c r="T47" s="66" t="e">
        <f>IF(AND(' RIESGOS DE GESTION'!#REF!="Muy Baja",' RIESGOS DE GESTION'!#REF!="Menor"),CONCATENATE("R2C",' RIESGOS DE GESTION'!#REF!),"")</f>
        <v>#REF!</v>
      </c>
      <c r="U47" s="67" t="e">
        <f>IF(AND(' RIESGOS DE GESTION'!#REF!="Muy Baja",' RIESGOS DE GESTION'!#REF!="Menor"),CONCATENATE("R2C",' RIESGOS DE GESTION'!#REF!),"")</f>
        <v>#REF!</v>
      </c>
      <c r="V47" s="56" t="e">
        <f>IF(AND(' RIESGOS DE GESTION'!#REF!="Muy Baja",' RIESGOS DE GESTION'!#REF!="Moderado"),CONCATENATE("R2C",' RIESGOS DE GESTION'!#REF!),"")</f>
        <v>#REF!</v>
      </c>
      <c r="W47" s="57" t="e">
        <f>IF(AND(' RIESGOS DE GESTION'!#REF!="Muy Baja",' RIESGOS DE GESTION'!#REF!="Moderado"),CONCATENATE("R2C",' RIESGOS DE GESTION'!#REF!),"")</f>
        <v>#REF!</v>
      </c>
      <c r="X47" s="57" t="e">
        <f>IF(AND(' RIESGOS DE GESTION'!#REF!="Muy Baja",' RIESGOS DE GESTION'!#REF!="Moderado"),CONCATENATE("R2C",' RIESGOS DE GESTION'!#REF!),"")</f>
        <v>#REF!</v>
      </c>
      <c r="Y47" s="57" t="e">
        <f>IF(AND(' RIESGOS DE GESTION'!#REF!="Muy Baja",' RIESGOS DE GESTION'!#REF!="Moderado"),CONCATENATE("R2C",' RIESGOS DE GESTION'!#REF!),"")</f>
        <v>#REF!</v>
      </c>
      <c r="Z47" s="57" t="e">
        <f>IF(AND(' RIESGOS DE GESTION'!#REF!="Muy Baja",' RIESGOS DE GESTION'!#REF!="Moderado"),CONCATENATE("R2C",' RIESGOS DE GESTION'!#REF!),"")</f>
        <v>#REF!</v>
      </c>
      <c r="AA47" s="58" t="e">
        <f>IF(AND(' RIESGOS DE GESTION'!#REF!="Muy Baja",' RIESGOS DE GESTION'!#REF!="Moderado"),CONCATENATE("R2C",' RIESGOS DE GESTION'!#REF!),"")</f>
        <v>#REF!</v>
      </c>
      <c r="AB47" s="41" t="e">
        <f>IF(AND(' RIESGOS DE GESTION'!#REF!="Muy Baja",' RIESGOS DE GESTION'!#REF!="Mayor"),CONCATENATE("R2C",' RIESGOS DE GESTION'!#REF!),"")</f>
        <v>#REF!</v>
      </c>
      <c r="AC47" s="42" t="e">
        <f>IF(AND(' RIESGOS DE GESTION'!#REF!="Muy Baja",' RIESGOS DE GESTION'!#REF!="Mayor"),CONCATENATE("R2C",' RIESGOS DE GESTION'!#REF!),"")</f>
        <v>#REF!</v>
      </c>
      <c r="AD47" s="42" t="e">
        <f>IF(AND(' RIESGOS DE GESTION'!#REF!="Muy Baja",' RIESGOS DE GESTION'!#REF!="Mayor"),CONCATENATE("R2C",' RIESGOS DE GESTION'!#REF!),"")</f>
        <v>#REF!</v>
      </c>
      <c r="AE47" s="42" t="e">
        <f>IF(AND(' RIESGOS DE GESTION'!#REF!="Muy Baja",' RIESGOS DE GESTION'!#REF!="Mayor"),CONCATENATE("R2C",' RIESGOS DE GESTION'!#REF!),"")</f>
        <v>#REF!</v>
      </c>
      <c r="AF47" s="42" t="e">
        <f>IF(AND(' RIESGOS DE GESTION'!#REF!="Muy Baja",' RIESGOS DE GESTION'!#REF!="Mayor"),CONCATENATE("R2C",' RIESGOS DE GESTION'!#REF!),"")</f>
        <v>#REF!</v>
      </c>
      <c r="AG47" s="43" t="e">
        <f>IF(AND(' RIESGOS DE GESTION'!#REF!="Muy Baja",' RIESGOS DE GESTION'!#REF!="Mayor"),CONCATENATE("R2C",' RIESGOS DE GESTION'!#REF!),"")</f>
        <v>#REF!</v>
      </c>
      <c r="AH47" s="44" t="e">
        <f>IF(AND(' RIESGOS DE GESTION'!#REF!="Muy Baja",' RIESGOS DE GESTION'!#REF!="Catastrófico"),CONCATENATE("R2C",' RIESGOS DE GESTION'!#REF!),"")</f>
        <v>#REF!</v>
      </c>
      <c r="AI47" s="45" t="e">
        <f>IF(AND(' RIESGOS DE GESTION'!#REF!="Muy Baja",' RIESGOS DE GESTION'!#REF!="Catastrófico"),CONCATENATE("R2C",' RIESGOS DE GESTION'!#REF!),"")</f>
        <v>#REF!</v>
      </c>
      <c r="AJ47" s="45" t="e">
        <f>IF(AND(' RIESGOS DE GESTION'!#REF!="Muy Baja",' RIESGOS DE GESTION'!#REF!="Catastrófico"),CONCATENATE("R2C",' RIESGOS DE GESTION'!#REF!),"")</f>
        <v>#REF!</v>
      </c>
      <c r="AK47" s="45" t="e">
        <f>IF(AND(' RIESGOS DE GESTION'!#REF!="Muy Baja",' RIESGOS DE GESTION'!#REF!="Catastrófico"),CONCATENATE("R2C",' RIESGOS DE GESTION'!#REF!),"")</f>
        <v>#REF!</v>
      </c>
      <c r="AL47" s="45" t="e">
        <f>IF(AND(' RIESGOS DE GESTION'!#REF!="Muy Baja",' RIESGOS DE GESTION'!#REF!="Catastrófico"),CONCATENATE("R2C",' RIESGOS DE GESTION'!#REF!),"")</f>
        <v>#REF!</v>
      </c>
      <c r="AM47" s="46" t="e">
        <f>IF(AND(' RIESGOS DE GESTION'!#REF!="Muy Baja",' RIESGOS DE GESTION'!#REF!="Catastrófico"),CONCATENATE("R2C",' RIESGOS DE GESTION'!#REF!),"")</f>
        <v>#REF!</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5">
      <c r="A48" s="72"/>
      <c r="B48" s="412"/>
      <c r="C48" s="412"/>
      <c r="D48" s="413"/>
      <c r="E48" s="469"/>
      <c r="F48" s="454"/>
      <c r="G48" s="454"/>
      <c r="H48" s="454"/>
      <c r="I48" s="455"/>
      <c r="J48" s="65" t="e">
        <f>IF(AND(' RIESGOS DE GESTION'!#REF!="Muy Baja",' RIESGOS DE GESTION'!#REF!="Leve"),CONCATENATE("R3C",' RIESGOS DE GESTION'!#REF!),"")</f>
        <v>#REF!</v>
      </c>
      <c r="K48" s="66" t="e">
        <f>IF(AND(' RIESGOS DE GESTION'!#REF!="Muy Baja",' RIESGOS DE GESTION'!#REF!="Leve"),CONCATENATE("R3C",' RIESGOS DE GESTION'!#REF!),"")</f>
        <v>#REF!</v>
      </c>
      <c r="L48" s="66" t="e">
        <f>IF(AND(' RIESGOS DE GESTION'!#REF!="Muy Baja",' RIESGOS DE GESTION'!#REF!="Leve"),CONCATENATE("R3C",' RIESGOS DE GESTION'!#REF!),"")</f>
        <v>#REF!</v>
      </c>
      <c r="M48" s="66" t="e">
        <f>IF(AND(' RIESGOS DE GESTION'!#REF!="Muy Baja",' RIESGOS DE GESTION'!#REF!="Leve"),CONCATENATE("R3C",' RIESGOS DE GESTION'!#REF!),"")</f>
        <v>#REF!</v>
      </c>
      <c r="N48" s="66" t="e">
        <f>IF(AND(' RIESGOS DE GESTION'!#REF!="Muy Baja",' RIESGOS DE GESTION'!#REF!="Leve"),CONCATENATE("R3C",' RIESGOS DE GESTION'!#REF!),"")</f>
        <v>#REF!</v>
      </c>
      <c r="O48" s="67" t="e">
        <f>IF(AND(' RIESGOS DE GESTION'!#REF!="Muy Baja",' RIESGOS DE GESTION'!#REF!="Leve"),CONCATENATE("R3C",' RIESGOS DE GESTION'!#REF!),"")</f>
        <v>#REF!</v>
      </c>
      <c r="P48" s="65" t="e">
        <f>IF(AND(' RIESGOS DE GESTION'!#REF!="Muy Baja",' RIESGOS DE GESTION'!#REF!="Menor"),CONCATENATE("R3C",' RIESGOS DE GESTION'!#REF!),"")</f>
        <v>#REF!</v>
      </c>
      <c r="Q48" s="66" t="e">
        <f>IF(AND(' RIESGOS DE GESTION'!#REF!="Muy Baja",' RIESGOS DE GESTION'!#REF!="Menor"),CONCATENATE("R3C",' RIESGOS DE GESTION'!#REF!),"")</f>
        <v>#REF!</v>
      </c>
      <c r="R48" s="66" t="e">
        <f>IF(AND(' RIESGOS DE GESTION'!#REF!="Muy Baja",' RIESGOS DE GESTION'!#REF!="Menor"),CONCATENATE("R3C",' RIESGOS DE GESTION'!#REF!),"")</f>
        <v>#REF!</v>
      </c>
      <c r="S48" s="66" t="e">
        <f>IF(AND(' RIESGOS DE GESTION'!#REF!="Muy Baja",' RIESGOS DE GESTION'!#REF!="Menor"),CONCATENATE("R3C",' RIESGOS DE GESTION'!#REF!),"")</f>
        <v>#REF!</v>
      </c>
      <c r="T48" s="66" t="e">
        <f>IF(AND(' RIESGOS DE GESTION'!#REF!="Muy Baja",' RIESGOS DE GESTION'!#REF!="Menor"),CONCATENATE("R3C",' RIESGOS DE GESTION'!#REF!),"")</f>
        <v>#REF!</v>
      </c>
      <c r="U48" s="67" t="e">
        <f>IF(AND(' RIESGOS DE GESTION'!#REF!="Muy Baja",' RIESGOS DE GESTION'!#REF!="Menor"),CONCATENATE("R3C",' RIESGOS DE GESTION'!#REF!),"")</f>
        <v>#REF!</v>
      </c>
      <c r="V48" s="56" t="e">
        <f>IF(AND(' RIESGOS DE GESTION'!#REF!="Muy Baja",' RIESGOS DE GESTION'!#REF!="Moderado"),CONCATENATE("R3C",' RIESGOS DE GESTION'!#REF!),"")</f>
        <v>#REF!</v>
      </c>
      <c r="W48" s="57" t="e">
        <f>IF(AND(' RIESGOS DE GESTION'!#REF!="Muy Baja",' RIESGOS DE GESTION'!#REF!="Moderado"),CONCATENATE("R3C",' RIESGOS DE GESTION'!#REF!),"")</f>
        <v>#REF!</v>
      </c>
      <c r="X48" s="57" t="e">
        <f>IF(AND(' RIESGOS DE GESTION'!#REF!="Muy Baja",' RIESGOS DE GESTION'!#REF!="Moderado"),CONCATENATE("R3C",' RIESGOS DE GESTION'!#REF!),"")</f>
        <v>#REF!</v>
      </c>
      <c r="Y48" s="57" t="e">
        <f>IF(AND(' RIESGOS DE GESTION'!#REF!="Muy Baja",' RIESGOS DE GESTION'!#REF!="Moderado"),CONCATENATE("R3C",' RIESGOS DE GESTION'!#REF!),"")</f>
        <v>#REF!</v>
      </c>
      <c r="Z48" s="57" t="e">
        <f>IF(AND(' RIESGOS DE GESTION'!#REF!="Muy Baja",' RIESGOS DE GESTION'!#REF!="Moderado"),CONCATENATE("R3C",' RIESGOS DE GESTION'!#REF!),"")</f>
        <v>#REF!</v>
      </c>
      <c r="AA48" s="58" t="e">
        <f>IF(AND(' RIESGOS DE GESTION'!#REF!="Muy Baja",' RIESGOS DE GESTION'!#REF!="Moderado"),CONCATENATE("R3C",' RIESGOS DE GESTION'!#REF!),"")</f>
        <v>#REF!</v>
      </c>
      <c r="AB48" s="41" t="e">
        <f>IF(AND(' RIESGOS DE GESTION'!#REF!="Muy Baja",' RIESGOS DE GESTION'!#REF!="Mayor"),CONCATENATE("R3C",' RIESGOS DE GESTION'!#REF!),"")</f>
        <v>#REF!</v>
      </c>
      <c r="AC48" s="42" t="e">
        <f>IF(AND(' RIESGOS DE GESTION'!#REF!="Muy Baja",' RIESGOS DE GESTION'!#REF!="Mayor"),CONCATENATE("R3C",' RIESGOS DE GESTION'!#REF!),"")</f>
        <v>#REF!</v>
      </c>
      <c r="AD48" s="42" t="e">
        <f>IF(AND(' RIESGOS DE GESTION'!#REF!="Muy Baja",' RIESGOS DE GESTION'!#REF!="Mayor"),CONCATENATE("R3C",' RIESGOS DE GESTION'!#REF!),"")</f>
        <v>#REF!</v>
      </c>
      <c r="AE48" s="42" t="e">
        <f>IF(AND(' RIESGOS DE GESTION'!#REF!="Muy Baja",' RIESGOS DE GESTION'!#REF!="Mayor"),CONCATENATE("R3C",' RIESGOS DE GESTION'!#REF!),"")</f>
        <v>#REF!</v>
      </c>
      <c r="AF48" s="42" t="e">
        <f>IF(AND(' RIESGOS DE GESTION'!#REF!="Muy Baja",' RIESGOS DE GESTION'!#REF!="Mayor"),CONCATENATE("R3C",' RIESGOS DE GESTION'!#REF!),"")</f>
        <v>#REF!</v>
      </c>
      <c r="AG48" s="43" t="e">
        <f>IF(AND(' RIESGOS DE GESTION'!#REF!="Muy Baja",' RIESGOS DE GESTION'!#REF!="Mayor"),CONCATENATE("R3C",' RIESGOS DE GESTION'!#REF!),"")</f>
        <v>#REF!</v>
      </c>
      <c r="AH48" s="44" t="e">
        <f>IF(AND(' RIESGOS DE GESTION'!#REF!="Muy Baja",' RIESGOS DE GESTION'!#REF!="Catastrófico"),CONCATENATE("R3C",' RIESGOS DE GESTION'!#REF!),"")</f>
        <v>#REF!</v>
      </c>
      <c r="AI48" s="45" t="e">
        <f>IF(AND(' RIESGOS DE GESTION'!#REF!="Muy Baja",' RIESGOS DE GESTION'!#REF!="Catastrófico"),CONCATENATE("R3C",' RIESGOS DE GESTION'!#REF!),"")</f>
        <v>#REF!</v>
      </c>
      <c r="AJ48" s="45" t="e">
        <f>IF(AND(' RIESGOS DE GESTION'!#REF!="Muy Baja",' RIESGOS DE GESTION'!#REF!="Catastrófico"),CONCATENATE("R3C",' RIESGOS DE GESTION'!#REF!),"")</f>
        <v>#REF!</v>
      </c>
      <c r="AK48" s="45" t="e">
        <f>IF(AND(' RIESGOS DE GESTION'!#REF!="Muy Baja",' RIESGOS DE GESTION'!#REF!="Catastrófico"),CONCATENATE("R3C",' RIESGOS DE GESTION'!#REF!),"")</f>
        <v>#REF!</v>
      </c>
      <c r="AL48" s="45" t="e">
        <f>IF(AND(' RIESGOS DE GESTION'!#REF!="Muy Baja",' RIESGOS DE GESTION'!#REF!="Catastrófico"),CONCATENATE("R3C",' RIESGOS DE GESTION'!#REF!),"")</f>
        <v>#REF!</v>
      </c>
      <c r="AM48" s="46" t="e">
        <f>IF(AND(' RIESGOS DE GESTION'!#REF!="Muy Baja",' RIESGOS DE GESTION'!#REF!="Catastrófico"),CONCATENATE("R3C",' RIESGOS DE GESTION'!#REF!),"")</f>
        <v>#REF!</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x14ac:dyDescent="0.25">
      <c r="A49" s="72"/>
      <c r="B49" s="412"/>
      <c r="C49" s="412"/>
      <c r="D49" s="413"/>
      <c r="E49" s="453"/>
      <c r="F49" s="454"/>
      <c r="G49" s="454"/>
      <c r="H49" s="454"/>
      <c r="I49" s="455"/>
      <c r="J49" s="65" t="e">
        <f>IF(AND(' RIESGOS DE GESTION'!#REF!="Muy Baja",' RIESGOS DE GESTION'!#REF!="Leve"),CONCATENATE("R4C",' RIESGOS DE GESTION'!#REF!),"")</f>
        <v>#REF!</v>
      </c>
      <c r="K49" s="66" t="e">
        <f>IF(AND(' RIESGOS DE GESTION'!#REF!="Muy Baja",' RIESGOS DE GESTION'!#REF!="Leve"),CONCATENATE("R4C",' RIESGOS DE GESTION'!#REF!),"")</f>
        <v>#REF!</v>
      </c>
      <c r="L49" s="66" t="e">
        <f>IF(AND(' RIESGOS DE GESTION'!#REF!="Muy Baja",' RIESGOS DE GESTION'!#REF!="Leve"),CONCATENATE("R4C",' RIESGOS DE GESTION'!#REF!),"")</f>
        <v>#REF!</v>
      </c>
      <c r="M49" s="66" t="e">
        <f>IF(AND(' RIESGOS DE GESTION'!#REF!="Muy Baja",' RIESGOS DE GESTION'!#REF!="Leve"),CONCATENATE("R4C",' RIESGOS DE GESTION'!#REF!),"")</f>
        <v>#REF!</v>
      </c>
      <c r="N49" s="66" t="e">
        <f>IF(AND(' RIESGOS DE GESTION'!#REF!="Muy Baja",' RIESGOS DE GESTION'!#REF!="Leve"),CONCATENATE("R4C",' RIESGOS DE GESTION'!#REF!),"")</f>
        <v>#REF!</v>
      </c>
      <c r="O49" s="67" t="e">
        <f>IF(AND(' RIESGOS DE GESTION'!#REF!="Muy Baja",' RIESGOS DE GESTION'!#REF!="Leve"),CONCATENATE("R4C",' RIESGOS DE GESTION'!#REF!),"")</f>
        <v>#REF!</v>
      </c>
      <c r="P49" s="65" t="e">
        <f>IF(AND(' RIESGOS DE GESTION'!#REF!="Muy Baja",' RIESGOS DE GESTION'!#REF!="Menor"),CONCATENATE("R4C",' RIESGOS DE GESTION'!#REF!),"")</f>
        <v>#REF!</v>
      </c>
      <c r="Q49" s="66" t="e">
        <f>IF(AND(' RIESGOS DE GESTION'!#REF!="Muy Baja",' RIESGOS DE GESTION'!#REF!="Menor"),CONCATENATE("R4C",' RIESGOS DE GESTION'!#REF!),"")</f>
        <v>#REF!</v>
      </c>
      <c r="R49" s="66" t="e">
        <f>IF(AND(' RIESGOS DE GESTION'!#REF!="Muy Baja",' RIESGOS DE GESTION'!#REF!="Menor"),CONCATENATE("R4C",' RIESGOS DE GESTION'!#REF!),"")</f>
        <v>#REF!</v>
      </c>
      <c r="S49" s="66" t="e">
        <f>IF(AND(' RIESGOS DE GESTION'!#REF!="Muy Baja",' RIESGOS DE GESTION'!#REF!="Menor"),CONCATENATE("R4C",' RIESGOS DE GESTION'!#REF!),"")</f>
        <v>#REF!</v>
      </c>
      <c r="T49" s="66" t="e">
        <f>IF(AND(' RIESGOS DE GESTION'!#REF!="Muy Baja",' RIESGOS DE GESTION'!#REF!="Menor"),CONCATENATE("R4C",' RIESGOS DE GESTION'!#REF!),"")</f>
        <v>#REF!</v>
      </c>
      <c r="U49" s="67" t="e">
        <f>IF(AND(' RIESGOS DE GESTION'!#REF!="Muy Baja",' RIESGOS DE GESTION'!#REF!="Menor"),CONCATENATE("R4C",' RIESGOS DE GESTION'!#REF!),"")</f>
        <v>#REF!</v>
      </c>
      <c r="V49" s="56" t="e">
        <f>IF(AND(' RIESGOS DE GESTION'!#REF!="Muy Baja",' RIESGOS DE GESTION'!#REF!="Moderado"),CONCATENATE("R4C",' RIESGOS DE GESTION'!#REF!),"")</f>
        <v>#REF!</v>
      </c>
      <c r="W49" s="57" t="e">
        <f>IF(AND(' RIESGOS DE GESTION'!#REF!="Muy Baja",' RIESGOS DE GESTION'!#REF!="Moderado"),CONCATENATE("R4C",' RIESGOS DE GESTION'!#REF!),"")</f>
        <v>#REF!</v>
      </c>
      <c r="X49" s="57" t="e">
        <f>IF(AND(' RIESGOS DE GESTION'!#REF!="Muy Baja",' RIESGOS DE GESTION'!#REF!="Moderado"),CONCATENATE("R4C",' RIESGOS DE GESTION'!#REF!),"")</f>
        <v>#REF!</v>
      </c>
      <c r="Y49" s="57" t="e">
        <f>IF(AND(' RIESGOS DE GESTION'!#REF!="Muy Baja",' RIESGOS DE GESTION'!#REF!="Moderado"),CONCATENATE("R4C",' RIESGOS DE GESTION'!#REF!),"")</f>
        <v>#REF!</v>
      </c>
      <c r="Z49" s="57" t="e">
        <f>IF(AND(' RIESGOS DE GESTION'!#REF!="Muy Baja",' RIESGOS DE GESTION'!#REF!="Moderado"),CONCATENATE("R4C",' RIESGOS DE GESTION'!#REF!),"")</f>
        <v>#REF!</v>
      </c>
      <c r="AA49" s="58" t="e">
        <f>IF(AND(' RIESGOS DE GESTION'!#REF!="Muy Baja",' RIESGOS DE GESTION'!#REF!="Moderado"),CONCATENATE("R4C",' RIESGOS DE GESTION'!#REF!),"")</f>
        <v>#REF!</v>
      </c>
      <c r="AB49" s="41" t="e">
        <f>IF(AND(' RIESGOS DE GESTION'!#REF!="Muy Baja",' RIESGOS DE GESTION'!#REF!="Mayor"),CONCATENATE("R4C",' RIESGOS DE GESTION'!#REF!),"")</f>
        <v>#REF!</v>
      </c>
      <c r="AC49" s="42" t="e">
        <f>IF(AND(' RIESGOS DE GESTION'!#REF!="Muy Baja",' RIESGOS DE GESTION'!#REF!="Mayor"),CONCATENATE("R4C",' RIESGOS DE GESTION'!#REF!),"")</f>
        <v>#REF!</v>
      </c>
      <c r="AD49" s="42" t="e">
        <f>IF(AND(' RIESGOS DE GESTION'!#REF!="Muy Baja",' RIESGOS DE GESTION'!#REF!="Mayor"),CONCATENATE("R4C",' RIESGOS DE GESTION'!#REF!),"")</f>
        <v>#REF!</v>
      </c>
      <c r="AE49" s="42" t="e">
        <f>IF(AND(' RIESGOS DE GESTION'!#REF!="Muy Baja",' RIESGOS DE GESTION'!#REF!="Mayor"),CONCATENATE("R4C",' RIESGOS DE GESTION'!#REF!),"")</f>
        <v>#REF!</v>
      </c>
      <c r="AF49" s="42" t="e">
        <f>IF(AND(' RIESGOS DE GESTION'!#REF!="Muy Baja",' RIESGOS DE GESTION'!#REF!="Mayor"),CONCATENATE("R4C",' RIESGOS DE GESTION'!#REF!),"")</f>
        <v>#REF!</v>
      </c>
      <c r="AG49" s="43" t="e">
        <f>IF(AND(' RIESGOS DE GESTION'!#REF!="Muy Baja",' RIESGOS DE GESTION'!#REF!="Mayor"),CONCATENATE("R4C",' RIESGOS DE GESTION'!#REF!),"")</f>
        <v>#REF!</v>
      </c>
      <c r="AH49" s="44" t="e">
        <f>IF(AND(' RIESGOS DE GESTION'!#REF!="Muy Baja",' RIESGOS DE GESTION'!#REF!="Catastrófico"),CONCATENATE("R4C",' RIESGOS DE GESTION'!#REF!),"")</f>
        <v>#REF!</v>
      </c>
      <c r="AI49" s="45" t="e">
        <f>IF(AND(' RIESGOS DE GESTION'!#REF!="Muy Baja",' RIESGOS DE GESTION'!#REF!="Catastrófico"),CONCATENATE("R4C",' RIESGOS DE GESTION'!#REF!),"")</f>
        <v>#REF!</v>
      </c>
      <c r="AJ49" s="45" t="e">
        <f>IF(AND(' RIESGOS DE GESTION'!#REF!="Muy Baja",' RIESGOS DE GESTION'!#REF!="Catastrófico"),CONCATENATE("R4C",' RIESGOS DE GESTION'!#REF!),"")</f>
        <v>#REF!</v>
      </c>
      <c r="AK49" s="45" t="e">
        <f>IF(AND(' RIESGOS DE GESTION'!#REF!="Muy Baja",' RIESGOS DE GESTION'!#REF!="Catastrófico"),CONCATENATE("R4C",' RIESGOS DE GESTION'!#REF!),"")</f>
        <v>#REF!</v>
      </c>
      <c r="AL49" s="45" t="e">
        <f>IF(AND(' RIESGOS DE GESTION'!#REF!="Muy Baja",' RIESGOS DE GESTION'!#REF!="Catastrófico"),CONCATENATE("R4C",' RIESGOS DE GESTION'!#REF!),"")</f>
        <v>#REF!</v>
      </c>
      <c r="AM49" s="46" t="e">
        <f>IF(AND(' RIESGOS DE GESTION'!#REF!="Muy Baja",' RIESGOS DE GESTION'!#REF!="Catastrófico"),CONCATENATE("R4C",' RIESGOS DE GESTION'!#REF!),"")</f>
        <v>#REF!</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x14ac:dyDescent="0.25">
      <c r="A50" s="72"/>
      <c r="B50" s="412"/>
      <c r="C50" s="412"/>
      <c r="D50" s="413"/>
      <c r="E50" s="453"/>
      <c r="F50" s="454"/>
      <c r="G50" s="454"/>
      <c r="H50" s="454"/>
      <c r="I50" s="455"/>
      <c r="J50" s="65" t="e">
        <f>IF(AND(' RIESGOS DE GESTION'!#REF!="Muy Baja",' RIESGOS DE GESTION'!#REF!="Leve"),CONCATENATE("R5C",' RIESGOS DE GESTION'!#REF!),"")</f>
        <v>#REF!</v>
      </c>
      <c r="K50" s="66" t="e">
        <f>IF(AND(' RIESGOS DE GESTION'!#REF!="Muy Baja",' RIESGOS DE GESTION'!#REF!="Leve"),CONCATENATE("R5C",' RIESGOS DE GESTION'!#REF!),"")</f>
        <v>#REF!</v>
      </c>
      <c r="L50" s="66" t="e">
        <f>IF(AND(' RIESGOS DE GESTION'!#REF!="Muy Baja",' RIESGOS DE GESTION'!#REF!="Leve"),CONCATENATE("R5C",' RIESGOS DE GESTION'!#REF!),"")</f>
        <v>#REF!</v>
      </c>
      <c r="M50" s="66" t="e">
        <f>IF(AND(' RIESGOS DE GESTION'!#REF!="Muy Baja",' RIESGOS DE GESTION'!#REF!="Leve"),CONCATENATE("R5C",' RIESGOS DE GESTION'!#REF!),"")</f>
        <v>#REF!</v>
      </c>
      <c r="N50" s="66" t="e">
        <f>IF(AND(' RIESGOS DE GESTION'!#REF!="Muy Baja",' RIESGOS DE GESTION'!#REF!="Leve"),CONCATENATE("R5C",' RIESGOS DE GESTION'!#REF!),"")</f>
        <v>#REF!</v>
      </c>
      <c r="O50" s="67" t="e">
        <f>IF(AND(' RIESGOS DE GESTION'!#REF!="Muy Baja",' RIESGOS DE GESTION'!#REF!="Leve"),CONCATENATE("R5C",' RIESGOS DE GESTION'!#REF!),"")</f>
        <v>#REF!</v>
      </c>
      <c r="P50" s="65" t="e">
        <f>IF(AND(' RIESGOS DE GESTION'!#REF!="Muy Baja",' RIESGOS DE GESTION'!#REF!="Menor"),CONCATENATE("R5C",' RIESGOS DE GESTION'!#REF!),"")</f>
        <v>#REF!</v>
      </c>
      <c r="Q50" s="66" t="e">
        <f>IF(AND(' RIESGOS DE GESTION'!#REF!="Muy Baja",' RIESGOS DE GESTION'!#REF!="Menor"),CONCATENATE("R5C",' RIESGOS DE GESTION'!#REF!),"")</f>
        <v>#REF!</v>
      </c>
      <c r="R50" s="66" t="e">
        <f>IF(AND(' RIESGOS DE GESTION'!#REF!="Muy Baja",' RIESGOS DE GESTION'!#REF!="Menor"),CONCATENATE("R5C",' RIESGOS DE GESTION'!#REF!),"")</f>
        <v>#REF!</v>
      </c>
      <c r="S50" s="66" t="e">
        <f>IF(AND(' RIESGOS DE GESTION'!#REF!="Muy Baja",' RIESGOS DE GESTION'!#REF!="Menor"),CONCATENATE("R5C",' RIESGOS DE GESTION'!#REF!),"")</f>
        <v>#REF!</v>
      </c>
      <c r="T50" s="66" t="e">
        <f>IF(AND(' RIESGOS DE GESTION'!#REF!="Muy Baja",' RIESGOS DE GESTION'!#REF!="Menor"),CONCATENATE("R5C",' RIESGOS DE GESTION'!#REF!),"")</f>
        <v>#REF!</v>
      </c>
      <c r="U50" s="67" t="e">
        <f>IF(AND(' RIESGOS DE GESTION'!#REF!="Muy Baja",' RIESGOS DE GESTION'!#REF!="Menor"),CONCATENATE("R5C",' RIESGOS DE GESTION'!#REF!),"")</f>
        <v>#REF!</v>
      </c>
      <c r="V50" s="56" t="e">
        <f>IF(AND(' RIESGOS DE GESTION'!#REF!="Muy Baja",' RIESGOS DE GESTION'!#REF!="Moderado"),CONCATENATE("R5C",' RIESGOS DE GESTION'!#REF!),"")</f>
        <v>#REF!</v>
      </c>
      <c r="W50" s="57" t="e">
        <f>IF(AND(' RIESGOS DE GESTION'!#REF!="Muy Baja",' RIESGOS DE GESTION'!#REF!="Moderado"),CONCATENATE("R5C",' RIESGOS DE GESTION'!#REF!),"")</f>
        <v>#REF!</v>
      </c>
      <c r="X50" s="57" t="e">
        <f>IF(AND(' RIESGOS DE GESTION'!#REF!="Muy Baja",' RIESGOS DE GESTION'!#REF!="Moderado"),CONCATENATE("R5C",' RIESGOS DE GESTION'!#REF!),"")</f>
        <v>#REF!</v>
      </c>
      <c r="Y50" s="57" t="e">
        <f>IF(AND(' RIESGOS DE GESTION'!#REF!="Muy Baja",' RIESGOS DE GESTION'!#REF!="Moderado"),CONCATENATE("R5C",' RIESGOS DE GESTION'!#REF!),"")</f>
        <v>#REF!</v>
      </c>
      <c r="Z50" s="57" t="e">
        <f>IF(AND(' RIESGOS DE GESTION'!#REF!="Muy Baja",' RIESGOS DE GESTION'!#REF!="Moderado"),CONCATENATE("R5C",' RIESGOS DE GESTION'!#REF!),"")</f>
        <v>#REF!</v>
      </c>
      <c r="AA50" s="58" t="e">
        <f>IF(AND(' RIESGOS DE GESTION'!#REF!="Muy Baja",' RIESGOS DE GESTION'!#REF!="Moderado"),CONCATENATE("R5C",' RIESGOS DE GESTION'!#REF!),"")</f>
        <v>#REF!</v>
      </c>
      <c r="AB50" s="41" t="e">
        <f>IF(AND(' RIESGOS DE GESTION'!#REF!="Muy Baja",' RIESGOS DE GESTION'!#REF!="Mayor"),CONCATENATE("R5C",' RIESGOS DE GESTION'!#REF!),"")</f>
        <v>#REF!</v>
      </c>
      <c r="AC50" s="42" t="e">
        <f>IF(AND(' RIESGOS DE GESTION'!#REF!="Muy Baja",' RIESGOS DE GESTION'!#REF!="Mayor"),CONCATENATE("R5C",' RIESGOS DE GESTION'!#REF!),"")</f>
        <v>#REF!</v>
      </c>
      <c r="AD50" s="42" t="e">
        <f>IF(AND(' RIESGOS DE GESTION'!#REF!="Muy Baja",' RIESGOS DE GESTION'!#REF!="Mayor"),CONCATENATE("R5C",' RIESGOS DE GESTION'!#REF!),"")</f>
        <v>#REF!</v>
      </c>
      <c r="AE50" s="42" t="e">
        <f>IF(AND(' RIESGOS DE GESTION'!#REF!="Muy Baja",' RIESGOS DE GESTION'!#REF!="Mayor"),CONCATENATE("R5C",' RIESGOS DE GESTION'!#REF!),"")</f>
        <v>#REF!</v>
      </c>
      <c r="AF50" s="42" t="e">
        <f>IF(AND(' RIESGOS DE GESTION'!#REF!="Muy Baja",' RIESGOS DE GESTION'!#REF!="Mayor"),CONCATENATE("R5C",' RIESGOS DE GESTION'!#REF!),"")</f>
        <v>#REF!</v>
      </c>
      <c r="AG50" s="43" t="e">
        <f>IF(AND(' RIESGOS DE GESTION'!#REF!="Muy Baja",' RIESGOS DE GESTION'!#REF!="Mayor"),CONCATENATE("R5C",' RIESGOS DE GESTION'!#REF!),"")</f>
        <v>#REF!</v>
      </c>
      <c r="AH50" s="44" t="e">
        <f>IF(AND(' RIESGOS DE GESTION'!#REF!="Muy Baja",' RIESGOS DE GESTION'!#REF!="Catastrófico"),CONCATENATE("R5C",' RIESGOS DE GESTION'!#REF!),"")</f>
        <v>#REF!</v>
      </c>
      <c r="AI50" s="45" t="e">
        <f>IF(AND(' RIESGOS DE GESTION'!#REF!="Muy Baja",' RIESGOS DE GESTION'!#REF!="Catastrófico"),CONCATENATE("R5C",' RIESGOS DE GESTION'!#REF!),"")</f>
        <v>#REF!</v>
      </c>
      <c r="AJ50" s="45" t="e">
        <f>IF(AND(' RIESGOS DE GESTION'!#REF!="Muy Baja",' RIESGOS DE GESTION'!#REF!="Catastrófico"),CONCATENATE("R5C",' RIESGOS DE GESTION'!#REF!),"")</f>
        <v>#REF!</v>
      </c>
      <c r="AK50" s="45" t="e">
        <f>IF(AND(' RIESGOS DE GESTION'!#REF!="Muy Baja",' RIESGOS DE GESTION'!#REF!="Catastrófico"),CONCATENATE("R5C",' RIESGOS DE GESTION'!#REF!),"")</f>
        <v>#REF!</v>
      </c>
      <c r="AL50" s="45" t="e">
        <f>IF(AND(' RIESGOS DE GESTION'!#REF!="Muy Baja",' RIESGOS DE GESTION'!#REF!="Catastrófico"),CONCATENATE("R5C",' RIESGOS DE GESTION'!#REF!),"")</f>
        <v>#REF!</v>
      </c>
      <c r="AM50" s="46" t="e">
        <f>IF(AND(' RIESGOS DE GESTION'!#REF!="Muy Baja",' RIESGOS DE GESTION'!#REF!="Catastrófico"),CONCATENATE("R5C",' RIESGOS DE GESTION'!#REF!),"")</f>
        <v>#REF!</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x14ac:dyDescent="0.25">
      <c r="A51" s="72"/>
      <c r="B51" s="412"/>
      <c r="C51" s="412"/>
      <c r="D51" s="413"/>
      <c r="E51" s="453"/>
      <c r="F51" s="454"/>
      <c r="G51" s="454"/>
      <c r="H51" s="454"/>
      <c r="I51" s="455"/>
      <c r="J51" s="65" t="e">
        <f>IF(AND(' RIESGOS DE GESTION'!#REF!="Muy Baja",' RIESGOS DE GESTION'!#REF!="Leve"),CONCATENATE("R6C",' RIESGOS DE GESTION'!#REF!),"")</f>
        <v>#REF!</v>
      </c>
      <c r="K51" s="66" t="e">
        <f>IF(AND(' RIESGOS DE GESTION'!#REF!="Muy Baja",' RIESGOS DE GESTION'!#REF!="Leve"),CONCATENATE("R6C",' RIESGOS DE GESTION'!#REF!),"")</f>
        <v>#REF!</v>
      </c>
      <c r="L51" s="66" t="e">
        <f>IF(AND(' RIESGOS DE GESTION'!#REF!="Muy Baja",' RIESGOS DE GESTION'!#REF!="Leve"),CONCATENATE("R6C",' RIESGOS DE GESTION'!#REF!),"")</f>
        <v>#REF!</v>
      </c>
      <c r="M51" s="66" t="e">
        <f>IF(AND(' RIESGOS DE GESTION'!#REF!="Muy Baja",' RIESGOS DE GESTION'!#REF!="Leve"),CONCATENATE("R6C",' RIESGOS DE GESTION'!#REF!),"")</f>
        <v>#REF!</v>
      </c>
      <c r="N51" s="66" t="e">
        <f>IF(AND(' RIESGOS DE GESTION'!#REF!="Muy Baja",' RIESGOS DE GESTION'!#REF!="Leve"),CONCATENATE("R6C",' RIESGOS DE GESTION'!#REF!),"")</f>
        <v>#REF!</v>
      </c>
      <c r="O51" s="67" t="e">
        <f>IF(AND(' RIESGOS DE GESTION'!#REF!="Muy Baja",' RIESGOS DE GESTION'!#REF!="Leve"),CONCATENATE("R6C",' RIESGOS DE GESTION'!#REF!),"")</f>
        <v>#REF!</v>
      </c>
      <c r="P51" s="65" t="e">
        <f>IF(AND(' RIESGOS DE GESTION'!#REF!="Muy Baja",' RIESGOS DE GESTION'!#REF!="Menor"),CONCATENATE("R6C",' RIESGOS DE GESTION'!#REF!),"")</f>
        <v>#REF!</v>
      </c>
      <c r="Q51" s="66" t="e">
        <f>IF(AND(' RIESGOS DE GESTION'!#REF!="Muy Baja",' RIESGOS DE GESTION'!#REF!="Menor"),CONCATENATE("R6C",' RIESGOS DE GESTION'!#REF!),"")</f>
        <v>#REF!</v>
      </c>
      <c r="R51" s="66" t="e">
        <f>IF(AND(' RIESGOS DE GESTION'!#REF!="Muy Baja",' RIESGOS DE GESTION'!#REF!="Menor"),CONCATENATE("R6C",' RIESGOS DE GESTION'!#REF!),"")</f>
        <v>#REF!</v>
      </c>
      <c r="S51" s="66" t="e">
        <f>IF(AND(' RIESGOS DE GESTION'!#REF!="Muy Baja",' RIESGOS DE GESTION'!#REF!="Menor"),CONCATENATE("R6C",' RIESGOS DE GESTION'!#REF!),"")</f>
        <v>#REF!</v>
      </c>
      <c r="T51" s="66" t="e">
        <f>IF(AND(' RIESGOS DE GESTION'!#REF!="Muy Baja",' RIESGOS DE GESTION'!#REF!="Menor"),CONCATENATE("R6C",' RIESGOS DE GESTION'!#REF!),"")</f>
        <v>#REF!</v>
      </c>
      <c r="U51" s="67" t="e">
        <f>IF(AND(' RIESGOS DE GESTION'!#REF!="Muy Baja",' RIESGOS DE GESTION'!#REF!="Menor"),CONCATENATE("R6C",' RIESGOS DE GESTION'!#REF!),"")</f>
        <v>#REF!</v>
      </c>
      <c r="V51" s="56" t="e">
        <f>IF(AND(' RIESGOS DE GESTION'!#REF!="Muy Baja",' RIESGOS DE GESTION'!#REF!="Moderado"),CONCATENATE("R6C",' RIESGOS DE GESTION'!#REF!),"")</f>
        <v>#REF!</v>
      </c>
      <c r="W51" s="57" t="e">
        <f>IF(AND(' RIESGOS DE GESTION'!#REF!="Muy Baja",' RIESGOS DE GESTION'!#REF!="Moderado"),CONCATENATE("R6C",' RIESGOS DE GESTION'!#REF!),"")</f>
        <v>#REF!</v>
      </c>
      <c r="X51" s="57" t="e">
        <f>IF(AND(' RIESGOS DE GESTION'!#REF!="Muy Baja",' RIESGOS DE GESTION'!#REF!="Moderado"),CONCATENATE("R6C",' RIESGOS DE GESTION'!#REF!),"")</f>
        <v>#REF!</v>
      </c>
      <c r="Y51" s="57" t="e">
        <f>IF(AND(' RIESGOS DE GESTION'!#REF!="Muy Baja",' RIESGOS DE GESTION'!#REF!="Moderado"),CONCATENATE("R6C",' RIESGOS DE GESTION'!#REF!),"")</f>
        <v>#REF!</v>
      </c>
      <c r="Z51" s="57" t="e">
        <f>IF(AND(' RIESGOS DE GESTION'!#REF!="Muy Baja",' RIESGOS DE GESTION'!#REF!="Moderado"),CONCATENATE("R6C",' RIESGOS DE GESTION'!#REF!),"")</f>
        <v>#REF!</v>
      </c>
      <c r="AA51" s="58" t="e">
        <f>IF(AND(' RIESGOS DE GESTION'!#REF!="Muy Baja",' RIESGOS DE GESTION'!#REF!="Moderado"),CONCATENATE("R6C",' RIESGOS DE GESTION'!#REF!),"")</f>
        <v>#REF!</v>
      </c>
      <c r="AB51" s="41" t="e">
        <f>IF(AND(' RIESGOS DE GESTION'!#REF!="Muy Baja",' RIESGOS DE GESTION'!#REF!="Mayor"),CONCATENATE("R6C",' RIESGOS DE GESTION'!#REF!),"")</f>
        <v>#REF!</v>
      </c>
      <c r="AC51" s="42" t="e">
        <f>IF(AND(' RIESGOS DE GESTION'!#REF!="Muy Baja",' RIESGOS DE GESTION'!#REF!="Mayor"),CONCATENATE("R6C",' RIESGOS DE GESTION'!#REF!),"")</f>
        <v>#REF!</v>
      </c>
      <c r="AD51" s="42" t="e">
        <f>IF(AND(' RIESGOS DE GESTION'!#REF!="Muy Baja",' RIESGOS DE GESTION'!#REF!="Mayor"),CONCATENATE("R6C",' RIESGOS DE GESTION'!#REF!),"")</f>
        <v>#REF!</v>
      </c>
      <c r="AE51" s="42" t="e">
        <f>IF(AND(' RIESGOS DE GESTION'!#REF!="Muy Baja",' RIESGOS DE GESTION'!#REF!="Mayor"),CONCATENATE("R6C",' RIESGOS DE GESTION'!#REF!),"")</f>
        <v>#REF!</v>
      </c>
      <c r="AF51" s="42" t="e">
        <f>IF(AND(' RIESGOS DE GESTION'!#REF!="Muy Baja",' RIESGOS DE GESTION'!#REF!="Mayor"),CONCATENATE("R6C",' RIESGOS DE GESTION'!#REF!),"")</f>
        <v>#REF!</v>
      </c>
      <c r="AG51" s="43" t="e">
        <f>IF(AND(' RIESGOS DE GESTION'!#REF!="Muy Baja",' RIESGOS DE GESTION'!#REF!="Mayor"),CONCATENATE("R6C",' RIESGOS DE GESTION'!#REF!),"")</f>
        <v>#REF!</v>
      </c>
      <c r="AH51" s="44" t="e">
        <f>IF(AND(' RIESGOS DE GESTION'!#REF!="Muy Baja",' RIESGOS DE GESTION'!#REF!="Catastrófico"),CONCATENATE("R6C",' RIESGOS DE GESTION'!#REF!),"")</f>
        <v>#REF!</v>
      </c>
      <c r="AI51" s="45" t="e">
        <f>IF(AND(' RIESGOS DE GESTION'!#REF!="Muy Baja",' RIESGOS DE GESTION'!#REF!="Catastrófico"),CONCATENATE("R6C",' RIESGOS DE GESTION'!#REF!),"")</f>
        <v>#REF!</v>
      </c>
      <c r="AJ51" s="45" t="e">
        <f>IF(AND(' RIESGOS DE GESTION'!#REF!="Muy Baja",' RIESGOS DE GESTION'!#REF!="Catastrófico"),CONCATENATE("R6C",' RIESGOS DE GESTION'!#REF!),"")</f>
        <v>#REF!</v>
      </c>
      <c r="AK51" s="45" t="e">
        <f>IF(AND(' RIESGOS DE GESTION'!#REF!="Muy Baja",' RIESGOS DE GESTION'!#REF!="Catastrófico"),CONCATENATE("R6C",' RIESGOS DE GESTION'!#REF!),"")</f>
        <v>#REF!</v>
      </c>
      <c r="AL51" s="45" t="e">
        <f>IF(AND(' RIESGOS DE GESTION'!#REF!="Muy Baja",' RIESGOS DE GESTION'!#REF!="Catastrófico"),CONCATENATE("R6C",' RIESGOS DE GESTION'!#REF!),"")</f>
        <v>#REF!</v>
      </c>
      <c r="AM51" s="46" t="e">
        <f>IF(AND(' RIESGOS DE GESTION'!#REF!="Muy Baja",' RIESGOS DE GESTION'!#REF!="Catastrófico"),CONCATENATE("R6C",' RIESGOS DE GESTION'!#REF!),"")</f>
        <v>#REF!</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x14ac:dyDescent="0.25">
      <c r="A52" s="72"/>
      <c r="B52" s="412"/>
      <c r="C52" s="412"/>
      <c r="D52" s="413"/>
      <c r="E52" s="453"/>
      <c r="F52" s="454"/>
      <c r="G52" s="454"/>
      <c r="H52" s="454"/>
      <c r="I52" s="455"/>
      <c r="J52" s="65" t="e">
        <f>IF(AND(' RIESGOS DE GESTION'!#REF!="Muy Baja",' RIESGOS DE GESTION'!#REF!="Leve"),CONCATENATE("R7C",' RIESGOS DE GESTION'!#REF!),"")</f>
        <v>#REF!</v>
      </c>
      <c r="K52" s="66" t="e">
        <f>IF(AND(' RIESGOS DE GESTION'!#REF!="Muy Baja",' RIESGOS DE GESTION'!#REF!="Leve"),CONCATENATE("R7C",' RIESGOS DE GESTION'!#REF!),"")</f>
        <v>#REF!</v>
      </c>
      <c r="L52" s="66" t="e">
        <f>IF(AND(' RIESGOS DE GESTION'!#REF!="Muy Baja",' RIESGOS DE GESTION'!#REF!="Leve"),CONCATENATE("R7C",' RIESGOS DE GESTION'!#REF!),"")</f>
        <v>#REF!</v>
      </c>
      <c r="M52" s="66" t="e">
        <f>IF(AND(' RIESGOS DE GESTION'!#REF!="Muy Baja",' RIESGOS DE GESTION'!#REF!="Leve"),CONCATENATE("R7C",' RIESGOS DE GESTION'!#REF!),"")</f>
        <v>#REF!</v>
      </c>
      <c r="N52" s="66" t="e">
        <f>IF(AND(' RIESGOS DE GESTION'!#REF!="Muy Baja",' RIESGOS DE GESTION'!#REF!="Leve"),CONCATENATE("R7C",' RIESGOS DE GESTION'!#REF!),"")</f>
        <v>#REF!</v>
      </c>
      <c r="O52" s="67" t="e">
        <f>IF(AND(' RIESGOS DE GESTION'!#REF!="Muy Baja",' RIESGOS DE GESTION'!#REF!="Leve"),CONCATENATE("R7C",' RIESGOS DE GESTION'!#REF!),"")</f>
        <v>#REF!</v>
      </c>
      <c r="P52" s="65" t="e">
        <f>IF(AND(' RIESGOS DE GESTION'!#REF!="Muy Baja",' RIESGOS DE GESTION'!#REF!="Menor"),CONCATENATE("R7C",' RIESGOS DE GESTION'!#REF!),"")</f>
        <v>#REF!</v>
      </c>
      <c r="Q52" s="66" t="e">
        <f>IF(AND(' RIESGOS DE GESTION'!#REF!="Muy Baja",' RIESGOS DE GESTION'!#REF!="Menor"),CONCATENATE("R7C",' RIESGOS DE GESTION'!#REF!),"")</f>
        <v>#REF!</v>
      </c>
      <c r="R52" s="66" t="e">
        <f>IF(AND(' RIESGOS DE GESTION'!#REF!="Muy Baja",' RIESGOS DE GESTION'!#REF!="Menor"),CONCATENATE("R7C",' RIESGOS DE GESTION'!#REF!),"")</f>
        <v>#REF!</v>
      </c>
      <c r="S52" s="66" t="e">
        <f>IF(AND(' RIESGOS DE GESTION'!#REF!="Muy Baja",' RIESGOS DE GESTION'!#REF!="Menor"),CONCATENATE("R7C",' RIESGOS DE GESTION'!#REF!),"")</f>
        <v>#REF!</v>
      </c>
      <c r="T52" s="66" t="e">
        <f>IF(AND(' RIESGOS DE GESTION'!#REF!="Muy Baja",' RIESGOS DE GESTION'!#REF!="Menor"),CONCATENATE("R7C",' RIESGOS DE GESTION'!#REF!),"")</f>
        <v>#REF!</v>
      </c>
      <c r="U52" s="67" t="e">
        <f>IF(AND(' RIESGOS DE GESTION'!#REF!="Muy Baja",' RIESGOS DE GESTION'!#REF!="Menor"),CONCATENATE("R7C",' RIESGOS DE GESTION'!#REF!),"")</f>
        <v>#REF!</v>
      </c>
      <c r="V52" s="56" t="e">
        <f>IF(AND(' RIESGOS DE GESTION'!#REF!="Muy Baja",' RIESGOS DE GESTION'!#REF!="Moderado"),CONCATENATE("R7C",' RIESGOS DE GESTION'!#REF!),"")</f>
        <v>#REF!</v>
      </c>
      <c r="W52" s="57" t="e">
        <f>IF(AND(' RIESGOS DE GESTION'!#REF!="Muy Baja",' RIESGOS DE GESTION'!#REF!="Moderado"),CONCATENATE("R7C",' RIESGOS DE GESTION'!#REF!),"")</f>
        <v>#REF!</v>
      </c>
      <c r="X52" s="57" t="e">
        <f>IF(AND(' RIESGOS DE GESTION'!#REF!="Muy Baja",' RIESGOS DE GESTION'!#REF!="Moderado"),CONCATENATE("R7C",' RIESGOS DE GESTION'!#REF!),"")</f>
        <v>#REF!</v>
      </c>
      <c r="Y52" s="57" t="e">
        <f>IF(AND(' RIESGOS DE GESTION'!#REF!="Muy Baja",' RIESGOS DE GESTION'!#REF!="Moderado"),CONCATENATE("R7C",' RIESGOS DE GESTION'!#REF!),"")</f>
        <v>#REF!</v>
      </c>
      <c r="Z52" s="57" t="e">
        <f>IF(AND(' RIESGOS DE GESTION'!#REF!="Muy Baja",' RIESGOS DE GESTION'!#REF!="Moderado"),CONCATENATE("R7C",' RIESGOS DE GESTION'!#REF!),"")</f>
        <v>#REF!</v>
      </c>
      <c r="AA52" s="58" t="e">
        <f>IF(AND(' RIESGOS DE GESTION'!#REF!="Muy Baja",' RIESGOS DE GESTION'!#REF!="Moderado"),CONCATENATE("R7C",' RIESGOS DE GESTION'!#REF!),"")</f>
        <v>#REF!</v>
      </c>
      <c r="AB52" s="41" t="e">
        <f>IF(AND(' RIESGOS DE GESTION'!#REF!="Muy Baja",' RIESGOS DE GESTION'!#REF!="Mayor"),CONCATENATE("R7C",' RIESGOS DE GESTION'!#REF!),"")</f>
        <v>#REF!</v>
      </c>
      <c r="AC52" s="42" t="e">
        <f>IF(AND(' RIESGOS DE GESTION'!#REF!="Muy Baja",' RIESGOS DE GESTION'!#REF!="Mayor"),CONCATENATE("R7C",' RIESGOS DE GESTION'!#REF!),"")</f>
        <v>#REF!</v>
      </c>
      <c r="AD52" s="42" t="e">
        <f>IF(AND(' RIESGOS DE GESTION'!#REF!="Muy Baja",' RIESGOS DE GESTION'!#REF!="Mayor"),CONCATENATE("R7C",' RIESGOS DE GESTION'!#REF!),"")</f>
        <v>#REF!</v>
      </c>
      <c r="AE52" s="42" t="e">
        <f>IF(AND(' RIESGOS DE GESTION'!#REF!="Muy Baja",' RIESGOS DE GESTION'!#REF!="Mayor"),CONCATENATE("R7C",' RIESGOS DE GESTION'!#REF!),"")</f>
        <v>#REF!</v>
      </c>
      <c r="AF52" s="42" t="e">
        <f>IF(AND(' RIESGOS DE GESTION'!#REF!="Muy Baja",' RIESGOS DE GESTION'!#REF!="Mayor"),CONCATENATE("R7C",' RIESGOS DE GESTION'!#REF!),"")</f>
        <v>#REF!</v>
      </c>
      <c r="AG52" s="43" t="e">
        <f>IF(AND(' RIESGOS DE GESTION'!#REF!="Muy Baja",' RIESGOS DE GESTION'!#REF!="Mayor"),CONCATENATE("R7C",' RIESGOS DE GESTION'!#REF!),"")</f>
        <v>#REF!</v>
      </c>
      <c r="AH52" s="44" t="e">
        <f>IF(AND(' RIESGOS DE GESTION'!#REF!="Muy Baja",' RIESGOS DE GESTION'!#REF!="Catastrófico"),CONCATENATE("R7C",' RIESGOS DE GESTION'!#REF!),"")</f>
        <v>#REF!</v>
      </c>
      <c r="AI52" s="45" t="e">
        <f>IF(AND(' RIESGOS DE GESTION'!#REF!="Muy Baja",' RIESGOS DE GESTION'!#REF!="Catastrófico"),CONCATENATE("R7C",' RIESGOS DE GESTION'!#REF!),"")</f>
        <v>#REF!</v>
      </c>
      <c r="AJ52" s="45" t="e">
        <f>IF(AND(' RIESGOS DE GESTION'!#REF!="Muy Baja",' RIESGOS DE GESTION'!#REF!="Catastrófico"),CONCATENATE("R7C",' RIESGOS DE GESTION'!#REF!),"")</f>
        <v>#REF!</v>
      </c>
      <c r="AK52" s="45" t="e">
        <f>IF(AND(' RIESGOS DE GESTION'!#REF!="Muy Baja",' RIESGOS DE GESTION'!#REF!="Catastrófico"),CONCATENATE("R7C",' RIESGOS DE GESTION'!#REF!),"")</f>
        <v>#REF!</v>
      </c>
      <c r="AL52" s="45" t="e">
        <f>IF(AND(' RIESGOS DE GESTION'!#REF!="Muy Baja",' RIESGOS DE GESTION'!#REF!="Catastrófico"),CONCATENATE("R7C",' RIESGOS DE GESTION'!#REF!),"")</f>
        <v>#REF!</v>
      </c>
      <c r="AM52" s="46" t="e">
        <f>IF(AND(' RIESGOS DE GESTION'!#REF!="Muy Baja",' RIESGOS DE GESTION'!#REF!="Catastrófico"),CONCATENATE("R7C",' RIESGOS DE GESTION'!#REF!),"")</f>
        <v>#REF!</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412"/>
      <c r="C53" s="412"/>
      <c r="D53" s="413"/>
      <c r="E53" s="453"/>
      <c r="F53" s="454"/>
      <c r="G53" s="454"/>
      <c r="H53" s="454"/>
      <c r="I53" s="455"/>
      <c r="J53" s="65" t="e">
        <f>IF(AND(' RIESGOS DE GESTION'!#REF!="Muy Baja",' RIESGOS DE GESTION'!#REF!="Leve"),CONCATENATE("R8C",' RIESGOS DE GESTION'!#REF!),"")</f>
        <v>#REF!</v>
      </c>
      <c r="K53" s="66" t="e">
        <f>IF(AND(' RIESGOS DE GESTION'!#REF!="Muy Baja",' RIESGOS DE GESTION'!#REF!="Leve"),CONCATENATE("R8C",' RIESGOS DE GESTION'!#REF!),"")</f>
        <v>#REF!</v>
      </c>
      <c r="L53" s="66" t="e">
        <f>IF(AND(' RIESGOS DE GESTION'!#REF!="Muy Baja",' RIESGOS DE GESTION'!#REF!="Leve"),CONCATENATE("R8C",' RIESGOS DE GESTION'!#REF!),"")</f>
        <v>#REF!</v>
      </c>
      <c r="M53" s="66" t="e">
        <f>IF(AND(' RIESGOS DE GESTION'!#REF!="Muy Baja",' RIESGOS DE GESTION'!#REF!="Leve"),CONCATENATE("R8C",' RIESGOS DE GESTION'!#REF!),"")</f>
        <v>#REF!</v>
      </c>
      <c r="N53" s="66" t="e">
        <f>IF(AND(' RIESGOS DE GESTION'!#REF!="Muy Baja",' RIESGOS DE GESTION'!#REF!="Leve"),CONCATENATE("R8C",' RIESGOS DE GESTION'!#REF!),"")</f>
        <v>#REF!</v>
      </c>
      <c r="O53" s="67" t="e">
        <f>IF(AND(' RIESGOS DE GESTION'!#REF!="Muy Baja",' RIESGOS DE GESTION'!#REF!="Leve"),CONCATENATE("R8C",' RIESGOS DE GESTION'!#REF!),"")</f>
        <v>#REF!</v>
      </c>
      <c r="P53" s="65" t="e">
        <f>IF(AND(' RIESGOS DE GESTION'!#REF!="Muy Baja",' RIESGOS DE GESTION'!#REF!="Menor"),CONCATENATE("R8C",' RIESGOS DE GESTION'!#REF!),"")</f>
        <v>#REF!</v>
      </c>
      <c r="Q53" s="66" t="e">
        <f>IF(AND(' RIESGOS DE GESTION'!#REF!="Muy Baja",' RIESGOS DE GESTION'!#REF!="Menor"),CONCATENATE("R8C",' RIESGOS DE GESTION'!#REF!),"")</f>
        <v>#REF!</v>
      </c>
      <c r="R53" s="66" t="e">
        <f>IF(AND(' RIESGOS DE GESTION'!#REF!="Muy Baja",' RIESGOS DE GESTION'!#REF!="Menor"),CONCATENATE("R8C",' RIESGOS DE GESTION'!#REF!),"")</f>
        <v>#REF!</v>
      </c>
      <c r="S53" s="66" t="e">
        <f>IF(AND(' RIESGOS DE GESTION'!#REF!="Muy Baja",' RIESGOS DE GESTION'!#REF!="Menor"),CONCATENATE("R8C",' RIESGOS DE GESTION'!#REF!),"")</f>
        <v>#REF!</v>
      </c>
      <c r="T53" s="66" t="e">
        <f>IF(AND(' RIESGOS DE GESTION'!#REF!="Muy Baja",' RIESGOS DE GESTION'!#REF!="Menor"),CONCATENATE("R8C",' RIESGOS DE GESTION'!#REF!),"")</f>
        <v>#REF!</v>
      </c>
      <c r="U53" s="67" t="e">
        <f>IF(AND(' RIESGOS DE GESTION'!#REF!="Muy Baja",' RIESGOS DE GESTION'!#REF!="Menor"),CONCATENATE("R8C",' RIESGOS DE GESTION'!#REF!),"")</f>
        <v>#REF!</v>
      </c>
      <c r="V53" s="56" t="e">
        <f>IF(AND(' RIESGOS DE GESTION'!#REF!="Muy Baja",' RIESGOS DE GESTION'!#REF!="Moderado"),CONCATENATE("R8C",' RIESGOS DE GESTION'!#REF!),"")</f>
        <v>#REF!</v>
      </c>
      <c r="W53" s="57" t="e">
        <f>IF(AND(' RIESGOS DE GESTION'!#REF!="Muy Baja",' RIESGOS DE GESTION'!#REF!="Moderado"),CONCATENATE("R8C",' RIESGOS DE GESTION'!#REF!),"")</f>
        <v>#REF!</v>
      </c>
      <c r="X53" s="57" t="e">
        <f>IF(AND(' RIESGOS DE GESTION'!#REF!="Muy Baja",' RIESGOS DE GESTION'!#REF!="Moderado"),CONCATENATE("R8C",' RIESGOS DE GESTION'!#REF!),"")</f>
        <v>#REF!</v>
      </c>
      <c r="Y53" s="57" t="e">
        <f>IF(AND(' RIESGOS DE GESTION'!#REF!="Muy Baja",' RIESGOS DE GESTION'!#REF!="Moderado"),CONCATENATE("R8C",' RIESGOS DE GESTION'!#REF!),"")</f>
        <v>#REF!</v>
      </c>
      <c r="Z53" s="57" t="e">
        <f>IF(AND(' RIESGOS DE GESTION'!#REF!="Muy Baja",' RIESGOS DE GESTION'!#REF!="Moderado"),CONCATENATE("R8C",' RIESGOS DE GESTION'!#REF!),"")</f>
        <v>#REF!</v>
      </c>
      <c r="AA53" s="58" t="e">
        <f>IF(AND(' RIESGOS DE GESTION'!#REF!="Muy Baja",' RIESGOS DE GESTION'!#REF!="Moderado"),CONCATENATE("R8C",' RIESGOS DE GESTION'!#REF!),"")</f>
        <v>#REF!</v>
      </c>
      <c r="AB53" s="41" t="e">
        <f>IF(AND(' RIESGOS DE GESTION'!#REF!="Muy Baja",' RIESGOS DE GESTION'!#REF!="Mayor"),CONCATENATE("R8C",' RIESGOS DE GESTION'!#REF!),"")</f>
        <v>#REF!</v>
      </c>
      <c r="AC53" s="42" t="e">
        <f>IF(AND(' RIESGOS DE GESTION'!#REF!="Muy Baja",' RIESGOS DE GESTION'!#REF!="Mayor"),CONCATENATE("R8C",' RIESGOS DE GESTION'!#REF!),"")</f>
        <v>#REF!</v>
      </c>
      <c r="AD53" s="42" t="e">
        <f>IF(AND(' RIESGOS DE GESTION'!#REF!="Muy Baja",' RIESGOS DE GESTION'!#REF!="Mayor"),CONCATENATE("R8C",' RIESGOS DE GESTION'!#REF!),"")</f>
        <v>#REF!</v>
      </c>
      <c r="AE53" s="42" t="e">
        <f>IF(AND(' RIESGOS DE GESTION'!#REF!="Muy Baja",' RIESGOS DE GESTION'!#REF!="Mayor"),CONCATENATE("R8C",' RIESGOS DE GESTION'!#REF!),"")</f>
        <v>#REF!</v>
      </c>
      <c r="AF53" s="42" t="e">
        <f>IF(AND(' RIESGOS DE GESTION'!#REF!="Muy Baja",' RIESGOS DE GESTION'!#REF!="Mayor"),CONCATENATE("R8C",' RIESGOS DE GESTION'!#REF!),"")</f>
        <v>#REF!</v>
      </c>
      <c r="AG53" s="43" t="e">
        <f>IF(AND(' RIESGOS DE GESTION'!#REF!="Muy Baja",' RIESGOS DE GESTION'!#REF!="Mayor"),CONCATENATE("R8C",' RIESGOS DE GESTION'!#REF!),"")</f>
        <v>#REF!</v>
      </c>
      <c r="AH53" s="44" t="e">
        <f>IF(AND(' RIESGOS DE GESTION'!#REF!="Muy Baja",' RIESGOS DE GESTION'!#REF!="Catastrófico"),CONCATENATE("R8C",' RIESGOS DE GESTION'!#REF!),"")</f>
        <v>#REF!</v>
      </c>
      <c r="AI53" s="45" t="e">
        <f>IF(AND(' RIESGOS DE GESTION'!#REF!="Muy Baja",' RIESGOS DE GESTION'!#REF!="Catastrófico"),CONCATENATE("R8C",' RIESGOS DE GESTION'!#REF!),"")</f>
        <v>#REF!</v>
      </c>
      <c r="AJ53" s="45" t="e">
        <f>IF(AND(' RIESGOS DE GESTION'!#REF!="Muy Baja",' RIESGOS DE GESTION'!#REF!="Catastrófico"),CONCATENATE("R8C",' RIESGOS DE GESTION'!#REF!),"")</f>
        <v>#REF!</v>
      </c>
      <c r="AK53" s="45" t="e">
        <f>IF(AND(' RIESGOS DE GESTION'!#REF!="Muy Baja",' RIESGOS DE GESTION'!#REF!="Catastrófico"),CONCATENATE("R8C",' RIESGOS DE GESTION'!#REF!),"")</f>
        <v>#REF!</v>
      </c>
      <c r="AL53" s="45" t="e">
        <f>IF(AND(' RIESGOS DE GESTION'!#REF!="Muy Baja",' RIESGOS DE GESTION'!#REF!="Catastrófico"),CONCATENATE("R8C",' RIESGOS DE GESTION'!#REF!),"")</f>
        <v>#REF!</v>
      </c>
      <c r="AM53" s="46" t="e">
        <f>IF(AND(' RIESGOS DE GESTION'!#REF!="Muy Baja",' RIESGOS DE GESTION'!#REF!="Catastrófico"),CONCATENATE("R8C",' RIESGOS DE GESTION'!#REF!),"")</f>
        <v>#REF!</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412"/>
      <c r="C54" s="412"/>
      <c r="D54" s="413"/>
      <c r="E54" s="453"/>
      <c r="F54" s="454"/>
      <c r="G54" s="454"/>
      <c r="H54" s="454"/>
      <c r="I54" s="455"/>
      <c r="J54" s="65" t="e">
        <f>IF(AND(' RIESGOS DE GESTION'!#REF!="Muy Baja",' RIESGOS DE GESTION'!#REF!="Leve"),CONCATENATE("R9C",' RIESGOS DE GESTION'!#REF!),"")</f>
        <v>#REF!</v>
      </c>
      <c r="K54" s="66" t="e">
        <f>IF(AND(' RIESGOS DE GESTION'!#REF!="Muy Baja",' RIESGOS DE GESTION'!#REF!="Leve"),CONCATENATE("R9C",' RIESGOS DE GESTION'!#REF!),"")</f>
        <v>#REF!</v>
      </c>
      <c r="L54" s="66" t="e">
        <f>IF(AND(' RIESGOS DE GESTION'!#REF!="Muy Baja",' RIESGOS DE GESTION'!#REF!="Leve"),CONCATENATE("R9C",' RIESGOS DE GESTION'!#REF!),"")</f>
        <v>#REF!</v>
      </c>
      <c r="M54" s="66" t="e">
        <f>IF(AND(' RIESGOS DE GESTION'!#REF!="Muy Baja",' RIESGOS DE GESTION'!#REF!="Leve"),CONCATENATE("R9C",' RIESGOS DE GESTION'!#REF!),"")</f>
        <v>#REF!</v>
      </c>
      <c r="N54" s="66" t="e">
        <f>IF(AND(' RIESGOS DE GESTION'!#REF!="Muy Baja",' RIESGOS DE GESTION'!#REF!="Leve"),CONCATENATE("R9C",' RIESGOS DE GESTION'!#REF!),"")</f>
        <v>#REF!</v>
      </c>
      <c r="O54" s="67" t="e">
        <f>IF(AND(' RIESGOS DE GESTION'!#REF!="Muy Baja",' RIESGOS DE GESTION'!#REF!="Leve"),CONCATENATE("R9C",' RIESGOS DE GESTION'!#REF!),"")</f>
        <v>#REF!</v>
      </c>
      <c r="P54" s="65" t="e">
        <f>IF(AND(' RIESGOS DE GESTION'!#REF!="Muy Baja",' RIESGOS DE GESTION'!#REF!="Menor"),CONCATENATE("R9C",' RIESGOS DE GESTION'!#REF!),"")</f>
        <v>#REF!</v>
      </c>
      <c r="Q54" s="66" t="e">
        <f>IF(AND(' RIESGOS DE GESTION'!#REF!="Muy Baja",' RIESGOS DE GESTION'!#REF!="Menor"),CONCATENATE("R9C",' RIESGOS DE GESTION'!#REF!),"")</f>
        <v>#REF!</v>
      </c>
      <c r="R54" s="66" t="e">
        <f>IF(AND(' RIESGOS DE GESTION'!#REF!="Muy Baja",' RIESGOS DE GESTION'!#REF!="Menor"),CONCATENATE("R9C",' RIESGOS DE GESTION'!#REF!),"")</f>
        <v>#REF!</v>
      </c>
      <c r="S54" s="66" t="e">
        <f>IF(AND(' RIESGOS DE GESTION'!#REF!="Muy Baja",' RIESGOS DE GESTION'!#REF!="Menor"),CONCATENATE("R9C",' RIESGOS DE GESTION'!#REF!),"")</f>
        <v>#REF!</v>
      </c>
      <c r="T54" s="66" t="e">
        <f>IF(AND(' RIESGOS DE GESTION'!#REF!="Muy Baja",' RIESGOS DE GESTION'!#REF!="Menor"),CONCATENATE("R9C",' RIESGOS DE GESTION'!#REF!),"")</f>
        <v>#REF!</v>
      </c>
      <c r="U54" s="67" t="e">
        <f>IF(AND(' RIESGOS DE GESTION'!#REF!="Muy Baja",' RIESGOS DE GESTION'!#REF!="Menor"),CONCATENATE("R9C",' RIESGOS DE GESTION'!#REF!),"")</f>
        <v>#REF!</v>
      </c>
      <c r="V54" s="56" t="e">
        <f>IF(AND(' RIESGOS DE GESTION'!#REF!="Muy Baja",' RIESGOS DE GESTION'!#REF!="Moderado"),CONCATENATE("R9C",' RIESGOS DE GESTION'!#REF!),"")</f>
        <v>#REF!</v>
      </c>
      <c r="W54" s="57" t="e">
        <f>IF(AND(' RIESGOS DE GESTION'!#REF!="Muy Baja",' RIESGOS DE GESTION'!#REF!="Moderado"),CONCATENATE("R9C",' RIESGOS DE GESTION'!#REF!),"")</f>
        <v>#REF!</v>
      </c>
      <c r="X54" s="57" t="e">
        <f>IF(AND(' RIESGOS DE GESTION'!#REF!="Muy Baja",' RIESGOS DE GESTION'!#REF!="Moderado"),CONCATENATE("R9C",' RIESGOS DE GESTION'!#REF!),"")</f>
        <v>#REF!</v>
      </c>
      <c r="Y54" s="57" t="e">
        <f>IF(AND(' RIESGOS DE GESTION'!#REF!="Muy Baja",' RIESGOS DE GESTION'!#REF!="Moderado"),CONCATENATE("R9C",' RIESGOS DE GESTION'!#REF!),"")</f>
        <v>#REF!</v>
      </c>
      <c r="Z54" s="57" t="e">
        <f>IF(AND(' RIESGOS DE GESTION'!#REF!="Muy Baja",' RIESGOS DE GESTION'!#REF!="Moderado"),CONCATENATE("R9C",' RIESGOS DE GESTION'!#REF!),"")</f>
        <v>#REF!</v>
      </c>
      <c r="AA54" s="58" t="e">
        <f>IF(AND(' RIESGOS DE GESTION'!#REF!="Muy Baja",' RIESGOS DE GESTION'!#REF!="Moderado"),CONCATENATE("R9C",' RIESGOS DE GESTION'!#REF!),"")</f>
        <v>#REF!</v>
      </c>
      <c r="AB54" s="41" t="e">
        <f>IF(AND(' RIESGOS DE GESTION'!#REF!="Muy Baja",' RIESGOS DE GESTION'!#REF!="Mayor"),CONCATENATE("R9C",' RIESGOS DE GESTION'!#REF!),"")</f>
        <v>#REF!</v>
      </c>
      <c r="AC54" s="42" t="e">
        <f>IF(AND(' RIESGOS DE GESTION'!#REF!="Muy Baja",' RIESGOS DE GESTION'!#REF!="Mayor"),CONCATENATE("R9C",' RIESGOS DE GESTION'!#REF!),"")</f>
        <v>#REF!</v>
      </c>
      <c r="AD54" s="42" t="e">
        <f>IF(AND(' RIESGOS DE GESTION'!#REF!="Muy Baja",' RIESGOS DE GESTION'!#REF!="Mayor"),CONCATENATE("R9C",' RIESGOS DE GESTION'!#REF!),"")</f>
        <v>#REF!</v>
      </c>
      <c r="AE54" s="42" t="e">
        <f>IF(AND(' RIESGOS DE GESTION'!#REF!="Muy Baja",' RIESGOS DE GESTION'!#REF!="Mayor"),CONCATENATE("R9C",' RIESGOS DE GESTION'!#REF!),"")</f>
        <v>#REF!</v>
      </c>
      <c r="AF54" s="42" t="e">
        <f>IF(AND(' RIESGOS DE GESTION'!#REF!="Muy Baja",' RIESGOS DE GESTION'!#REF!="Mayor"),CONCATENATE("R9C",' RIESGOS DE GESTION'!#REF!),"")</f>
        <v>#REF!</v>
      </c>
      <c r="AG54" s="43" t="e">
        <f>IF(AND(' RIESGOS DE GESTION'!#REF!="Muy Baja",' RIESGOS DE GESTION'!#REF!="Mayor"),CONCATENATE("R9C",' RIESGOS DE GESTION'!#REF!),"")</f>
        <v>#REF!</v>
      </c>
      <c r="AH54" s="44" t="e">
        <f>IF(AND(' RIESGOS DE GESTION'!#REF!="Muy Baja",' RIESGOS DE GESTION'!#REF!="Catastrófico"),CONCATENATE("R9C",' RIESGOS DE GESTION'!#REF!),"")</f>
        <v>#REF!</v>
      </c>
      <c r="AI54" s="45" t="e">
        <f>IF(AND(' RIESGOS DE GESTION'!#REF!="Muy Baja",' RIESGOS DE GESTION'!#REF!="Catastrófico"),CONCATENATE("R9C",' RIESGOS DE GESTION'!#REF!),"")</f>
        <v>#REF!</v>
      </c>
      <c r="AJ54" s="45" t="e">
        <f>IF(AND(' RIESGOS DE GESTION'!#REF!="Muy Baja",' RIESGOS DE GESTION'!#REF!="Catastrófico"),CONCATENATE("R9C",' RIESGOS DE GESTION'!#REF!),"")</f>
        <v>#REF!</v>
      </c>
      <c r="AK54" s="45" t="e">
        <f>IF(AND(' RIESGOS DE GESTION'!#REF!="Muy Baja",' RIESGOS DE GESTION'!#REF!="Catastrófico"),CONCATENATE("R9C",' RIESGOS DE GESTION'!#REF!),"")</f>
        <v>#REF!</v>
      </c>
      <c r="AL54" s="45" t="e">
        <f>IF(AND(' RIESGOS DE GESTION'!#REF!="Muy Baja",' RIESGOS DE GESTION'!#REF!="Catastrófico"),CONCATENATE("R9C",' RIESGOS DE GESTION'!#REF!),"")</f>
        <v>#REF!</v>
      </c>
      <c r="AM54" s="46" t="e">
        <f>IF(AND(' RIESGOS DE GESTION'!#REF!="Muy Baja",' RIESGOS DE GESTION'!#REF!="Catastrófico"),CONCATENATE("R9C",' RIESGOS DE GESTION'!#REF!),"")</f>
        <v>#REF!</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x14ac:dyDescent="0.3">
      <c r="A55" s="72"/>
      <c r="B55" s="412"/>
      <c r="C55" s="412"/>
      <c r="D55" s="413"/>
      <c r="E55" s="456"/>
      <c r="F55" s="457"/>
      <c r="G55" s="457"/>
      <c r="H55" s="457"/>
      <c r="I55" s="458"/>
      <c r="J55" s="68" t="e">
        <f>IF(AND(' RIESGOS DE GESTION'!#REF!="Muy Baja",' RIESGOS DE GESTION'!#REF!="Leve"),CONCATENATE("R10C",' RIESGOS DE GESTION'!#REF!),"")</f>
        <v>#REF!</v>
      </c>
      <c r="K55" s="69" t="e">
        <f>IF(AND(' RIESGOS DE GESTION'!#REF!="Muy Baja",' RIESGOS DE GESTION'!#REF!="Leve"),CONCATENATE("R10C",' RIESGOS DE GESTION'!#REF!),"")</f>
        <v>#REF!</v>
      </c>
      <c r="L55" s="69" t="e">
        <f>IF(AND(' RIESGOS DE GESTION'!#REF!="Muy Baja",' RIESGOS DE GESTION'!#REF!="Leve"),CONCATENATE("R10C",' RIESGOS DE GESTION'!#REF!),"")</f>
        <v>#REF!</v>
      </c>
      <c r="M55" s="69" t="e">
        <f>IF(AND(' RIESGOS DE GESTION'!#REF!="Muy Baja",' RIESGOS DE GESTION'!#REF!="Leve"),CONCATENATE("R10C",' RIESGOS DE GESTION'!#REF!),"")</f>
        <v>#REF!</v>
      </c>
      <c r="N55" s="69" t="e">
        <f>IF(AND(' RIESGOS DE GESTION'!#REF!="Muy Baja",' RIESGOS DE GESTION'!#REF!="Leve"),CONCATENATE("R10C",' RIESGOS DE GESTION'!#REF!),"")</f>
        <v>#REF!</v>
      </c>
      <c r="O55" s="70" t="e">
        <f>IF(AND(' RIESGOS DE GESTION'!#REF!="Muy Baja",' RIESGOS DE GESTION'!#REF!="Leve"),CONCATENATE("R10C",' RIESGOS DE GESTION'!#REF!),"")</f>
        <v>#REF!</v>
      </c>
      <c r="P55" s="68" t="e">
        <f>IF(AND(' RIESGOS DE GESTION'!#REF!="Muy Baja",' RIESGOS DE GESTION'!#REF!="Menor"),CONCATENATE("R10C",' RIESGOS DE GESTION'!#REF!),"")</f>
        <v>#REF!</v>
      </c>
      <c r="Q55" s="69" t="e">
        <f>IF(AND(' RIESGOS DE GESTION'!#REF!="Muy Baja",' RIESGOS DE GESTION'!#REF!="Menor"),CONCATENATE("R10C",' RIESGOS DE GESTION'!#REF!),"")</f>
        <v>#REF!</v>
      </c>
      <c r="R55" s="69" t="e">
        <f>IF(AND(' RIESGOS DE GESTION'!#REF!="Muy Baja",' RIESGOS DE GESTION'!#REF!="Menor"),CONCATENATE("R10C",' RIESGOS DE GESTION'!#REF!),"")</f>
        <v>#REF!</v>
      </c>
      <c r="S55" s="69" t="e">
        <f>IF(AND(' RIESGOS DE GESTION'!#REF!="Muy Baja",' RIESGOS DE GESTION'!#REF!="Menor"),CONCATENATE("R10C",' RIESGOS DE GESTION'!#REF!),"")</f>
        <v>#REF!</v>
      </c>
      <c r="T55" s="69" t="e">
        <f>IF(AND(' RIESGOS DE GESTION'!#REF!="Muy Baja",' RIESGOS DE GESTION'!#REF!="Menor"),CONCATENATE("R10C",' RIESGOS DE GESTION'!#REF!),"")</f>
        <v>#REF!</v>
      </c>
      <c r="U55" s="70" t="e">
        <f>IF(AND(' RIESGOS DE GESTION'!#REF!="Muy Baja",' RIESGOS DE GESTION'!#REF!="Menor"),CONCATENATE("R10C",' RIESGOS DE GESTION'!#REF!),"")</f>
        <v>#REF!</v>
      </c>
      <c r="V55" s="59" t="e">
        <f>IF(AND(' RIESGOS DE GESTION'!#REF!="Muy Baja",' RIESGOS DE GESTION'!#REF!="Moderado"),CONCATENATE("R10C",' RIESGOS DE GESTION'!#REF!),"")</f>
        <v>#REF!</v>
      </c>
      <c r="W55" s="60" t="e">
        <f>IF(AND(' RIESGOS DE GESTION'!#REF!="Muy Baja",' RIESGOS DE GESTION'!#REF!="Moderado"),CONCATENATE("R10C",' RIESGOS DE GESTION'!#REF!),"")</f>
        <v>#REF!</v>
      </c>
      <c r="X55" s="60" t="e">
        <f>IF(AND(' RIESGOS DE GESTION'!#REF!="Muy Baja",' RIESGOS DE GESTION'!#REF!="Moderado"),CONCATENATE("R10C",' RIESGOS DE GESTION'!#REF!),"")</f>
        <v>#REF!</v>
      </c>
      <c r="Y55" s="60" t="e">
        <f>IF(AND(' RIESGOS DE GESTION'!#REF!="Muy Baja",' RIESGOS DE GESTION'!#REF!="Moderado"),CONCATENATE("R10C",' RIESGOS DE GESTION'!#REF!),"")</f>
        <v>#REF!</v>
      </c>
      <c r="Z55" s="60" t="e">
        <f>IF(AND(' RIESGOS DE GESTION'!#REF!="Muy Baja",' RIESGOS DE GESTION'!#REF!="Moderado"),CONCATENATE("R10C",' RIESGOS DE GESTION'!#REF!),"")</f>
        <v>#REF!</v>
      </c>
      <c r="AA55" s="61" t="e">
        <f>IF(AND(' RIESGOS DE GESTION'!#REF!="Muy Baja",' RIESGOS DE GESTION'!#REF!="Moderado"),CONCATENATE("R10C",' RIESGOS DE GESTION'!#REF!),"")</f>
        <v>#REF!</v>
      </c>
      <c r="AB55" s="47" t="e">
        <f>IF(AND(' RIESGOS DE GESTION'!#REF!="Muy Baja",' RIESGOS DE GESTION'!#REF!="Mayor"),CONCATENATE("R10C",' RIESGOS DE GESTION'!#REF!),"")</f>
        <v>#REF!</v>
      </c>
      <c r="AC55" s="48" t="e">
        <f>IF(AND(' RIESGOS DE GESTION'!#REF!="Muy Baja",' RIESGOS DE GESTION'!#REF!="Mayor"),CONCATENATE("R10C",' RIESGOS DE GESTION'!#REF!),"")</f>
        <v>#REF!</v>
      </c>
      <c r="AD55" s="48" t="e">
        <f>IF(AND(' RIESGOS DE GESTION'!#REF!="Muy Baja",' RIESGOS DE GESTION'!#REF!="Mayor"),CONCATENATE("R10C",' RIESGOS DE GESTION'!#REF!),"")</f>
        <v>#REF!</v>
      </c>
      <c r="AE55" s="48" t="e">
        <f>IF(AND(' RIESGOS DE GESTION'!#REF!="Muy Baja",' RIESGOS DE GESTION'!#REF!="Mayor"),CONCATENATE("R10C",' RIESGOS DE GESTION'!#REF!),"")</f>
        <v>#REF!</v>
      </c>
      <c r="AF55" s="48" t="e">
        <f>IF(AND(' RIESGOS DE GESTION'!#REF!="Muy Baja",' RIESGOS DE GESTION'!#REF!="Mayor"),CONCATENATE("R10C",' RIESGOS DE GESTION'!#REF!),"")</f>
        <v>#REF!</v>
      </c>
      <c r="AG55" s="49" t="e">
        <f>IF(AND(' RIESGOS DE GESTION'!#REF!="Muy Baja",' RIESGOS DE GESTION'!#REF!="Mayor"),CONCATENATE("R10C",' RIESGOS DE GESTION'!#REF!),"")</f>
        <v>#REF!</v>
      </c>
      <c r="AH55" s="50" t="e">
        <f>IF(AND(' RIESGOS DE GESTION'!#REF!="Muy Baja",' RIESGOS DE GESTION'!#REF!="Catastrófico"),CONCATENATE("R10C",' RIESGOS DE GESTION'!#REF!),"")</f>
        <v>#REF!</v>
      </c>
      <c r="AI55" s="51" t="e">
        <f>IF(AND(' RIESGOS DE GESTION'!#REF!="Muy Baja",' RIESGOS DE GESTION'!#REF!="Catastrófico"),CONCATENATE("R10C",' RIESGOS DE GESTION'!#REF!),"")</f>
        <v>#REF!</v>
      </c>
      <c r="AJ55" s="51" t="e">
        <f>IF(AND(' RIESGOS DE GESTION'!#REF!="Muy Baja",' RIESGOS DE GESTION'!#REF!="Catastrófico"),CONCATENATE("R10C",' RIESGOS DE GESTION'!#REF!),"")</f>
        <v>#REF!</v>
      </c>
      <c r="AK55" s="51" t="e">
        <f>IF(AND(' RIESGOS DE GESTION'!#REF!="Muy Baja",' RIESGOS DE GESTION'!#REF!="Catastrófico"),CONCATENATE("R10C",' RIESGOS DE GESTION'!#REF!),"")</f>
        <v>#REF!</v>
      </c>
      <c r="AL55" s="51" t="e">
        <f>IF(AND(' RIESGOS DE GESTION'!#REF!="Muy Baja",' RIESGOS DE GESTION'!#REF!="Catastrófico"),CONCATENATE("R10C",' RIESGOS DE GESTION'!#REF!),"")</f>
        <v>#REF!</v>
      </c>
      <c r="AM55" s="52" t="e">
        <f>IF(AND(' RIESGOS DE GESTION'!#REF!="Muy Baja",' RIESGOS DE GESTION'!#REF!="Catastrófico"),CONCATENATE("R10C",' RIESGOS DE GESTION'!#REF!),"")</f>
        <v>#REF!</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450" t="s">
        <v>281</v>
      </c>
      <c r="K56" s="451"/>
      <c r="L56" s="451"/>
      <c r="M56" s="451"/>
      <c r="N56" s="451"/>
      <c r="O56" s="452"/>
      <c r="P56" s="450" t="s">
        <v>282</v>
      </c>
      <c r="Q56" s="451"/>
      <c r="R56" s="451"/>
      <c r="S56" s="451"/>
      <c r="T56" s="451"/>
      <c r="U56" s="452"/>
      <c r="V56" s="450" t="s">
        <v>283</v>
      </c>
      <c r="W56" s="451"/>
      <c r="X56" s="451"/>
      <c r="Y56" s="451"/>
      <c r="Z56" s="451"/>
      <c r="AA56" s="452"/>
      <c r="AB56" s="450" t="s">
        <v>284</v>
      </c>
      <c r="AC56" s="459"/>
      <c r="AD56" s="451"/>
      <c r="AE56" s="451"/>
      <c r="AF56" s="451"/>
      <c r="AG56" s="452"/>
      <c r="AH56" s="450" t="s">
        <v>285</v>
      </c>
      <c r="AI56" s="451"/>
      <c r="AJ56" s="451"/>
      <c r="AK56" s="451"/>
      <c r="AL56" s="451"/>
      <c r="AM56" s="45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453"/>
      <c r="K57" s="454"/>
      <c r="L57" s="454"/>
      <c r="M57" s="454"/>
      <c r="N57" s="454"/>
      <c r="O57" s="455"/>
      <c r="P57" s="453"/>
      <c r="Q57" s="454"/>
      <c r="R57" s="454"/>
      <c r="S57" s="454"/>
      <c r="T57" s="454"/>
      <c r="U57" s="455"/>
      <c r="V57" s="453"/>
      <c r="W57" s="454"/>
      <c r="X57" s="454"/>
      <c r="Y57" s="454"/>
      <c r="Z57" s="454"/>
      <c r="AA57" s="455"/>
      <c r="AB57" s="453"/>
      <c r="AC57" s="454"/>
      <c r="AD57" s="454"/>
      <c r="AE57" s="454"/>
      <c r="AF57" s="454"/>
      <c r="AG57" s="455"/>
      <c r="AH57" s="453"/>
      <c r="AI57" s="454"/>
      <c r="AJ57" s="454"/>
      <c r="AK57" s="454"/>
      <c r="AL57" s="454"/>
      <c r="AM57" s="455"/>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453"/>
      <c r="K58" s="454"/>
      <c r="L58" s="454"/>
      <c r="M58" s="454"/>
      <c r="N58" s="454"/>
      <c r="O58" s="455"/>
      <c r="P58" s="453"/>
      <c r="Q58" s="454"/>
      <c r="R58" s="454"/>
      <c r="S58" s="454"/>
      <c r="T58" s="454"/>
      <c r="U58" s="455"/>
      <c r="V58" s="453"/>
      <c r="W58" s="454"/>
      <c r="X58" s="454"/>
      <c r="Y58" s="454"/>
      <c r="Z58" s="454"/>
      <c r="AA58" s="455"/>
      <c r="AB58" s="453"/>
      <c r="AC58" s="454"/>
      <c r="AD58" s="454"/>
      <c r="AE58" s="454"/>
      <c r="AF58" s="454"/>
      <c r="AG58" s="455"/>
      <c r="AH58" s="453"/>
      <c r="AI58" s="454"/>
      <c r="AJ58" s="454"/>
      <c r="AK58" s="454"/>
      <c r="AL58" s="454"/>
      <c r="AM58" s="455"/>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453"/>
      <c r="K59" s="454"/>
      <c r="L59" s="454"/>
      <c r="M59" s="454"/>
      <c r="N59" s="454"/>
      <c r="O59" s="455"/>
      <c r="P59" s="453"/>
      <c r="Q59" s="454"/>
      <c r="R59" s="454"/>
      <c r="S59" s="454"/>
      <c r="T59" s="454"/>
      <c r="U59" s="455"/>
      <c r="V59" s="453"/>
      <c r="W59" s="454"/>
      <c r="X59" s="454"/>
      <c r="Y59" s="454"/>
      <c r="Z59" s="454"/>
      <c r="AA59" s="455"/>
      <c r="AB59" s="453"/>
      <c r="AC59" s="454"/>
      <c r="AD59" s="454"/>
      <c r="AE59" s="454"/>
      <c r="AF59" s="454"/>
      <c r="AG59" s="455"/>
      <c r="AH59" s="453"/>
      <c r="AI59" s="454"/>
      <c r="AJ59" s="454"/>
      <c r="AK59" s="454"/>
      <c r="AL59" s="454"/>
      <c r="AM59" s="455"/>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453"/>
      <c r="K60" s="454"/>
      <c r="L60" s="454"/>
      <c r="M60" s="454"/>
      <c r="N60" s="454"/>
      <c r="O60" s="455"/>
      <c r="P60" s="453"/>
      <c r="Q60" s="454"/>
      <c r="R60" s="454"/>
      <c r="S60" s="454"/>
      <c r="T60" s="454"/>
      <c r="U60" s="455"/>
      <c r="V60" s="453"/>
      <c r="W60" s="454"/>
      <c r="X60" s="454"/>
      <c r="Y60" s="454"/>
      <c r="Z60" s="454"/>
      <c r="AA60" s="455"/>
      <c r="AB60" s="453"/>
      <c r="AC60" s="454"/>
      <c r="AD60" s="454"/>
      <c r="AE60" s="454"/>
      <c r="AF60" s="454"/>
      <c r="AG60" s="455"/>
      <c r="AH60" s="453"/>
      <c r="AI60" s="454"/>
      <c r="AJ60" s="454"/>
      <c r="AK60" s="454"/>
      <c r="AL60" s="454"/>
      <c r="AM60" s="455"/>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x14ac:dyDescent="0.3">
      <c r="A61" s="72"/>
      <c r="B61" s="72"/>
      <c r="C61" s="72"/>
      <c r="D61" s="72"/>
      <c r="E61" s="72"/>
      <c r="F61" s="72"/>
      <c r="G61" s="72"/>
      <c r="H61" s="72"/>
      <c r="I61" s="72"/>
      <c r="J61" s="456"/>
      <c r="K61" s="457"/>
      <c r="L61" s="457"/>
      <c r="M61" s="457"/>
      <c r="N61" s="457"/>
      <c r="O61" s="458"/>
      <c r="P61" s="456"/>
      <c r="Q61" s="457"/>
      <c r="R61" s="457"/>
      <c r="S61" s="457"/>
      <c r="T61" s="457"/>
      <c r="U61" s="458"/>
      <c r="V61" s="456"/>
      <c r="W61" s="457"/>
      <c r="X61" s="457"/>
      <c r="Y61" s="457"/>
      <c r="Z61" s="457"/>
      <c r="AA61" s="458"/>
      <c r="AB61" s="456"/>
      <c r="AC61" s="457"/>
      <c r="AD61" s="457"/>
      <c r="AE61" s="457"/>
      <c r="AF61" s="457"/>
      <c r="AG61" s="458"/>
      <c r="AH61" s="456"/>
      <c r="AI61" s="457"/>
      <c r="AJ61" s="457"/>
      <c r="AK61" s="457"/>
      <c r="AL61" s="457"/>
      <c r="AM61" s="458"/>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x14ac:dyDescent="0.25">
      <c r="A63" s="7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2"/>
      <c r="AV63" s="72"/>
      <c r="AW63" s="72"/>
      <c r="AX63" s="72"/>
      <c r="AY63" s="72"/>
      <c r="AZ63" s="72"/>
      <c r="BA63" s="72"/>
      <c r="BB63" s="72"/>
      <c r="BC63" s="72"/>
      <c r="BD63" s="72"/>
      <c r="BE63" s="72"/>
      <c r="BF63" s="72"/>
      <c r="BG63" s="72"/>
      <c r="BH63" s="72"/>
    </row>
    <row r="64" spans="1:80" ht="15" customHeight="1" x14ac:dyDescent="0.25">
      <c r="A64" s="7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2"/>
      <c r="AV64" s="72"/>
      <c r="AW64" s="72"/>
      <c r="AX64" s="72"/>
      <c r="AY64" s="72"/>
      <c r="AZ64" s="72"/>
      <c r="BA64" s="72"/>
      <c r="BB64" s="72"/>
      <c r="BC64" s="72"/>
      <c r="BD64" s="72"/>
      <c r="BE64" s="72"/>
      <c r="BF64" s="72"/>
      <c r="BG64" s="72"/>
      <c r="BH64" s="72"/>
    </row>
    <row r="65" spans="1:6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x14ac:dyDescent="0.25">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x14ac:dyDescent="0.25">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x14ac:dyDescent="0.25">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x14ac:dyDescent="0.25">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x14ac:dyDescent="0.25">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x14ac:dyDescent="0.25">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x14ac:dyDescent="0.25">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x14ac:dyDescent="0.25">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x14ac:dyDescent="0.25">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x14ac:dyDescent="0.25">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x14ac:dyDescent="0.25">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x14ac:dyDescent="0.25">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x14ac:dyDescent="0.25">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x14ac:dyDescent="0.25">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x14ac:dyDescent="0.25">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x14ac:dyDescent="0.25">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x14ac:dyDescent="0.25">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x14ac:dyDescent="0.25">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x14ac:dyDescent="0.25">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x14ac:dyDescent="0.25">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x14ac:dyDescent="0.25">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x14ac:dyDescent="0.25">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x14ac:dyDescent="0.25">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x14ac:dyDescent="0.25">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x14ac:dyDescent="0.25">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x14ac:dyDescent="0.25">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x14ac:dyDescent="0.25">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x14ac:dyDescent="0.25">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x14ac:dyDescent="0.25">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x14ac:dyDescent="0.25">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x14ac:dyDescent="0.25">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x14ac:dyDescent="0.25">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x14ac:dyDescent="0.25">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x14ac:dyDescent="0.25">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x14ac:dyDescent="0.25">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x14ac:dyDescent="0.25">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x14ac:dyDescent="0.25">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x14ac:dyDescent="0.25">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x14ac:dyDescent="0.25">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x14ac:dyDescent="0.25">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x14ac:dyDescent="0.25">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x14ac:dyDescent="0.25">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x14ac:dyDescent="0.25">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x14ac:dyDescent="0.25">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x14ac:dyDescent="0.25">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x14ac:dyDescent="0.25">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x14ac:dyDescent="0.25">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x14ac:dyDescent="0.25">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x14ac:dyDescent="0.25">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x14ac:dyDescent="0.25">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x14ac:dyDescent="0.25">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x14ac:dyDescent="0.25">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x14ac:dyDescent="0.25">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x14ac:dyDescent="0.25">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x14ac:dyDescent="0.25">
      <c r="A245" s="72"/>
    </row>
    <row r="246" spans="1:60" x14ac:dyDescent="0.25">
      <c r="A246" s="72"/>
    </row>
    <row r="247" spans="1:60" x14ac:dyDescent="0.25">
      <c r="A247" s="72"/>
    </row>
    <row r="248" spans="1:60" x14ac:dyDescent="0.25">
      <c r="A248" s="72"/>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2"/>
      <c r="B1" s="499" t="s">
        <v>287</v>
      </c>
      <c r="C1" s="499"/>
      <c r="D1" s="499"/>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x14ac:dyDescent="0.25">
      <c r="A3" s="72"/>
      <c r="B3" s="6"/>
      <c r="C3" s="7" t="s">
        <v>288</v>
      </c>
      <c r="D3" s="7" t="s">
        <v>212</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x14ac:dyDescent="0.25">
      <c r="A4" s="72"/>
      <c r="B4" s="8" t="s">
        <v>289</v>
      </c>
      <c r="C4" s="9" t="s">
        <v>290</v>
      </c>
      <c r="D4" s="10">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x14ac:dyDescent="0.25">
      <c r="A5" s="72"/>
      <c r="B5" s="11" t="s">
        <v>291</v>
      </c>
      <c r="C5" s="12" t="s">
        <v>292</v>
      </c>
      <c r="D5" s="13">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x14ac:dyDescent="0.25">
      <c r="A6" s="72"/>
      <c r="B6" s="14" t="s">
        <v>293</v>
      </c>
      <c r="C6" s="12" t="s">
        <v>294</v>
      </c>
      <c r="D6" s="13">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x14ac:dyDescent="0.25">
      <c r="A7" s="72"/>
      <c r="B7" s="15" t="s">
        <v>295</v>
      </c>
      <c r="C7" s="12" t="s">
        <v>296</v>
      </c>
      <c r="D7" s="13">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x14ac:dyDescent="0.25">
      <c r="A8" s="72"/>
      <c r="B8" s="16" t="s">
        <v>297</v>
      </c>
      <c r="C8" s="12" t="s">
        <v>298</v>
      </c>
      <c r="D8" s="13">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x14ac:dyDescent="0.25">
      <c r="A9" s="72"/>
      <c r="B9" s="96"/>
      <c r="C9" s="96"/>
      <c r="D9" s="96"/>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x14ac:dyDescent="0.25">
      <c r="A10" s="72"/>
      <c r="B10" s="97"/>
      <c r="C10" s="96"/>
      <c r="D10" s="96"/>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x14ac:dyDescent="0.25">
      <c r="A11" s="72"/>
      <c r="B11" s="96"/>
      <c r="C11" s="96"/>
      <c r="D11" s="96"/>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x14ac:dyDescent="0.25">
      <c r="A12" s="72"/>
      <c r="B12" s="96"/>
      <c r="C12" s="96"/>
      <c r="D12" s="9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x14ac:dyDescent="0.25">
      <c r="A13" s="72"/>
      <c r="B13" s="96"/>
      <c r="C13" s="96"/>
      <c r="D13" s="9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x14ac:dyDescent="0.25">
      <c r="A14" s="72"/>
      <c r="B14" s="96"/>
      <c r="C14" s="96"/>
      <c r="D14" s="9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x14ac:dyDescent="0.25">
      <c r="A15" s="72"/>
      <c r="B15" s="96"/>
      <c r="C15" s="96"/>
      <c r="D15" s="9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x14ac:dyDescent="0.25">
      <c r="A16" s="72"/>
      <c r="B16" s="96"/>
      <c r="C16" s="96"/>
      <c r="D16" s="9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x14ac:dyDescent="0.25">
      <c r="A17" s="72"/>
      <c r="B17" s="96"/>
      <c r="C17" s="96"/>
      <c r="D17" s="9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x14ac:dyDescent="0.25">
      <c r="A18" s="72"/>
      <c r="B18" s="96"/>
      <c r="C18" s="96"/>
      <c r="D18" s="9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x14ac:dyDescent="0.25">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x14ac:dyDescent="0.25">
      <c r="A35" s="72"/>
    </row>
    <row r="36" spans="1:31" x14ac:dyDescent="0.25">
      <c r="A36" s="72"/>
    </row>
    <row r="37" spans="1:31" x14ac:dyDescent="0.25">
      <c r="A37" s="72"/>
    </row>
    <row r="38" spans="1:31" x14ac:dyDescent="0.25">
      <c r="A38" s="72"/>
    </row>
    <row r="39" spans="1:31" x14ac:dyDescent="0.25">
      <c r="A39" s="72"/>
    </row>
    <row r="40" spans="1:31" x14ac:dyDescent="0.25">
      <c r="A40" s="72"/>
    </row>
    <row r="41" spans="1:31" x14ac:dyDescent="0.25">
      <c r="A41" s="72"/>
    </row>
    <row r="42" spans="1:31" x14ac:dyDescent="0.25">
      <c r="A42" s="72"/>
    </row>
    <row r="43" spans="1:31" x14ac:dyDescent="0.25">
      <c r="A43" s="72"/>
    </row>
    <row r="44" spans="1:31" x14ac:dyDescent="0.25">
      <c r="A44" s="72"/>
    </row>
    <row r="45" spans="1:31" x14ac:dyDescent="0.25">
      <c r="A45" s="72"/>
    </row>
    <row r="46" spans="1:31" x14ac:dyDescent="0.25">
      <c r="A46" s="72"/>
    </row>
    <row r="47" spans="1:31" x14ac:dyDescent="0.25">
      <c r="A47" s="72"/>
    </row>
    <row r="48" spans="1:3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Palacios</cp:lastModifiedBy>
  <cp:revision/>
  <dcterms:created xsi:type="dcterms:W3CDTF">2020-03-24T23:12:47Z</dcterms:created>
  <dcterms:modified xsi:type="dcterms:W3CDTF">2022-01-26T20:24:58Z</dcterms:modified>
  <cp:category/>
  <cp:contentStatus/>
</cp:coreProperties>
</file>