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24226"/>
  <mc:AlternateContent xmlns:mc="http://schemas.openxmlformats.org/markup-compatibility/2006">
    <mc:Choice Requires="x15">
      <x15ac:absPath xmlns:x15ac="http://schemas.microsoft.com/office/spreadsheetml/2010/11/ac" url="C:\Users\luzma\OneDrive\Escritorio\"/>
    </mc:Choice>
  </mc:AlternateContent>
  <xr:revisionPtr revIDLastSave="0" documentId="13_ncr:1_{3D06039F-73D4-4645-BFFF-FA471647B3F7}" xr6:coauthVersionLast="47" xr6:coauthVersionMax="47" xr10:uidLastSave="{00000000-0000-0000-0000-000000000000}"/>
  <workbookProtection workbookAlgorithmName="SHA-512" workbookHashValue="3Rle2ih6h43AWs+EDYGNZsXAxWzqJE/nIQkIZorMtGz0CkfSAkIzIxOUmsOR006X0w11aUl1YL11FoE/KlBCrg==" workbookSaltValue="4KHMxSdIdClBRxLH0Wa+Gg==" workbookSpinCount="100000" lockStructure="1"/>
  <bookViews>
    <workbookView xWindow="-120" yWindow="-120" windowWidth="21840" windowHeight="13140" tabRatio="658" firstSheet="2" activeTab="5" xr2:uid="{00000000-000D-0000-FFFF-FFFF00000000}"/>
  </bookViews>
  <sheets>
    <sheet name="Intructivo" sheetId="20" state="hidden" r:id="rId1"/>
    <sheet name="CONTEXTO" sheetId="23" r:id="rId2"/>
    <sheet name=" RIESGOS DE GESTION" sheetId="1" r:id="rId3"/>
    <sheet name="RIEGOS DE CORRUPCION" sheetId="22" r:id="rId4"/>
    <sheet name=" RIESGOS SEGURIDAD INFORMACION" sheetId="24" r:id="rId5"/>
    <sheet name="OPORTUNIDADES" sheetId="26" r:id="rId6"/>
    <sheet name="Matriz Calor Inherente" sheetId="18" state="hidden" r:id="rId7"/>
    <sheet name="Matriz Calor Residual" sheetId="19" state="hidden" r:id="rId8"/>
    <sheet name="Tabla probabilidad" sheetId="12" state="hidden" r:id="rId9"/>
    <sheet name="Tabla Impacto" sheetId="13" state="hidden" r:id="rId10"/>
    <sheet name="Tabla Valoración controles" sheetId="15" state="hidden" r:id="rId11"/>
    <sheet name="seguridad info" sheetId="25" state="hidden" r:id="rId12"/>
    <sheet name="Opciones Tratamiento" sheetId="16" state="hidden" r:id="rId13"/>
    <sheet name="Hoja1" sheetId="11" state="hidden" r:id="rId14"/>
  </sheets>
  <externalReferences>
    <externalReference r:id="rId15"/>
  </externalReferences>
  <definedNames>
    <definedName name="ADECUADO" localSheetId="3">'RIEGOS DE CORRUPCION'!#REF!</definedName>
    <definedName name="_xlnm.Print_Area" localSheetId="2">' RIESGOS DE GESTION'!#REF!</definedName>
    <definedName name="_xlnm.Print_Area" localSheetId="4">' RIESGOS SEGURIDAD INFORMACION'!#REF!</definedName>
    <definedName name="_xlnm.Print_Area" localSheetId="1">CONTEXTO!#REF!</definedName>
    <definedName name="_xlnm.Print_Area" localSheetId="3">'RIEGOS DE CORRUPCION'!#REF!</definedName>
    <definedName name="ASIGNADO" localSheetId="3">'RIEGOS DE CORRUPCION'!#REF!</definedName>
    <definedName name="COMPLETA" localSheetId="3">'RIEGOS DE CORRUPCION'!#REF!</definedName>
    <definedName name="CONFIABLE" localSheetId="3">'RIEGOS DE CORRUPCION'!#REF!</definedName>
    <definedName name="DEBIL" localSheetId="3">'RIEGOS DE CORRUPCION'!#REF!</definedName>
    <definedName name="DESVIACIONES" localSheetId="3">[1]D.Estratégico!$CT$86:$CT$87</definedName>
    <definedName name="DETECTAR" localSheetId="3">'RIEGOS DE CORRUPCION'!#REF!</definedName>
    <definedName name="EVIDENCIAS" localSheetId="3">[1]D.Estratégico!$CW$86:$CW$88</definedName>
    <definedName name="FUERTE" localSheetId="3">'RIEGOS DE CORRUPCION'!#REF!</definedName>
    <definedName name="FUNCIONES" localSheetId="3">[1]D.Estratégico!$CG$86:$CG$87</definedName>
    <definedName name="INADECUADO" localSheetId="3">'RIEGOS DE CORRUPCION'!#REF!</definedName>
    <definedName name="INCOMPLETA" localSheetId="3">'RIEGOS DE CORRUPCION'!#REF!</definedName>
    <definedName name="MODERADO" localSheetId="3">'RIEGOS DE CORRUPCION'!#REF!</definedName>
    <definedName name="NO_ASIGNADO" localSheetId="3">'RIEGOS DE CORRUPCION'!#REF!</definedName>
    <definedName name="NO_CONFIABLE" localSheetId="3">'RIEGOS DE CORRUPCION'!#REF!</definedName>
    <definedName name="NO_ES_CONTROL" localSheetId="3">'RIEGOS DE CORRUPCION'!#REF!</definedName>
    <definedName name="NO_EXISTE" localSheetId="3">'RIEGOS DE CORRUPCION'!#REF!</definedName>
    <definedName name="NO_SE_INVESTIGAN" localSheetId="3">'RIEGOS DE CORRUPCION'!#REF!</definedName>
    <definedName name="PREVENIR" localSheetId="3">'RIEGOS DE CORRUPCION'!#REF!</definedName>
    <definedName name="RESPONSABLE" localSheetId="3">[1]D.Estratégico!$CD$86:$CD$87</definedName>
    <definedName name="SE_INVESTIGAN" localSheetId="3">'RIEGOS DE CORRUPCION'!#REF!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3" i="13" l="1"/>
  <c r="B222" i="13"/>
  <c r="F221" i="13"/>
  <c r="B221" i="13"/>
  <c r="F220" i="13"/>
  <c r="F219" i="13"/>
  <c r="F218" i="13"/>
  <c r="F217" i="13"/>
  <c r="F216" i="13"/>
  <c r="F215" i="13"/>
  <c r="F214" i="13"/>
  <c r="F213" i="13"/>
  <c r="F212" i="13"/>
  <c r="F211" i="13"/>
  <c r="H210" i="13"/>
  <c r="F210" i="13"/>
  <c r="N11" i="1" l="1"/>
  <c r="O11" i="1" s="1"/>
  <c r="N53" i="1"/>
  <c r="O53" i="1" s="1"/>
  <c r="N29" i="1"/>
  <c r="O29" i="1" s="1"/>
  <c r="N47" i="1"/>
  <c r="O47" i="1" s="1"/>
  <c r="N23" i="1"/>
  <c r="O23" i="1" s="1"/>
  <c r="N41" i="1"/>
  <c r="O41" i="1" s="1"/>
  <c r="N17" i="1"/>
  <c r="O17" i="1" s="1"/>
  <c r="N59" i="1"/>
  <c r="O59" i="1" s="1"/>
  <c r="N35" i="1"/>
  <c r="O35" i="1" s="1"/>
  <c r="L5" i="22" l="1"/>
  <c r="Q6" i="24"/>
  <c r="Q7" i="24"/>
  <c r="Q8" i="24"/>
  <c r="Q9" i="24"/>
  <c r="Q10" i="24"/>
  <c r="AD6" i="24" l="1"/>
  <c r="AD7" i="24"/>
  <c r="AD8" i="24"/>
  <c r="AD9" i="24"/>
  <c r="AD10" i="24"/>
  <c r="AD11" i="24"/>
  <c r="AD12" i="24"/>
  <c r="AD13" i="24"/>
  <c r="AD14" i="24"/>
  <c r="AD15" i="24"/>
  <c r="AD16" i="24"/>
  <c r="AD17" i="24"/>
  <c r="AD18" i="24"/>
  <c r="AD19" i="24"/>
  <c r="AD20" i="24"/>
  <c r="AD21" i="24"/>
  <c r="AD22" i="24"/>
  <c r="AD23" i="24"/>
  <c r="AD24" i="24"/>
  <c r="AD25" i="24"/>
  <c r="AD26" i="24"/>
  <c r="AD27" i="24"/>
  <c r="AD28" i="24"/>
  <c r="AD29" i="24"/>
  <c r="AD30" i="24"/>
  <c r="AD31" i="24"/>
  <c r="AD32" i="24"/>
  <c r="AD33" i="24"/>
  <c r="AD34" i="24"/>
  <c r="AD35" i="24"/>
  <c r="AD36" i="24"/>
  <c r="AD37" i="24"/>
  <c r="AD38" i="24"/>
  <c r="AD39" i="24"/>
  <c r="AD40" i="24"/>
  <c r="AD41" i="24"/>
  <c r="AD42" i="24"/>
  <c r="AD43" i="24"/>
  <c r="AD44" i="24"/>
  <c r="AD45" i="24"/>
  <c r="AD46" i="24"/>
  <c r="AD47" i="24"/>
  <c r="AD48" i="24"/>
  <c r="AD49" i="24"/>
  <c r="AD50" i="24"/>
  <c r="AD51" i="24"/>
  <c r="AD52" i="24"/>
  <c r="AD53" i="24"/>
  <c r="AD54" i="24"/>
  <c r="AD55" i="24"/>
  <c r="AD56" i="24"/>
  <c r="AD57" i="24"/>
  <c r="AD58" i="24"/>
  <c r="AD59" i="24"/>
  <c r="AD60" i="24"/>
  <c r="AD61" i="24"/>
  <c r="AD62" i="24"/>
  <c r="AD63" i="24"/>
  <c r="AD64" i="24"/>
  <c r="AD5" i="24"/>
  <c r="T5" i="1"/>
  <c r="Q60" i="24"/>
  <c r="Q61" i="24"/>
  <c r="Q62" i="24"/>
  <c r="Q63" i="24"/>
  <c r="Q64" i="24"/>
  <c r="Q12" i="24"/>
  <c r="Q13" i="24"/>
  <c r="Q14" i="24"/>
  <c r="Q15" i="24"/>
  <c r="Q16" i="24"/>
  <c r="Q18" i="24"/>
  <c r="Q19" i="24"/>
  <c r="Q20" i="24"/>
  <c r="Q21" i="24"/>
  <c r="Q22" i="24"/>
  <c r="Q24" i="24"/>
  <c r="Q25" i="24"/>
  <c r="Q26" i="24"/>
  <c r="Q27" i="24"/>
  <c r="Q28" i="24"/>
  <c r="Q30" i="24"/>
  <c r="Q31" i="24"/>
  <c r="Q32" i="24"/>
  <c r="Q33" i="24"/>
  <c r="Q34" i="24"/>
  <c r="Q36" i="24"/>
  <c r="Q37" i="24"/>
  <c r="Q38" i="24"/>
  <c r="Q39" i="24"/>
  <c r="Q40" i="24"/>
  <c r="Q42" i="24"/>
  <c r="Q43" i="24"/>
  <c r="Q44" i="24"/>
  <c r="Q45" i="24"/>
  <c r="Q46" i="24"/>
  <c r="Q48" i="24"/>
  <c r="Q49" i="24"/>
  <c r="Q50" i="24"/>
  <c r="Q51" i="24"/>
  <c r="Q52" i="24"/>
  <c r="Q54" i="24"/>
  <c r="Q55" i="24"/>
  <c r="Q56" i="24"/>
  <c r="Q57" i="24"/>
  <c r="Q58" i="24"/>
  <c r="W64" i="24"/>
  <c r="W63" i="24"/>
  <c r="AL63" i="24" s="1"/>
  <c r="AK63" i="24" s="1"/>
  <c r="W62" i="24"/>
  <c r="W61" i="24"/>
  <c r="AL62" i="24" s="1"/>
  <c r="AK62" i="24" s="1"/>
  <c r="W60" i="24"/>
  <c r="W59" i="24"/>
  <c r="AL60" i="24" s="1"/>
  <c r="AK60" i="24" s="1"/>
  <c r="N59" i="24"/>
  <c r="W58" i="24"/>
  <c r="W57" i="24"/>
  <c r="W56" i="24"/>
  <c r="W55" i="24"/>
  <c r="W54" i="24"/>
  <c r="W53" i="24"/>
  <c r="N53" i="24"/>
  <c r="O53" i="24" s="1"/>
  <c r="W52" i="24"/>
  <c r="W51" i="24"/>
  <c r="W50" i="24"/>
  <c r="W49" i="24"/>
  <c r="W48" i="24"/>
  <c r="W47" i="24"/>
  <c r="AH47" i="24" s="1"/>
  <c r="N47" i="24"/>
  <c r="W46" i="24"/>
  <c r="W45" i="24"/>
  <c r="W44" i="24"/>
  <c r="W43" i="24"/>
  <c r="AL44" i="24" s="1"/>
  <c r="AK44" i="24" s="1"/>
  <c r="W42" i="24"/>
  <c r="W41" i="24"/>
  <c r="N41" i="24"/>
  <c r="O41" i="24" s="1"/>
  <c r="W40" i="24"/>
  <c r="W39" i="24"/>
  <c r="AH39" i="24" s="1"/>
  <c r="AJ39" i="24" s="1"/>
  <c r="W38" i="24"/>
  <c r="W37" i="24"/>
  <c r="AL38" i="24" s="1"/>
  <c r="AK38" i="24" s="1"/>
  <c r="W36" i="24"/>
  <c r="W35" i="24"/>
  <c r="AL35" i="24" s="1"/>
  <c r="AK35" i="24" s="1"/>
  <c r="N35" i="24"/>
  <c r="W34" i="24"/>
  <c r="W33" i="24"/>
  <c r="W32" i="24"/>
  <c r="AL33" i="24" s="1"/>
  <c r="AK33" i="24" s="1"/>
  <c r="W31" i="24"/>
  <c r="W30" i="24"/>
  <c r="W29" i="24"/>
  <c r="N29" i="24"/>
  <c r="W28" i="24"/>
  <c r="W27" i="24"/>
  <c r="W26" i="24"/>
  <c r="W25" i="24"/>
  <c r="AL26" i="24" s="1"/>
  <c r="AK26" i="24" s="1"/>
  <c r="W24" i="24"/>
  <c r="W23" i="24"/>
  <c r="AL23" i="24" s="1"/>
  <c r="AK23" i="24" s="1"/>
  <c r="N23" i="24"/>
  <c r="O23" i="24" s="1"/>
  <c r="W22" i="24"/>
  <c r="AH22" i="24" s="1"/>
  <c r="AJ22" i="24" s="1"/>
  <c r="W21" i="24"/>
  <c r="W20" i="24"/>
  <c r="AL21" i="24" s="1"/>
  <c r="AK21" i="24" s="1"/>
  <c r="W19" i="24"/>
  <c r="W18" i="24"/>
  <c r="W17" i="24"/>
  <c r="N17" i="24"/>
  <c r="O17" i="24" s="1"/>
  <c r="W16" i="24"/>
  <c r="W15" i="24"/>
  <c r="AL15" i="24" s="1"/>
  <c r="AK15" i="24" s="1"/>
  <c r="W14" i="24"/>
  <c r="W13" i="24"/>
  <c r="AH14" i="24" s="1"/>
  <c r="W12" i="24"/>
  <c r="W11" i="24"/>
  <c r="AL12" i="24" s="1"/>
  <c r="AK12" i="24" s="1"/>
  <c r="N11" i="24"/>
  <c r="O11" i="24" s="1"/>
  <c r="W10" i="24"/>
  <c r="W9" i="24"/>
  <c r="W8" i="24"/>
  <c r="W7" i="24"/>
  <c r="W6" i="24"/>
  <c r="W5" i="24"/>
  <c r="N5" i="24"/>
  <c r="O5" i="24" s="1"/>
  <c r="W64" i="22"/>
  <c r="X64" i="22" s="1"/>
  <c r="Z64" i="22" s="1"/>
  <c r="AA64" i="22" s="1"/>
  <c r="W63" i="22"/>
  <c r="X63" i="22" s="1"/>
  <c r="Z63" i="22" s="1"/>
  <c r="AA63" i="22" s="1"/>
  <c r="W62" i="22"/>
  <c r="X62" i="22" s="1"/>
  <c r="Z62" i="22" s="1"/>
  <c r="AA62" i="22" s="1"/>
  <c r="W61" i="22"/>
  <c r="X61" i="22" s="1"/>
  <c r="Z61" i="22" s="1"/>
  <c r="AA61" i="22" s="1"/>
  <c r="W60" i="22"/>
  <c r="X60" i="22" s="1"/>
  <c r="Z60" i="22" s="1"/>
  <c r="AA60" i="22" s="1"/>
  <c r="AK59" i="22"/>
  <c r="AL59" i="22" s="1"/>
  <c r="W59" i="22"/>
  <c r="L59" i="22"/>
  <c r="M59" i="22" s="1"/>
  <c r="W58" i="22"/>
  <c r="X58" i="22" s="1"/>
  <c r="Z58" i="22" s="1"/>
  <c r="AA58" i="22" s="1"/>
  <c r="W57" i="22"/>
  <c r="X57" i="22" s="1"/>
  <c r="Z57" i="22" s="1"/>
  <c r="AA57" i="22" s="1"/>
  <c r="W56" i="22"/>
  <c r="X56" i="22" s="1"/>
  <c r="Z56" i="22" s="1"/>
  <c r="AA56" i="22" s="1"/>
  <c r="W55" i="22"/>
  <c r="X55" i="22" s="1"/>
  <c r="Z55" i="22" s="1"/>
  <c r="AA55" i="22" s="1"/>
  <c r="W54" i="22"/>
  <c r="X54" i="22" s="1"/>
  <c r="Z54" i="22" s="1"/>
  <c r="AA54" i="22" s="1"/>
  <c r="AK53" i="22"/>
  <c r="AL53" i="22" s="1"/>
  <c r="W53" i="22"/>
  <c r="L53" i="22"/>
  <c r="M53" i="22" s="1"/>
  <c r="W52" i="22"/>
  <c r="X52" i="22" s="1"/>
  <c r="Z52" i="22" s="1"/>
  <c r="AA52" i="22" s="1"/>
  <c r="W51" i="22"/>
  <c r="X51" i="22" s="1"/>
  <c r="Z51" i="22" s="1"/>
  <c r="AA51" i="22" s="1"/>
  <c r="W50" i="22"/>
  <c r="X50" i="22" s="1"/>
  <c r="Z50" i="22" s="1"/>
  <c r="AA50" i="22" s="1"/>
  <c r="W49" i="22"/>
  <c r="X49" i="22" s="1"/>
  <c r="Z49" i="22" s="1"/>
  <c r="AA49" i="22" s="1"/>
  <c r="W48" i="22"/>
  <c r="AK47" i="22"/>
  <c r="AL47" i="22" s="1"/>
  <c r="W47" i="22"/>
  <c r="X47" i="22" s="1"/>
  <c r="Z47" i="22" s="1"/>
  <c r="AA47" i="22" s="1"/>
  <c r="L47" i="22"/>
  <c r="M47" i="22" s="1"/>
  <c r="W46" i="22"/>
  <c r="X46" i="22" s="1"/>
  <c r="Z46" i="22" s="1"/>
  <c r="AA46" i="22" s="1"/>
  <c r="W45" i="22"/>
  <c r="X45" i="22" s="1"/>
  <c r="Z45" i="22" s="1"/>
  <c r="AA45" i="22" s="1"/>
  <c r="W44" i="22"/>
  <c r="X44" i="22" s="1"/>
  <c r="Z44" i="22" s="1"/>
  <c r="AA44" i="22" s="1"/>
  <c r="W43" i="22"/>
  <c r="X43" i="22" s="1"/>
  <c r="Z43" i="22" s="1"/>
  <c r="AA43" i="22" s="1"/>
  <c r="W42" i="22"/>
  <c r="X42" i="22" s="1"/>
  <c r="Z42" i="22" s="1"/>
  <c r="AA42" i="22" s="1"/>
  <c r="AK41" i="22"/>
  <c r="AL41" i="22" s="1"/>
  <c r="W41" i="22"/>
  <c r="L41" i="22"/>
  <c r="M41" i="22" s="1"/>
  <c r="W40" i="22"/>
  <c r="X40" i="22" s="1"/>
  <c r="Z40" i="22" s="1"/>
  <c r="AA40" i="22" s="1"/>
  <c r="W39" i="22"/>
  <c r="X39" i="22" s="1"/>
  <c r="Z39" i="22" s="1"/>
  <c r="AA39" i="22" s="1"/>
  <c r="W38" i="22"/>
  <c r="X38" i="22" s="1"/>
  <c r="Z38" i="22" s="1"/>
  <c r="AA38" i="22" s="1"/>
  <c r="W37" i="22"/>
  <c r="X37" i="22" s="1"/>
  <c r="Z37" i="22" s="1"/>
  <c r="AA37" i="22" s="1"/>
  <c r="W36" i="22"/>
  <c r="X36" i="22" s="1"/>
  <c r="Z36" i="22" s="1"/>
  <c r="AA36" i="22" s="1"/>
  <c r="AK35" i="22"/>
  <c r="AL35" i="22" s="1"/>
  <c r="W35" i="22"/>
  <c r="L35" i="22"/>
  <c r="M35" i="22" s="1"/>
  <c r="W34" i="22"/>
  <c r="X34" i="22" s="1"/>
  <c r="Z34" i="22" s="1"/>
  <c r="AA34" i="22" s="1"/>
  <c r="W33" i="22"/>
  <c r="X33" i="22" s="1"/>
  <c r="Z33" i="22" s="1"/>
  <c r="AA33" i="22" s="1"/>
  <c r="W32" i="22"/>
  <c r="X32" i="22" s="1"/>
  <c r="Z32" i="22" s="1"/>
  <c r="AA32" i="22" s="1"/>
  <c r="W31" i="22"/>
  <c r="X31" i="22" s="1"/>
  <c r="Z31" i="22" s="1"/>
  <c r="AA31" i="22" s="1"/>
  <c r="W30" i="22"/>
  <c r="X30" i="22" s="1"/>
  <c r="Z30" i="22" s="1"/>
  <c r="AA30" i="22" s="1"/>
  <c r="AK29" i="22"/>
  <c r="AL29" i="22" s="1"/>
  <c r="W29" i="22"/>
  <c r="L29" i="22"/>
  <c r="M29" i="22" s="1"/>
  <c r="W28" i="22"/>
  <c r="X28" i="22" s="1"/>
  <c r="Z28" i="22" s="1"/>
  <c r="AA28" i="22" s="1"/>
  <c r="W27" i="22"/>
  <c r="X27" i="22" s="1"/>
  <c r="Z27" i="22" s="1"/>
  <c r="AA27" i="22" s="1"/>
  <c r="W26" i="22"/>
  <c r="X26" i="22" s="1"/>
  <c r="Z26" i="22" s="1"/>
  <c r="AA26" i="22" s="1"/>
  <c r="W25" i="22"/>
  <c r="X25" i="22" s="1"/>
  <c r="Z25" i="22" s="1"/>
  <c r="AA25" i="22" s="1"/>
  <c r="W24" i="22"/>
  <c r="X24" i="22" s="1"/>
  <c r="Z24" i="22" s="1"/>
  <c r="AA24" i="22" s="1"/>
  <c r="AK23" i="22"/>
  <c r="AL23" i="22" s="1"/>
  <c r="W23" i="22"/>
  <c r="L23" i="22"/>
  <c r="M23" i="22" s="1"/>
  <c r="W22" i="22"/>
  <c r="X22" i="22" s="1"/>
  <c r="Z22" i="22" s="1"/>
  <c r="AA22" i="22" s="1"/>
  <c r="W21" i="22"/>
  <c r="X21" i="22" s="1"/>
  <c r="Z21" i="22" s="1"/>
  <c r="AA21" i="22" s="1"/>
  <c r="W20" i="22"/>
  <c r="X20" i="22" s="1"/>
  <c r="Z20" i="22" s="1"/>
  <c r="AA20" i="22" s="1"/>
  <c r="W19" i="22"/>
  <c r="X19" i="22" s="1"/>
  <c r="Z19" i="22" s="1"/>
  <c r="AA19" i="22" s="1"/>
  <c r="W18" i="22"/>
  <c r="X18" i="22" s="1"/>
  <c r="Z18" i="22" s="1"/>
  <c r="AA18" i="22" s="1"/>
  <c r="AK17" i="22"/>
  <c r="AL17" i="22" s="1"/>
  <c r="W17" i="22"/>
  <c r="L17" i="22"/>
  <c r="M17" i="22" s="1"/>
  <c r="W16" i="22"/>
  <c r="X16" i="22" s="1"/>
  <c r="Z16" i="22" s="1"/>
  <c r="AA16" i="22" s="1"/>
  <c r="W15" i="22"/>
  <c r="X15" i="22" s="1"/>
  <c r="Z15" i="22" s="1"/>
  <c r="AA15" i="22" s="1"/>
  <c r="W14" i="22"/>
  <c r="X14" i="22" s="1"/>
  <c r="Z14" i="22" s="1"/>
  <c r="AA14" i="22" s="1"/>
  <c r="W13" i="22"/>
  <c r="X13" i="22" s="1"/>
  <c r="Z13" i="22" s="1"/>
  <c r="AA13" i="22" s="1"/>
  <c r="W12" i="22"/>
  <c r="X12" i="22" s="1"/>
  <c r="Z12" i="22" s="1"/>
  <c r="AA12" i="22" s="1"/>
  <c r="AK11" i="22"/>
  <c r="AL11" i="22" s="1"/>
  <c r="W11" i="22"/>
  <c r="L11" i="22"/>
  <c r="M11" i="22" s="1"/>
  <c r="W10" i="22"/>
  <c r="X10" i="22" s="1"/>
  <c r="Z10" i="22" s="1"/>
  <c r="AA10" i="22" s="1"/>
  <c r="W9" i="22"/>
  <c r="X9" i="22" s="1"/>
  <c r="Z9" i="22" s="1"/>
  <c r="AA9" i="22" s="1"/>
  <c r="W8" i="22"/>
  <c r="X8" i="22" s="1"/>
  <c r="Z8" i="22" s="1"/>
  <c r="AA8" i="22" s="1"/>
  <c r="W7" i="22"/>
  <c r="X7" i="22" s="1"/>
  <c r="Z7" i="22" s="1"/>
  <c r="AA7" i="22" s="1"/>
  <c r="W6" i="22"/>
  <c r="X6" i="22" s="1"/>
  <c r="Z6" i="22" s="1"/>
  <c r="AA6" i="22" s="1"/>
  <c r="AK5" i="22"/>
  <c r="AL5" i="22" s="1"/>
  <c r="W5" i="22"/>
  <c r="X5" i="22" s="1"/>
  <c r="Z5" i="22" s="1"/>
  <c r="AA5" i="22" s="1"/>
  <c r="M5" i="22"/>
  <c r="AA64" i="1"/>
  <c r="T64" i="1"/>
  <c r="AA63" i="1"/>
  <c r="T63" i="1"/>
  <c r="AA62" i="1"/>
  <c r="T62" i="1"/>
  <c r="AA61" i="1"/>
  <c r="T61" i="1"/>
  <c r="AA60" i="1"/>
  <c r="T60" i="1"/>
  <c r="AA59" i="1"/>
  <c r="T59" i="1"/>
  <c r="K59" i="1"/>
  <c r="AA58" i="1"/>
  <c r="T58" i="1"/>
  <c r="AA57" i="1"/>
  <c r="T57" i="1"/>
  <c r="AA56" i="1"/>
  <c r="T56" i="1"/>
  <c r="AA55" i="1"/>
  <c r="T55" i="1"/>
  <c r="AA54" i="1"/>
  <c r="T54" i="1"/>
  <c r="AA53" i="1"/>
  <c r="T53" i="1"/>
  <c r="K53" i="1"/>
  <c r="Q53" i="1" s="1"/>
  <c r="AA52" i="1"/>
  <c r="T52" i="1"/>
  <c r="AA51" i="1"/>
  <c r="T51" i="1"/>
  <c r="AA50" i="1"/>
  <c r="T50" i="1"/>
  <c r="AA49" i="1"/>
  <c r="T49" i="1"/>
  <c r="AA48" i="1"/>
  <c r="T48" i="1"/>
  <c r="AA47" i="1"/>
  <c r="T47" i="1"/>
  <c r="AE47" i="1" s="1"/>
  <c r="K47" i="1"/>
  <c r="Q47" i="1" s="1"/>
  <c r="AA46" i="1"/>
  <c r="T46" i="1"/>
  <c r="AA45" i="1"/>
  <c r="T45" i="1"/>
  <c r="AA44" i="1"/>
  <c r="T44" i="1"/>
  <c r="AA43" i="1"/>
  <c r="T43" i="1"/>
  <c r="AA42" i="1"/>
  <c r="T42" i="1"/>
  <c r="AA41" i="1"/>
  <c r="T41" i="1"/>
  <c r="K41" i="1"/>
  <c r="Q41" i="1" s="1"/>
  <c r="AA40" i="1"/>
  <c r="T40" i="1"/>
  <c r="AA39" i="1"/>
  <c r="T39" i="1"/>
  <c r="AA38" i="1"/>
  <c r="T38" i="1"/>
  <c r="AA37" i="1"/>
  <c r="T37" i="1"/>
  <c r="AA36" i="1"/>
  <c r="T36" i="1"/>
  <c r="AA35" i="1"/>
  <c r="T35" i="1"/>
  <c r="K35" i="1"/>
  <c r="Q35" i="1" s="1"/>
  <c r="AA34" i="1"/>
  <c r="T34" i="1"/>
  <c r="AA33" i="1"/>
  <c r="T33" i="1"/>
  <c r="AE34" i="1" s="1"/>
  <c r="AA32" i="1"/>
  <c r="T32" i="1"/>
  <c r="AA31" i="1"/>
  <c r="T31" i="1"/>
  <c r="AI32" i="1" s="1"/>
  <c r="AH32" i="1" s="1"/>
  <c r="AA30" i="1"/>
  <c r="T30" i="1"/>
  <c r="AA29" i="1"/>
  <c r="T29" i="1"/>
  <c r="K29" i="1"/>
  <c r="Q29" i="1" s="1"/>
  <c r="AA28" i="1"/>
  <c r="T28" i="1"/>
  <c r="AA27" i="1"/>
  <c r="T27" i="1"/>
  <c r="AA26" i="1"/>
  <c r="T26" i="1"/>
  <c r="AA25" i="1"/>
  <c r="T25" i="1"/>
  <c r="AA24" i="1"/>
  <c r="T24" i="1"/>
  <c r="AA23" i="1"/>
  <c r="T23" i="1"/>
  <c r="AI23" i="1" s="1"/>
  <c r="AH23" i="1" s="1"/>
  <c r="K23" i="1"/>
  <c r="AA22" i="1"/>
  <c r="T22" i="1"/>
  <c r="AA21" i="1"/>
  <c r="T21" i="1"/>
  <c r="AA20" i="1"/>
  <c r="T20" i="1"/>
  <c r="AI21" i="1" s="1"/>
  <c r="AH21" i="1" s="1"/>
  <c r="AA19" i="1"/>
  <c r="T19" i="1"/>
  <c r="AA18" i="1"/>
  <c r="T18" i="1"/>
  <c r="AA17" i="1"/>
  <c r="T17" i="1"/>
  <c r="K17" i="1"/>
  <c r="AA16" i="1"/>
  <c r="T16" i="1"/>
  <c r="AA15" i="1"/>
  <c r="T15" i="1"/>
  <c r="AA14" i="1"/>
  <c r="T14" i="1"/>
  <c r="AA13" i="1"/>
  <c r="T13" i="1"/>
  <c r="AA12" i="1"/>
  <c r="T12" i="1"/>
  <c r="AA11" i="1"/>
  <c r="T11" i="1"/>
  <c r="K11" i="1"/>
  <c r="AA10" i="1"/>
  <c r="T10" i="1"/>
  <c r="AA9" i="1"/>
  <c r="T9" i="1"/>
  <c r="AI10" i="1" s="1"/>
  <c r="AH10" i="1" s="1"/>
  <c r="AA8" i="1"/>
  <c r="T8" i="1"/>
  <c r="AA7" i="1"/>
  <c r="T7" i="1"/>
  <c r="AI8" i="1" s="1"/>
  <c r="AH8" i="1" s="1"/>
  <c r="AA6" i="1"/>
  <c r="T6" i="1"/>
  <c r="AA5" i="1"/>
  <c r="K5" i="1"/>
  <c r="L5" i="1" s="1"/>
  <c r="AI26" i="1" l="1"/>
  <c r="AH26" i="1" s="1"/>
  <c r="AI28" i="1"/>
  <c r="AH28" i="1" s="1"/>
  <c r="AI37" i="1"/>
  <c r="AH37" i="1" s="1"/>
  <c r="AI61" i="1"/>
  <c r="AH61" i="1" s="1"/>
  <c r="AE63" i="1"/>
  <c r="AI43" i="1"/>
  <c r="AH43" i="1" s="1"/>
  <c r="AI45" i="1"/>
  <c r="AH45" i="1" s="1"/>
  <c r="AI54" i="1"/>
  <c r="AH54" i="1" s="1"/>
  <c r="AI56" i="1"/>
  <c r="AH56" i="1" s="1"/>
  <c r="AI58" i="1"/>
  <c r="AH58" i="1" s="1"/>
  <c r="L17" i="1"/>
  <c r="Q17" i="1"/>
  <c r="L23" i="1"/>
  <c r="Q23" i="1"/>
  <c r="L11" i="1"/>
  <c r="Q11" i="1"/>
  <c r="L59" i="1"/>
  <c r="Q59" i="1"/>
  <c r="AL42" i="24"/>
  <c r="AK42" i="24" s="1"/>
  <c r="AL46" i="24"/>
  <c r="AK46" i="24" s="1"/>
  <c r="AE13" i="1"/>
  <c r="AI15" i="1"/>
  <c r="AH15" i="1" s="1"/>
  <c r="AE17" i="1"/>
  <c r="AG17" i="1" s="1"/>
  <c r="AI25" i="1"/>
  <c r="AH25" i="1" s="1"/>
  <c r="AI38" i="1"/>
  <c r="AH38" i="1" s="1"/>
  <c r="AI49" i="1"/>
  <c r="AH49" i="1" s="1"/>
  <c r="AL9" i="24"/>
  <c r="AK9" i="24" s="1"/>
  <c r="AI16" i="1"/>
  <c r="AH16" i="1" s="1"/>
  <c r="AI27" i="1"/>
  <c r="AH27" i="1" s="1"/>
  <c r="AI36" i="1"/>
  <c r="AH36" i="1" s="1"/>
  <c r="AI40" i="1"/>
  <c r="AH40" i="1" s="1"/>
  <c r="AE51" i="1"/>
  <c r="AF51" i="1" s="1"/>
  <c r="AI60" i="1"/>
  <c r="AH60" i="1" s="1"/>
  <c r="AI62" i="1"/>
  <c r="AH62" i="1" s="1"/>
  <c r="AI20" i="1"/>
  <c r="AH20" i="1" s="1"/>
  <c r="AE31" i="1"/>
  <c r="AF31" i="1" s="1"/>
  <c r="AI42" i="1"/>
  <c r="AH42" i="1" s="1"/>
  <c r="AI44" i="1"/>
  <c r="AH44" i="1" s="1"/>
  <c r="AI46" i="1"/>
  <c r="AH46" i="1" s="1"/>
  <c r="AE5" i="1"/>
  <c r="AF5" i="1" s="1"/>
  <c r="AL18" i="24"/>
  <c r="AK18" i="24" s="1"/>
  <c r="AH49" i="24"/>
  <c r="AH51" i="24"/>
  <c r="AI51" i="24" s="1"/>
  <c r="AL52" i="24"/>
  <c r="AK52" i="24" s="1"/>
  <c r="AH5" i="24"/>
  <c r="AL17" i="24"/>
  <c r="AK17" i="24" s="1"/>
  <c r="AH18" i="24"/>
  <c r="AJ18" i="24" s="1"/>
  <c r="AL8" i="24"/>
  <c r="AK8" i="24" s="1"/>
  <c r="AL10" i="24"/>
  <c r="AK10" i="24" s="1"/>
  <c r="AH15" i="24"/>
  <c r="AJ15" i="24" s="1"/>
  <c r="AL22" i="24"/>
  <c r="AK22" i="24" s="1"/>
  <c r="AL25" i="24"/>
  <c r="AK25" i="24" s="1"/>
  <c r="AL27" i="24"/>
  <c r="AK27" i="24" s="1"/>
  <c r="AH28" i="24"/>
  <c r="AJ28" i="24" s="1"/>
  <c r="AH30" i="24"/>
  <c r="AL32" i="24"/>
  <c r="AK32" i="24" s="1"/>
  <c r="AL39" i="24"/>
  <c r="AK39" i="24" s="1"/>
  <c r="AL43" i="24"/>
  <c r="AK43" i="24" s="1"/>
  <c r="AL50" i="24"/>
  <c r="AK50" i="24" s="1"/>
  <c r="AL54" i="24"/>
  <c r="AK54" i="24" s="1"/>
  <c r="AH56" i="24"/>
  <c r="AJ56" i="24" s="1"/>
  <c r="AL58" i="24"/>
  <c r="AK58" i="24" s="1"/>
  <c r="AH63" i="24"/>
  <c r="AH7" i="24"/>
  <c r="AI7" i="24" s="1"/>
  <c r="AH8" i="24"/>
  <c r="AJ8" i="24" s="1"/>
  <c r="AH11" i="24"/>
  <c r="AJ11" i="24" s="1"/>
  <c r="AH24" i="24"/>
  <c r="AJ24" i="24" s="1"/>
  <c r="AH25" i="24"/>
  <c r="AJ25" i="24" s="1"/>
  <c r="AL31" i="24"/>
  <c r="AK31" i="24" s="1"/>
  <c r="AH32" i="24"/>
  <c r="AJ32" i="24" s="1"/>
  <c r="AH35" i="24"/>
  <c r="AJ35" i="24" s="1"/>
  <c r="AH41" i="24"/>
  <c r="AJ41" i="24" s="1"/>
  <c r="AL41" i="24"/>
  <c r="AK41" i="24" s="1"/>
  <c r="AH42" i="24"/>
  <c r="AJ42" i="24" s="1"/>
  <c r="AH45" i="24"/>
  <c r="AJ45" i="24" s="1"/>
  <c r="AH46" i="24"/>
  <c r="AJ46" i="24" s="1"/>
  <c r="AL48" i="24"/>
  <c r="AK48" i="24" s="1"/>
  <c r="AL49" i="24"/>
  <c r="AK49" i="24" s="1"/>
  <c r="AL56" i="24"/>
  <c r="AK56" i="24" s="1"/>
  <c r="AL7" i="24"/>
  <c r="AK7" i="24" s="1"/>
  <c r="AL11" i="24"/>
  <c r="AK11" i="24" s="1"/>
  <c r="AH13" i="24"/>
  <c r="AJ13" i="24" s="1"/>
  <c r="AL14" i="24"/>
  <c r="AK14" i="24" s="1"/>
  <c r="AL16" i="24"/>
  <c r="AK16" i="24" s="1"/>
  <c r="AH17" i="24"/>
  <c r="AL20" i="24"/>
  <c r="AK20" i="24" s="1"/>
  <c r="AL28" i="24"/>
  <c r="AK28" i="24" s="1"/>
  <c r="AH31" i="24"/>
  <c r="AJ31" i="24" s="1"/>
  <c r="AH34" i="24"/>
  <c r="AJ34" i="24" s="1"/>
  <c r="AL37" i="24"/>
  <c r="AK37" i="24" s="1"/>
  <c r="AH40" i="24"/>
  <c r="AI40" i="24" s="1"/>
  <c r="AL45" i="24"/>
  <c r="AK45" i="24" s="1"/>
  <c r="AH52" i="24"/>
  <c r="AJ52" i="24" s="1"/>
  <c r="AL55" i="24"/>
  <c r="AK55" i="24" s="1"/>
  <c r="AH59" i="24"/>
  <c r="AJ59" i="24" s="1"/>
  <c r="AL59" i="24"/>
  <c r="AK59" i="24" s="1"/>
  <c r="AL61" i="24"/>
  <c r="AK61" i="24" s="1"/>
  <c r="AH62" i="24"/>
  <c r="AJ62" i="24" s="1"/>
  <c r="AL64" i="24"/>
  <c r="AK64" i="24" s="1"/>
  <c r="AC11" i="22"/>
  <c r="AD11" i="22" s="1"/>
  <c r="X11" i="22"/>
  <c r="Z11" i="22" s="1"/>
  <c r="AA11" i="22" s="1"/>
  <c r="L35" i="1"/>
  <c r="AI52" i="1"/>
  <c r="AH52" i="1" s="1"/>
  <c r="AI14" i="1"/>
  <c r="AH14" i="1" s="1"/>
  <c r="AI19" i="1"/>
  <c r="AH19" i="1" s="1"/>
  <c r="AE23" i="1"/>
  <c r="AF23" i="1" s="1"/>
  <c r="AJ23" i="1" s="1"/>
  <c r="AE24" i="1"/>
  <c r="AG24" i="1" s="1"/>
  <c r="AE25" i="1"/>
  <c r="AG25" i="1" s="1"/>
  <c r="AE35" i="1"/>
  <c r="AI35" i="1"/>
  <c r="AH35" i="1" s="1"/>
  <c r="AE36" i="1"/>
  <c r="AE41" i="1"/>
  <c r="AG41" i="1" s="1"/>
  <c r="AI41" i="1"/>
  <c r="AH41" i="1" s="1"/>
  <c r="AE42" i="1"/>
  <c r="AG42" i="1" s="1"/>
  <c r="AI57" i="1"/>
  <c r="AH57" i="1" s="1"/>
  <c r="AI9" i="1"/>
  <c r="AH9" i="1" s="1"/>
  <c r="AE10" i="1"/>
  <c r="AF10" i="1" s="1"/>
  <c r="AJ10" i="1" s="1"/>
  <c r="AE14" i="1"/>
  <c r="AG14" i="1" s="1"/>
  <c r="AE16" i="1"/>
  <c r="AG16" i="1" s="1"/>
  <c r="AI22" i="1"/>
  <c r="AH22" i="1" s="1"/>
  <c r="AE27" i="1"/>
  <c r="AF27" i="1" s="1"/>
  <c r="AE28" i="1"/>
  <c r="AG28" i="1" s="1"/>
  <c r="AE30" i="1"/>
  <c r="AI31" i="1"/>
  <c r="AH31" i="1" s="1"/>
  <c r="AI33" i="1"/>
  <c r="AH33" i="1" s="1"/>
  <c r="AI39" i="1"/>
  <c r="AH39" i="1" s="1"/>
  <c r="AE40" i="1"/>
  <c r="AE44" i="1"/>
  <c r="AG44" i="1" s="1"/>
  <c r="AE45" i="1"/>
  <c r="AG45" i="1" s="1"/>
  <c r="AE46" i="1"/>
  <c r="AG46" i="1" s="1"/>
  <c r="AI47" i="1"/>
  <c r="AH47" i="1" s="1"/>
  <c r="AI48" i="1"/>
  <c r="AH48" i="1" s="1"/>
  <c r="AI50" i="1"/>
  <c r="AH50" i="1" s="1"/>
  <c r="AE52" i="1"/>
  <c r="AF52" i="1" s="1"/>
  <c r="AJ52" i="1" s="1"/>
  <c r="AE53" i="1"/>
  <c r="AI53" i="1"/>
  <c r="AH53" i="1" s="1"/>
  <c r="AI55" i="1"/>
  <c r="AH55" i="1" s="1"/>
  <c r="AE54" i="1"/>
  <c r="AE57" i="1"/>
  <c r="AG57" i="1" s="1"/>
  <c r="AE59" i="1"/>
  <c r="AG59" i="1" s="1"/>
  <c r="AI59" i="1"/>
  <c r="AH59" i="1" s="1"/>
  <c r="AE60" i="1"/>
  <c r="AG60" i="1" s="1"/>
  <c r="AE61" i="1"/>
  <c r="AG61" i="1" s="1"/>
  <c r="AE62" i="1"/>
  <c r="AG62" i="1" s="1"/>
  <c r="AI64" i="1"/>
  <c r="AH64" i="1" s="1"/>
  <c r="AJ63" i="24"/>
  <c r="AI63" i="24"/>
  <c r="AM63" i="24" s="1"/>
  <c r="AI30" i="24"/>
  <c r="AJ30" i="24"/>
  <c r="AJ14" i="24"/>
  <c r="AI14" i="24"/>
  <c r="AJ51" i="24"/>
  <c r="AI47" i="24"/>
  <c r="AJ47" i="24"/>
  <c r="AJ40" i="24"/>
  <c r="AI52" i="24"/>
  <c r="AJ49" i="24"/>
  <c r="AI49" i="24"/>
  <c r="AM49" i="24" s="1"/>
  <c r="AI24" i="24"/>
  <c r="AI41" i="24"/>
  <c r="AM41" i="24" s="1"/>
  <c r="AI45" i="24"/>
  <c r="AI62" i="24"/>
  <c r="AM62" i="24" s="1"/>
  <c r="AH12" i="24"/>
  <c r="AH16" i="24"/>
  <c r="AI18" i="24"/>
  <c r="AM18" i="24" s="1"/>
  <c r="AL19" i="24"/>
  <c r="AK19" i="24" s="1"/>
  <c r="AI22" i="24"/>
  <c r="AH29" i="24"/>
  <c r="AH33" i="24"/>
  <c r="AI35" i="24"/>
  <c r="AM35" i="24" s="1"/>
  <c r="AL36" i="24"/>
  <c r="AK36" i="24" s="1"/>
  <c r="AI39" i="24"/>
  <c r="AM39" i="24" s="1"/>
  <c r="AL40" i="24"/>
  <c r="AK40" i="24" s="1"/>
  <c r="AH50" i="24"/>
  <c r="AL53" i="24"/>
  <c r="AK53" i="24" s="1"/>
  <c r="AI56" i="24"/>
  <c r="AL57" i="24"/>
  <c r="AK57" i="24" s="1"/>
  <c r="O59" i="24"/>
  <c r="AH10" i="24"/>
  <c r="AL13" i="24"/>
  <c r="AK13" i="24" s="1"/>
  <c r="AH23" i="24"/>
  <c r="AH27" i="24"/>
  <c r="AL30" i="24"/>
  <c r="AK30" i="24" s="1"/>
  <c r="AL34" i="24"/>
  <c r="AK34" i="24" s="1"/>
  <c r="AH44" i="24"/>
  <c r="AL47" i="24"/>
  <c r="AK47" i="24" s="1"/>
  <c r="AL51" i="24"/>
  <c r="AK51" i="24" s="1"/>
  <c r="AH61" i="24"/>
  <c r="AH21" i="24"/>
  <c r="AL24" i="24"/>
  <c r="AK24" i="24" s="1"/>
  <c r="AH38" i="24"/>
  <c r="O47" i="24"/>
  <c r="AH55" i="24"/>
  <c r="AH9" i="24"/>
  <c r="AH26" i="24"/>
  <c r="AL29" i="24"/>
  <c r="AK29" i="24" s="1"/>
  <c r="O35" i="24"/>
  <c r="AH43" i="24"/>
  <c r="AH60" i="24"/>
  <c r="AH64" i="24"/>
  <c r="AH20" i="24"/>
  <c r="O29" i="24"/>
  <c r="AH37" i="24"/>
  <c r="AH54" i="24"/>
  <c r="AH58" i="24"/>
  <c r="AH48" i="24"/>
  <c r="AH19" i="24"/>
  <c r="AI25" i="24"/>
  <c r="AH36" i="24"/>
  <c r="AI46" i="24"/>
  <c r="AM46" i="24" s="1"/>
  <c r="AH53" i="24"/>
  <c r="AH57" i="24"/>
  <c r="AI59" i="24"/>
  <c r="X29" i="22"/>
  <c r="Z29" i="22" s="1"/>
  <c r="AA29" i="22" s="1"/>
  <c r="AC29" i="22"/>
  <c r="AD29" i="22" s="1"/>
  <c r="AC35" i="22"/>
  <c r="AD35" i="22" s="1"/>
  <c r="X35" i="22"/>
  <c r="Z35" i="22" s="1"/>
  <c r="AA35" i="22" s="1"/>
  <c r="AC59" i="22"/>
  <c r="AD59" i="22" s="1"/>
  <c r="X59" i="22"/>
  <c r="Z59" i="22" s="1"/>
  <c r="AA59" i="22" s="1"/>
  <c r="AC41" i="22"/>
  <c r="AD41" i="22" s="1"/>
  <c r="X41" i="22"/>
  <c r="Z41" i="22" s="1"/>
  <c r="AA41" i="22" s="1"/>
  <c r="AC5" i="22"/>
  <c r="AD5" i="22" s="1"/>
  <c r="AC53" i="22"/>
  <c r="AD53" i="22" s="1"/>
  <c r="X53" i="22"/>
  <c r="Z53" i="22" s="1"/>
  <c r="AA53" i="22" s="1"/>
  <c r="X23" i="22"/>
  <c r="Z23" i="22" s="1"/>
  <c r="AA23" i="22" s="1"/>
  <c r="AC23" i="22"/>
  <c r="AD23" i="22" s="1"/>
  <c r="AH11" i="22"/>
  <c r="AG11" i="22"/>
  <c r="X48" i="22"/>
  <c r="Z48" i="22" s="1"/>
  <c r="AA48" i="22" s="1"/>
  <c r="AC47" i="22"/>
  <c r="AD47" i="22" s="1"/>
  <c r="X17" i="22"/>
  <c r="Z17" i="22" s="1"/>
  <c r="AA17" i="22" s="1"/>
  <c r="AC17" i="22"/>
  <c r="AD17" i="22" s="1"/>
  <c r="AF30" i="1"/>
  <c r="AG30" i="1"/>
  <c r="AF57" i="1"/>
  <c r="AG52" i="1"/>
  <c r="AG63" i="1"/>
  <c r="AF63" i="1"/>
  <c r="AF47" i="1"/>
  <c r="AG47" i="1"/>
  <c r="AF34" i="1"/>
  <c r="AG34" i="1"/>
  <c r="AF17" i="1"/>
  <c r="AF13" i="1"/>
  <c r="AG13" i="1"/>
  <c r="AF16" i="1"/>
  <c r="AE18" i="1"/>
  <c r="AE22" i="1"/>
  <c r="AF24" i="1"/>
  <c r="AE39" i="1"/>
  <c r="AE56" i="1"/>
  <c r="AI63" i="1"/>
  <c r="AH63" i="1" s="1"/>
  <c r="AI34" i="1"/>
  <c r="AH34" i="1" s="1"/>
  <c r="AI51" i="1"/>
  <c r="AH51" i="1" s="1"/>
  <c r="L53" i="1"/>
  <c r="AE33" i="1"/>
  <c r="AI24" i="1"/>
  <c r="AH24" i="1" s="1"/>
  <c r="AE38" i="1"/>
  <c r="L47" i="1"/>
  <c r="AE55" i="1"/>
  <c r="AF61" i="1"/>
  <c r="AE21" i="1"/>
  <c r="AE11" i="1"/>
  <c r="AE15" i="1"/>
  <c r="AI18" i="1"/>
  <c r="AH18" i="1" s="1"/>
  <c r="AE32" i="1"/>
  <c r="L41" i="1"/>
  <c r="AE49" i="1"/>
  <c r="AI12" i="1"/>
  <c r="AH12" i="1" s="1"/>
  <c r="AE26" i="1"/>
  <c r="AI29" i="1"/>
  <c r="AH29" i="1" s="1"/>
  <c r="AE43" i="1"/>
  <c r="AE64" i="1"/>
  <c r="AE50" i="1"/>
  <c r="AI13" i="1"/>
  <c r="AH13" i="1" s="1"/>
  <c r="AE9" i="1"/>
  <c r="AE20" i="1"/>
  <c r="L29" i="1"/>
  <c r="AE37" i="1"/>
  <c r="AE58" i="1"/>
  <c r="AI30" i="1"/>
  <c r="AH30" i="1" s="1"/>
  <c r="AE48" i="1"/>
  <c r="AE12" i="1"/>
  <c r="AE29" i="1"/>
  <c r="AE8" i="1"/>
  <c r="AE19" i="1"/>
  <c r="AG51" i="1" l="1"/>
  <c r="AG31" i="1"/>
  <c r="AJ61" i="1"/>
  <c r="AM7" i="24"/>
  <c r="AJ7" i="24"/>
  <c r="AM56" i="24"/>
  <c r="AM45" i="24"/>
  <c r="AM52" i="24"/>
  <c r="AM59" i="24"/>
  <c r="AM25" i="24"/>
  <c r="AJ47" i="1"/>
  <c r="AM22" i="24"/>
  <c r="AJ57" i="1"/>
  <c r="AJ16" i="1"/>
  <c r="AF14" i="1"/>
  <c r="AJ14" i="1" s="1"/>
  <c r="AJ27" i="1"/>
  <c r="AF42" i="1"/>
  <c r="AJ42" i="1" s="1"/>
  <c r="AG27" i="1"/>
  <c r="AF45" i="1"/>
  <c r="AJ45" i="1" s="1"/>
  <c r="AI8" i="24"/>
  <c r="AM8" i="24" s="1"/>
  <c r="AM14" i="24"/>
  <c r="AG10" i="1"/>
  <c r="AI15" i="24"/>
  <c r="AM15" i="24" s="1"/>
  <c r="AI28" i="24"/>
  <c r="AM28" i="24" s="1"/>
  <c r="AI34" i="24"/>
  <c r="AI13" i="24"/>
  <c r="AM13" i="24" s="1"/>
  <c r="AJ31" i="1"/>
  <c r="AI42" i="24"/>
  <c r="AM42" i="24" s="1"/>
  <c r="AI32" i="24"/>
  <c r="AM32" i="24" s="1"/>
  <c r="AI11" i="24"/>
  <c r="AM11" i="24" s="1"/>
  <c r="AG5" i="1"/>
  <c r="AE6" i="1" s="1"/>
  <c r="AG6" i="1" s="1"/>
  <c r="AE7" i="1" s="1"/>
  <c r="AI31" i="24"/>
  <c r="AM31" i="24" s="1"/>
  <c r="AI5" i="24"/>
  <c r="AJ5" i="24"/>
  <c r="AH6" i="24" s="1"/>
  <c r="AI6" i="24" s="1"/>
  <c r="AM40" i="24"/>
  <c r="AM24" i="24"/>
  <c r="AJ17" i="24"/>
  <c r="AI17" i="24"/>
  <c r="AM17" i="24" s="1"/>
  <c r="AF46" i="1"/>
  <c r="AJ46" i="1" s="1"/>
  <c r="AF25" i="1"/>
  <c r="AJ25" i="1" s="1"/>
  <c r="AF60" i="1"/>
  <c r="AJ60" i="1" s="1"/>
  <c r="AG23" i="1"/>
  <c r="AF44" i="1"/>
  <c r="AJ44" i="1" s="1"/>
  <c r="AF41" i="1"/>
  <c r="AJ41" i="1" s="1"/>
  <c r="AF28" i="1"/>
  <c r="AJ28" i="1" s="1"/>
  <c r="AF59" i="1"/>
  <c r="AJ59" i="1" s="1"/>
  <c r="AF62" i="1"/>
  <c r="AJ62" i="1" s="1"/>
  <c r="AJ34" i="1"/>
  <c r="AF53" i="1"/>
  <c r="AJ53" i="1" s="1"/>
  <c r="AG53" i="1"/>
  <c r="AF40" i="1"/>
  <c r="AJ40" i="1" s="1"/>
  <c r="AG40" i="1"/>
  <c r="AF36" i="1"/>
  <c r="AJ36" i="1" s="1"/>
  <c r="AG36" i="1"/>
  <c r="AF35" i="1"/>
  <c r="AJ35" i="1" s="1"/>
  <c r="AG35" i="1"/>
  <c r="AF54" i="1"/>
  <c r="AJ54" i="1" s="1"/>
  <c r="AG54" i="1"/>
  <c r="AJ43" i="24"/>
  <c r="AI43" i="24"/>
  <c r="AM43" i="24" s="1"/>
  <c r="AI36" i="24"/>
  <c r="AM36" i="24" s="1"/>
  <c r="AJ36" i="24"/>
  <c r="AJ61" i="24"/>
  <c r="AI61" i="24"/>
  <c r="AM61" i="24" s="1"/>
  <c r="AJ48" i="24"/>
  <c r="AI48" i="24"/>
  <c r="AM48" i="24" s="1"/>
  <c r="AJ16" i="24"/>
  <c r="AI16" i="24"/>
  <c r="AM16" i="24" s="1"/>
  <c r="AJ58" i="24"/>
  <c r="AI58" i="24"/>
  <c r="AM58" i="24" s="1"/>
  <c r="AJ26" i="24"/>
  <c r="AI26" i="24"/>
  <c r="AM26" i="24" s="1"/>
  <c r="AJ12" i="24"/>
  <c r="AI12" i="24"/>
  <c r="AM12" i="24" s="1"/>
  <c r="AJ60" i="24"/>
  <c r="AI60" i="24"/>
  <c r="AM60" i="24" s="1"/>
  <c r="AJ29" i="24"/>
  <c r="AI29" i="24"/>
  <c r="AM29" i="24" s="1"/>
  <c r="AI19" i="24"/>
  <c r="AM19" i="24" s="1"/>
  <c r="AJ19" i="24"/>
  <c r="AJ54" i="24"/>
  <c r="AI54" i="24"/>
  <c r="AM54" i="24" s="1"/>
  <c r="AJ44" i="24"/>
  <c r="AI44" i="24"/>
  <c r="AM44" i="24" s="1"/>
  <c r="AJ50" i="24"/>
  <c r="AI50" i="24"/>
  <c r="AM50" i="24" s="1"/>
  <c r="AM47" i="24"/>
  <c r="AM30" i="24"/>
  <c r="AJ37" i="24"/>
  <c r="AI37" i="24"/>
  <c r="AM37" i="24" s="1"/>
  <c r="AM34" i="24"/>
  <c r="AI57" i="24"/>
  <c r="AM57" i="24" s="1"/>
  <c r="AJ57" i="24"/>
  <c r="AJ9" i="24"/>
  <c r="AI9" i="24"/>
  <c r="AM9" i="24" s="1"/>
  <c r="AJ10" i="24"/>
  <c r="AI10" i="24"/>
  <c r="AM10" i="24" s="1"/>
  <c r="AJ21" i="24"/>
  <c r="AI21" i="24"/>
  <c r="AM21" i="24" s="1"/>
  <c r="AJ38" i="24"/>
  <c r="AI38" i="24"/>
  <c r="AM38" i="24" s="1"/>
  <c r="AI53" i="24"/>
  <c r="AM53" i="24" s="1"/>
  <c r="AJ53" i="24"/>
  <c r="AJ55" i="24"/>
  <c r="AI55" i="24"/>
  <c r="AM55" i="24" s="1"/>
  <c r="AJ23" i="24"/>
  <c r="AI23" i="24"/>
  <c r="AM23" i="24" s="1"/>
  <c r="AJ20" i="24"/>
  <c r="AI20" i="24"/>
  <c r="AM20" i="24" s="1"/>
  <c r="AJ27" i="24"/>
  <c r="AI27" i="24"/>
  <c r="AM27" i="24" s="1"/>
  <c r="AJ64" i="24"/>
  <c r="AI64" i="24"/>
  <c r="AM64" i="24" s="1"/>
  <c r="AJ33" i="24"/>
  <c r="AI33" i="24"/>
  <c r="AM33" i="24" s="1"/>
  <c r="AM51" i="24"/>
  <c r="AH53" i="22"/>
  <c r="AG53" i="22"/>
  <c r="AH5" i="22"/>
  <c r="AG5" i="22"/>
  <c r="AH17" i="22"/>
  <c r="AG17" i="22"/>
  <c r="AH41" i="22"/>
  <c r="AG41" i="22"/>
  <c r="AH47" i="22"/>
  <c r="AG47" i="22"/>
  <c r="AH59" i="22"/>
  <c r="AG59" i="22"/>
  <c r="AG35" i="22"/>
  <c r="AH35" i="22"/>
  <c r="AH29" i="22"/>
  <c r="AG29" i="22"/>
  <c r="AH23" i="22"/>
  <c r="AG23" i="22"/>
  <c r="AG26" i="1"/>
  <c r="AF26" i="1"/>
  <c r="AJ26" i="1" s="1"/>
  <c r="AG21" i="1"/>
  <c r="AF21" i="1"/>
  <c r="AJ21" i="1" s="1"/>
  <c r="AG58" i="1"/>
  <c r="AF58" i="1"/>
  <c r="AJ58" i="1" s="1"/>
  <c r="AG55" i="1"/>
  <c r="AF55" i="1"/>
  <c r="AJ55" i="1" s="1"/>
  <c r="AG20" i="1"/>
  <c r="AF20" i="1"/>
  <c r="AJ20" i="1" s="1"/>
  <c r="AG32" i="1"/>
  <c r="AF32" i="1"/>
  <c r="AJ32" i="1" s="1"/>
  <c r="AF8" i="1"/>
  <c r="AJ8" i="1" s="1"/>
  <c r="AG8" i="1"/>
  <c r="AJ24" i="1"/>
  <c r="AG12" i="1"/>
  <c r="AF12" i="1"/>
  <c r="AJ12" i="1" s="1"/>
  <c r="AG15" i="1"/>
  <c r="AF15" i="1"/>
  <c r="AJ15" i="1" s="1"/>
  <c r="AG22" i="1"/>
  <c r="AF22" i="1"/>
  <c r="AJ22" i="1" s="1"/>
  <c r="AF56" i="1"/>
  <c r="AJ56" i="1" s="1"/>
  <c r="AG56" i="1"/>
  <c r="AJ63" i="1"/>
  <c r="AF29" i="1"/>
  <c r="AJ29" i="1" s="1"/>
  <c r="AG29" i="1"/>
  <c r="AG48" i="1"/>
  <c r="AF48" i="1"/>
  <c r="AJ48" i="1" s="1"/>
  <c r="AG64" i="1"/>
  <c r="AF64" i="1"/>
  <c r="AJ64" i="1" s="1"/>
  <c r="AG11" i="1"/>
  <c r="AF11" i="1"/>
  <c r="AG18" i="1"/>
  <c r="AF18" i="1"/>
  <c r="AJ18" i="1" s="1"/>
  <c r="AJ30" i="1"/>
  <c r="AG50" i="1"/>
  <c r="AF50" i="1"/>
  <c r="AJ50" i="1" s="1"/>
  <c r="AF33" i="1"/>
  <c r="AJ33" i="1" s="1"/>
  <c r="AG33" i="1"/>
  <c r="AJ13" i="1"/>
  <c r="AG43" i="1"/>
  <c r="AF43" i="1"/>
  <c r="AJ43" i="1" s="1"/>
  <c r="AJ51" i="1"/>
  <c r="AG37" i="1"/>
  <c r="AF37" i="1"/>
  <c r="AJ37" i="1" s="1"/>
  <c r="AG49" i="1"/>
  <c r="AF49" i="1"/>
  <c r="AJ49" i="1" s="1"/>
  <c r="AF19" i="1"/>
  <c r="AJ19" i="1" s="1"/>
  <c r="AG19" i="1"/>
  <c r="AG9" i="1"/>
  <c r="AF9" i="1"/>
  <c r="AJ9" i="1" s="1"/>
  <c r="AG39" i="1"/>
  <c r="AF39" i="1"/>
  <c r="AJ39" i="1" s="1"/>
  <c r="AG38" i="1"/>
  <c r="AF38" i="1"/>
  <c r="AJ38" i="1" s="1"/>
  <c r="AJ6" i="24" l="1"/>
  <c r="AG7" i="1"/>
  <c r="AF7" i="1"/>
  <c r="AF6" i="1"/>
  <c r="D49" i="11"/>
  <c r="C49" i="11"/>
  <c r="D48" i="11"/>
  <c r="D47" i="11"/>
  <c r="C48" i="11"/>
  <c r="C47" i="11"/>
  <c r="N5" i="1" l="1"/>
  <c r="O5" i="1" s="1"/>
  <c r="P5" i="1" s="1"/>
  <c r="Q5" i="24"/>
  <c r="R5" i="24" s="1"/>
  <c r="Q23" i="24"/>
  <c r="R23" i="24" s="1"/>
  <c r="Q35" i="24"/>
  <c r="Q47" i="24"/>
  <c r="R47" i="24" s="1"/>
  <c r="Q59" i="24"/>
  <c r="R59" i="24" s="1"/>
  <c r="Q17" i="24"/>
  <c r="R17" i="24" s="1"/>
  <c r="Q29" i="24"/>
  <c r="R29" i="24" s="1"/>
  <c r="Q41" i="24"/>
  <c r="R41" i="24" s="1"/>
  <c r="Q53" i="24"/>
  <c r="R53" i="24" s="1"/>
  <c r="Q11" i="24"/>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R35" i="24" l="1"/>
  <c r="T35" i="24" s="1"/>
  <c r="P41" i="1"/>
  <c r="P29" i="1"/>
  <c r="P17" i="1"/>
  <c r="AI17" i="1" s="1"/>
  <c r="AH17" i="1" s="1"/>
  <c r="AJ17" i="1" s="1"/>
  <c r="S17" i="24"/>
  <c r="T17" i="24"/>
  <c r="S47" i="24"/>
  <c r="T47" i="24"/>
  <c r="P59" i="1"/>
  <c r="P35" i="1"/>
  <c r="R11" i="24"/>
  <c r="T11" i="24" s="1"/>
  <c r="S53" i="24"/>
  <c r="T53" i="24"/>
  <c r="T41" i="24"/>
  <c r="S41" i="24"/>
  <c r="P53" i="1"/>
  <c r="S23" i="24"/>
  <c r="T23" i="24"/>
  <c r="P11" i="1"/>
  <c r="AI11" i="1" s="1"/>
  <c r="AH11" i="1" s="1"/>
  <c r="AJ11" i="1" s="1"/>
  <c r="S59" i="24"/>
  <c r="T59" i="24"/>
  <c r="T29" i="24"/>
  <c r="S29" i="24"/>
  <c r="P47" i="1"/>
  <c r="P2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S11" i="24" l="1"/>
  <c r="S35" i="24"/>
  <c r="Z42" i="18"/>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AI5" i="1" l="1"/>
  <c r="Q5" i="1"/>
  <c r="AH5" i="1" l="1"/>
  <c r="AJ5" i="1" s="1"/>
  <c r="AI6" i="1"/>
  <c r="S5" i="24"/>
  <c r="AL5" i="24" s="1"/>
  <c r="T5" i="24"/>
  <c r="AK5" i="24" l="1"/>
  <c r="AM5" i="24" s="1"/>
  <c r="AL6" i="24"/>
  <c r="AK6" i="24" s="1"/>
  <c r="AM6" i="24" s="1"/>
  <c r="AH6" i="1"/>
  <c r="AJ6" i="1" s="1"/>
  <c r="AI7" i="1"/>
  <c r="AH7" i="1" s="1"/>
  <c r="AJ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tc={9D4BF3E8-4B40-41B6-8424-8ED0AEF0BFBC}</author>
    <author>tc={CF3D4031-B02E-4364-A8D3-ED8E4AEFF6D6}</author>
    <author>tc={5B19918B-1D1A-4D04-9D1C-8507A1B9A322}</author>
    <author>tc={2D53BA2D-C180-4BD8-8C0F-728C5BF4DBAA}</author>
    <author>tc={76E4AE1B-2B4B-42E8-AAA7-D6D59173732B}</author>
    <author>tc={6E738BDD-7778-4419-98BC-DAAA5D6DBA3D}</author>
    <author>tc={C7F031E3-E442-494D-B5FF-9433BB73DA61}</author>
    <author>tc={C9AD5B28-0613-47AF-804A-3360B9B9C331}</author>
    <author>tc={B751291C-DFB1-459F-8E27-FEEDC5E861C7}</author>
    <author>tc={2227D0BF-AEE4-46ED-9B3F-7BAD05083A14}</author>
    <author>tc={F327A2E3-3AF9-4710-908A-8EC22C16DAE9}</author>
  </authors>
  <commentList>
    <comment ref="AL2" authorId="0" shapeId="0" xr:uid="{9D4BF3E8-4B40-41B6-8424-8ED0AEF0BFBC}">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CF3D4031-B02E-4364-A8D3-ED8E4AEFF6D6}">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5B19918B-1D1A-4D04-9D1C-8507A1B9A322}">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G3" authorId="3" shapeId="0" xr:uid="{2D53BA2D-C180-4BD8-8C0F-728C5BF4DBAA}">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el riesgo, es la situación más evidente frente al riesgo, redacte de la forma más concreta posible. verifique los resultaos negativos del análisis del contexto</t>
      </text>
    </comment>
    <comment ref="H3" authorId="4" shapeId="0" xr:uid="{76E4AE1B-2B4B-42E8-AAA7-D6D59173732B}">
      <text>
        <t>[Comentario encadenado]
Su versión de Excel le permite leer este comentario encadenado; sin embargo, las ediciones que se apliquen se quitarán si el archivo se abre en una versión más reciente de Excel. Más información: https://go.microsoft.com/fwlink/?linkid=870924
Comentario:
    Causa  principal  o básica, corresponde a las razones por la cuales se puede presentar  el riesgo, redacte de la forma más concreta posible.</t>
      </text>
    </comment>
    <comment ref="J3" authorId="5" shapeId="0" xr:uid="{6E738BDD-7778-4419-98BC-DAAA5D6DBA3D}">
      <text>
        <t>[Comentario encadenado]
Su versión de Excel le permite leer este comentario encadenado; sin embargo, las ediciones que se apliquen se quitarán si el archivo se abre en una versión más reciente de Excel. Más información: https://go.microsoft.com/fwlink/?linkid=870924
Comentario:
    Defina el # de veces que se ejecuta la actividad durante el año, (Recuerde la probabilidad e ocurrencia del riesgo se defien como el No. de veces que se pasa por el punto de riesgo en el periodo de 1 año)</t>
      </text>
    </comment>
    <comment ref="M3" authorId="6" shapeId="0" xr:uid="{C7F031E3-E442-494D-B5FF-9433BB73DA61}">
      <text>
        <t>[Comentario encadenado]
Su versión de Excel le permite leer este comentario encadenado; sin embargo, las ediciones que se apliquen se quitarán si el archivo se abre en una versión más reciente de Excel. Más información: https://go.microsoft.com/fwlink/?linkid=870924
Comentario:
    Si se presentan criterios económicos y reputacionales se debe escoger el que mayor impacto genere</t>
      </text>
    </comment>
    <comment ref="S3" authorId="7" shapeId="0" xr:uid="{C9AD5B28-0613-47AF-804A-3360B9B9C331}">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AK3" authorId="8" shapeId="0" xr:uid="{B751291C-DFB1-459F-8E27-FEEDC5E861C7}">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 ref="Y4" authorId="9" shapeId="0" xr:uid="{2227D0BF-AEE4-46ED-9B3F-7BAD05083A14}">
      <text>
        <t>[Comentario encadenado]
Su versión de Excel le permite leer este comentario encadenado; sin embargo, las ediciones que se apliquen se quitarán si el archivo se abre en una versión más reciente de Excel. Más información: https://go.microsoft.com/fwlink/?linkid=870924
Comentario: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text>
    </comment>
    <comment ref="Z4" authorId="10" shapeId="0" xr:uid="{F327A2E3-3AF9-4710-908A-8EC22C16DAE9}">
      <text>
        <t>[Comentario encadenado]
Su versión de Excel le permite leer este comentario encadenado; sin embargo, las ediciones que se apliquen se quitarán si el archivo se abre en una versión más reciente de Excel. Más información: https://go.microsoft.com/fwlink/?linkid=870924
Comentario:
    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tc={5E4F4CE9-BA09-447E-9F52-8084C004A0AA}</author>
    <author>tc={99B24426-DE5E-48D4-B2B6-BE9D8B435566}</author>
    <author>tc={00914B1E-2CF3-484E-AEE8-92878B60A651}</author>
    <author>tc={2F898A4B-297D-45F8-9AE7-E9DA70461059}</author>
    <author>tc={95780C36-5442-44A4-B2D4-0697B2827AC3}</author>
    <author>tc={92D2BF40-F7E2-40BB-8D0C-24EF891A2BC6}</author>
    <author>tc={B9FE6C5C-D479-42BB-BA72-6E5EDEC3D410}</author>
    <author>tc={BA6D6CFD-F95E-45A5-870B-776B7B3290DD}</author>
    <author>tc={9D19F1FF-8669-4C98-AF4C-27537DEF10C5}</author>
    <author>tc={288FC25F-48B3-4CF4-B24C-24F1108E4398}</author>
    <author>tc={8AF3DCF1-D0ED-4716-BAE7-555F4E99F6CE}</author>
    <author>tc={E91274DA-50F3-4469-8B68-9A302024AE3E}</author>
    <author>tc={2C23ECA8-D0F6-4EF6-9B34-0F567F660CC5}</author>
    <author>tc={D69B1B9B-1EC1-4381-B043-EE8142A10C57}</author>
    <author>tc={F25F410C-F7A7-4A98-BBC3-79E0DF76CD4D}</author>
    <author>tc={4F57369C-3C86-4F4A-BC98-06408F6ABF32}</author>
    <author>tc={3CB2447C-7998-4644-8901-BB099B56300B}</author>
    <author>tc={8CB58FDE-BFCF-4441-B22E-F5B37E8A2611}</author>
    <author>tc={AF44E1CE-9CFA-4AC9-918C-26033546D623}</author>
    <author>tc={590F8DEC-E498-4C2C-939C-726C246F9A68}</author>
  </authors>
  <commentList>
    <comment ref="AN2" authorId="0" shapeId="0" xr:uid="{5E4F4CE9-BA09-447E-9F52-8084C004A0AA}">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99B24426-DE5E-48D4-B2B6-BE9D8B435566}">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00914B1E-2CF3-484E-AEE8-92878B60A651}">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G3" authorId="3" shapeId="0" xr:uid="{2F898A4B-297D-45F8-9AE7-E9DA70461059}">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el riesgo, es la situación más evidente frente al riesgo, redacte de la forma más concreta posible.</t>
      </text>
    </comment>
    <comment ref="H3" authorId="4" shapeId="0" xr:uid="{95780C36-5442-44A4-B2D4-0697B2827AC3}">
      <text>
        <t>[Comentario encadenado]
Su versión de Excel le permite leer este comentario encadenado; sin embargo, las ediciones que se apliquen se quitarán si el archivo se abre en una versión más reciente de Excel. Más información: https://go.microsoft.com/fwlink/?linkid=870924
Comentario:
    Causa  principal  o básica, corresponde a las razones por la cuales se puede presentar  el riesgo, redacte de la forma más concreta posible.</t>
      </text>
    </comment>
    <comment ref="J3" authorId="5" shapeId="0" xr:uid="{92D2BF40-F7E2-40BB-8D0C-24EF891A2BC6}">
      <text>
        <t>[Comentario encadenado]
Su versión de Excel le permite leer este comentario encadenado; sin embargo, las ediciones que se apliquen se quitarán si el archivo se abre en una versión más reciente de Excel. Más información: https://go.microsoft.com/fwlink/?linkid=870924
Comentario:
    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
      </text>
    </comment>
    <comment ref="K3" authorId="6" shapeId="0" xr:uid="{B9FE6C5C-D479-42BB-BA72-6E5EDEC3D410}">
      <text>
        <t>[Comentario encadenado]
Su versión de Excel le permite leer este comentario encadenado; sin embargo, las ediciones que se apliquen se quitarán si el archivo se abre en una versión más reciente de Excel. Más información: https://go.microsoft.com/fwlink/?linkid=870924
Comentario:
    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
      </text>
    </comment>
    <comment ref="O3" authorId="7" shapeId="0" xr:uid="{BA6D6CFD-F95E-45A5-870B-776B7B3290DD}">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P3" authorId="8" shapeId="0" xr:uid="{9D19F1FF-8669-4C98-AF4C-27537DEF10C5}">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actividades que se desarrollan en el
control realmente buscan por si sola prevenir o detectar las causas que pueden dar origen al riesgo, Ej.: verificar, validar, cotejar, comparar, revisar, etc.?
Prevenir: 15
Detectar: 10</t>
      </text>
    </comment>
    <comment ref="Q3" authorId="9" shapeId="0" xr:uid="{288FC25F-48B3-4CF4-B24C-24F1108E4398}">
      <text>
        <t>[Comentario encadenado]
Su versión de Excel le permite leer este comentario encadenado; sin embargo, las ediciones que se apliquen se quitarán si el archivo se abre en una versión más reciente de Excel. Más información: https://go.microsoft.com/fwlink/?linkid=870924
Comentario:
    ¿Existe un responsable asignado a la ejecución del control?
Asignado: 15
No asignado: 0</t>
      </text>
    </comment>
    <comment ref="R3" authorId="10" shapeId="0" xr:uid="{8AF3DCF1-D0ED-4716-BAE7-555F4E99F6CE}">
      <text>
        <t>[Comentario encadenado]
Su versión de Excel le permite leer este comentario encadenado; sin embargo, las ediciones que se apliquen se quitarán si el archivo se abre en una versión más reciente de Excel. Más información: https://go.microsoft.com/fwlink/?linkid=870924
Comentario:
    ¿El responsable tiene la autoridad y adecuada segregación de funciones en la ejecución del control?
Adecuado: 15
No adecuado: 0</t>
      </text>
    </comment>
    <comment ref="S3" authorId="11" shapeId="0" xr:uid="{E91274DA-50F3-4469-8B68-9A302024AE3E}">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oportunidad en que se ejecuta el control
ayuda a prevenir la mitigación del riesgo o a
detectar la materialización del riesgo de manera oportuna?</t>
      </text>
    </comment>
    <comment ref="T3" authorId="12" shapeId="0" xr:uid="{2C23ECA8-D0F6-4EF6-9B34-0F567F660CC5}">
      <text>
        <t>[Comentario encadenado]
Su versión de Excel le permite leer este comentario encadenado; sin embargo, las ediciones que se apliquen se quitarán si el archivo se abre en una versión más reciente de Excel. Más información: https://go.microsoft.com/fwlink/?linkid=870924
Comentario:
    ¿La fuente de información que se utiliza en el desarrollo del control es información confiable que permita mitigar el riesgo?
Confiable: 15
No confiable: 0</t>
      </text>
    </comment>
    <comment ref="U3" authorId="13" shapeId="0" xr:uid="{D69B1B9B-1EC1-4381-B043-EE8142A10C57}">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observaciones, desviaciones o diferencias identificadas como resultados de la ejecución del control son investigadas y resueltas de manera oportuna?
Se investigan y resuelven oportunamente: 15
No se investigan y resuelven oportunamente: 0</t>
      </text>
    </comment>
    <comment ref="V3" authorId="14" shapeId="0" xr:uid="{F25F410C-F7A7-4A98-BBC3-79E0DF76CD4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deja evidencia o rastro de la ejecución del control que permita a cualquier tercero con la evidencia llegar a la misma conclusión?
Completa: 10
Incompleta: 5
No existe: 0</t>
      </text>
    </comment>
    <comment ref="Y3" authorId="15" shapeId="0" xr:uid="{4F57369C-3C86-4F4A-BC98-06408F6ABF32}">
      <text>
        <t>[Comentario encadenado]
Su versión de Excel le permite leer este comentario encadenado; sin embargo, las ediciones que se apliquen se quitarán si el archivo se abre en una versión más reciente de Excel. Más información: https://go.microsoft.com/fwlink/?linkid=870924
Comentario:
    - Fuerte: El control se ejecuta de manera consistente por parte del responsable.
- Moderado: El control se ejecuta algunas veces por parte del responsable.
- Débil: El control no se ejecuta por parte del responsable.</t>
      </text>
    </comment>
    <comment ref="AB3" authorId="16" shapeId="0" xr:uid="{3CB2447C-7998-4644-8901-BB099B56300B}">
      <text>
        <t>[Comentario encadenado]
Su versión de Excel le permite leer este comentario encadenado; sin embargo, las ediciones que se apliquen se quitarán si el archivo se abre en una versión más reciente de Excel. Más información: https://go.microsoft.com/fwlink/?linkid=870924
Comentario:
    Si la columna AA es SI: Identifique las debilidades en el control de acuerdo a las columnas P a V y defina que acciones tomar para fortalecer el control. Por ejemplo asignar un responsable o dejar evidencia completa</t>
      </text>
    </comment>
    <comment ref="AI3" authorId="17" shapeId="0" xr:uid="{8CB58FDE-BFCF-4441-B22E-F5B37E8A2611}">
      <text>
        <t>[Comentario encadenado]
Su versión de Excel le permite leer este comentario encadenado; sin embargo, las ediciones que se apliquen se quitarán si el archivo se abre en una versión más reciente de Excel. Más información: https://go.microsoft.com/fwlink/?linkid=870924
Comentario:
    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
      </text>
    </comment>
    <comment ref="AJ3" authorId="18" shapeId="0" xr:uid="{AF44E1CE-9CFA-4AC9-918C-26033546D623}">
      <text>
        <t>[Comentario encadenado]
Su versión de Excel le permite leer este comentario encadenado; sin embargo, las ediciones que se apliquen se quitarán si el archivo se abre en una versión más reciente de Excel. Más información: https://go.microsoft.com/fwlink/?linkid=870924
Comentario:
    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
      </text>
    </comment>
    <comment ref="AM3" authorId="19" shapeId="0" xr:uid="{590F8DEC-E498-4C2C-939C-726C246F9A68}">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tc={CF5613DB-9324-40E1-9642-3C15ED4FB41F}</author>
    <author>tc={A0F40E4A-CDA8-4878-A493-E60F7B0AFC8A}</author>
    <author>tc={6593243C-C5F9-4652-9655-496C347F5776}</author>
    <author>tc={CB8F8CAA-134A-4FFA-AF13-A8E93F7D7E25}</author>
    <author>tc={94FA8504-6652-4FA5-874C-66194A4DBED8}</author>
    <author>tc={47BFCE5E-A1B2-452E-9DB3-820630843F31}</author>
    <author>tc={DC2871C3-606F-485E-9A68-BE71B4A7CB82}</author>
    <author>tc={621EB540-0783-4BB5-8C69-3B13944D5A09}</author>
    <author>tc={5675C234-D6B0-4BBE-9D58-A3A1F3CB1645}</author>
  </authors>
  <commentList>
    <comment ref="AO2" authorId="0" shapeId="0" xr:uid="{CF5613DB-9324-40E1-9642-3C15ED4FB41F}">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A0F40E4A-CDA8-4878-A493-E60F7B0AFC8A}">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6593243C-C5F9-4652-9655-496C347F5776}">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M3" authorId="3" shapeId="0" xr:uid="{CB8F8CAA-134A-4FFA-AF13-A8E93F7D7E25}">
      <text>
        <t>[Comentario encadenado]
Su versión de Excel le permite leer este comentario encadenado; sin embargo, las ediciones que se apliquen se quitarán si el archivo se abre en una versión más reciente de Excel. Más información: https://go.microsoft.com/fwlink/?linkid=870924
Comentario:
    Defina el # de veces que se ejecuta la actividad durante el año, (Recuerde la probabilidad e ocurrencia del riesgo se defien como el No. de veces que se pasa por el punto de riesgo en el periodo de 1 año)</t>
      </text>
    </comment>
    <comment ref="P3" authorId="4" shapeId="0" xr:uid="{94FA8504-6652-4FA5-874C-66194A4DBED8}">
      <text>
        <t>[Comentario encadenado]
Su versión de Excel le permite leer este comentario encadenado; sin embargo, las ediciones que se apliquen se quitarán si el archivo se abre en una versión más reciente de Excel. Más información: https://go.microsoft.com/fwlink/?linkid=870924
Comentario:
    Si se presentan criterios económicos y reputacionales se debe escoger el que mayor impacto genere</t>
      </text>
    </comment>
    <comment ref="V3" authorId="5" shapeId="0" xr:uid="{47BFCE5E-A1B2-452E-9DB3-820630843F31}">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AN3" authorId="6" shapeId="0" xr:uid="{DC2871C3-606F-485E-9A68-BE71B4A7CB82}">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 ref="AB4" authorId="7" shapeId="0" xr:uid="{621EB540-0783-4BB5-8C69-3B13944D5A09}">
      <text>
        <t>[Comentario encadenado]
Su versión de Excel le permite leer este comentario encadenado; sin embargo, las ediciones que se apliquen se quitarán si el archivo se abre en una versión más reciente de Excel. Más información: https://go.microsoft.com/fwlink/?linkid=870924
Comentario: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text>
    </comment>
    <comment ref="AC4" authorId="8" shapeId="0" xr:uid="{5675C234-D6B0-4BBE-9D58-A3A1F3CB1645}">
      <text>
        <t>[Comentario encadenado]
Su versión de Excel le permite leer este comentario encadenado; sin embargo, las ediciones que se apliquen se quitarán si el archivo se abre en una versión más reciente de Excel. Más información: https://go.microsoft.com/fwlink/?linkid=870924
Comentario:
    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tc={1634ABC0-2786-4E18-A6EB-F4EC3F7DCCE4}</author>
    <author>tc={F17C01B4-72EF-42CB-8755-2A8F12E22615}</author>
    <author>tc={FEFB968F-83AB-44C4-B6C8-529BDE7BE3C6}</author>
  </authors>
  <commentList>
    <comment ref="A3" authorId="0" shapeId="0" xr:uid="{1634ABC0-2786-4E18-A6EB-F4EC3F7DCCE4}">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F3" authorId="1" shapeId="0" xr:uid="{F17C01B4-72EF-42CB-8755-2A8F12E22615}">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la oportunidad, verifique los resultados positivos del analisi de cotxto, redacte de la forma más concreta posible.</t>
      </text>
    </comment>
    <comment ref="G3" authorId="2" shapeId="0" xr:uid="{FEFB968F-83AB-44C4-B6C8-529BDE7BE3C6}">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List>
</comments>
</file>

<file path=xl/sharedStrings.xml><?xml version="1.0" encoding="utf-8"?>
<sst xmlns="http://schemas.openxmlformats.org/spreadsheetml/2006/main" count="1133" uniqueCount="649">
  <si>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</si>
  <si>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</si>
  <si>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</si>
  <si>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</si>
  <si>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</si>
  <si>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</si>
  <si>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</si>
  <si>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</si>
  <si>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</si>
  <si>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</si>
  <si>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</si>
  <si>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</si>
  <si>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</si>
  <si>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</si>
  <si>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</si>
  <si>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</si>
  <si>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</si>
  <si>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</si>
  <si>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</si>
  <si>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</si>
  <si>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</si>
  <si>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</si>
  <si>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</si>
  <si>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</si>
  <si>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</si>
  <si>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</si>
  <si>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</si>
  <si>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</si>
  <si>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</si>
  <si>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</si>
  <si>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</si>
  <si>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</si>
  <si>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</si>
  <si>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</si>
  <si>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</si>
  <si>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</si>
  <si>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</si>
  <si>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</si>
  <si>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</si>
  <si>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</si>
  <si>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</si>
  <si>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</si>
  <si>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</si>
  <si>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</si>
  <si>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</si>
  <si>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</si>
  <si>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</si>
  <si>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</si>
  <si>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</si>
  <si>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</si>
  <si>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</si>
  <si>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</si>
  <si>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</si>
  <si>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</si>
  <si>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</si>
  <si>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</si>
  <si>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</si>
  <si>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</si>
  <si>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</si>
  <si>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</si>
  <si>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 xml:space="preserve"> Fecha </t>
  </si>
  <si>
    <t>CONTEXTO ESTRATÉGICO</t>
  </si>
  <si>
    <t>PROCESO</t>
  </si>
  <si>
    <t>IDENTIFICACIÓN DE CAUSAS</t>
  </si>
  <si>
    <t xml:space="preserve">RIESGO </t>
  </si>
  <si>
    <t>CONSECUENCIA</t>
  </si>
  <si>
    <t>INTERNO</t>
  </si>
  <si>
    <t>EXTERNO</t>
  </si>
  <si>
    <t>PROCESOS</t>
  </si>
  <si>
    <t>ACTIVOS</t>
  </si>
  <si>
    <t>Tipo</t>
  </si>
  <si>
    <t>Causas</t>
  </si>
  <si>
    <t xml:space="preserve">Gestión de Apoyo Logístico </t>
  </si>
  <si>
    <t>PERSONAL</t>
  </si>
  <si>
    <t>Encargados de supervisión de contratos que adquieren bienes y no reportan</t>
  </si>
  <si>
    <t>LEGALES Y REGLAMENTARIOS</t>
  </si>
  <si>
    <t>Cambio en normatividad frente  a bienes del estado.
Incertidumbre y vacíos en la estructuración de contratos.</t>
  </si>
  <si>
    <t>COMUNICACIÓN ENTRE LOS PROCESOS</t>
  </si>
  <si>
    <t>Falta de comunicación, conocimiento y cumplimiento de los procesos asociados a legalización, custodia y traslado de bienes</t>
  </si>
  <si>
    <t>HARDWARE</t>
  </si>
  <si>
    <t>Falta de compromiso en la custodia de los bienes a cargo.</t>
  </si>
  <si>
    <t>Posibilidad de Perdida de bienes de la entidad por falta de responsabilidad en la custodia, incumplimiento en el reporte de la adquisición y contratos mal estructurados.</t>
  </si>
  <si>
    <t>Detrimento patrimonial
Investigaciones disciplinarias
Afectación contable y financiera de inventarios</t>
  </si>
  <si>
    <t>SOCIALES Y CULTURALES</t>
  </si>
  <si>
    <t>Seguridad y orden público en la ciudad.</t>
  </si>
  <si>
    <t>INTERACCIONES CON OTROS PROCESOS</t>
  </si>
  <si>
    <t>Frente a la coordinación de entregas de bienes con proveedores.</t>
  </si>
  <si>
    <t>INFORMACION</t>
  </si>
  <si>
    <t>No reportar los cambios de inventarios que suceden al interior de cada subdirección.</t>
  </si>
  <si>
    <t>ESTRATÉGICOS</t>
  </si>
  <si>
    <t>Falta de planeación en adquisición de bienes y estructuración de contratos por desnaturalización de los mismos.</t>
  </si>
  <si>
    <t>AMBIENTALES</t>
  </si>
  <si>
    <t>Inundaciones en el sector por lluvias</t>
  </si>
  <si>
    <t>No socialización y detección de las necesidades durante la planeación del plan de adquisiciones</t>
  </si>
  <si>
    <t>Retraso en la información de los bienes que se adquieren y que reportan inoportunamente.</t>
  </si>
  <si>
    <t>Falta de responsabilidad frente a los bienes asignados y su uso institucional</t>
  </si>
  <si>
    <t>Cambios en la normatividad frente a alcance en la responsabilidad y uso de los bienes por parte de funcionarios públicos</t>
  </si>
  <si>
    <t>Falta de compromiso y responsabilidad en el cumplimiento de los procedimientos y la integración con los proveedores.</t>
  </si>
  <si>
    <t>APLICACIONES</t>
  </si>
  <si>
    <t>Aplicaciones que pueden ser usadas a nivel comercial por ser compatibles al exterior de la entidad</t>
  </si>
  <si>
    <t xml:space="preserve">Posibilidad de beneficio propio o de un tercero por el  uso indebido de  los bienes y servicios asociados, el aprovechamiento de las herramientas y contratos de servicios de la entidad por debilidades en el control de acceso de la información y falta de efectividad en el flujo de la información, sobre el uso de los recursos y servicios de la entidad y sus consecuencias. </t>
  </si>
  <si>
    <t>Detrimento patrimonial
Investigaciones disciplinarias, fiscales y penales
Afectación contable y financiera de inventarios 
Perdida de imagen de la entidad frente a proveedores y entidades del estado.</t>
  </si>
  <si>
    <t>COMUNICACIÓN INTERNA</t>
  </si>
  <si>
    <t>No hay efectividad en el flujo de la información, sobre el uso de los recursos y servicios de la entidad y sus consecuencias.</t>
  </si>
  <si>
    <t>Propuestas desleales y permisividad por parte de los proveedores para acceder a actividades ilícitas o de beneficio propio.</t>
  </si>
  <si>
    <t>Falta de claridad en relación con proveedores por adquisición de bienes o prestación de servicios que determinen su alcance en el uso de los mismos.</t>
  </si>
  <si>
    <t>Filtración de información que puede generar desviaciones en la contratación.</t>
  </si>
  <si>
    <t>Se realice mala manipulación de los aplicativos</t>
  </si>
  <si>
    <t>TECNOLÓGICOS</t>
  </si>
  <si>
    <t>Cambios de aplicativos a nivel distrital y cambios en los fabricantes de equipos y licencias.</t>
  </si>
  <si>
    <t>TRANSVERSALIDAD</t>
  </si>
  <si>
    <t>Falla de la conectividad e interfaz de los aplicativos con otras áreas</t>
  </si>
  <si>
    <t>Falla en los aplicativos.</t>
  </si>
  <si>
    <t>Posibilidad de perdida de información de los inventarios de la entidad por fallas en los aplicativos, daños en los equipos o manipulación de los mismos.</t>
  </si>
  <si>
    <t>Perdida de información y daños en activos físicos.</t>
  </si>
  <si>
    <t xml:space="preserve">TECNOLOGÍA </t>
  </si>
  <si>
    <t>Falta de soporte técnico y desarrollo de aplicativos.</t>
  </si>
  <si>
    <t xml:space="preserve">Inundaciones en el sector por lluvias y descargas eléctricas por tormentas </t>
  </si>
  <si>
    <t>RESPONSABLES DEL PROCESO</t>
  </si>
  <si>
    <t>Toma de decisiones para desarrollo o implementación de aplicaciones.</t>
  </si>
  <si>
    <t xml:space="preserve">Obsolescencia de los equipos </t>
  </si>
  <si>
    <t>OBJETIVO DEL PROCESO</t>
  </si>
  <si>
    <t>ECONOMICOS Y FINANCIEROS</t>
  </si>
  <si>
    <t>FINANCIERO</t>
  </si>
  <si>
    <t>DISEÑO DEL PROCESO</t>
  </si>
  <si>
    <t xml:space="preserve">POLÍTICOS </t>
  </si>
  <si>
    <t>PROCEDIMIENTOS ASOCIADOS</t>
  </si>
  <si>
    <t>Identificación del riesgo</t>
  </si>
  <si>
    <t>Análisis del riesgo inherente</t>
  </si>
  <si>
    <t>Evaluación del riesgo - Valoración de los controles</t>
  </si>
  <si>
    <t>Evaluación del riesgo - Nivel del riesgo residual</t>
  </si>
  <si>
    <t>Plan de Manejo de Riesgos</t>
  </si>
  <si>
    <t>Seguimiento a los controles primer trimestre</t>
  </si>
  <si>
    <t>Seguimiento a los controles segundo trimestre</t>
  </si>
  <si>
    <t>Seguimiento a los controles tercer trimestre</t>
  </si>
  <si>
    <t>Seguimiento a los controles cuarto trimestre</t>
  </si>
  <si>
    <t xml:space="preserve">Plan de Contingencia </t>
  </si>
  <si>
    <t>Seguimiento Segunda Línea de Defensa</t>
  </si>
  <si>
    <t>Evaluación Tercera Línea de Defensa</t>
  </si>
  <si>
    <t xml:space="preserve">Referencia </t>
  </si>
  <si>
    <t>Alcance del proceso</t>
  </si>
  <si>
    <t xml:space="preserve">Causa Raíz </t>
  </si>
  <si>
    <t>Frecuencia con la cual se realiza la actividad</t>
  </si>
  <si>
    <t>Probabilidad Inherente</t>
  </si>
  <si>
    <t>%</t>
  </si>
  <si>
    <t>Criterios de impacto</t>
  </si>
  <si>
    <t>Observación de criterio</t>
  </si>
  <si>
    <t>Impacto 
Inherente</t>
  </si>
  <si>
    <t>No. Control</t>
  </si>
  <si>
    <t xml:space="preserve">Características del control </t>
  </si>
  <si>
    <t>Atributos</t>
  </si>
  <si>
    <t>Probabilidad Residual</t>
  </si>
  <si>
    <t>Probabilidad Residual Final</t>
  </si>
  <si>
    <t>Impacto Residual Final</t>
  </si>
  <si>
    <t>Zona de Riesgo Final</t>
  </si>
  <si>
    <t>Acción</t>
  </si>
  <si>
    <t>Responsable</t>
  </si>
  <si>
    <t>Fecha Programada</t>
  </si>
  <si>
    <t>Fecha Seguimiento</t>
  </si>
  <si>
    <t>Seguimiento primer trimestre</t>
  </si>
  <si>
    <t>Seguimiento segundo trimestre</t>
  </si>
  <si>
    <t>Seguimiento tercer trimestre</t>
  </si>
  <si>
    <t>Seguimiento cuarto trimestre</t>
  </si>
  <si>
    <t>Fecha de seguimiento</t>
  </si>
  <si>
    <t>Seguimiento</t>
  </si>
  <si>
    <t>Evidencia</t>
  </si>
  <si>
    <t>Efectividad</t>
  </si>
  <si>
    <t xml:space="preserve">Actividades a ejecutar en caso de materialización del riesgo </t>
  </si>
  <si>
    <t>Fecha Materialización del riesgo</t>
  </si>
  <si>
    <t xml:space="preserve">Causa de la Materialización </t>
  </si>
  <si>
    <t>Seguimiento al control y soportes</t>
  </si>
  <si>
    <t>Seguimiento al plan de manejo de riesgos y soportes</t>
  </si>
  <si>
    <t>Fecha Evaluación</t>
  </si>
  <si>
    <t xml:space="preserve"> Evaluación al control</t>
  </si>
  <si>
    <t>Efectividad del Control</t>
  </si>
  <si>
    <t xml:space="preserve"> Evaluación al plan de manejo de riesgos (si aplica)</t>
  </si>
  <si>
    <t>¿Tiene responsabe asignado?</t>
  </si>
  <si>
    <t>¿El responsable tiene la autoridad y es adecuada?</t>
  </si>
  <si>
    <t>¿La fuente de información que se utiliza   confiable?</t>
  </si>
  <si>
    <t>¿Las observaciones, desviaciones o diferencias identificadas  investigadas y resueltas de manera oportuna?</t>
  </si>
  <si>
    <t>Implementación</t>
  </si>
  <si>
    <t>Calificación</t>
  </si>
  <si>
    <t>Documentación</t>
  </si>
  <si>
    <t>Frecuencia</t>
  </si>
  <si>
    <t>Suministrar y controlar los recursos físicos y servicios de apoyo logístico de la UAESP</t>
  </si>
  <si>
    <t xml:space="preserve">Inicia con la planeación de la Adquisición y mantenimiento de bienes y servicios y finaliza con el seguimiento y control de la prestación de los servicios y del consumo de los bienes </t>
  </si>
  <si>
    <t>Posibilidad de pérdidas económicas por perdida de bienes de propiedad de la entidad por falta de responsabilidad en la custodia, incumplimiento en el reporte de la adquisición de los mismos, objeto de contratos y órdenes de compra</t>
  </si>
  <si>
    <t>Económico y Reputacional</t>
  </si>
  <si>
    <t>perdida de bienes de propiedad de la entidad</t>
  </si>
  <si>
    <t>por falta de responsabilidad en la custodia, incumplimiento en el reporte de la adquisición de los mismos, objeto de contratos y órdenes de compra</t>
  </si>
  <si>
    <t>Ejecucion y Administracion de procesos</t>
  </si>
  <si>
    <t xml:space="preserve">     El riesgo afecta la imagen de alguna área de la organización</t>
  </si>
  <si>
    <t>El funcionario asignado del área de Almacén, verifica el inventario y bienes validando frente a los soportes de los mismos, registrando los movimientos en cumplimiento de la normativa vigente y procedimientos  de la Entidad.</t>
  </si>
  <si>
    <t>Si</t>
  </si>
  <si>
    <t>Detectivo</t>
  </si>
  <si>
    <t>Manual</t>
  </si>
  <si>
    <t>Documentado</t>
  </si>
  <si>
    <t>Aleatoria</t>
  </si>
  <si>
    <t>Con registro</t>
  </si>
  <si>
    <t>Reducir (mitigar)</t>
  </si>
  <si>
    <t xml:space="preserve">Elaborar los movimientos de ingresos, egresos y traslados de los bienes adquiridos o asignados a funcionarios y contratistas, actualizando el inventario en el aplicativo Si Capital.  </t>
  </si>
  <si>
    <t>Auxiliar Administrativo o Almacenista general</t>
  </si>
  <si>
    <t>16/02/2023
10/03/2023
17/04/2023</t>
  </si>
  <si>
    <t>16/02/2023: Se registraron los movimientos de Ingresos, egresos y traslados correspondientes al mes de enero en el aplicativo establecido. Verificar carpeta evidencias.
10/03/2023: Se registraron los movimientos de Ingresos, egresos y traslados correspondientes al mes de febrero en el aplicativo establecido. Verificar carpeta evidencias.
17/04/2023: Se registraron los movimientos de Ingresos, egresos y traslados correspondientes al mes de marzo en el aplicativo establecido. Verificar carpeta evidencias.</t>
  </si>
  <si>
    <t>10/052023
7/06/2023
10/07/2023</t>
  </si>
  <si>
    <t>10/05/2023: Se registran las actividades de los movimientos de ingresos egresos y traslados del mes de Abril en el aplicativo establecido.
07/06/2023: Se registran las actividades de los movimientos de ingresos egresos y traslados del mes de Mayo en el aplicativo establecido.
10/07/2023:
Se registran las actividades de los movimientos de ingresos egresos y traslados del mes de JUNIO en el aplicativo establecido.</t>
  </si>
  <si>
    <t>10/08/2023
13/09/2023
05/10/2023</t>
  </si>
  <si>
    <t xml:space="preserve">10/08/2023: Se realizan los registros correspondientes al mes de Julio en el aplicativo establecido para almacén.
13/09/2023: Se realizan los registros correspondientes al mes de Agosto en el aplicativo establecido para almacén. 
05/10/2023: Se realizan los registros correspondientes al mes de septiembre en el aplicativo establecido para almacén. </t>
  </si>
  <si>
    <t>07/11/2023
06/12/2023</t>
  </si>
  <si>
    <t xml:space="preserve">07/11/2023: Se realizan los registros correspondientes al mes de octubre en el aplicativo establecido para almacén.
06/12/2023: Se realizan los registros correspondientes al mes de noviembre en el aplicativo establecido para almacén. </t>
  </si>
  <si>
    <t>16/02/2023
10/03/2023
17/04/2023</t>
  </si>
  <si>
    <t>16/02/2023: Se realiza la verificación de los bienes asignados mediante los movimientos de traslados registrados 
10/03/2023: Se realiza la verificación de los bienes asignados mediante los movimientos de traslados registrados
17/04/2023: Se realiza la verificación de los bienes asignados mediante los movimientos de traslados registrados</t>
  </si>
  <si>
    <t>Auxiliar Administrativo o Almacenista General</t>
  </si>
  <si>
    <t>Carpeta Riesgos de gestión One Drive</t>
  </si>
  <si>
    <t>Efectivo</t>
  </si>
  <si>
    <t>10/05/2023
7/06/2023
10/07/2023</t>
  </si>
  <si>
    <t>10/05/2023: Se elaboran los movimientos de ingresos egresos y traslados del mes de abril, con el fin de asignar y controlar los inventarios
7/06/2023: Se elaboran los movimientos de ingresos egresos y traslados del mes de Mayo, con el fin de asignar y controlar los inventarios.
10/07/2023: : Se elaboran los movimientos de ingresos egresos y traslados del mes de junio, con el fin de asignar y controlar los inventarios.</t>
  </si>
  <si>
    <t>Auxiliar Administrativo / Almacenista General</t>
  </si>
  <si>
    <t>Carpeta Riesgos One Drive</t>
  </si>
  <si>
    <t>10/08/2023
13/09/2023
5/10/2023</t>
  </si>
  <si>
    <t>10/08/2023: En el mes de Julio quedan elaborados los movimientos de ingresos, traslados y egresos para el control de inventario y asignación de los mismos
13/09/2023:  En el mes de Agosto quedan elaborados los movimientos de ingresos, traslados y egresos para el control de inventario y asignación de los mismos.
05/10/2023:  En el mes de septiembre quedan elaborados los movimientos de ingresos, traslados y egresos para el control de inventario y asignación de los mismos</t>
  </si>
  <si>
    <t>Carpeta de Riesgos One Drive</t>
  </si>
  <si>
    <t>07/11/2023
06/12/2023
10/01/2024</t>
  </si>
  <si>
    <t>7/11/2023: Se realiza la elaboración de los movimientos de ingreso. egreso y traslados como parte de asignación y control de inventarios.
6/12/2023: Se realiza la elaboración de los movimientos de ingreso. egreso y traslados como parte de asignación y control de inventarios.
10/01/2024: Se realiza la elaboración de los movimientos de ingreso. egreso y traslados como parte de asignación y control de inventarios.</t>
  </si>
  <si>
    <t>Carpeta de riesgos One Drive</t>
  </si>
  <si>
    <t>Si es por perdida de bienes, se realiza la denucncia a las autoridades competentes y se informa a la oficina de control interno y de planeación.</t>
  </si>
  <si>
    <t>22/05/2023
22/09/2023</t>
  </si>
  <si>
    <r>
      <rPr>
        <b/>
        <sz val="11"/>
        <color rgb="FF000000"/>
        <rFont val="Arial Narrow"/>
        <family val="2"/>
      </rPr>
      <t xml:space="preserve">JAG: </t>
    </r>
    <r>
      <rPr>
        <sz val="11"/>
        <color rgb="FF000000"/>
        <rFont val="Arial Narrow"/>
        <family val="2"/>
      </rPr>
      <t xml:space="preserve">Se evidencia el cumplimiento del control de los meses de enero, febrero y marzo, haciendo falta la evidencia del mes de abril.
</t>
    </r>
    <r>
      <rPr>
        <b/>
        <sz val="11"/>
        <color rgb="FF000000"/>
        <rFont val="Arial Narrow"/>
        <family val="2"/>
      </rPr>
      <t>21/09/2023 - OCL:</t>
    </r>
    <r>
      <rPr>
        <sz val="11"/>
        <color rgb="FF000000"/>
        <rFont val="Arial Narrow"/>
        <family val="2"/>
      </rPr>
      <t xml:space="preserve"> Con base en el seguimiento del proceso y la revisión de las siguientes evidencias:
- 1. CONSOLIDADO DE PAZ Y SALVOS POR MES, 1. CONSOLIDADO TRANSACCIONES ALMACEN - SI CAPITAL, Inventario corte 15082023, Movimientos corte 31-07-2023 y PAZ Y SALVOS MAYO - JULIO 2023 
 La OCI, verificó el cumplimiento del control  de acuerdo con lo establecido
</t>
    </r>
  </si>
  <si>
    <r>
      <rPr>
        <b/>
        <sz val="11"/>
        <color theme="1"/>
        <rFont val="Arial Narrow"/>
        <family val="2"/>
      </rPr>
      <t xml:space="preserve">JAG: </t>
    </r>
    <r>
      <rPr>
        <sz val="11"/>
        <color theme="1"/>
        <rFont val="Arial Narrow"/>
        <family val="2"/>
      </rPr>
      <t xml:space="preserve">El control es efectivo para evitar la materialización del riesgo.
</t>
    </r>
    <r>
      <rPr>
        <b/>
        <sz val="11"/>
        <color theme="1"/>
        <rFont val="Arial Narrow"/>
        <family val="2"/>
      </rPr>
      <t>22/09/2023 - OCL</t>
    </r>
    <r>
      <rPr>
        <sz val="11"/>
        <color theme="1"/>
        <rFont val="Arial Narrow"/>
        <family val="2"/>
      </rPr>
      <t>: Con base en la verificación de las evidencias y la no materialización del riesgo, la OCI verificó la efectividad del control.</t>
    </r>
  </si>
  <si>
    <r>
      <t xml:space="preserve">JAG: </t>
    </r>
    <r>
      <rPr>
        <sz val="11"/>
        <color theme="1"/>
        <rFont val="Arial Narrow"/>
        <family val="2"/>
      </rPr>
      <t>El proceso reporta avances de la ejecución de la acción establecida para el manejo del riesgo.</t>
    </r>
    <r>
      <rPr>
        <b/>
        <sz val="11"/>
        <color theme="1"/>
        <rFont val="Arial Narrow"/>
        <family val="2"/>
      </rPr>
      <t xml:space="preserve">
22/09/2023 - OCL: </t>
    </r>
    <r>
      <rPr>
        <sz val="11"/>
        <color theme="1"/>
        <rFont val="Arial Narrow"/>
        <family val="2"/>
      </rPr>
      <t>De acuerdo con las evidencias aportadas por el proceso, la OCI verifica la ejecución de la acción.</t>
    </r>
  </si>
  <si>
    <t>Análisis del riesgo residual</t>
  </si>
  <si>
    <t>Probabilidad</t>
  </si>
  <si>
    <t>Perfin del Riesgo</t>
  </si>
  <si>
    <t>Proposito del Control</t>
  </si>
  <si>
    <t xml:space="preserve">Periodicidad </t>
  </si>
  <si>
    <t xml:space="preserve">Cómo se realiza
la actividad de
control </t>
  </si>
  <si>
    <t>Qué pasa con las
observaciones o
desviaciones</t>
  </si>
  <si>
    <t>Evidencia de la
ejecución del
control</t>
  </si>
  <si>
    <t>Calificación del Diseño Control</t>
  </si>
  <si>
    <t>Evaluación del Diseño del Control</t>
  </si>
  <si>
    <t>Evaluación de la Ejecución del Control</t>
  </si>
  <si>
    <t>Solidez Individual del Control</t>
  </si>
  <si>
    <t>Aplica plan de
acción para
fortalecer el control</t>
  </si>
  <si>
    <t>Accion para fortalecer el control</t>
  </si>
  <si>
    <t>Solidez del
conjunto
de controles</t>
  </si>
  <si>
    <t>Controles ayudan a disminuir la probabilidad</t>
  </si>
  <si>
    <t>Controles ayudan a disminuir el impacto</t>
  </si>
  <si>
    <t>Desplazamiento / Probabilidad</t>
  </si>
  <si>
    <t>Desplazamiento / Impacto</t>
  </si>
  <si>
    <t>Zona de Riesgo Residual</t>
  </si>
  <si>
    <t>Tratamiento del Riesgo</t>
  </si>
  <si>
    <t>Actividades a ejecutar en caso de materialización del riesgo</t>
  </si>
  <si>
    <t>Inicia con la planeación de la Adquisición y mantenimiento de bienes y servicios y finaliza con el seguimiento y control de la prestación de los servicios y del consumo de los bienes</t>
  </si>
  <si>
    <t>Posibilidad de beneficio propio o de un tercero por el  uso indebido de  los bienes y servicios asociados, mediante el aprovechamiento de las herramientas y contratos de servicios, por debilidades en el cumplimiento de las normas sobre el uso de los recursos y servicios de la entidad y sus consecuencias</t>
  </si>
  <si>
    <t>Uso indebido de  los bienes y servicios mediante el aprovechamiento de las herramientas y contratos de servicios de la entidad.</t>
  </si>
  <si>
    <t xml:space="preserve">Debilidades en el cumplimiento y aplicación de las normas sobre el uso de los recursos y servicios de la entidad   </t>
  </si>
  <si>
    <t>Fraude Interno</t>
  </si>
  <si>
    <t>El Subdirector Administrativo autoriza la salida de bienes los cuales se verifican en los puntos de vigilancia, frente a la autorización y el uso de los servicios contratados de la entidad para evitar que sean utilizados para otras actividades diferentes a las institucionales.</t>
  </si>
  <si>
    <t>FUERTE</t>
  </si>
  <si>
    <t>Consolidar las autorizaciones de salidas de bienes y servicios.</t>
  </si>
  <si>
    <t>DIRECTAMENTE</t>
  </si>
  <si>
    <t>Reducir</t>
  </si>
  <si>
    <t>Técnico Operativo</t>
  </si>
  <si>
    <t>16/02/2023
15/03/2023
17/04/2023</t>
  </si>
  <si>
    <t>16/02/2023: Se relacionanlas autorizaciones correspondientes al mes de enero, sin embargo por los cambios de directivos, se soporta en el Almacenista General.
15/03/2023: Se relacionanlas autorizaciones correspondientes al mes de enero, sin embargo por los cambios de directivos, se soporta en el Almacenista General.
17/04/2023: Se relacionanlas autorizaciones correspondientes al mes de enero, sin embargo por los cambios de directivos, se soporta en el Almacenista General.</t>
  </si>
  <si>
    <t>10/05/2023
7/06/2023
10/07/2023</t>
  </si>
  <si>
    <t>10/05/2023: Se relacionan las autorizaciones del mes de Abril, se aclara que solo se realizó una para mantenimiento, debido a que el contrato estaba en proceso.
7/06/2023: Se relacionan las autorizaciones del mes de Mayo
10/07/2023: Se relacionan las autorizaciones del mes de Junio</t>
  </si>
  <si>
    <t>10/08/2023
05/10/2023</t>
  </si>
  <si>
    <t>10/082023: Se relacionan las autorizaciones correspondientes al mes de Julio 
05/10/2023: Se relacionan las autorizaciones correspondientes al mes de SEPTIEMBRE</t>
  </si>
  <si>
    <t>16/02/2023: Se relacionan las autorizaciones correspondientes al mes de enero, sin embargo por los cambios de directivos, se soporta en el Almacenista General.
15/03/2023: Se relacionan las autorizaciones correspondientes al mes de febrero, sin embargo por los cambios de directivos, se soporta en el Almacenista
17/04/2023: Se relacionan las autorizaciones correspondientes al mes de marzo, sin embargo por los cambios de directivos, se soporta en el Almacenista</t>
  </si>
  <si>
    <t>Técnico Operativo/Almacenista General/Subdirector Administrativo</t>
  </si>
  <si>
    <t>Carpeta One Drive Riesgos de corrupción</t>
  </si>
  <si>
    <t>10/05/2023
7/06/2023
10/072023</t>
  </si>
  <si>
    <t>10/05/2023: Se relacionan las autorizaciones que se realizaron en el mes de Abril, combustible y Aseo y cafetería.
07/06/2023: Se relacionan las autorizaciones que se realizaron en el mes de Mayo, correc pondientes a cotratos de servicios generales
10/07/2023: Se relacionan las autorizaciones que se realizaron en el mes de Junio, correspondientes a cotratos de servicios generales</t>
  </si>
  <si>
    <t>Tecnico operativo / Almacenista/ Subdirector Administrativo</t>
  </si>
  <si>
    <t>Carpeta One drive Riesgos corrupción</t>
  </si>
  <si>
    <t>10/08/2023: Se relacionan las autorizaciones correspondientes al mes de Julio correspondientes a contratos de servicios.
13/09/2023: Se relacionan las autorizaciones correspondientes al mes de Agosto correspondientes a contratos de servicios.
05/10/2023: Se relacionan las autorizaciones correspondientes al mes de septiembre correspondientes a contratos de servicios.</t>
  </si>
  <si>
    <t>Técnico Operativo/ Almacenista General / Subdirector Administrativo</t>
  </si>
  <si>
    <t xml:space="preserve"> En caso de detectar corrupción del mal uso de bienes y servicios, se acude directamente al superior inmediato para entablar las denuncias respectivas.</t>
  </si>
  <si>
    <t>11/05/2023
13/09/2023
12/01/2024</t>
  </si>
  <si>
    <r>
      <rPr>
        <b/>
        <sz val="12"/>
        <color rgb="FF000000"/>
        <rFont val="Arial Narrow"/>
      </rPr>
      <t xml:space="preserve">JAG: </t>
    </r>
    <r>
      <rPr>
        <sz val="12"/>
        <color rgb="FF000000"/>
        <rFont val="Arial Narrow"/>
      </rPr>
      <t xml:space="preserve">El proceso realiza el reporte del control y remite la evidencia de cumplimiento para los meses de enero y febrero. Se debe fortalecer el reporte para que vencido el mes se pueda realizar el reporte y adjuntar la evidencia 
</t>
    </r>
    <r>
      <rPr>
        <b/>
        <sz val="12"/>
        <color rgb="FF000000"/>
        <rFont val="Arial Narrow"/>
      </rPr>
      <t xml:space="preserve">13/09/2023 - OCL Segundo Trimestre: </t>
    </r>
    <r>
      <rPr>
        <sz val="12"/>
        <color rgb="FF000000"/>
        <rFont val="Arial Narrow"/>
      </rPr>
      <t xml:space="preserve">De acuerdo con las evidencias aportadas por el proceso (Consolidado de Autorizaciones  de los meses de abril, mayo y junio) la OCI verificó el cumplimiento de lo establecido de en el control.
</t>
    </r>
    <r>
      <rPr>
        <b/>
        <sz val="12"/>
        <color rgb="FF000000"/>
        <rFont val="Arial Narrow"/>
      </rPr>
      <t>13/09/2023 - OCL Tercer Trimestre</t>
    </r>
    <r>
      <rPr>
        <sz val="12"/>
        <color rgb="FF000000"/>
        <rFont val="Arial Narrow"/>
      </rPr>
      <t xml:space="preserve">: De acuerdo con las siguientes  evidencias aportadas por el proceso:
- Julio: Consolidado de Autorizaciones Mto de vehículos y salida de bienes
- Agosto: No se encontraron evidencias en la carpeta
 la OCI verificó el cumplimiento parcial de lo establecido en el control, toda vez que faltan las evidencias de agosto.
Nota: La OCI, recomienda realizar el cargue de las evidencias de acuerdo con la programación establecida.
</t>
    </r>
    <r>
      <rPr>
        <b/>
        <sz val="12"/>
        <color rgb="FF000000"/>
        <rFont val="Arial Narrow"/>
      </rPr>
      <t>12/01/2024 - JGS Cuarto Trimestre:</t>
    </r>
    <r>
      <rPr>
        <sz val="12"/>
        <color rgb="FF000000"/>
        <rFont val="Arial Narrow"/>
      </rPr>
      <t xml:space="preserve"> El proceso realizó únicamente el cargue de las evidencias correspondientes al mes de octubre de 2023, aún cuando en la descripción especifica que se relaciona también lo del mes de noviembre. La OCI verifica el cumplimiento parcial del control y recomienda que se realice el cargue de las evidencias para los meses de noviembre y diciembre de 2023.</t>
    </r>
  </si>
  <si>
    <r>
      <rPr>
        <b/>
        <sz val="12"/>
        <color rgb="FF000000"/>
        <rFont val="Arial Narrow"/>
      </rPr>
      <t xml:space="preserve">JAG: </t>
    </r>
    <r>
      <rPr>
        <sz val="12"/>
        <color rgb="FF000000"/>
        <rFont val="Arial Narrow"/>
      </rPr>
      <t xml:space="preserve">El control es efectivo para los meses de enero y febrero, se debe cargar la evidencia de los otros meses para corroborar la efectividad.
</t>
    </r>
    <r>
      <rPr>
        <b/>
        <sz val="12"/>
        <color rgb="FF000000"/>
        <rFont val="Arial Narrow"/>
      </rPr>
      <t>13/09/2023 - OCL Segundo Trimestre:</t>
    </r>
    <r>
      <rPr>
        <sz val="12"/>
        <color rgb="FF000000"/>
        <rFont val="Arial Narrow"/>
      </rPr>
      <t xml:space="preserve">  Con base en la verificación de las evidencias y la no materialización del riesgo, la OCI verificó la efectividad del control.
</t>
    </r>
    <r>
      <rPr>
        <b/>
        <sz val="12"/>
        <color rgb="FF000000"/>
        <rFont val="Arial Narrow"/>
      </rPr>
      <t>13/09/2023 - OCL Tercer Trimestre:</t>
    </r>
    <r>
      <rPr>
        <sz val="12"/>
        <color rgb="FF000000"/>
        <rFont val="Arial Narrow"/>
      </rPr>
      <t xml:space="preserve"> De acuerdo con la revisión de las evidencias aportadas por el proceso, la OCI verificó la ejecución parcial del control.
</t>
    </r>
    <r>
      <rPr>
        <b/>
        <sz val="12"/>
        <color rgb="FF000000"/>
        <rFont val="Arial Narrow"/>
      </rPr>
      <t xml:space="preserve">12/01/2024 - JGS Cuarto Trimestre: </t>
    </r>
    <r>
      <rPr>
        <sz val="12"/>
        <color rgb="FF000000"/>
        <rFont val="Arial Narrow"/>
      </rPr>
      <t>No se puede verificar la efectividad del control, toda vez que no se cuenta con la totalidad de las evidencias.</t>
    </r>
  </si>
  <si>
    <r>
      <rPr>
        <b/>
        <sz val="12"/>
        <color rgb="FF000000"/>
        <rFont val="Arial Narrow"/>
      </rPr>
      <t xml:space="preserve">JAG: </t>
    </r>
    <r>
      <rPr>
        <sz val="12"/>
        <color rgb="FF000000"/>
        <rFont val="Arial Narrow"/>
      </rPr>
      <t xml:space="preserve">El proceso ejecuta la acción propuesta en el plan de manejo de riesgos y remite la evidencia de cumplimiento.
</t>
    </r>
    <r>
      <rPr>
        <b/>
        <sz val="12"/>
        <color rgb="FF000000"/>
        <rFont val="Arial Narrow"/>
      </rPr>
      <t>13/09/2023 - OCL Segundo trimestre</t>
    </r>
    <r>
      <rPr>
        <sz val="12"/>
        <color rgb="FF000000"/>
        <rFont val="Arial Narrow"/>
      </rPr>
      <t xml:space="preserve">: De acuerdo con las evidencias aportadas por el proceso, la OCI verificó la ejecución de la acción.
</t>
    </r>
    <r>
      <rPr>
        <b/>
        <sz val="12"/>
        <color rgb="FF000000"/>
        <rFont val="Arial Narrow"/>
      </rPr>
      <t>13/09/2023 - OCL Tercer Trimestre</t>
    </r>
    <r>
      <rPr>
        <sz val="12"/>
        <color rgb="FF000000"/>
        <rFont val="Arial Narrow"/>
      </rPr>
      <t xml:space="preserve">: De acuerdo con las evidencias aportadas por el proceso, la OCI verificó la ejecución de la acción
Nota: La OCI, verificó que tanto para la acción como para el control el proceso presenta las mismas evidencias, por esta razón la OCI, recomienda realizar el levantamiento de las acciones de tal manera que no sean iguales que el control, para evitar la materialización del riesgo.
</t>
    </r>
    <r>
      <rPr>
        <b/>
        <sz val="12"/>
        <color rgb="FF000000"/>
        <rFont val="Arial Narrow"/>
      </rPr>
      <t>12/01/2024 - JGS Cuarto Trimestre:</t>
    </r>
    <r>
      <rPr>
        <sz val="12"/>
        <color rgb="FF000000"/>
        <rFont val="Arial Narrow"/>
      </rPr>
      <t xml:space="preserve"> El proceso aportó como evidencia el consolidado de autorizaciones de mantenimiento de vehículos y salida de bienes, correspondiente al mes de octubre de 2023. En la carpeta de evidencias del mes de noviembre, se encontraron dos archivos que no pudieron ser abiertos. Se verifica un cumplimiento parcial de la acción, teniendo en cuenta que estaría pendiente la información para los meses de noviembre y diciembre de 2023. La OCI recomienda realizar el cargue completo de las evidencias y verificar que los documentos se puedan abrir.</t>
    </r>
  </si>
  <si>
    <t>Los técnicos operativos validan y registran las diferentes actividades relacionadas con el uso de los servicios y bienes en planillas, informes o el que aplique de acuerdo con el proveedor del servicio</t>
  </si>
  <si>
    <t>Registrar y elaborar informes a que haya lugar, de los servicios que se prestan en la unidad.</t>
  </si>
  <si>
    <t>16/02/2023
15/03/2023</t>
  </si>
  <si>
    <t>16/02/2023: Se verifica y hace seguimiento a los contratos de servicios, mediante los informes de ejecución y/o pago.
15/03/2023: Se verifica y hace seguimiento a los contratos de servicios, mediante los informes de ejecución y/o pago.</t>
  </si>
  <si>
    <t>10/05/2023: Se realiza verificación y seguimiento a los contratos de servicios mediante los informes de ejecución y pago
Se realiza verificación y seguimiento a los contratos de servicios mediante los informes de ejecución y pago
Se realiza verificación y seguimiento a los contratos de servicios mediante los informes de ejecución y pago</t>
  </si>
  <si>
    <t>10/08/2023: Se realiza el  seguimiento y verificación a los contratos vigentes de servicios del mes de JULIO y su respectivo informe de ejecución
13/09/2023: Se realiza el  seguimiento y verificación a los contratos vigentes de servicios del mes de Agosto y su respectivo informe de ejecución
05/10/2023: Se realiza el  seguimiento y verificación a los contratos vigentes de servicios del mes de SEPTIEMBRE. se anexan facturas</t>
  </si>
  <si>
    <t>07/11/2023: Se hace el seguimiento y verificación de los contratos vigentes del mes de octubre, aclarando que no todos los proveedores facturaron en este mes
06/12/2023: Se hace el seguimiento y verificación de los contratos vigentes del mes de noviembre</t>
  </si>
  <si>
    <t>16/02/2023: Se verifica y hace seguimiento a los contratos de servicios, mediante los informes de ejecución y/o pago.
15/03/2023: Se verifica y hace seguimiento a los contratos de servicios, mediante los informes de ejecución y/o pago.
17/04/2023: Se verifica y hace seguimiento a los contratos de servicios, mediante los informes de ejecución y/o pago.</t>
  </si>
  <si>
    <t xml:space="preserve">Técnico Operativo </t>
  </si>
  <si>
    <t>10/05/2023
7/06/2023
10/07/2023</t>
  </si>
  <si>
    <t>10/05/2023: Se realiza seguimiento y verificación a mediante el apoyo a la supervisión de los contratos de sericios.
7/06/2023: Se realiza seguimiento y verificación a mediante el apoyo a la supervisión de los contratos de sericios.
10/07/2023: Se realiza seguimiento y verificación a mediante el apoyo a la supervisión de los contratos de sericios.</t>
  </si>
  <si>
    <t>10/08/2023: Se realiza seguimiento y verificación mediante el apoyo a la supervisión correspondientes a contratos de servicios.
13/09/2023: Se realiza seguimiento y verificación mediante el apoyo a la supervisión correspondientes a contratos de servicios.
05/10/2023: Se realiza seguimiento y verificación mediante el apoyo a la supervisión correspondientes a contratos de servicios..</t>
  </si>
  <si>
    <t>7/11/2023: Se realiza seguimiento y verificacion mediante apoyo a la supervisión de los contratos vigentes.
6/12/2023: Se realiza seguimiento y verificacion mediante apoyo a la supervisión de los contratos vigentes.
10/01/2024: Se realiza seguimiento y verificacion mediante apoyo a la supervisión de los contratos vigentes.</t>
  </si>
  <si>
    <r>
      <rPr>
        <b/>
        <sz val="12"/>
        <color rgb="FF000000"/>
        <rFont val="Arial Narrow"/>
      </rPr>
      <t xml:space="preserve">JAG: </t>
    </r>
    <r>
      <rPr>
        <sz val="12"/>
        <color rgb="FF000000"/>
        <rFont val="Arial Narrow"/>
      </rPr>
      <t xml:space="preserve">El proceso realiza el reporte del control y remite la evidencia, pero en la redacción del control dice que los técnicos registran información en planillas, informes o otros y en algunos documentos no se evidencia participación de los técnicos.
</t>
    </r>
    <r>
      <rPr>
        <b/>
        <sz val="12"/>
        <color rgb="FF000000"/>
        <rFont val="Arial Narrow"/>
      </rPr>
      <t>13/09/2023 - OCL Segundo Trimestre</t>
    </r>
    <r>
      <rPr>
        <sz val="12"/>
        <color rgb="FF000000"/>
        <rFont val="Arial Narrow"/>
      </rPr>
      <t xml:space="preserve">: De acuerdo con las evidencias aportadas por el proceso, la OCI verificó el cumplimiento parcial de lo establecido en el control, toda vez que en los documentos aportados no se encontró un documento donde la OCI pueda verificar el seguimiento realizado por el proceso
</t>
    </r>
    <r>
      <rPr>
        <b/>
        <sz val="12"/>
        <color rgb="FF000000"/>
        <rFont val="Arial Narrow"/>
      </rPr>
      <t>13/09/2023 - OCL Tercer Trimestre:</t>
    </r>
    <r>
      <rPr>
        <sz val="12"/>
        <color rgb="FF000000"/>
        <rFont val="Arial Narrow"/>
      </rPr>
      <t xml:space="preserve"> De acuerdo con las evidencias aportadas por el proceso, la OCI verificó el cumplimiento parcial de lo establecido de en el control, toda vez que en los documentos aportados no se encontró un documento donde la OCI pueda verificar el seguimiento realizado por el proceso
</t>
    </r>
    <r>
      <rPr>
        <b/>
        <sz val="12"/>
        <color rgb="FF000000"/>
        <rFont val="Arial Narrow"/>
      </rPr>
      <t>12/01/2024 - JGS Cuarto Trimestre:</t>
    </r>
    <r>
      <rPr>
        <sz val="12"/>
        <color rgb="FF000000"/>
        <rFont val="Arial Narrow"/>
      </rPr>
      <t xml:space="preserve"> La OCI verificó que las evidencias aportadas por el proceso son iguales a las del Control 1, además de estar pendientes las evidencias para los meses de noviembre y diciembre. Se verificó un cumplimiento parcial del control, toda vez que dentro de los documentos aportados por el proceso, no se encontró alguno que tenga relación con el seguimiento que el proceso realiza. La OCI recomienda realizar el cargue de los soportes conforme se encuentra establecido.</t>
    </r>
  </si>
  <si>
    <r>
      <rPr>
        <b/>
        <sz val="12"/>
        <color rgb="FF000000"/>
        <rFont val="Arial Narrow"/>
      </rPr>
      <t xml:space="preserve">JAG: </t>
    </r>
    <r>
      <rPr>
        <sz val="12"/>
        <color rgb="FF000000"/>
        <rFont val="Arial Narrow"/>
      </rPr>
      <t xml:space="preserve">El control es efectivo y apoya la No materialización del riesgo, sin embargo, se debe fortalecer el reporte y la evidencia que se adjunta
</t>
    </r>
    <r>
      <rPr>
        <b/>
        <sz val="12"/>
        <color rgb="FF000000"/>
        <rFont val="Arial Narrow"/>
      </rPr>
      <t xml:space="preserve">13/09/2023 - OCL Segundo Trimestre: </t>
    </r>
    <r>
      <rPr>
        <sz val="12"/>
        <color rgb="FF000000"/>
        <rFont val="Arial Narrow"/>
      </rPr>
      <t xml:space="preserve">La OCI, verificó el cumplimiento parcial del control, toda vez que no se evidencia el seguimiento realizado por el proceso.
</t>
    </r>
    <r>
      <rPr>
        <b/>
        <sz val="12"/>
        <color rgb="FF000000"/>
        <rFont val="Arial Narrow"/>
      </rPr>
      <t xml:space="preserve">13/09/2023 - OCL Tercer Trimestre: </t>
    </r>
    <r>
      <rPr>
        <sz val="12"/>
        <color rgb="FF000000"/>
        <rFont val="Arial Narrow"/>
      </rPr>
      <t xml:space="preserve"> La OCI, verificó el cumplimiento parcial del control, toda vez que no se evidencia el seguimiento realizado por el proceso.
</t>
    </r>
    <r>
      <rPr>
        <b/>
        <sz val="12"/>
        <color rgb="FF000000"/>
        <rFont val="Arial Narrow"/>
      </rPr>
      <t>12/01/2024 - JGS Cuarto Trimestre:</t>
    </r>
    <r>
      <rPr>
        <sz val="12"/>
        <color rgb="FF000000"/>
        <rFont val="Arial Narrow"/>
      </rPr>
      <t xml:space="preserve"> La OCI verificó el cumplimiento parcial del control, toda vez que no se evidencia el seguimiento realizado por el proceso.
</t>
    </r>
  </si>
  <si>
    <r>
      <rPr>
        <b/>
        <sz val="12"/>
        <color rgb="FF000000"/>
        <rFont val="Arial Narrow"/>
      </rPr>
      <t xml:space="preserve">JAG: </t>
    </r>
    <r>
      <rPr>
        <sz val="12"/>
        <color rgb="FF000000"/>
        <rFont val="Arial Narrow"/>
      </rPr>
      <t>El proceso ejecuta la acción propuesta en el plan de manejo de riesgos y remite la evidencia de cumplimiento. Se debe revisar si la acción propuesta esta inmersa en el control, para proponer otra actividad que fortalezca la gestión de riesgos del proceso
13/09/2023 - Segundo Trimestre: La OCI, no pudo verificar el cumplimiento de la acción: "</t>
    </r>
    <r>
      <rPr>
        <b/>
        <i/>
        <sz val="12"/>
        <color rgb="FF000000"/>
        <rFont val="Arial Narrow"/>
      </rPr>
      <t>Registrar y elaborar informes a que haya lugar, de los servicios que se prestan en la unidad</t>
    </r>
    <r>
      <rPr>
        <sz val="12"/>
        <color rgb="FF000000"/>
        <rFont val="Arial Narrow"/>
      </rPr>
      <t>" Debido a que las evidencias aportadas son facturas y no un documento o informe.
13/09/2023 - Segundo Trimestre: La OCI, no pudo verificar el cumplimiento de la acción: "</t>
    </r>
    <r>
      <rPr>
        <b/>
        <i/>
        <sz val="12"/>
        <color rgb="FF000000"/>
        <rFont val="Arial Narrow"/>
      </rPr>
      <t>Registrar y elaborar informes a que haya luga</t>
    </r>
    <r>
      <rPr>
        <sz val="12"/>
        <color rgb="FF000000"/>
        <rFont val="Arial Narrow"/>
      </rPr>
      <t xml:space="preserve">r, de los servicios que se prestan en la unidad" Debido a que las evidencias aportadas son facturas y no un documento o informe.
Nota: la OCI, recomienda aportar las evidencias o reformular la acción planteada.
</t>
    </r>
    <r>
      <rPr>
        <b/>
        <sz val="12"/>
        <color rgb="FF000000"/>
        <rFont val="Arial Narrow"/>
      </rPr>
      <t xml:space="preserve">12/01/2024 - JGS Cuarto Trimestre: </t>
    </r>
    <r>
      <rPr>
        <sz val="12"/>
        <color rgb="FF000000"/>
        <rFont val="Arial Narrow"/>
      </rPr>
      <t>La OCI, no pudo verificar el cumplimiento de la acción: "Registrar y elaborar informes a que haya lugar, de los servicios que se prestan en la unidad", debido a que las evidencias aportadas son facturas y no un documento o informe.</t>
    </r>
  </si>
  <si>
    <t>Descripción Activos de Información</t>
  </si>
  <si>
    <t>Tipo de Activos / Grupo de Activos</t>
  </si>
  <si>
    <t>Amenaza</t>
  </si>
  <si>
    <t>Vulnerabilidad</t>
  </si>
  <si>
    <t>Tipo de Riesgo Digital</t>
  </si>
  <si>
    <t>¿Tiene responsabe asignbado?</t>
  </si>
  <si>
    <t>¿El responsable tiene la autoridad y adecuada?</t>
  </si>
  <si>
    <t>Posibilidad de pérdida de información de los inventarios de la entidad por fallas en los aplicativos, daños en los equipos o manipulación de los mismos</t>
  </si>
  <si>
    <t xml:space="preserve">Inventario General de la Entidad.
Información en paz y salvos de funcionarios y contratistas.
</t>
  </si>
  <si>
    <t>Información</t>
  </si>
  <si>
    <t>Económico</t>
  </si>
  <si>
    <t>Fenómenos Climáticos</t>
  </si>
  <si>
    <t>Almacenamiento sin protección</t>
  </si>
  <si>
    <t>Perdida de disponibilidad</t>
  </si>
  <si>
    <t xml:space="preserve">     Entre 10 y 50 SMLMV </t>
  </si>
  <si>
    <t xml:space="preserve">Realizar la solicitud mensual a la OTIC del back up de los modulos SAE-SAI </t>
  </si>
  <si>
    <t>Preventivo</t>
  </si>
  <si>
    <t>Continua</t>
  </si>
  <si>
    <t>Realizar los traslados en el aplicativo y generar inventario con corte mensual.</t>
  </si>
  <si>
    <t>Auxiliar Administrativo o a quien se designe</t>
  </si>
  <si>
    <t>NA</t>
  </si>
  <si>
    <t>10/05/2023
7/06/2023
14/07/2023</t>
  </si>
  <si>
    <t>Se realizan los traslados conforme a los movimientos del mes.
7/06/2023 Se realizan los traslados conforme a los movimientos del mes.
14/07/2023: Se realizan los traslados conforme a los movimientos del mes.</t>
  </si>
  <si>
    <t>10/8/2023: Se realizan los traslados y se genera el inventario con corte a julio
13/09/2023: Se realizan los traslados y se genera el inventario con corte a Agosto
05/10/2023: Se realizan los traslados y se genera el inventario con corte a Septiembre</t>
  </si>
  <si>
    <t>7/11/2023: Se realizan los traslados e inventario correspondiente al mes de octubre
6/12/2023: Se realizan los traslados e inventario correspondiente al mes de noviembre</t>
  </si>
  <si>
    <t>01/02/2023: Se realizan traslados y se genera inventario</t>
  </si>
  <si>
    <t>7/06/2023 Se envía solicitud de copia de seguridad a la mesa de ayuda de la oficina OTIC.
13/06/2023 Se envía solicitud de copia de seguridad a la mesa de ayuda de la oficina OTIC de los dos primeros trimestres.</t>
  </si>
  <si>
    <t>Almacenista General
Técnico operativo</t>
  </si>
  <si>
    <t>Correo electrónico</t>
  </si>
  <si>
    <t>10/8/2023: Se realiza solicitud de Back Up de los módulos de SAE-SAI a la oficina de TIC, mediante correo electrónico.
13/09/2023: De acuerdo con el reporte del mes anterior, la oficina de TIC, aclara que estos BackUP se realizan automáticamente y de esta manera no se hace nesesario solicitarlo cada mes ya que la frecuencia es cada semana de manera automatica.
05/10/2023: No se solicita BackUp teniendo en cuenta que como lo manifiesta la oficina de TIC este se hace automáticamente cada semana, por tal motivo se solicitrtara replantear el control, toda vez que al analizar, el control se ejerce desde la oficina de TIC, y el envío de un correo por parte de apoyo logístico no garantiza ningun control.</t>
  </si>
  <si>
    <t>Almacenista General / Tecnico Operativo</t>
  </si>
  <si>
    <t>Carpeta One Drive Matriz de riesgos S.I</t>
  </si>
  <si>
    <t xml:space="preserve">
07/11/2023
06/12/2023
10/01/2024</t>
  </si>
  <si>
    <t xml:space="preserve">
07/11/2023: No se solicita BackUp teniendo en cuenta que como lo manifiesta la oficina de TIC este se hace automáticamente cada semana, por tal motivo se solicitrtara replantear el control, toda vez que al analizar, el control se ejerce desde la oficina de TIC, y el envío de un correo por parte de apoyo logístico no garantiza ningun control.
06/12/2023: No se solicita BackUp teniendo en cuenta que como lo manifiesta la oficina de TIC este se hace automáticamente cada semana, por tal motivo se solicitrtara replantear el control, toda vez que al analizar, el control se ejerce desde la oficina de TIC, y el envío de un correo por parte de apoyo logístico no garantiza ningun control.
10/01/2024: No se solicita BackUp teniendo en cuenta que como lo manifiesta la oficina de TIC este se hace automáticamente cada semana, por tal motivo se solicitrtara replantear el control, toda vez que al analizar, el control se ejerce desde la oficina de TIC, y el envío de un correo por parte de apoyo logístico no garantiza ningun control.</t>
  </si>
  <si>
    <t>Se informará a la Oficina de TIC, describiendo la situación que generó la perdida de información para el plan de acción correspondiente.</t>
  </si>
  <si>
    <r>
      <rPr>
        <b/>
        <sz val="11"/>
        <color rgb="FF000000"/>
        <rFont val="Arial Narrow"/>
      </rPr>
      <t xml:space="preserve">JAG: </t>
    </r>
    <r>
      <rPr>
        <sz val="11"/>
        <color rgb="FF000000"/>
        <rFont val="Arial Narrow"/>
      </rPr>
      <t xml:space="preserve">El proceso realiza el reporte de la aplicación del control, pero no se puede evidenciar el cumplimiento por falta de documentos que soporten la ejecución.
</t>
    </r>
    <r>
      <rPr>
        <b/>
        <sz val="11"/>
        <color rgb="FF000000"/>
        <rFont val="Arial Narrow"/>
      </rPr>
      <t>22/09/2023 - OCL</t>
    </r>
    <r>
      <rPr>
        <sz val="11"/>
        <color rgb="FF000000"/>
        <rFont val="Arial Narrow"/>
      </rPr>
      <t xml:space="preserve"> Tercer Trimestre: De acuerdo con las siguientes  evidencias aportadas por el proceso:
- Julio: Solicitud Back Up Módulos SAE-SAI_Julio
- Agosto: No se encontraron evidencias en la carpeta
 la OCI verificó el cumplimiento parcial de lo establecido en el control, toda vez que faltan las evidencias de agosto.
Nota: La OCI, recomienda realizar el cargue de las evidencias de acuerdo con la programación establecida.</t>
    </r>
  </si>
  <si>
    <r>
      <rPr>
        <b/>
        <sz val="11"/>
        <color theme="1"/>
        <rFont val="Arial Narrow"/>
        <family val="2"/>
      </rPr>
      <t xml:space="preserve">JAG: </t>
    </r>
    <r>
      <rPr>
        <sz val="11"/>
        <color theme="1"/>
        <rFont val="Arial Narrow"/>
        <family val="2"/>
      </rPr>
      <t xml:space="preserve">No es posible evaluar la efectividad del control por falta de evidencias.
</t>
    </r>
    <r>
      <rPr>
        <b/>
        <sz val="11"/>
        <color theme="1"/>
        <rFont val="Arial Narrow"/>
        <family val="2"/>
      </rPr>
      <t>22/09/2023 - OCL Tercer Trimestre</t>
    </r>
    <r>
      <rPr>
        <sz val="11"/>
        <color theme="1"/>
        <rFont val="Arial Narrow"/>
        <family val="2"/>
      </rPr>
      <t>: De acuerdo con la revisión de las evidencias aportadas por el proceso, la OCI verificó la ejecución parcial del control.</t>
    </r>
  </si>
  <si>
    <r>
      <rPr>
        <b/>
        <sz val="11"/>
        <color rgb="FF000000"/>
        <rFont val="Arial Narrow"/>
      </rPr>
      <t xml:space="preserve">JAG: </t>
    </r>
    <r>
      <rPr>
        <sz val="11"/>
        <color rgb="FF000000"/>
        <rFont val="Arial Narrow"/>
      </rPr>
      <t xml:space="preserve">El proceso reporta avances en la acción, pero no se puede verificar porque no hay evidencia. Se declara incumplida la acción y se propone que se realice un plan de trabajo y se modifique la matriz de riesgos del proceso.
</t>
    </r>
    <r>
      <rPr>
        <b/>
        <sz val="11"/>
        <color rgb="FF000000"/>
        <rFont val="Arial Narrow"/>
      </rPr>
      <t xml:space="preserve">
22/09/2023 - OCL Tercer Trimestre:</t>
    </r>
    <r>
      <rPr>
        <sz val="11"/>
        <color rgb="FF000000"/>
        <rFont val="Arial Narrow"/>
      </rPr>
      <t xml:space="preserve"> De acuerdo con la revisión de las evidencias aportadas por el proceso, la OCI verificó la ejecución parcial del control, toda vez que solo aportó las evidencias corrspondientes al mes de julio faltando las de agosto.</t>
    </r>
  </si>
  <si>
    <t>Fallas en el sistema eléctrico</t>
  </si>
  <si>
    <t>Sensibilidad del equipo a la humedad, temperatura, contaminantes o condiciones deficientes de operación</t>
  </si>
  <si>
    <t>Solicitar las pruebas del back up de manera trimestral a la OTIC</t>
  </si>
  <si>
    <t>Se envía solicitud de copia de seguridad a la mesa de ayuda de la oficina OTIC de los dos primeros trimestres.</t>
  </si>
  <si>
    <t>10/8/2023: Se solicitan pruebas del segundo trimestre del Back Up a la oficina de TIC, mediante correo electrónico. TIC envía evidencias que se suben a la carpeta de control 2
13/09/2023: Se evidencia con el ultimo reporte de TIC con la aclaración del control anterior.
05/10/2023: Se solicitaraá replantear el control y las acciones de éste riesgo, toda vez que se analiza que ninguno de los dos dependen de apoyo logístico y es por este motivo que se dificulta el registro y las evidencias.</t>
  </si>
  <si>
    <t>07/11/2023
10/01/2024</t>
  </si>
  <si>
    <t xml:space="preserve">07/11/2023: Se anexa correo mediante el cian desde el mes de agosto la oficina de TIC manifiesta que el backup se realiza diariamente, por lo cual se va a asoloicitar para la próxima formulación el cambio de estas actividades y controles. se sube evidencia del correo emitido por la oficina de TIC.
10/01/2024: Se continua con los BackUP de a cuerdo con al oficina TIC
</t>
  </si>
  <si>
    <r>
      <rPr>
        <b/>
        <sz val="11"/>
        <color theme="1"/>
        <rFont val="Arial Narrow"/>
        <family val="2"/>
      </rPr>
      <t xml:space="preserve">JAG: </t>
    </r>
    <r>
      <rPr>
        <sz val="11"/>
        <color theme="1"/>
        <rFont val="Arial Narrow"/>
        <family val="2"/>
      </rPr>
      <t xml:space="preserve">El proceso realiza el reporte de la aplicación del control, pero no se puede evidenciar el cumplimiento por falta de documentos que soporten la ejecución.
</t>
    </r>
    <r>
      <rPr>
        <b/>
        <sz val="11"/>
        <color theme="1"/>
        <rFont val="Arial Narrow"/>
        <family val="2"/>
      </rPr>
      <t xml:space="preserve">22/09/2023 - OCL </t>
    </r>
    <r>
      <rPr>
        <sz val="11"/>
        <color theme="1"/>
        <rFont val="Arial Narrow"/>
        <family val="2"/>
      </rPr>
      <t xml:space="preserve">Tercer Trimestre: De acuerdo con las siguientes  evidencias aportadas por el proceso:
- Respuesta Bckup Tics
 la OCI verificó el cumplimiento del control toda vez que su ejecución es trimestral
</t>
    </r>
  </si>
  <si>
    <r>
      <rPr>
        <b/>
        <sz val="11"/>
        <color theme="1"/>
        <rFont val="Arial Narrow"/>
        <family val="2"/>
      </rPr>
      <t xml:space="preserve">JAG: </t>
    </r>
    <r>
      <rPr>
        <sz val="11"/>
        <color theme="1"/>
        <rFont val="Arial Narrow"/>
        <family val="2"/>
      </rPr>
      <t xml:space="preserve">No es posible evaluar la efectividad del control por falta de evidencias.
</t>
    </r>
    <r>
      <rPr>
        <b/>
        <sz val="11"/>
        <color theme="1"/>
        <rFont val="Arial Narrow"/>
        <family val="2"/>
      </rPr>
      <t>22/09/2023 - OCL</t>
    </r>
    <r>
      <rPr>
        <sz val="11"/>
        <color theme="1"/>
        <rFont val="Arial Narrow"/>
        <family val="2"/>
      </rPr>
      <t xml:space="preserve">: Con base en la verificación de las evidencias y la no materialización del riesgo, la OCI verificó la efectividad del control.
</t>
    </r>
  </si>
  <si>
    <r>
      <t xml:space="preserve">JAG: </t>
    </r>
    <r>
      <rPr>
        <sz val="11"/>
        <color theme="1"/>
        <rFont val="Arial Narrow"/>
        <family val="2"/>
      </rPr>
      <t>N/A</t>
    </r>
    <r>
      <rPr>
        <b/>
        <sz val="11"/>
        <color theme="1"/>
        <rFont val="Arial Narrow"/>
        <family val="2"/>
      </rPr>
      <t xml:space="preserve">
22/09/2023 - OCL: N/A</t>
    </r>
  </si>
  <si>
    <t>Errores de software</t>
  </si>
  <si>
    <t>Falta de cuidado en la disposición final</t>
  </si>
  <si>
    <t xml:space="preserve">Inundación </t>
  </si>
  <si>
    <t>Mal funcionamiento del equipo</t>
  </si>
  <si>
    <t>Mantenimiento inadecuado</t>
  </si>
  <si>
    <t>Identificación de la Oportunidad</t>
  </si>
  <si>
    <t>Plan de Manejo de Oportunidades</t>
  </si>
  <si>
    <t>Seguimiento Tercera Línea de Defensa</t>
  </si>
  <si>
    <t xml:space="preserve">Causa </t>
  </si>
  <si>
    <t>Descripción de la Oportunidad</t>
  </si>
  <si>
    <t>Seguimiento al plan de manejo de oportunidades y soportes</t>
  </si>
  <si>
    <t>Seguimiento al plan de manejo de oportunidades</t>
  </si>
  <si>
    <t>Posibilidad de emitir información en tiempo real de las actividades que maneja el proceso.</t>
  </si>
  <si>
    <t xml:space="preserve">Falta de desarrollo de las herramientas y aplicativos actuales, para generar información mas completa del proceso. </t>
  </si>
  <si>
    <t>Fortalecer las herramientas y aplicativos que generan reportes de información del Proceso</t>
  </si>
  <si>
    <t>Realizar solicitud para el desarrollo en aplicativos y herramientas existentes utilizadas en el Proceso de Apoyo Logístico, cuando éstas por necesidad se requieran</t>
  </si>
  <si>
    <t>Almacenista y/o Auxiliar Administrativo</t>
  </si>
  <si>
    <t>16/02/2023: No se generaron solicitudes de actualización.
15/03/2023: No se generaron solicitudes de actualización.
17/04/2023:No se generaron solicitudes de actualización.</t>
  </si>
  <si>
    <t>10/05/2023
7/06/2023</t>
  </si>
  <si>
    <t>10/05/2023: Se esta desarrollando herramienta para programación y coordinación de vehículos.
7/06/2023: Se continúa en el desarrollo de la herramienta de programación y coordinación de vehículos.</t>
  </si>
  <si>
    <t>10/08/2023: se solicita a la oficina de TIC el apoyo para el desarrollo de la herramienta de programación y coordinación de vehículos.
13/09/2023: La oficina de TIC se encuentra en el desarrollo de la herramienta propuesta y se esta coordinando en conjunto con Logística
05/10/2023: La oficina de TIC se continúa con el desarrollo de la herramienta propuesta y se esta coordinando en conjunto con Logística</t>
  </si>
  <si>
    <t>07/11/2023: Se esta realizando cruce de información para complementar la herramienta que se encuentra en desarrollo.
06/12/2023: se continúa con el desarrollo de la herramienta por parte de TIC
10/01/2024: Se realizaron pruebas del plicativo acove.</t>
  </si>
  <si>
    <t xml:space="preserve">22/05/2023
22/09/2023
</t>
  </si>
  <si>
    <r>
      <rPr>
        <b/>
        <sz val="11"/>
        <color rgb="FF000000"/>
        <rFont val="Arial Narrow"/>
      </rPr>
      <t xml:space="preserve">JAG: </t>
    </r>
    <r>
      <rPr>
        <sz val="11"/>
        <color rgb="FF000000"/>
        <rFont val="Arial Narrow"/>
      </rPr>
      <t xml:space="preserve">El proceso genera el primer piloto para la gestión de solicitudes de vehiculos, pero no carga evidencia de las solicitudes para el desarrollo de aplicativos y la fecha de cumplimiento era para febrero, incumpliendo la planeación.
</t>
    </r>
    <r>
      <rPr>
        <b/>
        <sz val="11"/>
        <color rgb="FF000000"/>
        <rFont val="Arial Narrow"/>
      </rPr>
      <t xml:space="preserve">22/09/2023 - OCL: </t>
    </r>
    <r>
      <rPr>
        <sz val="11"/>
        <color rgb="FF000000"/>
        <rFont val="Arial Narrow"/>
      </rPr>
      <t>De acuerdo con las siguientes evidencias aportadas por el proceso:
- Programa Solicitud Vehículos UAESP (1)
- RE_ Solicitud retiro y traslado de canecas para nuevo CTCC
La OCI verifica la ejecución de la oportunidad.</t>
    </r>
  </si>
  <si>
    <r>
      <rPr>
        <b/>
        <sz val="11"/>
        <color theme="1"/>
        <rFont val="Arial Narrow"/>
        <family val="2"/>
      </rPr>
      <t xml:space="preserve">JAG: </t>
    </r>
    <r>
      <rPr>
        <sz val="11"/>
        <color theme="1"/>
        <rFont val="Arial Narrow"/>
        <family val="2"/>
      </rPr>
      <t xml:space="preserve">Sin avances
</t>
    </r>
    <r>
      <rPr>
        <b/>
        <sz val="11"/>
        <color theme="1"/>
        <rFont val="Arial Narrow"/>
        <family val="2"/>
      </rPr>
      <t>22/09/22023 - OCL</t>
    </r>
    <r>
      <rPr>
        <sz val="11"/>
        <color theme="1"/>
        <rFont val="Arial Narrow"/>
        <family val="2"/>
      </rPr>
      <t>: Oportunidad en ejecución</t>
    </r>
  </si>
  <si>
    <t>Matriz de Calor Inherente</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</si>
  <si>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</si>
  <si>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</si>
  <si>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</si>
  <si>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</si>
  <si>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</si>
  <si>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</si>
  <si>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</si>
  <si>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</si>
  <si>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</si>
  <si>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</si>
  <si>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</si>
  <si>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</si>
  <si>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</si>
  <si>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</si>
  <si>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</si>
  <si>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</si>
  <si>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</si>
  <si>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</si>
  <si>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</si>
  <si>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</si>
  <si>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</si>
  <si>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</si>
  <si>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</si>
  <si>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</si>
  <si>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</si>
  <si>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</si>
  <si>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</si>
  <si>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</si>
  <si>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</si>
  <si>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</si>
  <si>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</si>
  <si>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</si>
  <si>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</si>
  <si>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</si>
  <si>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</si>
  <si>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</si>
  <si>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</si>
  <si>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</si>
  <si>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</si>
  <si>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</si>
  <si>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</si>
  <si>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</si>
  <si>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</si>
  <si>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</si>
  <si>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</si>
  <si>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</si>
  <si>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</si>
  <si>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</si>
  <si>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</si>
  <si>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</si>
  <si>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</si>
  <si>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Pérdida_Reputacional</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</si>
  <si>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</si>
  <si>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</si>
  <si>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</si>
  <si>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</si>
  <si>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</si>
  <si>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</si>
  <si>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</si>
  <si>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</si>
  <si>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</si>
  <si>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</si>
  <si>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</si>
  <si>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la entidad con efecto publicitario sostenido a nivel de sector administrativo, nivel departamental o municipal</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</si>
  <si>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</si>
  <si>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</si>
  <si>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</si>
  <si>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</si>
  <si>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</si>
  <si>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</si>
  <si>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</si>
  <si>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</si>
  <si>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</si>
  <si>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</si>
  <si>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</si>
  <si>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</si>
  <si>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</si>
  <si>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</si>
  <si>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</si>
  <si>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</si>
  <si>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</si>
  <si>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</si>
  <si>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</si>
  <si>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</si>
  <si>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</si>
  <si>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</si>
  <si>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</si>
  <si>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</si>
  <si>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</si>
  <si>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</si>
  <si>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TIPO DE ACTIVO</t>
  </si>
  <si>
    <t>DESCRIPCIÓN</t>
  </si>
  <si>
    <t>Información almacenada en formatos físicos (papel, carpetas, CD, DVD) o en formatos digitales o electrónicos (ficheros en bases de datos, correos electrónicos, archivos o servidores), teniendo en cuenta lo anterior, se puede distinguir como información: Contratos, acuerdos de confidencialidad, manuales de usuario, procedimientos operativos o de soporte, planes para la continuidad del negocio, registros contables, estados financieros, archivos ofimáticos, documentos y registros del sistema integrado de gestión, bases de datos con información personal o con información relevante para algún proceso (bases de datos de nóminas, estados financieros) entre otros</t>
  </si>
  <si>
    <t>Software</t>
  </si>
  <si>
    <t>Activo informático lógico como programas, herramientas ofimáticas o sistemas lógicos para la ejecución de las actividades</t>
  </si>
  <si>
    <t>Hardware</t>
  </si>
  <si>
    <t>Equipos físicos de cómputo y de comunicaciones como, servidores, biométricos que por su criticidad son considerados activos de información</t>
  </si>
  <si>
    <t>Servicios</t>
  </si>
  <si>
    <t>Servicio brindado por parte de la entidad para el apoyo de las actividades de los procesos, tales como: Servicios WEB, intranet, CRM, ERP, Portales organizacionales, Aplicaciones entre otros (Pueden estar compuestos por hardware y software)</t>
  </si>
  <si>
    <t>Intangibles</t>
  </si>
  <si>
    <t>Se consideran intangibles aquellos activos inmateriales que otorgan a la entidad una ventaja competitiva relevante, uno de ellos es la imagen corporativa,
reputación o el good will, entre otros</t>
  </si>
  <si>
    <t xml:space="preserve">Componentes de Red </t>
  </si>
  <si>
    <t>Medios necesarios para realizar la conexión de los elementos de hardware y software en una red, por ejemplo, el cableado estructurado y tarjetas de red, routers, switches, entre otros.</t>
  </si>
  <si>
    <t>Personas</t>
  </si>
  <si>
    <t>Aquellos roles que, por su conocimiento, experiencia y criticidad para el proceso, son considerados activos de información, por ejemplo: personal con experiencia y capacitado para realizar una tarea específica en la ejecución de las actividades</t>
  </si>
  <si>
    <t xml:space="preserve">Instalaciones </t>
  </si>
  <si>
    <t>Espacio o área asignada para alojar y salvaguardar los datos considerados como activos críticos para la empresa</t>
  </si>
  <si>
    <t>TABLA DE AMENAZAS</t>
  </si>
  <si>
    <t>TIPO</t>
  </si>
  <si>
    <t>AMENAZA</t>
  </si>
  <si>
    <t>DAÑO FISICO</t>
  </si>
  <si>
    <t>Incendios</t>
  </si>
  <si>
    <t>EVENTOS NATURALES</t>
  </si>
  <si>
    <t>Fenómenos Sísmicos</t>
  </si>
  <si>
    <t>PERDIDA DE LOS SERVICIOS ESENCIALES</t>
  </si>
  <si>
    <t>Fallas en el suministro de agua</t>
  </si>
  <si>
    <t>Fallas en el suministro de Aire acondicionado</t>
  </si>
  <si>
    <t>FALLAS TÉCNICAS</t>
  </si>
  <si>
    <t>Saturación del sistema de información</t>
  </si>
  <si>
    <t>Total dependencia para la prestación del servicio por parte de un tercero</t>
  </si>
  <si>
    <t>Mal funcionamiento del Software</t>
  </si>
  <si>
    <t>Daño causado por un tercero</t>
  </si>
  <si>
    <t>Fallo de los enlaces de comunicación</t>
  </si>
  <si>
    <t>Errores en mantenimiento</t>
  </si>
  <si>
    <t>Falta de mantenimiento en el Sistema de Información/aplicación/software</t>
  </si>
  <si>
    <t>Obsolencencia Tecnológica</t>
  </si>
  <si>
    <t>Falta de mantenimiento del equipo</t>
  </si>
  <si>
    <t>ACCIONES NO AUTORIZADAS</t>
  </si>
  <si>
    <t>Uso no autorizado del equipo</t>
  </si>
  <si>
    <t>Acceso a la red o al sistema de información por personas no autorizadas</t>
  </si>
  <si>
    <t>Comprometer información confidencial</t>
  </si>
  <si>
    <t>Falsificación de registros</t>
  </si>
  <si>
    <t>Espionaje remoto</t>
  </si>
  <si>
    <t>Código malicioso</t>
  </si>
  <si>
    <t>Hurto de Información institucional</t>
  </si>
  <si>
    <t>Uso indebido de las herramientas de auditoría</t>
  </si>
  <si>
    <t>Acceso físico no autorizado</t>
  </si>
  <si>
    <t>Instalación no autorizada de software</t>
  </si>
  <si>
    <t>Destrucción de registros</t>
  </si>
  <si>
    <t>Revelación de Información</t>
  </si>
  <si>
    <t>Divulgación de Contraseñas</t>
  </si>
  <si>
    <t>Interceptación de servicios de señales de interferencia comprometida</t>
  </si>
  <si>
    <t>Copia fraudulenta del software</t>
  </si>
  <si>
    <t>COMPROMISO DE LAS FUNCIONES</t>
  </si>
  <si>
    <t>Error en el uso o abuso de derechos</t>
  </si>
  <si>
    <t>Falsificación de derechos</t>
  </si>
  <si>
    <t>RECURSOS HUMANOS</t>
  </si>
  <si>
    <t>Incumplimiento de relaciones contractuales</t>
  </si>
  <si>
    <t>Ausencia de servicios de apoyo</t>
  </si>
  <si>
    <t>ALTERACIONES DE ORDEN SOCIAL</t>
  </si>
  <si>
    <t>Huelgas o paros</t>
  </si>
  <si>
    <t>Hurtos o vandalismo</t>
  </si>
  <si>
    <t>TABLA DE VULNERABILIDADES</t>
  </si>
  <si>
    <t>VULNERABILIDAD</t>
  </si>
  <si>
    <t>Mantenimiento Insuficiente</t>
  </si>
  <si>
    <t>Ausencia de esquemas de reemplazo periódico</t>
  </si>
  <si>
    <t>Eliminación de medios de almacenamiento sin eliminar datos</t>
  </si>
  <si>
    <t>Sensibilidad del equipo a los cambios de voltaje</t>
  </si>
  <si>
    <t>Inadecuada gestión de capacidad del sistema</t>
  </si>
  <si>
    <t>Inadecuada seguridad del cableado</t>
  </si>
  <si>
    <t>Desprotección en equipos móviles</t>
  </si>
  <si>
    <t>Susceptibilidad a las variaciones de temperatura (o al polvo y suciedad)</t>
  </si>
  <si>
    <t>Gestión inadecuada del cambio</t>
  </si>
  <si>
    <t>Copia no controlada</t>
  </si>
  <si>
    <t>SOFTWARE</t>
  </si>
  <si>
    <t>Ausencia o insuficiencia de pruebas de software</t>
  </si>
  <si>
    <t>Ausencia de terminación de sesión</t>
  </si>
  <si>
    <t>Ausencia de registros de auditoría</t>
  </si>
  <si>
    <t>Falta de redundancia (copia única)</t>
  </si>
  <si>
    <t>Asignación errada de los derechos de acceso</t>
  </si>
  <si>
    <t>Copias de respaldo irregulares</t>
  </si>
  <si>
    <t>Interfaz de usuario compleja</t>
  </si>
  <si>
    <t>Contraseñas predeterminadas no modificadas</t>
  </si>
  <si>
    <t>Especificación incompleta para el desarrollo de software</t>
  </si>
  <si>
    <t>Ausencia de documentación</t>
  </si>
  <si>
    <t>Fechas incorrectas</t>
  </si>
  <si>
    <t>Falta de política de acceso o política de acceso remoto</t>
  </si>
  <si>
    <t>Inadecuada gestión y protección de contraseñas</t>
  </si>
  <si>
    <t>Ausencia de mecanismos de identificación y autenticación de usuarios</t>
  </si>
  <si>
    <t>Contraseñas sin protección</t>
  </si>
  <si>
    <t>Software nuevo o inmaduro</t>
  </si>
  <si>
    <t>RED</t>
  </si>
  <si>
    <t>Ausencia de pruebas de envío o recepción de datos</t>
  </si>
  <si>
    <t>Redes de comunicación sin protección</t>
  </si>
  <si>
    <t xml:space="preserve">Ausencia de política y aplicación de escritorio limpio </t>
  </si>
  <si>
    <t>Inadecuada gestión de red</t>
  </si>
  <si>
    <t>Conexión deficiente de cableado</t>
  </si>
  <si>
    <t xml:space="preserve">Tráfico sensible sin protección
</t>
  </si>
  <si>
    <t>Punto único de falla</t>
  </si>
  <si>
    <t>Ausencia del personal</t>
  </si>
  <si>
    <t xml:space="preserve">Entrenamiento insuficiente
</t>
  </si>
  <si>
    <t>Inadecuada segregación de funciones</t>
  </si>
  <si>
    <t>Falta de conciencia en seguridad</t>
  </si>
  <si>
    <t>Ausencia de políticas de uso aceptable</t>
  </si>
  <si>
    <t>Trabajo no supervisado de personal externo o de limpieza</t>
  </si>
  <si>
    <t>LUGAR</t>
  </si>
  <si>
    <t>Uso inadecuado de los controles de acceso a las instalaciones</t>
  </si>
  <si>
    <t>Ausencia mecanismos control de acceso a áreas no autorizadas</t>
  </si>
  <si>
    <t>Áreas susceptibles a inundación</t>
  </si>
  <si>
    <t>Ausencia de mecanismos asociados al Sistema de detección de Incendios</t>
  </si>
  <si>
    <t>Red eléctrica inestable</t>
  </si>
  <si>
    <t>Ausencia de protección en puertas o ventanas</t>
  </si>
  <si>
    <t>ORGANIZACIÓN</t>
  </si>
  <si>
    <t>Ausencia de procedimiento de registro/retiro de usuarios</t>
  </si>
  <si>
    <t>Ausencia de proceso para supervisión de derechos de acceso</t>
  </si>
  <si>
    <t>Ausencia de control de los activos que se encuentran fuera de las instalaciones</t>
  </si>
  <si>
    <t>Ausencia de acuerdos de nivel de servicio (ANS o SLA)</t>
  </si>
  <si>
    <t>Ausencia de mecanismos de monitoreo para brechas en la seguridad</t>
  </si>
  <si>
    <t>Ausencia de procedimientos y de políticas en general</t>
  </si>
  <si>
    <t>INFORMACIÓN</t>
  </si>
  <si>
    <t>Clasificación inadecuada de la información</t>
  </si>
  <si>
    <t>TIPOS DE RIESGOS SEGURIDAD DIGITAL</t>
  </si>
  <si>
    <t>Perdida de Confidencialidad</t>
  </si>
  <si>
    <t>Perdidad de Integridad</t>
  </si>
  <si>
    <t>Aceptar</t>
  </si>
  <si>
    <t>Evitar</t>
  </si>
  <si>
    <t>Reputacional</t>
  </si>
  <si>
    <t>Reducir (compartir)</t>
  </si>
  <si>
    <t>Plan de accion (solo para la opción reducir)</t>
  </si>
  <si>
    <t>Finalizado</t>
  </si>
  <si>
    <t>En curso</t>
  </si>
  <si>
    <t>Daños Activos Fisicos</t>
  </si>
  <si>
    <t>Fallas Tecnologicas</t>
  </si>
  <si>
    <t>Relaciones Laborales</t>
  </si>
  <si>
    <t>Usuarios, productos y practicas , organizacionales</t>
  </si>
  <si>
    <t>Solicitud de cierre</t>
  </si>
  <si>
    <t>Solicitud de ajuste</t>
  </si>
  <si>
    <t>Fraude Externo</t>
  </si>
  <si>
    <t>Lavado de Activos</t>
  </si>
  <si>
    <t>Financiación del terrorismo</t>
  </si>
  <si>
    <t>No</t>
  </si>
  <si>
    <t>Sin registro</t>
  </si>
  <si>
    <t>No efectivo</t>
  </si>
  <si>
    <t xml:space="preserve">Direccionamiento Estratégico </t>
  </si>
  <si>
    <t>Definir los lineamientos estratégicos y el modelo de operación a corto, mediano y largo plazo acorde a las necesidades y espectativas de los grupos de interés.</t>
  </si>
  <si>
    <t xml:space="preserve">Gestión de las Comunicaciones </t>
  </si>
  <si>
    <t>Lograr el posisionamiento y reconocimiento de la Entidad en función de los diferentes grupos de interés por medio del desarrollo de acciones y estrategias de comunicación.</t>
  </si>
  <si>
    <t>Gestión del Conocimiento y la innovación</t>
  </si>
  <si>
    <t>Fortalecer los procesos de la Unidad, mediante la gestión del conocimiento y la adopción de herramientas y metodologías de innovación que permitan, a través del desarrollo de ideas y proyectos con los diferentes grupos de interés mejorar la eficiencia, flexibilidad y adaptación a los retos de la ciudad de acuerdo con la misión de la Entidad.</t>
  </si>
  <si>
    <t xml:space="preserve">Gestión Integral de Residuos Sólidos </t>
  </si>
  <si>
    <t>Administrar la prestación efectiva de los servicios orientados a la gestión integral de los residuos sólidos, generando acciones de planeación, coordinación, control y supervisión en función del desarrollo y ejecución de las políticas, planes, programas y proyectos asociados al servicio de aseo en el Distrito Capital.</t>
  </si>
  <si>
    <t xml:space="preserve">Servicios Funerarios </t>
  </si>
  <si>
    <t>Garantizar la prestación de los servicios funerarios en los cementerios de propiedad del distrito capital</t>
  </si>
  <si>
    <t xml:space="preserve">Alumbrado Público </t>
  </si>
  <si>
    <t>Garantizar la prestación del alumbrado público en el Distrito Capital.</t>
  </si>
  <si>
    <t>Gestión del Talento Humano</t>
  </si>
  <si>
    <t>Desarrollar las actividades de vinculación, permanencia y retiro de personal de la Unidad para el cumplimiento de la misión y objetivos institucionales</t>
  </si>
  <si>
    <t>Gestión Documental</t>
  </si>
  <si>
    <t>Establecer lineamientos orientados a la planificación, organización, administración, control y disposición final de la documentación recibida o producida por la Unidad, que garantice el acceso y uso a los usuarios internos y externos.</t>
  </si>
  <si>
    <t xml:space="preserve">Gestión Financiera </t>
  </si>
  <si>
    <t>Administrar los recursos financieros asignados al presupuesto de la UAESP.</t>
  </si>
  <si>
    <t xml:space="preserve">Servicio al Ciudadano </t>
  </si>
  <si>
    <t>Atender las solicitudes registradas por los diferentes canales de comunicación dispuestos por la Entidad a as partes interesadas, mediante la gestión eficiente conforme al marco legal vigente, buscando siempre la satisfacción de las necesidades y requerimientos de las mismas</t>
  </si>
  <si>
    <t xml:space="preserve">Gestión Tecnológica y de la Información </t>
  </si>
  <si>
    <t>Administrar y brindar soluciones tecnológicas asegurando la integridad, disponibilidad y confiabilidad de la información.</t>
  </si>
  <si>
    <t xml:space="preserve">Gestión Asuntos Legales </t>
  </si>
  <si>
    <t>Prestar asesoría jurídica a la UAESP para su adecuado funcionamiento.</t>
  </si>
  <si>
    <t xml:space="preserve">Gestión de Evaluación y Mejora </t>
  </si>
  <si>
    <t>Proporcionar a la Entidad elementos que le permitan agregar valor al desempeño institucional y Sistema de Control Interno a través del Liderazgo Estratégico, Evaluación y Seguimiento, Enfoque hacia la Prevención, Evaluación de la Gestión del Riesgo y Relación con Entes Externos de Control, contribuyendo a la mejora continua del desempeño procesos y de la gestión, en proporcionar los correctivos y acciones necesarias hacia el cumplimiento de los objetivos y metas institucionales.</t>
  </si>
  <si>
    <t>MODERADO</t>
  </si>
  <si>
    <t>DEBIL</t>
  </si>
  <si>
    <t>NO DISMINUYE</t>
  </si>
  <si>
    <t>INDIRECTAMENTE</t>
  </si>
  <si>
    <t>Compartir</t>
  </si>
  <si>
    <t>26/04/2023
18/07/2023
20/10/2023
16/01/2024</t>
  </si>
  <si>
    <t>Se realiza seguimiento a la acción y los soportes son coherentes con lo reportado 
Se realiza seguimiento a la acción y los soportes son coherentes con lo reportado 
Se realiza seguimiento a la acción y los soportes son coherentes con lo reportado 
Se realiza seguimiento a la accion en los meses de octubre y noviembre sin embargo soportes solo se adjuntan los de octubre, no se hace reporte de diciembre ni se cargan las evidencias</t>
  </si>
  <si>
    <t>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
Se realiza seguimiento al control sin embargo solo se aportan las evidencias del mes de octubre por lo que no se puede verificar su efectividad</t>
  </si>
  <si>
    <t>7/11/2023: Se relacionan las autorizaciones del mes de octubre, correspondientes a contratos de servicios.
6/12/2023: Se relacionan las autorizaciones del mes de noviembre, correspondientes a contratos de servicios.
6/12/2024: Se relacionan las autorizaciones del mes de diciembre, correspondientes a contratos de servicios.</t>
  </si>
  <si>
    <t xml:space="preserve">07/11/2023: Se realcionan las autorizaciones que se tramitaron en el mes de Octubre 
06/12/2023: Se realcionan las autorizaciones que se tramitaron en el mes de noviembre </t>
  </si>
  <si>
    <t>Se realiza seguimiento a la acción y los soportes son coherentes con lo reportado 
Se realiza seguimiento a la acción y los soportes son coherentes con lo reportado 
Se realiza seguimiento a la acción y los soportes son coherentes con lo reportado sin embargo no se reporta el mes de agosto aun cuando se entregan soportes de este mes
Se realiza seguimiento a la accion en los meses de octubre y noviembre sin embargo soportes solo se adjuntan los de octubre, no se hace reporte de diciembre ni se cargan las evidencias</t>
  </si>
  <si>
    <t>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 sin embargo no se aportó la evidencia del mes de agosto
Se realiza seguimiento al control sin embargo solo se aportan las evidencias del mes de octubre por lo que no se puede verificar su efectividad</t>
  </si>
  <si>
    <t>Se realiza seguimiento a la acción y los soportes son coherentes con lo reportado 
Se realiza seguimiento a la acción y los soportes son coherentes con lo reportado 
Se realiza seguimiento a la acción y los soportes son coherentes con lo reportado 
Se realiza seguimiento a los meses de octubre y noviembre, sin embargo las evidencias aportadas no dan cuenta de los informes relacionados en la accion, no se hace seguimiento de diciembre ni se aportan evidencias</t>
  </si>
  <si>
    <t>No se realiza el reporte de la acción
Se realiza reporte de la acción y se aportan las evidencias las cuales son coherentes con lo reportado
Se realiza reporte de la acción y se aportan las evidencias las cuales son coherentes con lo reportado
Se realiza seguimiento a la accion en los meses de octubre y noviembre sin embargo soportes solo se adjuntan los de octubre, no se hace reporte de diciembre ni se cargan las evidencias</t>
  </si>
  <si>
    <t>No se realiza el reporte del control para los meses de febrero y marzo, no se adjuntan evidencias de su desarrollo por lo anterior no se puede verificar la efeciencia del control
Se realiza seguimiento al control y se aportan las evidencias por lo que se puede verificar su efectividad
Se realiza seguimiento al control y se aportan las evidencias por lo que se puede verificar su efectividad
Se realiza seguimiento al control y se aportan las evidencias por lo que se puede verificar su efectividad</t>
  </si>
  <si>
    <t>No se realiza el reporte del control para el trimestre, no se adjuntan evidencias de su desarrollo por lo anterior no se puede verificar la efeciencia del control
Se realiza seguimiento al control y se aportan las evidencias por lo que se puede verificar su efectividad
Se realiza el seguimiento sin embargo no se aportan las evidencias de los meses de septiembre y agosto
No se reporta el mes de noviembre y solo se aporta la evidencia del mes de octubre por lo que no se puede establecer la efectividad del control</t>
  </si>
  <si>
    <t xml:space="preserve">No se reporta la acción por cuanto esta no se ha requerido
Se realiza el reporte de la accion y las evidencias que se aportan son coherentes
Se realiza el reporte de la accion y las evidencias que se aportan son coherentes
Se realiza el reporte de la accion y las evidencias que se aportan son coherentes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</si>
</sst>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8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6"/>
      <color rgb="FFFF0000"/>
      <name val="Arial Narrow"/>
      <family val="2"/>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0"/>
      <color rgb="FF000000"/>
      <name val="Calibri"/>
      <family val="2"/>
      <scheme val="minor"/>
    </font>
    <font>
      <sz val="10"/>
      <color rgb="FF212529"/>
      <name val="Calibri"/>
      <family val="2"/>
      <scheme val="minor"/>
    </font>
    <font>
      <b/>
      <sz val="12"/>
      <name val="Arial"/>
      <family val="2"/>
    </font>
    <font>
      <b/>
      <sz val="10"/>
      <name val="Arial"/>
      <family val="2"/>
    </font>
    <font>
      <b/>
      <sz val="14"/>
      <name val="Arial"/>
      <family val="2"/>
    </font>
    <font>
      <sz val="11"/>
      <name val="Arial"/>
      <family val="2"/>
    </font>
    <font>
      <sz val="10"/>
      <name val="Calibri"/>
      <family val="2"/>
      <scheme val="minor"/>
    </font>
    <font>
      <b/>
      <sz val="10"/>
      <name val="Calibri"/>
      <family val="2"/>
      <scheme val="minor"/>
    </font>
    <font>
      <sz val="12"/>
      <name val="Calibri"/>
      <family val="2"/>
      <scheme val="minor"/>
    </font>
    <font>
      <b/>
      <sz val="12"/>
      <color theme="1"/>
      <name val="Arial Rounded MT Bold"/>
      <family val="2"/>
    </font>
    <font>
      <b/>
      <sz val="10"/>
      <color theme="1"/>
      <name val="Calibri"/>
      <family val="2"/>
      <scheme val="minor"/>
    </font>
    <font>
      <b/>
      <sz val="10"/>
      <color theme="1"/>
      <name val="Arial Narrow"/>
      <family val="2"/>
    </font>
    <font>
      <b/>
      <sz val="10"/>
      <color rgb="FF000000"/>
      <name val="Arial Narrow"/>
      <family val="2"/>
    </font>
    <font>
      <sz val="11"/>
      <color rgb="FF000000"/>
      <name val="Arial Narrow"/>
      <family val="2"/>
    </font>
    <font>
      <sz val="10"/>
      <color rgb="FFFF0000"/>
      <name val="Arial"/>
      <family val="2"/>
    </font>
    <font>
      <b/>
      <sz val="11"/>
      <color rgb="FFFF0000"/>
      <name val="Arial"/>
      <family val="2"/>
    </font>
    <font>
      <sz val="11"/>
      <color rgb="FFFF0000"/>
      <name val="Arial"/>
      <family val="2"/>
    </font>
    <font>
      <sz val="11"/>
      <color rgb="FFFF0000"/>
      <name val="Arial Narrow"/>
      <family val="2"/>
    </font>
    <font>
      <b/>
      <sz val="26"/>
      <name val="Arial Narrow"/>
      <family val="2"/>
    </font>
    <font>
      <sz val="16"/>
      <color rgb="FFFF0000"/>
      <name val="Arial"/>
      <family val="2"/>
    </font>
    <font>
      <b/>
      <sz val="11"/>
      <color rgb="FF000000"/>
      <name val="Arial Narrow"/>
      <family val="2"/>
    </font>
    <font>
      <b/>
      <sz val="12"/>
      <color theme="1"/>
      <name val="Arial Narrow"/>
      <family val="2"/>
    </font>
    <font>
      <b/>
      <sz val="12"/>
      <color rgb="FF000000"/>
      <name val="Arial Narrow"/>
    </font>
    <font>
      <sz val="12"/>
      <color rgb="FF000000"/>
      <name val="Arial Narrow"/>
    </font>
    <font>
      <b/>
      <i/>
      <sz val="12"/>
      <color rgb="FF000000"/>
      <name val="Arial Narrow"/>
    </font>
    <font>
      <b/>
      <sz val="11"/>
      <color rgb="FF000000"/>
      <name val="Arial Narrow"/>
    </font>
    <font>
      <sz val="11"/>
      <color rgb="FF000000"/>
      <name val="Arial Narrow"/>
    </font>
  </fonts>
  <fills count="3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E6EFFD"/>
        <bgColor rgb="FF000000"/>
      </patternFill>
    </fill>
    <fill>
      <patternFill patternType="solid">
        <fgColor rgb="FFE6EFFD"/>
        <bgColor indexed="64"/>
      </patternFill>
    </fill>
    <fill>
      <patternFill patternType="solid">
        <fgColor rgb="FFFFC000"/>
        <bgColor rgb="FFFFC000"/>
      </patternFill>
    </fill>
    <fill>
      <patternFill patternType="solid">
        <fgColor rgb="FF92D050"/>
        <bgColor rgb="FF92D050"/>
      </patternFill>
    </fill>
    <fill>
      <patternFill patternType="solid">
        <fgColor rgb="FF00B050"/>
        <bgColor rgb="FF00B050"/>
      </patternFill>
    </fill>
    <fill>
      <patternFill patternType="solid">
        <fgColor rgb="FFFFFF66"/>
        <bgColor rgb="FFFFFF66"/>
      </patternFill>
    </fill>
    <fill>
      <patternFill patternType="solid">
        <fgColor rgb="FFFF0000"/>
        <bgColor rgb="FFFF0000"/>
      </patternFill>
    </fill>
    <fill>
      <patternFill patternType="solid">
        <fgColor rgb="FFBFBFBF"/>
        <bgColor rgb="FFBFBFBF"/>
      </patternFill>
    </fill>
  </fills>
  <borders count="83">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theme="0"/>
      </bottom>
      <diagonal/>
    </border>
    <border>
      <left/>
      <right style="thin">
        <color indexed="64"/>
      </right>
      <top/>
      <bottom style="double">
        <color theme="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medium">
        <color indexed="64"/>
      </left>
      <right style="thin">
        <color auto="1"/>
      </right>
      <top/>
      <bottom/>
      <diagonal/>
    </border>
    <border>
      <left/>
      <right style="medium">
        <color indexed="64"/>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6">
    <xf numFmtId="0" fontId="0" fillId="0" borderId="0"/>
    <xf numFmtId="9" fontId="13" fillId="0" borderId="0" applyFont="0" applyFill="0" applyBorder="0" applyAlignment="0" applyProtection="0"/>
    <xf numFmtId="0" fontId="43" fillId="0" borderId="0"/>
    <xf numFmtId="0" fontId="44" fillId="0" borderId="0"/>
    <xf numFmtId="0" fontId="5" fillId="0" borderId="0"/>
    <xf numFmtId="0" fontId="33" fillId="0" borderId="0"/>
  </cellStyleXfs>
  <cellXfs count="538">
    <xf numFmtId="0" fontId="0" fillId="0" borderId="0" xfId="0"/>
    <xf numFmtId="0" fontId="1" fillId="0" borderId="0" xfId="0" applyFont="1"/>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2" xfId="0" applyFont="1" applyFill="1" applyBorder="1" applyAlignment="1">
      <alignment horizontal="center" vertical="center" wrapText="1" readingOrder="1"/>
    </xf>
    <xf numFmtId="0" fontId="10" fillId="0" borderId="2" xfId="0" applyFont="1" applyBorder="1" applyAlignment="1">
      <alignment horizontal="justify" vertical="center" wrapText="1" readingOrder="1"/>
    </xf>
    <xf numFmtId="9" fontId="10" fillId="0" borderId="2"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27" fillId="0" borderId="0" xfId="0" applyFont="1"/>
    <xf numFmtId="0" fontId="30" fillId="0" borderId="2" xfId="0" applyFont="1" applyBorder="1" applyAlignment="1">
      <alignment horizontal="center" vertical="center" wrapText="1" readingOrder="1"/>
    </xf>
    <xf numFmtId="0" fontId="30" fillId="0" borderId="1" xfId="0" applyFont="1" applyBorder="1" applyAlignment="1">
      <alignment horizontal="center" vertical="center" wrapText="1" readingOrder="1"/>
    </xf>
    <xf numFmtId="0" fontId="18" fillId="11" borderId="3"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1" borderId="4" xfId="0" applyFont="1" applyFill="1" applyBorder="1" applyAlignment="1" applyProtection="1">
      <alignment horizontal="center" vertical="center" wrapText="1" readingOrder="1"/>
      <protection hidden="1"/>
    </xf>
    <xf numFmtId="0" fontId="18" fillId="12" borderId="3"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4" xfId="0" applyFont="1" applyFill="1" applyBorder="1" applyAlignment="1" applyProtection="1">
      <alignment horizontal="center" wrapText="1" readingOrder="1"/>
      <protection hidden="1"/>
    </xf>
    <xf numFmtId="0" fontId="18" fillId="11" borderId="5" xfId="0" applyFont="1" applyFill="1" applyBorder="1" applyAlignment="1" applyProtection="1">
      <alignment horizontal="center" vertic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0" xfId="0" applyFont="1" applyFill="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3" borderId="3"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13" borderId="4"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0" xfId="0" applyFont="1" applyFill="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5" borderId="3"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18" fillId="5" borderId="4"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0" xfId="0" applyFont="1" applyFill="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22" fillId="13" borderId="10" xfId="0" applyFont="1" applyFill="1" applyBorder="1" applyAlignment="1" applyProtection="1">
      <alignment horizontal="center" wrapText="1" readingOrder="1"/>
      <protection hidden="1"/>
    </xf>
    <xf numFmtId="0" fontId="0" fillId="3" borderId="0" xfId="0" applyFill="1"/>
    <xf numFmtId="0" fontId="45" fillId="3" borderId="37" xfId="2" applyFont="1" applyFill="1" applyBorder="1"/>
    <xf numFmtId="0" fontId="45" fillId="3" borderId="38" xfId="2" applyFont="1" applyFill="1" applyBorder="1"/>
    <xf numFmtId="0" fontId="45" fillId="3" borderId="39" xfId="2" applyFont="1" applyFill="1" applyBorder="1"/>
    <xf numFmtId="0" fontId="15" fillId="3" borderId="0" xfId="0" applyFont="1" applyFill="1" applyAlignment="1">
      <alignment vertical="center"/>
    </xf>
    <xf numFmtId="0" fontId="5" fillId="3" borderId="0" xfId="0" applyFont="1" applyFill="1"/>
    <xf numFmtId="0" fontId="33" fillId="3" borderId="0" xfId="0" applyFont="1" applyFill="1"/>
    <xf numFmtId="0" fontId="34" fillId="3" borderId="20" xfId="0" applyFont="1" applyFill="1" applyBorder="1" applyAlignment="1">
      <alignment horizontal="center" vertical="center" wrapText="1" readingOrder="1"/>
    </xf>
    <xf numFmtId="0" fontId="35" fillId="3" borderId="20" xfId="0" applyFont="1" applyFill="1" applyBorder="1" applyAlignment="1">
      <alignment horizontal="justify" vertical="center" wrapText="1" readingOrder="1"/>
    </xf>
    <xf numFmtId="9" fontId="34" fillId="3" borderId="29" xfId="0" applyNumberFormat="1" applyFont="1" applyFill="1" applyBorder="1" applyAlignment="1">
      <alignment horizontal="center" vertical="center" wrapText="1" readingOrder="1"/>
    </xf>
    <xf numFmtId="0" fontId="34" fillId="3" borderId="19" xfId="0" applyFont="1" applyFill="1" applyBorder="1" applyAlignment="1">
      <alignment horizontal="center" vertical="center" wrapText="1" readingOrder="1"/>
    </xf>
    <xf numFmtId="0" fontId="35" fillId="3" borderId="19" xfId="0" applyFont="1" applyFill="1" applyBorder="1" applyAlignment="1">
      <alignment horizontal="justify" vertical="center" wrapText="1" readingOrder="1"/>
    </xf>
    <xf numFmtId="9" fontId="34" fillId="3" borderId="24" xfId="0" applyNumberFormat="1" applyFont="1" applyFill="1" applyBorder="1" applyAlignment="1">
      <alignment horizontal="center" vertical="center" wrapText="1" readingOrder="1"/>
    </xf>
    <xf numFmtId="0" fontId="35" fillId="3" borderId="24" xfId="0" applyFont="1" applyFill="1" applyBorder="1" applyAlignment="1">
      <alignment horizontal="center" vertical="center" wrapText="1" readingOrder="1"/>
    </xf>
    <xf numFmtId="0" fontId="34" fillId="3" borderId="26" xfId="0" applyFont="1" applyFill="1" applyBorder="1" applyAlignment="1">
      <alignment horizontal="center" vertical="center" wrapText="1" readingOrder="1"/>
    </xf>
    <xf numFmtId="0" fontId="35" fillId="3" borderId="26" xfId="0" applyFont="1" applyFill="1" applyBorder="1" applyAlignment="1">
      <alignment horizontal="justify" vertical="center" wrapText="1" readingOrder="1"/>
    </xf>
    <xf numFmtId="0" fontId="35" fillId="3" borderId="27" xfId="0" applyFont="1" applyFill="1" applyBorder="1" applyAlignment="1">
      <alignment horizontal="center" vertical="center" wrapText="1" readingOrder="1"/>
    </xf>
    <xf numFmtId="0" fontId="42" fillId="3" borderId="0" xfId="0" applyFont="1" applyFill="1"/>
    <xf numFmtId="0" fontId="34" fillId="15" borderId="31" xfId="0" applyFont="1" applyFill="1" applyBorder="1" applyAlignment="1">
      <alignment horizontal="center" vertical="center" wrapText="1" readingOrder="1"/>
    </xf>
    <xf numFmtId="0" fontId="34" fillId="15" borderId="32" xfId="0" applyFont="1" applyFill="1" applyBorder="1" applyAlignment="1">
      <alignment horizontal="center" vertical="center" wrapText="1" readingOrder="1"/>
    </xf>
    <xf numFmtId="0" fontId="14" fillId="3" borderId="0" xfId="0" applyFont="1" applyFill="1"/>
    <xf numFmtId="0" fontId="4" fillId="3" borderId="0" xfId="0" applyFont="1" applyFill="1" applyAlignment="1">
      <alignment horizontal="left" vertical="center"/>
    </xf>
    <xf numFmtId="0" fontId="45" fillId="3" borderId="5" xfId="2" applyFont="1" applyFill="1" applyBorder="1"/>
    <xf numFmtId="0" fontId="50" fillId="3" borderId="0" xfId="0" applyFont="1" applyFill="1" applyAlignment="1">
      <alignment horizontal="left" vertical="center" wrapText="1"/>
    </xf>
    <xf numFmtId="0" fontId="51" fillId="3" borderId="0" xfId="0" applyFont="1" applyFill="1" applyAlignment="1">
      <alignment horizontal="left" vertical="top" wrapText="1"/>
    </xf>
    <xf numFmtId="0" fontId="45" fillId="3" borderId="0" xfId="2" applyFont="1" applyFill="1"/>
    <xf numFmtId="0" fontId="45" fillId="3" borderId="6" xfId="2" applyFont="1" applyFill="1" applyBorder="1"/>
    <xf numFmtId="0" fontId="45" fillId="3" borderId="7" xfId="2" applyFont="1" applyFill="1" applyBorder="1"/>
    <xf numFmtId="0" fontId="45" fillId="3" borderId="9" xfId="2" applyFont="1" applyFill="1" applyBorder="1"/>
    <xf numFmtId="0" fontId="45" fillId="3" borderId="8" xfId="2" applyFont="1" applyFill="1" applyBorder="1"/>
    <xf numFmtId="0" fontId="49" fillId="3" borderId="0" xfId="2" applyFont="1" applyFill="1" applyAlignment="1">
      <alignment horizontal="left" vertical="center" wrapText="1"/>
    </xf>
    <xf numFmtId="0" fontId="45" fillId="3" borderId="0" xfId="2" applyFont="1" applyFill="1" applyAlignment="1">
      <alignment horizontal="left" vertical="center" wrapText="1"/>
    </xf>
    <xf numFmtId="0" fontId="45" fillId="3" borderId="0" xfId="2" quotePrefix="1" applyFont="1" applyFill="1" applyAlignment="1">
      <alignment horizontal="left" vertical="center" wrapText="1"/>
    </xf>
    <xf numFmtId="0" fontId="47" fillId="3" borderId="5" xfId="2" quotePrefix="1" applyFont="1" applyFill="1" applyBorder="1" applyAlignment="1">
      <alignment horizontal="left" vertical="top" wrapText="1"/>
    </xf>
    <xf numFmtId="0" fontId="48" fillId="3" borderId="0" xfId="2" quotePrefix="1" applyFont="1" applyFill="1" applyAlignment="1">
      <alignment horizontal="left" vertical="top" wrapText="1"/>
    </xf>
    <xf numFmtId="0" fontId="48" fillId="3" borderId="6" xfId="2" quotePrefix="1" applyFont="1" applyFill="1" applyBorder="1" applyAlignment="1">
      <alignment horizontal="left" vertical="top" wrapText="1"/>
    </xf>
    <xf numFmtId="0" fontId="54" fillId="0" borderId="0" xfId="0" applyFont="1" applyAlignment="1">
      <alignment horizontal="justify" vertical="center"/>
    </xf>
    <xf numFmtId="0" fontId="54" fillId="0" borderId="0" xfId="0" applyFont="1" applyAlignment="1">
      <alignment vertical="center"/>
    </xf>
    <xf numFmtId="0" fontId="55" fillId="0" borderId="0" xfId="0" applyFont="1"/>
    <xf numFmtId="9" fontId="1" fillId="0" borderId="19" xfId="0" applyNumberFormat="1" applyFont="1" applyBorder="1" applyAlignment="1" applyProtection="1">
      <alignment horizontal="center" vertical="center"/>
      <protection hidden="1"/>
    </xf>
    <xf numFmtId="0" fontId="4" fillId="0" borderId="19" xfId="0" applyFont="1" applyBorder="1" applyAlignment="1" applyProtection="1">
      <alignment horizontal="center" vertical="center" textRotation="90"/>
      <protection hidden="1"/>
    </xf>
    <xf numFmtId="14" fontId="1" fillId="0" borderId="19" xfId="0" applyNumberFormat="1" applyFont="1" applyBorder="1" applyAlignment="1" applyProtection="1">
      <alignment horizontal="center" vertical="center"/>
      <protection locked="0"/>
    </xf>
    <xf numFmtId="0" fontId="64" fillId="0" borderId="0" xfId="0" applyFont="1"/>
    <xf numFmtId="0" fontId="6" fillId="0" borderId="19" xfId="0" applyFont="1" applyBorder="1" applyAlignment="1" applyProtection="1">
      <alignment horizontal="center" vertical="center" wrapText="1"/>
      <protection hidden="1"/>
    </xf>
    <xf numFmtId="0" fontId="61" fillId="19" borderId="67" xfId="0" applyFont="1" applyFill="1" applyBorder="1" applyAlignment="1" applyProtection="1">
      <alignment horizontal="center" vertical="center" wrapText="1"/>
      <protection hidden="1"/>
    </xf>
    <xf numFmtId="0" fontId="49" fillId="0" borderId="19" xfId="0" applyFont="1" applyBorder="1" applyAlignment="1" applyProtection="1">
      <alignment horizontal="center" vertical="center" wrapText="1"/>
      <protection hidden="1"/>
    </xf>
    <xf numFmtId="0" fontId="66" fillId="24" borderId="30" xfId="0" applyFont="1" applyFill="1" applyBorder="1" applyAlignment="1">
      <alignment horizontal="center"/>
    </xf>
    <xf numFmtId="0" fontId="66" fillId="24" borderId="32" xfId="0" applyFont="1" applyFill="1" applyBorder="1" applyAlignment="1">
      <alignment horizontal="center"/>
    </xf>
    <xf numFmtId="0" fontId="67" fillId="0" borderId="0" xfId="0" applyFont="1"/>
    <xf numFmtId="0" fontId="3" fillId="0" borderId="72" xfId="0" applyFont="1" applyBorder="1" applyAlignment="1">
      <alignment horizontal="center" vertical="center"/>
    </xf>
    <xf numFmtId="0" fontId="3" fillId="0" borderId="73" xfId="0" applyFont="1" applyBorder="1" applyAlignment="1">
      <alignment vertical="center" wrapText="1"/>
    </xf>
    <xf numFmtId="0" fontId="3" fillId="0" borderId="23" xfId="0" applyFont="1" applyBorder="1" applyAlignment="1">
      <alignment horizontal="center"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25" xfId="0" applyFont="1" applyBorder="1" applyAlignment="1">
      <alignment horizontal="center" vertical="center"/>
    </xf>
    <xf numFmtId="0" fontId="3" fillId="3" borderId="27" xfId="0" applyFont="1" applyFill="1" applyBorder="1" applyAlignment="1">
      <alignment wrapText="1"/>
    </xf>
    <xf numFmtId="0" fontId="66" fillId="24" borderId="25" xfId="0" applyFont="1" applyFill="1" applyBorder="1" applyAlignment="1">
      <alignment horizontal="center" vertical="center"/>
    </xf>
    <xf numFmtId="0" fontId="66" fillId="24" borderId="27" xfId="0" applyFont="1" applyFill="1" applyBorder="1" applyAlignment="1">
      <alignment horizontal="center" vertical="center"/>
    </xf>
    <xf numFmtId="0" fontId="3" fillId="0" borderId="73"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73" xfId="0" applyFont="1" applyBorder="1" applyAlignment="1">
      <alignment horizontal="center"/>
    </xf>
    <xf numFmtId="0" fontId="3" fillId="0" borderId="27" xfId="0" applyFont="1" applyBorder="1" applyAlignment="1">
      <alignment horizontal="center"/>
    </xf>
    <xf numFmtId="0" fontId="66" fillId="24" borderId="77" xfId="0" applyFont="1" applyFill="1" applyBorder="1" applyAlignment="1">
      <alignment horizontal="center" vertical="center"/>
    </xf>
    <xf numFmtId="0" fontId="3" fillId="0" borderId="24" xfId="0" applyFont="1" applyBorder="1" applyAlignment="1">
      <alignment horizontal="center"/>
    </xf>
    <xf numFmtId="0" fontId="3" fillId="0" borderId="24" xfId="0" applyFont="1" applyBorder="1" applyAlignment="1">
      <alignment horizontal="center" vertical="top" wrapText="1"/>
    </xf>
    <xf numFmtId="0" fontId="3" fillId="0" borderId="4" xfId="0" applyFont="1" applyBorder="1" applyAlignment="1">
      <alignment horizontal="center"/>
    </xf>
    <xf numFmtId="0" fontId="3" fillId="0" borderId="8"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66" fillId="25" borderId="19" xfId="0" applyFont="1" applyFill="1" applyBorder="1"/>
    <xf numFmtId="0" fontId="3" fillId="0" borderId="19" xfId="0" applyFont="1" applyBorder="1"/>
    <xf numFmtId="0" fontId="4" fillId="0" borderId="19" xfId="0" applyFont="1" applyBorder="1" applyAlignment="1" applyProtection="1">
      <alignment horizontal="center" vertical="center" textRotation="90" wrapText="1"/>
      <protection hidden="1"/>
    </xf>
    <xf numFmtId="0" fontId="1" fillId="0" borderId="19"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hidden="1"/>
    </xf>
    <xf numFmtId="14" fontId="1" fillId="0" borderId="19" xfId="0" applyNumberFormat="1" applyFont="1" applyBorder="1" applyAlignment="1" applyProtection="1">
      <alignment horizontal="center" vertical="center" wrapText="1"/>
      <protection locked="0"/>
    </xf>
    <xf numFmtId="14" fontId="71" fillId="0" borderId="19" xfId="0" applyNumberFormat="1" applyFont="1" applyBorder="1" applyAlignment="1" applyProtection="1">
      <alignment horizontal="center" vertical="center" wrapText="1"/>
      <protection locked="0"/>
    </xf>
    <xf numFmtId="0" fontId="1" fillId="3" borderId="0" xfId="0" applyFont="1" applyFill="1" applyProtection="1">
      <protection locked="0"/>
    </xf>
    <xf numFmtId="0" fontId="1" fillId="0" borderId="0" xfId="0" applyFont="1" applyProtection="1">
      <protection locked="0"/>
    </xf>
    <xf numFmtId="0" fontId="4" fillId="3"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1" fillId="3" borderId="0" xfId="0" applyFont="1" applyFill="1" applyAlignment="1" applyProtection="1">
      <alignment vertical="center"/>
      <protection locked="0"/>
    </xf>
    <xf numFmtId="0" fontId="1" fillId="0" borderId="0" xfId="0" applyFont="1" applyAlignment="1" applyProtection="1">
      <alignment vertical="center"/>
      <protection locked="0"/>
    </xf>
    <xf numFmtId="0" fontId="2" fillId="3" borderId="0" xfId="0" applyFont="1" applyFill="1" applyProtection="1">
      <protection locked="0"/>
    </xf>
    <xf numFmtId="0" fontId="2" fillId="0" borderId="0" xfId="0" applyFont="1" applyProtection="1">
      <protection locked="0"/>
    </xf>
    <xf numFmtId="0" fontId="48" fillId="3" borderId="0" xfId="0" applyFont="1" applyFill="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0" fillId="0" borderId="0" xfId="0" applyProtection="1">
      <protection locked="0"/>
    </xf>
    <xf numFmtId="164" fontId="1" fillId="0" borderId="19" xfId="1" applyNumberFormat="1" applyFont="1" applyFill="1" applyBorder="1" applyAlignment="1" applyProtection="1">
      <alignment horizontal="center" vertical="center"/>
    </xf>
    <xf numFmtId="164" fontId="1" fillId="0" borderId="19" xfId="1" applyNumberFormat="1" applyFont="1" applyBorder="1" applyAlignment="1" applyProtection="1">
      <alignment horizontal="center" vertical="center"/>
    </xf>
    <xf numFmtId="0" fontId="1" fillId="3" borderId="0" xfId="0" applyFont="1" applyFill="1" applyAlignment="1" applyProtection="1">
      <alignment wrapText="1"/>
      <protection locked="0"/>
    </xf>
    <xf numFmtId="0" fontId="1" fillId="0" borderId="0" xfId="0" applyFont="1" applyAlignment="1" applyProtection="1">
      <alignment wrapText="1"/>
      <protection locked="0"/>
    </xf>
    <xf numFmtId="0" fontId="2" fillId="0" borderId="78" xfId="0" applyFont="1" applyBorder="1" applyAlignment="1" applyProtection="1">
      <alignment horizontal="center" vertical="center"/>
      <protection locked="0"/>
    </xf>
    <xf numFmtId="0" fontId="2" fillId="0" borderId="78" xfId="0" applyFont="1" applyBorder="1" applyAlignment="1" applyProtection="1">
      <alignment horizontal="center" vertical="center" wrapText="1"/>
      <protection locked="0"/>
    </xf>
    <xf numFmtId="14" fontId="2" fillId="0" borderId="78" xfId="0" applyNumberFormat="1" applyFont="1" applyBorder="1" applyAlignment="1" applyProtection="1">
      <alignment horizontal="center" vertical="center"/>
      <protection locked="0"/>
    </xf>
    <xf numFmtId="14" fontId="2" fillId="0" borderId="19" xfId="0" applyNumberFormat="1" applyFont="1" applyBorder="1" applyAlignment="1" applyProtection="1">
      <alignment horizontal="center" vertical="center" wrapText="1"/>
      <protection locked="0"/>
    </xf>
    <xf numFmtId="0" fontId="59" fillId="0" borderId="0" xfId="0" applyFont="1"/>
    <xf numFmtId="0" fontId="28" fillId="0" borderId="0" xfId="0" applyFont="1" applyAlignment="1">
      <alignment horizontal="center" vertical="center" wrapText="1"/>
    </xf>
    <xf numFmtId="0" fontId="29" fillId="31" borderId="0" xfId="0" applyFont="1" applyFill="1" applyAlignment="1">
      <alignment horizontal="center" vertical="center" wrapText="1" readingOrder="1"/>
    </xf>
    <xf numFmtId="0" fontId="30" fillId="27" borderId="2" xfId="0" applyFont="1" applyFill="1" applyBorder="1" applyAlignment="1">
      <alignment horizontal="center" vertical="center" wrapText="1" readingOrder="1"/>
    </xf>
    <xf numFmtId="0" fontId="30" fillId="0" borderId="2" xfId="0" applyFont="1" applyBorder="1" applyAlignment="1">
      <alignment horizontal="left" vertical="center" wrapText="1" readingOrder="1"/>
    </xf>
    <xf numFmtId="0" fontId="30" fillId="28" borderId="1" xfId="0" applyFont="1" applyFill="1" applyBorder="1" applyAlignment="1">
      <alignment horizontal="center" vertical="center" wrapText="1" readingOrder="1"/>
    </xf>
    <xf numFmtId="0" fontId="30" fillId="0" borderId="1" xfId="0" applyFont="1" applyBorder="1" applyAlignment="1">
      <alignment horizontal="left" vertical="center" wrapText="1" readingOrder="1"/>
    </xf>
    <xf numFmtId="0" fontId="30" fillId="29" borderId="1" xfId="0" applyFont="1" applyFill="1" applyBorder="1" applyAlignment="1">
      <alignment horizontal="center" vertical="center" wrapText="1" readingOrder="1"/>
    </xf>
    <xf numFmtId="0" fontId="30" fillId="26" borderId="1" xfId="0" applyFont="1" applyFill="1" applyBorder="1" applyAlignment="1">
      <alignment horizontal="center" vertical="center" wrapText="1" readingOrder="1"/>
    </xf>
    <xf numFmtId="0" fontId="31" fillId="30" borderId="1" xfId="0" applyFont="1" applyFill="1" applyBorder="1" applyAlignment="1">
      <alignment horizontal="center" vertical="center" wrapText="1" readingOrder="1"/>
    </xf>
    <xf numFmtId="0" fontId="12" fillId="0" borderId="0" xfId="0" applyFont="1" applyAlignment="1">
      <alignment horizontal="left" vertical="center" wrapText="1" readingOrder="1"/>
    </xf>
    <xf numFmtId="0" fontId="48" fillId="0" borderId="0" xfId="0" applyFont="1" applyAlignment="1">
      <alignment vertical="center"/>
    </xf>
    <xf numFmtId="0" fontId="26" fillId="0" borderId="0" xfId="0" applyFont="1" applyAlignment="1">
      <alignment vertical="center"/>
    </xf>
    <xf numFmtId="0" fontId="73" fillId="0" borderId="0" xfId="0" applyFont="1"/>
    <xf numFmtId="0" fontId="70" fillId="0" borderId="0" xfId="0" applyFont="1"/>
    <xf numFmtId="0" fontId="1" fillId="3" borderId="0" xfId="0" applyFont="1" applyFill="1" applyAlignment="1">
      <alignment horizontal="center" vertical="center"/>
    </xf>
    <xf numFmtId="0" fontId="1" fillId="3" borderId="0" xfId="0" applyFont="1" applyFill="1" applyAlignment="1">
      <alignment horizontal="center" vertical="center" wrapText="1"/>
    </xf>
    <xf numFmtId="0" fontId="1" fillId="3" borderId="0" xfId="0" applyFont="1" applyFill="1" applyAlignment="1">
      <alignment horizontal="left" vertical="center"/>
    </xf>
    <xf numFmtId="0" fontId="1" fillId="3" borderId="0" xfId="0" applyFont="1" applyFill="1" applyAlignment="1">
      <alignment horizontal="center"/>
    </xf>
    <xf numFmtId="0" fontId="4" fillId="19" borderId="19" xfId="0" applyFont="1" applyFill="1" applyBorder="1" applyAlignment="1">
      <alignment horizontal="center" vertical="center"/>
    </xf>
    <xf numFmtId="0" fontId="4" fillId="19" borderId="19" xfId="0" applyFont="1" applyFill="1" applyBorder="1" applyAlignment="1">
      <alignment horizontal="center" vertical="center" wrapText="1"/>
    </xf>
    <xf numFmtId="0" fontId="4" fillId="19" borderId="19" xfId="0" applyFont="1" applyFill="1" applyBorder="1" applyAlignment="1">
      <alignment horizontal="center" vertical="center" textRotation="90"/>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0" fontId="2" fillId="0" borderId="19" xfId="0" applyFont="1" applyBorder="1" applyAlignment="1">
      <alignment horizontal="center" vertical="center" wrapText="1"/>
    </xf>
    <xf numFmtId="0" fontId="6" fillId="0" borderId="19" xfId="0" applyFont="1" applyBorder="1" applyAlignment="1">
      <alignment horizontal="justify" vertical="center" wrapText="1"/>
    </xf>
    <xf numFmtId="0" fontId="1" fillId="0" borderId="19" xfId="0" applyFont="1" applyBorder="1" applyAlignment="1">
      <alignment horizontal="center" vertical="center" textRotation="90"/>
    </xf>
    <xf numFmtId="0" fontId="1" fillId="0" borderId="19" xfId="0" applyFont="1" applyBorder="1" applyAlignment="1">
      <alignment horizontal="justify"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xf>
    <xf numFmtId="14" fontId="1" fillId="0" borderId="19" xfId="0" applyNumberFormat="1" applyFont="1" applyBorder="1" applyAlignment="1">
      <alignment horizontal="center" vertical="center"/>
    </xf>
    <xf numFmtId="0" fontId="4" fillId="0" borderId="0" xfId="0" applyFont="1"/>
    <xf numFmtId="0" fontId="48" fillId="0" borderId="0" xfId="0" applyFont="1"/>
    <xf numFmtId="0" fontId="6" fillId="0" borderId="19" xfId="0" applyFont="1" applyBorder="1" applyAlignment="1">
      <alignment horizontal="center" vertical="center" wrapText="1"/>
    </xf>
    <xf numFmtId="0" fontId="65" fillId="0" borderId="19" xfId="0" applyFont="1" applyBorder="1" applyAlignment="1">
      <alignment horizontal="center" vertical="center" wrapText="1"/>
    </xf>
    <xf numFmtId="0" fontId="45" fillId="0" borderId="78" xfId="0" applyFont="1" applyBorder="1" applyAlignment="1">
      <alignment horizontal="left" vertical="center" wrapText="1"/>
    </xf>
    <xf numFmtId="0" fontId="2" fillId="0" borderId="78" xfId="0" applyFont="1" applyBorder="1" applyAlignment="1">
      <alignment horizontal="center" vertical="center"/>
    </xf>
    <xf numFmtId="0" fontId="2" fillId="0" borderId="78" xfId="0" applyFont="1" applyBorder="1" applyAlignment="1">
      <alignment horizontal="center" vertical="center" textRotation="90"/>
    </xf>
    <xf numFmtId="0" fontId="1" fillId="0" borderId="19" xfId="0" applyFont="1" applyBorder="1" applyAlignment="1">
      <alignment horizontal="justify" vertical="center" wrapText="1"/>
    </xf>
    <xf numFmtId="0" fontId="71" fillId="0" borderId="19" xfId="0" applyFont="1" applyBorder="1" applyAlignment="1">
      <alignment horizontal="center" vertical="center" wrapText="1"/>
    </xf>
    <xf numFmtId="0" fontId="2" fillId="0" borderId="78" xfId="0" applyFont="1" applyBorder="1" applyAlignment="1">
      <alignment horizontal="center" vertical="center" wrapText="1"/>
    </xf>
    <xf numFmtId="14" fontId="2" fillId="0" borderId="78" xfId="0" applyNumberFormat="1" applyFont="1" applyBorder="1" applyAlignment="1">
      <alignment horizontal="center" vertical="center"/>
    </xf>
    <xf numFmtId="14" fontId="1" fillId="0" borderId="19" xfId="0" applyNumberFormat="1" applyFont="1" applyBorder="1" applyAlignment="1">
      <alignment horizontal="center" vertical="center" wrapText="1"/>
    </xf>
    <xf numFmtId="0" fontId="56" fillId="3" borderId="19" xfId="0" applyFont="1" applyFill="1" applyBorder="1" applyAlignment="1">
      <alignment horizontal="center" vertical="center" wrapText="1"/>
    </xf>
    <xf numFmtId="14" fontId="57" fillId="3" borderId="19" xfId="0" applyNumberFormat="1" applyFont="1" applyFill="1" applyBorder="1" applyAlignment="1">
      <alignment horizontal="center" vertical="center"/>
    </xf>
    <xf numFmtId="0" fontId="43" fillId="3" borderId="38" xfId="0" applyFont="1" applyFill="1" applyBorder="1"/>
    <xf numFmtId="0" fontId="43" fillId="0" borderId="0" xfId="0" applyFont="1"/>
    <xf numFmtId="0" fontId="56" fillId="18" borderId="19" xfId="0" applyFont="1" applyFill="1" applyBorder="1" applyAlignment="1">
      <alignment horizontal="center" vertical="center"/>
    </xf>
    <xf numFmtId="0" fontId="56" fillId="18" borderId="19" xfId="0" applyFont="1" applyFill="1" applyBorder="1" applyAlignment="1">
      <alignment horizontal="center" vertical="center" wrapText="1"/>
    </xf>
    <xf numFmtId="0" fontId="43" fillId="0" borderId="0" xfId="0" applyFont="1" applyAlignment="1">
      <alignment horizontal="center"/>
    </xf>
    <xf numFmtId="0" fontId="43" fillId="0" borderId="19" xfId="0" applyFont="1" applyBorder="1" applyAlignment="1">
      <alignment horizontal="center" vertical="center" wrapText="1"/>
    </xf>
    <xf numFmtId="0" fontId="43" fillId="0" borderId="19" xfId="0" applyFont="1" applyBorder="1" applyAlignment="1">
      <alignment vertical="center" wrapText="1"/>
    </xf>
    <xf numFmtId="0" fontId="43" fillId="0" borderId="19" xfId="0" quotePrefix="1" applyFont="1" applyBorder="1" applyAlignment="1">
      <alignment vertical="center" wrapText="1"/>
    </xf>
    <xf numFmtId="0" fontId="43" fillId="0" borderId="19" xfId="0" applyFont="1" applyBorder="1" applyAlignment="1">
      <alignment horizontal="justify" vertical="center" wrapText="1"/>
    </xf>
    <xf numFmtId="0" fontId="43" fillId="0" borderId="62" xfId="0" quotePrefix="1" applyFont="1" applyBorder="1" applyAlignment="1">
      <alignment vertical="center" wrapText="1"/>
    </xf>
    <xf numFmtId="0" fontId="43" fillId="3" borderId="0" xfId="0" applyFont="1" applyFill="1"/>
    <xf numFmtId="0" fontId="43" fillId="0" borderId="62" xfId="0" applyFont="1" applyBorder="1" applyAlignment="1">
      <alignment vertical="center" wrapText="1"/>
    </xf>
    <xf numFmtId="0" fontId="43" fillId="0" borderId="19" xfId="0" applyFont="1" applyBorder="1" applyAlignment="1">
      <alignment wrapText="1"/>
    </xf>
    <xf numFmtId="0" fontId="43" fillId="0" borderId="62" xfId="0" applyFont="1" applyBorder="1" applyAlignment="1">
      <alignment wrapText="1"/>
    </xf>
    <xf numFmtId="0" fontId="43" fillId="0" borderId="78" xfId="0" applyFont="1" applyBorder="1" applyAlignment="1">
      <alignment horizontal="center" vertical="center" wrapText="1"/>
    </xf>
    <xf numFmtId="0" fontId="43" fillId="0" borderId="78" xfId="0" applyFont="1" applyBorder="1" applyAlignment="1">
      <alignment vertical="center" wrapText="1"/>
    </xf>
    <xf numFmtId="0" fontId="43" fillId="0" borderId="82" xfId="0" applyFont="1" applyBorder="1" applyAlignment="1">
      <alignment vertical="center" wrapText="1"/>
    </xf>
    <xf numFmtId="0" fontId="43" fillId="0" borderId="78" xfId="0" applyFont="1" applyBorder="1" applyAlignment="1">
      <alignment horizontal="left" vertical="center" wrapText="1"/>
    </xf>
    <xf numFmtId="0" fontId="43" fillId="0" borderId="82" xfId="0" applyFont="1" applyBorder="1" applyAlignment="1">
      <alignment wrapText="1"/>
    </xf>
    <xf numFmtId="0" fontId="43" fillId="0" borderId="19" xfId="4" applyFont="1" applyBorder="1" applyAlignment="1">
      <alignment vertical="center" wrapText="1"/>
    </xf>
    <xf numFmtId="0" fontId="43" fillId="0" borderId="78" xfId="0" applyFont="1" applyBorder="1" applyAlignment="1">
      <alignment wrapText="1"/>
    </xf>
    <xf numFmtId="0" fontId="43" fillId="0" borderId="19" xfId="0" applyFont="1" applyBorder="1" applyAlignment="1">
      <alignment horizontal="left" vertical="center" wrapText="1"/>
    </xf>
    <xf numFmtId="0" fontId="43" fillId="0" borderId="19" xfId="0" applyFont="1" applyBorder="1" applyAlignment="1">
      <alignment horizontal="center" vertical="center"/>
    </xf>
    <xf numFmtId="0" fontId="0" fillId="0" borderId="19" xfId="0" applyBorder="1" applyAlignment="1">
      <alignment vertical="center" wrapText="1"/>
    </xf>
    <xf numFmtId="0" fontId="43" fillId="0" borderId="19" xfId="0" applyFont="1" applyBorder="1" applyAlignment="1">
      <alignment vertical="center"/>
    </xf>
    <xf numFmtId="0" fontId="43" fillId="0" borderId="19" xfId="0" applyFont="1" applyBorder="1"/>
    <xf numFmtId="0" fontId="43" fillId="0" borderId="62" xfId="0" applyFont="1" applyBorder="1"/>
    <xf numFmtId="0" fontId="43" fillId="0" borderId="62" xfId="0" applyFont="1" applyBorder="1" applyAlignment="1">
      <alignment vertical="center"/>
    </xf>
    <xf numFmtId="0" fontId="43" fillId="0" borderId="19" xfId="0" quotePrefix="1" applyFont="1" applyBorder="1" applyAlignment="1">
      <alignment horizontal="justify" vertical="center" wrapText="1"/>
    </xf>
    <xf numFmtId="0" fontId="43" fillId="0" borderId="19" xfId="4" applyFont="1" applyBorder="1" applyAlignment="1">
      <alignment horizontal="justify" vertical="center" wrapText="1"/>
    </xf>
    <xf numFmtId="0" fontId="57" fillId="0" borderId="19" xfId="0" applyFont="1" applyBorder="1" applyAlignment="1">
      <alignment horizontal="center" vertical="center" wrapText="1"/>
    </xf>
    <xf numFmtId="0" fontId="68" fillId="3" borderId="0" xfId="0" applyFont="1" applyFill="1"/>
    <xf numFmtId="0" fontId="69" fillId="3" borderId="0" xfId="0" applyFont="1" applyFill="1"/>
    <xf numFmtId="0" fontId="68" fillId="3" borderId="0" xfId="0" applyFont="1" applyFill="1" applyAlignment="1">
      <alignment horizontal="left" vertical="center" wrapText="1"/>
    </xf>
    <xf numFmtId="0" fontId="70" fillId="3" borderId="0" xfId="0" applyFont="1" applyFill="1" applyAlignment="1">
      <alignment vertical="center" wrapText="1"/>
    </xf>
    <xf numFmtId="0" fontId="68" fillId="3" borderId="0" xfId="0" applyFont="1" applyFill="1" applyAlignment="1">
      <alignment wrapText="1"/>
    </xf>
    <xf numFmtId="0" fontId="43" fillId="3" borderId="0" xfId="0" applyFont="1" applyFill="1" applyAlignment="1">
      <alignment horizontal="left" vertical="center" wrapText="1"/>
    </xf>
    <xf numFmtId="0" fontId="59" fillId="3" borderId="0" xfId="0" applyFont="1" applyFill="1" applyAlignment="1">
      <alignment vertical="center" wrapText="1"/>
    </xf>
    <xf numFmtId="0" fontId="43" fillId="3" borderId="0" xfId="0" applyFont="1" applyFill="1" applyAlignment="1">
      <alignment wrapText="1"/>
    </xf>
    <xf numFmtId="0" fontId="59" fillId="3" borderId="0" xfId="0" applyFont="1" applyFill="1"/>
    <xf numFmtId="0" fontId="6" fillId="0" borderId="19" xfId="0" applyFont="1" applyBorder="1" applyAlignment="1" applyProtection="1">
      <alignment horizontal="center" vertical="center" wrapText="1"/>
      <protection locked="0"/>
    </xf>
    <xf numFmtId="14" fontId="67" fillId="0" borderId="19" xfId="0" applyNumberFormat="1" applyFont="1" applyBorder="1" applyAlignment="1">
      <alignment horizontal="center" vertical="center" wrapText="1"/>
    </xf>
    <xf numFmtId="0" fontId="67" fillId="0" borderId="19" xfId="0" applyFont="1" applyBorder="1" applyAlignment="1">
      <alignment horizontal="center" vertical="center" wrapText="1"/>
    </xf>
    <xf numFmtId="0" fontId="1" fillId="13" borderId="19" xfId="0" applyFont="1" applyFill="1" applyBorder="1" applyAlignment="1">
      <alignment horizontal="center" vertical="center"/>
    </xf>
    <xf numFmtId="14" fontId="1" fillId="13" borderId="19" xfId="0" applyNumberFormat="1" applyFont="1" applyFill="1" applyBorder="1" applyAlignment="1">
      <alignment horizontal="center" vertical="center"/>
    </xf>
    <xf numFmtId="14" fontId="71" fillId="0" borderId="19" xfId="0" applyNumberFormat="1" applyFont="1" applyBorder="1" applyAlignment="1">
      <alignment horizontal="center" vertical="center" wrapText="1"/>
    </xf>
    <xf numFmtId="0" fontId="1" fillId="0" borderId="19"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67" fillId="0" borderId="19" xfId="0" applyFont="1" applyBorder="1" applyAlignment="1" applyProtection="1">
      <alignment horizontal="left" vertical="top" wrapText="1"/>
      <protection locked="0"/>
    </xf>
    <xf numFmtId="14" fontId="75" fillId="0" borderId="19"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justify" vertical="top" wrapText="1"/>
      <protection locked="0"/>
    </xf>
    <xf numFmtId="0" fontId="4" fillId="0" borderId="19" xfId="0" applyFont="1" applyBorder="1" applyAlignment="1" applyProtection="1">
      <alignment horizontal="justify" vertical="top" wrapText="1"/>
      <protection locked="0"/>
    </xf>
    <xf numFmtId="14" fontId="4" fillId="0" borderId="19" xfId="0" applyNumberFormat="1" applyFont="1" applyBorder="1" applyAlignment="1" applyProtection="1">
      <alignment horizontal="center" vertical="center" wrapText="1"/>
      <protection locked="0"/>
    </xf>
    <xf numFmtId="0" fontId="77" fillId="0" borderId="19" xfId="0" applyFont="1" applyBorder="1" applyAlignment="1" applyProtection="1">
      <alignment horizontal="left" vertical="top" wrapText="1"/>
      <protection locked="0"/>
    </xf>
    <xf numFmtId="0" fontId="80" fillId="0" borderId="19" xfId="0" applyFont="1" applyBorder="1" applyAlignment="1" applyProtection="1">
      <alignment horizontal="justify" vertical="top" wrapText="1"/>
      <protection locked="0"/>
    </xf>
    <xf numFmtId="0" fontId="79" fillId="0" borderId="19" xfId="0" applyFont="1" applyBorder="1" applyAlignment="1" applyProtection="1">
      <alignment horizontal="justify" vertical="top" wrapText="1"/>
      <protection locked="0"/>
    </xf>
    <xf numFmtId="0" fontId="80" fillId="0" borderId="19" xfId="0" applyFont="1" applyBorder="1" applyAlignment="1" applyProtection="1">
      <alignment horizontal="left" vertical="top" wrapText="1"/>
      <protection locked="0"/>
    </xf>
    <xf numFmtId="0" fontId="51" fillId="3" borderId="50" xfId="2" applyFont="1" applyFill="1" applyBorder="1" applyAlignment="1">
      <alignment horizontal="justify" vertical="center" wrapText="1"/>
    </xf>
    <xf numFmtId="0" fontId="51" fillId="3" borderId="51" xfId="2" applyFont="1" applyFill="1" applyBorder="1" applyAlignment="1">
      <alignment horizontal="justify" vertical="center" wrapText="1"/>
    </xf>
    <xf numFmtId="0" fontId="50" fillId="3" borderId="57" xfId="0" applyFont="1" applyFill="1" applyBorder="1" applyAlignment="1">
      <alignment horizontal="left" vertical="center" wrapText="1"/>
    </xf>
    <xf numFmtId="0" fontId="50" fillId="3" borderId="58" xfId="0" applyFont="1" applyFill="1" applyBorder="1" applyAlignment="1">
      <alignment horizontal="left" vertical="center" wrapText="1"/>
    </xf>
    <xf numFmtId="0" fontId="50" fillId="3" borderId="44" xfId="3" applyFont="1" applyFill="1" applyBorder="1" applyAlignment="1">
      <alignment horizontal="left" vertical="top" wrapText="1" readingOrder="1"/>
    </xf>
    <xf numFmtId="0" fontId="50" fillId="3" borderId="45" xfId="3" applyFont="1" applyFill="1" applyBorder="1" applyAlignment="1">
      <alignment horizontal="left" vertical="top" wrapText="1" readingOrder="1"/>
    </xf>
    <xf numFmtId="0" fontId="51" fillId="3" borderId="46" xfId="2" applyFont="1" applyFill="1" applyBorder="1" applyAlignment="1">
      <alignment horizontal="justify" vertical="center" wrapText="1"/>
    </xf>
    <xf numFmtId="0" fontId="51" fillId="3" borderId="47" xfId="2" applyFont="1" applyFill="1" applyBorder="1" applyAlignment="1">
      <alignment horizontal="justify" vertical="center" wrapText="1"/>
    </xf>
    <xf numFmtId="0" fontId="50" fillId="3" borderId="48" xfId="0" applyFont="1" applyFill="1" applyBorder="1" applyAlignment="1">
      <alignment horizontal="left" vertical="center" wrapText="1"/>
    </xf>
    <xf numFmtId="0" fontId="50" fillId="3" borderId="49" xfId="0" applyFont="1" applyFill="1" applyBorder="1" applyAlignment="1">
      <alignment horizontal="left" vertical="center" wrapText="1"/>
    </xf>
    <xf numFmtId="0" fontId="45" fillId="3" borderId="5" xfId="2" applyFont="1" applyFill="1" applyBorder="1" applyAlignment="1">
      <alignment horizontal="left" vertical="top" wrapText="1"/>
    </xf>
    <xf numFmtId="0" fontId="45" fillId="3" borderId="0" xfId="2" applyFont="1" applyFill="1" applyAlignment="1">
      <alignment horizontal="left" vertical="top" wrapText="1"/>
    </xf>
    <xf numFmtId="0" fontId="45" fillId="3" borderId="6" xfId="2" applyFont="1" applyFill="1" applyBorder="1" applyAlignment="1">
      <alignment horizontal="left" vertical="top" wrapText="1"/>
    </xf>
    <xf numFmtId="0" fontId="50" fillId="3" borderId="59" xfId="0" applyFont="1" applyFill="1" applyBorder="1" applyAlignment="1">
      <alignment horizontal="left" vertical="center" wrapText="1"/>
    </xf>
    <xf numFmtId="0" fontId="50" fillId="3" borderId="60" xfId="0" applyFont="1" applyFill="1" applyBorder="1" applyAlignment="1">
      <alignment horizontal="left" vertical="center" wrapText="1"/>
    </xf>
    <xf numFmtId="0" fontId="51" fillId="3" borderId="52" xfId="0" applyFont="1" applyFill="1" applyBorder="1" applyAlignment="1">
      <alignment horizontal="justify" vertical="center" wrapText="1"/>
    </xf>
    <xf numFmtId="0" fontId="51" fillId="3" borderId="53" xfId="0" applyFont="1" applyFill="1" applyBorder="1" applyAlignment="1">
      <alignment horizontal="justify" vertical="center" wrapText="1"/>
    </xf>
    <xf numFmtId="0" fontId="46" fillId="14" borderId="34" xfId="2" applyFont="1" applyFill="1" applyBorder="1" applyAlignment="1">
      <alignment horizontal="center" vertical="center" wrapText="1"/>
    </xf>
    <xf numFmtId="0" fontId="46" fillId="14" borderId="35" xfId="2" applyFont="1" applyFill="1" applyBorder="1" applyAlignment="1">
      <alignment horizontal="center" vertical="center" wrapText="1"/>
    </xf>
    <xf numFmtId="0" fontId="46" fillId="14" borderId="36" xfId="2" applyFont="1" applyFill="1" applyBorder="1" applyAlignment="1">
      <alignment horizontal="center" vertical="center" wrapText="1"/>
    </xf>
    <xf numFmtId="0" fontId="45" fillId="0" borderId="5" xfId="2" quotePrefix="1" applyFont="1" applyBorder="1" applyAlignment="1">
      <alignment horizontal="left" vertical="center" wrapText="1"/>
    </xf>
    <xf numFmtId="0" fontId="45" fillId="0" borderId="0" xfId="2" quotePrefix="1" applyFont="1" applyAlignment="1">
      <alignment horizontal="left" vertical="center" wrapText="1"/>
    </xf>
    <xf numFmtId="0" fontId="45" fillId="0" borderId="6" xfId="2" quotePrefix="1" applyFont="1" applyBorder="1" applyAlignment="1">
      <alignment horizontal="left" vertical="center" wrapText="1"/>
    </xf>
    <xf numFmtId="0" fontId="45" fillId="0" borderId="54" xfId="2" quotePrefix="1" applyFont="1" applyBorder="1" applyAlignment="1">
      <alignment horizontal="left" vertical="center" wrapText="1"/>
    </xf>
    <xf numFmtId="0" fontId="45" fillId="0" borderId="55" xfId="2" quotePrefix="1" applyFont="1" applyBorder="1" applyAlignment="1">
      <alignment horizontal="left" vertical="center" wrapText="1"/>
    </xf>
    <xf numFmtId="0" fontId="45" fillId="0" borderId="56" xfId="2" quotePrefix="1" applyFont="1" applyBorder="1" applyAlignment="1">
      <alignment horizontal="left" vertical="center" wrapText="1"/>
    </xf>
    <xf numFmtId="0" fontId="47" fillId="3" borderId="37" xfId="2" quotePrefix="1" applyFont="1" applyFill="1" applyBorder="1" applyAlignment="1">
      <alignment horizontal="left" vertical="top" wrapText="1"/>
    </xf>
    <xf numFmtId="0" fontId="48" fillId="3" borderId="38" xfId="2" quotePrefix="1" applyFont="1" applyFill="1" applyBorder="1" applyAlignment="1">
      <alignment horizontal="left" vertical="top" wrapText="1"/>
    </xf>
    <xf numFmtId="0" fontId="48" fillId="3" borderId="39" xfId="2" quotePrefix="1" applyFont="1" applyFill="1" applyBorder="1" applyAlignment="1">
      <alignment horizontal="left" vertical="top" wrapText="1"/>
    </xf>
    <xf numFmtId="0" fontId="45" fillId="0" borderId="5" xfId="2" quotePrefix="1" applyFont="1" applyBorder="1" applyAlignment="1">
      <alignment horizontal="left" vertical="top" wrapText="1"/>
    </xf>
    <xf numFmtId="0" fontId="45" fillId="0" borderId="0" xfId="2" quotePrefix="1" applyFont="1" applyAlignment="1">
      <alignment horizontal="left" vertical="top" wrapText="1"/>
    </xf>
    <xf numFmtId="0" fontId="45" fillId="0" borderId="6" xfId="2" quotePrefix="1" applyFont="1" applyBorder="1" applyAlignment="1">
      <alignment horizontal="left" vertical="top" wrapText="1"/>
    </xf>
    <xf numFmtId="0" fontId="50" fillId="14" borderId="40" xfId="3" applyFont="1" applyFill="1" applyBorder="1" applyAlignment="1">
      <alignment horizontal="center" vertical="center" wrapText="1"/>
    </xf>
    <xf numFmtId="0" fontId="50" fillId="14" borderId="41" xfId="3" applyFont="1" applyFill="1" applyBorder="1" applyAlignment="1">
      <alignment horizontal="center" vertical="center" wrapText="1"/>
    </xf>
    <xf numFmtId="0" fontId="50" fillId="14" borderId="42" xfId="2" applyFont="1" applyFill="1" applyBorder="1" applyAlignment="1">
      <alignment horizontal="center" vertical="center"/>
    </xf>
    <xf numFmtId="0" fontId="50" fillId="14" borderId="43" xfId="2" applyFont="1" applyFill="1" applyBorder="1" applyAlignment="1">
      <alignment horizontal="center" vertical="center"/>
    </xf>
    <xf numFmtId="0" fontId="2" fillId="3" borderId="54" xfId="2" quotePrefix="1" applyFont="1" applyFill="1" applyBorder="1" applyAlignment="1">
      <alignment horizontal="justify" vertical="center" wrapText="1"/>
    </xf>
    <xf numFmtId="0" fontId="2" fillId="3" borderId="55" xfId="2" quotePrefix="1" applyFont="1" applyFill="1" applyBorder="1" applyAlignment="1">
      <alignment horizontal="justify" vertical="center" wrapText="1"/>
    </xf>
    <xf numFmtId="0" fontId="2" fillId="3" borderId="56" xfId="2" quotePrefix="1" applyFont="1" applyFill="1" applyBorder="1" applyAlignment="1">
      <alignment horizontal="justify" vertical="center" wrapText="1"/>
    </xf>
    <xf numFmtId="0" fontId="56" fillId="0" borderId="19" xfId="0" applyFont="1" applyBorder="1" applyAlignment="1">
      <alignment horizontal="justify" vertical="center" wrapText="1"/>
    </xf>
    <xf numFmtId="0" fontId="56" fillId="16" borderId="61" xfId="0" applyFont="1" applyFill="1" applyBorder="1" applyAlignment="1">
      <alignment horizontal="center" vertical="center" wrapText="1"/>
    </xf>
    <xf numFmtId="0" fontId="56" fillId="16" borderId="65" xfId="0" applyFont="1" applyFill="1" applyBorder="1" applyAlignment="1">
      <alignment horizontal="center" vertical="center" wrapText="1"/>
    </xf>
    <xf numFmtId="0" fontId="56" fillId="16" borderId="20" xfId="0" applyFont="1" applyFill="1" applyBorder="1" applyAlignment="1">
      <alignment horizontal="center" vertical="center" wrapText="1"/>
    </xf>
    <xf numFmtId="14" fontId="58" fillId="3" borderId="19" xfId="0" applyNumberFormat="1" applyFont="1" applyFill="1" applyBorder="1" applyAlignment="1">
      <alignment horizontal="center" vertical="center"/>
    </xf>
    <xf numFmtId="0" fontId="56" fillId="16" borderId="62" xfId="0" applyFont="1" applyFill="1" applyBorder="1" applyAlignment="1">
      <alignment horizontal="center" vertical="center" wrapText="1"/>
    </xf>
    <xf numFmtId="0" fontId="56" fillId="16" borderId="63" xfId="0" applyFont="1" applyFill="1" applyBorder="1" applyAlignment="1">
      <alignment horizontal="center" vertical="center" wrapText="1"/>
    </xf>
    <xf numFmtId="0" fontId="56" fillId="16" borderId="64" xfId="0" applyFont="1" applyFill="1" applyBorder="1" applyAlignment="1">
      <alignment horizontal="center" vertical="center" wrapText="1"/>
    </xf>
    <xf numFmtId="0" fontId="56" fillId="17" borderId="19" xfId="0" applyFont="1" applyFill="1" applyBorder="1" applyAlignment="1">
      <alignment horizontal="center" vertical="center" wrapText="1"/>
    </xf>
    <xf numFmtId="0" fontId="43" fillId="0" borderId="61" xfId="4" applyFont="1" applyBorder="1" applyAlignment="1">
      <alignment horizontal="center" vertical="center" wrapText="1"/>
    </xf>
    <xf numFmtId="0" fontId="43" fillId="0" borderId="65" xfId="4" applyFont="1" applyBorder="1" applyAlignment="1">
      <alignment horizontal="center" vertical="center" wrapText="1"/>
    </xf>
    <xf numFmtId="0" fontId="43" fillId="0" borderId="20" xfId="4" applyFont="1" applyBorder="1" applyAlignment="1">
      <alignment horizontal="center" vertical="center" wrapText="1"/>
    </xf>
    <xf numFmtId="0" fontId="4" fillId="20" borderId="19" xfId="0" applyFont="1" applyFill="1" applyBorder="1" applyAlignment="1">
      <alignment horizontal="center" vertical="center"/>
    </xf>
    <xf numFmtId="0" fontId="4" fillId="20" borderId="19" xfId="0" applyFont="1" applyFill="1" applyBorder="1" applyAlignment="1">
      <alignment horizontal="center" vertical="center" wrapText="1"/>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0" fontId="4" fillId="15" borderId="62" xfId="0" applyFont="1" applyFill="1" applyBorder="1" applyAlignment="1">
      <alignment horizontal="center" vertical="center"/>
    </xf>
    <xf numFmtId="0" fontId="4" fillId="15" borderId="63" xfId="0" applyFont="1" applyFill="1" applyBorder="1" applyAlignment="1">
      <alignment horizontal="center" vertical="center"/>
    </xf>
    <xf numFmtId="0" fontId="4" fillId="15" borderId="64" xfId="0" applyFont="1" applyFill="1" applyBorder="1" applyAlignment="1">
      <alignment horizontal="center" vertical="center"/>
    </xf>
    <xf numFmtId="0" fontId="4" fillId="19" borderId="62" xfId="0" applyFont="1" applyFill="1" applyBorder="1" applyAlignment="1">
      <alignment horizontal="center" vertical="center"/>
    </xf>
    <xf numFmtId="0" fontId="4" fillId="19" borderId="63" xfId="0" applyFont="1" applyFill="1" applyBorder="1" applyAlignment="1">
      <alignment horizontal="center" vertical="center"/>
    </xf>
    <xf numFmtId="0" fontId="4" fillId="19" borderId="64" xfId="0" applyFont="1" applyFill="1" applyBorder="1" applyAlignment="1">
      <alignment horizontal="center" vertical="center"/>
    </xf>
    <xf numFmtId="0" fontId="1" fillId="0" borderId="61" xfId="0" applyFont="1" applyBorder="1" applyAlignment="1">
      <alignment horizontal="center" vertical="center" textRotation="90"/>
    </xf>
    <xf numFmtId="0" fontId="1" fillId="0" borderId="65" xfId="0" applyFont="1" applyBorder="1" applyAlignment="1">
      <alignment horizontal="center" vertical="center" textRotation="90"/>
    </xf>
    <xf numFmtId="0" fontId="1" fillId="0" borderId="20" xfId="0" applyFont="1" applyBorder="1" applyAlignment="1">
      <alignment horizontal="center" vertical="center" textRotation="90"/>
    </xf>
    <xf numFmtId="0" fontId="4" fillId="23" borderId="19" xfId="0" applyFont="1" applyFill="1" applyBorder="1" applyAlignment="1">
      <alignment horizontal="center" vertical="center"/>
    </xf>
    <xf numFmtId="0" fontId="4" fillId="23" borderId="19" xfId="0" applyFont="1" applyFill="1" applyBorder="1" applyAlignment="1">
      <alignment horizontal="center" vertical="center" wrapText="1"/>
    </xf>
    <xf numFmtId="0" fontId="2" fillId="0" borderId="79" xfId="0" applyFont="1" applyBorder="1" applyAlignment="1">
      <alignment horizontal="center" vertical="center" textRotation="90"/>
    </xf>
    <xf numFmtId="0" fontId="59" fillId="0" borderId="80" xfId="0" applyFont="1" applyBorder="1"/>
    <xf numFmtId="0" fontId="59" fillId="0" borderId="81" xfId="0" applyFont="1" applyBorder="1"/>
    <xf numFmtId="0" fontId="1" fillId="0" borderId="61" xfId="0" applyFont="1" applyBorder="1" applyAlignment="1">
      <alignment horizontal="center" vertical="center" textRotation="90" wrapText="1"/>
    </xf>
    <xf numFmtId="0" fontId="1" fillId="0" borderId="65" xfId="0" applyFont="1" applyBorder="1" applyAlignment="1">
      <alignment horizontal="center" vertical="center" textRotation="90" wrapText="1"/>
    </xf>
    <xf numFmtId="0" fontId="1" fillId="0" borderId="20" xfId="0" applyFont="1" applyBorder="1" applyAlignment="1">
      <alignment horizontal="center" vertical="center" textRotation="90" wrapText="1"/>
    </xf>
    <xf numFmtId="0" fontId="4" fillId="21" borderId="19" xfId="0" applyFont="1" applyFill="1" applyBorder="1" applyAlignment="1">
      <alignment horizontal="center" vertical="center" wrapText="1"/>
    </xf>
    <xf numFmtId="0" fontId="4" fillId="21" borderId="61" xfId="0" applyFont="1" applyFill="1" applyBorder="1" applyAlignment="1">
      <alignment horizontal="center" vertical="center" wrapText="1"/>
    </xf>
    <xf numFmtId="0" fontId="4" fillId="21" borderId="20" xfId="0" applyFont="1" applyFill="1" applyBorder="1" applyAlignment="1">
      <alignment horizontal="center" vertical="center" wrapText="1"/>
    </xf>
    <xf numFmtId="9" fontId="2" fillId="0" borderId="79" xfId="0" applyNumberFormat="1" applyFont="1" applyBorder="1" applyAlignment="1">
      <alignment horizontal="center" vertical="center" wrapText="1"/>
    </xf>
    <xf numFmtId="0" fontId="48" fillId="0" borderId="79" xfId="0" applyFont="1" applyBorder="1" applyAlignment="1">
      <alignment horizontal="center" vertical="center" wrapText="1"/>
    </xf>
    <xf numFmtId="9" fontId="1" fillId="0" borderId="19" xfId="0" applyNumberFormat="1" applyFont="1" applyBorder="1" applyAlignment="1" applyProtection="1">
      <alignment horizontal="center" vertical="center" wrapText="1"/>
      <protection hidden="1"/>
    </xf>
    <xf numFmtId="0" fontId="4" fillId="0" borderId="19" xfId="0" applyFont="1" applyBorder="1" applyAlignment="1" applyProtection="1">
      <alignment horizontal="center" vertical="center"/>
      <protection hidden="1"/>
    </xf>
    <xf numFmtId="0" fontId="2" fillId="0" borderId="19" xfId="0" applyFont="1" applyBorder="1" applyAlignment="1">
      <alignment horizontal="center" vertical="center" wrapText="1"/>
    </xf>
    <xf numFmtId="0" fontId="4" fillId="0" borderId="19" xfId="0" applyFont="1" applyBorder="1" applyAlignment="1" applyProtection="1">
      <alignment horizontal="center" vertical="center" wrapText="1"/>
      <protection hidden="1"/>
    </xf>
    <xf numFmtId="0" fontId="2" fillId="0" borderId="79" xfId="0" applyFont="1" applyBorder="1" applyAlignment="1">
      <alignment horizontal="center" vertical="center" wrapText="1"/>
    </xf>
    <xf numFmtId="0" fontId="25" fillId="19" borderId="19" xfId="0" applyFont="1" applyFill="1" applyBorder="1" applyAlignment="1">
      <alignment horizontal="center" vertical="center" textRotation="90"/>
    </xf>
    <xf numFmtId="0" fontId="4" fillId="19" borderId="19" xfId="0" applyFont="1" applyFill="1" applyBorder="1" applyAlignment="1">
      <alignment horizontal="center" vertical="center" wrapText="1"/>
    </xf>
    <xf numFmtId="0" fontId="48" fillId="19" borderId="19" xfId="0" applyFont="1" applyFill="1" applyBorder="1" applyAlignment="1">
      <alignment horizontal="center" vertical="center" wrapText="1"/>
    </xf>
    <xf numFmtId="0" fontId="4" fillId="19" borderId="19" xfId="0" applyFont="1" applyFill="1" applyBorder="1" applyAlignment="1">
      <alignment horizontal="center" vertical="center" textRotation="90" wrapText="1"/>
    </xf>
    <xf numFmtId="0" fontId="4" fillId="19" borderId="19" xfId="0" applyFont="1" applyFill="1" applyBorder="1" applyAlignment="1">
      <alignment horizontal="center" vertical="center"/>
    </xf>
    <xf numFmtId="0" fontId="4" fillId="19" borderId="62" xfId="0" applyFont="1" applyFill="1" applyBorder="1" applyAlignment="1">
      <alignment horizontal="center" vertical="center" wrapText="1"/>
    </xf>
    <xf numFmtId="0" fontId="4" fillId="19" borderId="63" xfId="0" applyFont="1" applyFill="1" applyBorder="1" applyAlignment="1">
      <alignment horizontal="center" vertical="center" wrapText="1"/>
    </xf>
    <xf numFmtId="0" fontId="4" fillId="19" borderId="64" xfId="0" applyFont="1" applyFill="1" applyBorder="1" applyAlignment="1">
      <alignment horizontal="center" vertical="center" wrapText="1"/>
    </xf>
    <xf numFmtId="0" fontId="2" fillId="0" borderId="19" xfId="0" applyFont="1" applyBorder="1" applyAlignment="1">
      <alignment horizontal="center" vertical="center"/>
    </xf>
    <xf numFmtId="0" fontId="4" fillId="17" borderId="19" xfId="0" applyFont="1" applyFill="1" applyBorder="1" applyAlignment="1">
      <alignment horizontal="center" vertical="center"/>
    </xf>
    <xf numFmtId="0" fontId="4" fillId="17" borderId="19" xfId="0" applyFont="1" applyFill="1" applyBorder="1" applyAlignment="1">
      <alignment horizontal="center" vertical="center" wrapText="1"/>
    </xf>
    <xf numFmtId="0" fontId="4" fillId="21" borderId="19" xfId="0" applyFont="1" applyFill="1" applyBorder="1" applyAlignment="1">
      <alignment horizontal="center" vertical="center"/>
    </xf>
    <xf numFmtId="0" fontId="4" fillId="19" borderId="61" xfId="0" applyFont="1" applyFill="1" applyBorder="1" applyAlignment="1">
      <alignment horizontal="center" vertical="center" wrapText="1"/>
    </xf>
    <xf numFmtId="0" fontId="4" fillId="19" borderId="20" xfId="0" applyFont="1" applyFill="1" applyBorder="1" applyAlignment="1">
      <alignment horizontal="center" vertical="center" wrapText="1"/>
    </xf>
    <xf numFmtId="0" fontId="4" fillId="15" borderId="19" xfId="0" applyFont="1" applyFill="1" applyBorder="1" applyAlignment="1">
      <alignment horizontal="center" vertical="center" wrapText="1"/>
    </xf>
    <xf numFmtId="0" fontId="63" fillId="19" borderId="66" xfId="0" applyFont="1" applyFill="1" applyBorder="1" applyAlignment="1">
      <alignment horizontal="center" vertical="center"/>
    </xf>
    <xf numFmtId="0" fontId="4" fillId="0" borderId="61" xfId="0" applyFont="1" applyBorder="1" applyAlignment="1" applyProtection="1">
      <alignment horizontal="center" vertical="center" wrapText="1"/>
      <protection hidden="1"/>
    </xf>
    <xf numFmtId="0" fontId="4" fillId="0" borderId="65"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1" fillId="0" borderId="19" xfId="0" applyFont="1" applyBorder="1" applyAlignment="1" applyProtection="1">
      <alignment horizontal="center" vertical="center"/>
      <protection hidden="1"/>
    </xf>
    <xf numFmtId="0" fontId="61" fillId="22" borderId="66" xfId="0" applyFont="1" applyFill="1" applyBorder="1" applyAlignment="1" applyProtection="1">
      <alignment horizontal="center" vertical="center" wrapText="1"/>
      <protection hidden="1"/>
    </xf>
    <xf numFmtId="0" fontId="60" fillId="22" borderId="66" xfId="0" applyFont="1" applyFill="1" applyBorder="1" applyAlignment="1">
      <alignment horizontal="center" vertical="center" textRotation="90" wrapText="1"/>
    </xf>
    <xf numFmtId="0" fontId="62" fillId="22" borderId="66" xfId="0" applyFont="1" applyFill="1" applyBorder="1" applyAlignment="1" applyProtection="1">
      <alignment horizontal="center" vertical="center" wrapText="1"/>
      <protection hidden="1"/>
    </xf>
    <xf numFmtId="0" fontId="6" fillId="0" borderId="61"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20" xfId="0" applyFont="1" applyBorder="1" applyAlignment="1">
      <alignment horizontal="center" vertical="center" wrapText="1"/>
    </xf>
    <xf numFmtId="0" fontId="48" fillId="19" borderId="61" xfId="0" applyFont="1" applyFill="1" applyBorder="1" applyAlignment="1">
      <alignment horizontal="center" vertical="center" wrapText="1"/>
    </xf>
    <xf numFmtId="0" fontId="48" fillId="19" borderId="20" xfId="0" applyFont="1" applyFill="1" applyBorder="1" applyAlignment="1">
      <alignment horizontal="center" vertical="center" wrapText="1"/>
    </xf>
    <xf numFmtId="0" fontId="48" fillId="17" borderId="19" xfId="0" applyFont="1" applyFill="1" applyBorder="1" applyAlignment="1">
      <alignment horizontal="center" vertical="center" wrapText="1"/>
    </xf>
    <xf numFmtId="0" fontId="48" fillId="19" borderId="19" xfId="0" applyFont="1" applyFill="1" applyBorder="1" applyAlignment="1">
      <alignment horizontal="center" vertical="center" textRotation="90" wrapText="1"/>
    </xf>
    <xf numFmtId="0" fontId="48" fillId="19" borderId="68" xfId="0" applyFont="1" applyFill="1" applyBorder="1" applyAlignment="1">
      <alignment horizontal="center" vertical="center" wrapText="1"/>
    </xf>
    <xf numFmtId="0" fontId="48" fillId="19" borderId="69" xfId="0" applyFont="1" applyFill="1" applyBorder="1" applyAlignment="1">
      <alignment horizontal="center" vertical="center" wrapText="1"/>
    </xf>
    <xf numFmtId="0" fontId="48" fillId="19" borderId="70" xfId="0" applyFont="1" applyFill="1" applyBorder="1" applyAlignment="1">
      <alignment horizontal="center" vertical="center" wrapText="1"/>
    </xf>
    <xf numFmtId="0" fontId="48" fillId="19" borderId="71" xfId="0" applyFont="1" applyFill="1" applyBorder="1" applyAlignment="1">
      <alignment horizontal="center" vertical="center" wrapText="1"/>
    </xf>
    <xf numFmtId="0" fontId="46" fillId="19" borderId="19" xfId="0" applyFont="1" applyFill="1" applyBorder="1" applyAlignment="1">
      <alignment horizontal="center" vertical="center" textRotation="90"/>
    </xf>
    <xf numFmtId="0" fontId="48" fillId="19" borderId="19" xfId="0" applyFont="1" applyFill="1" applyBorder="1" applyAlignment="1">
      <alignment horizontal="center" vertical="center"/>
    </xf>
    <xf numFmtId="9" fontId="1" fillId="0" borderId="19" xfId="0" applyNumberFormat="1" applyFont="1" applyBorder="1" applyAlignment="1">
      <alignment horizontal="center" vertical="center" wrapText="1"/>
    </xf>
    <xf numFmtId="0" fontId="4" fillId="15" borderId="19" xfId="0" applyFont="1" applyFill="1" applyBorder="1" applyAlignment="1">
      <alignment horizontal="center" vertical="center"/>
    </xf>
    <xf numFmtId="0" fontId="17" fillId="10" borderId="0" xfId="0" applyFont="1" applyFill="1" applyAlignment="1">
      <alignment horizontal="center" vertical="center" textRotation="90" wrapText="1" readingOrder="1"/>
    </xf>
    <xf numFmtId="0" fontId="17" fillId="10" borderId="6" xfId="0" applyFont="1" applyFill="1" applyBorder="1" applyAlignment="1">
      <alignment horizontal="center" vertical="center" textRotation="90" wrapText="1" readingOrder="1"/>
    </xf>
    <xf numFmtId="0" fontId="20" fillId="12" borderId="11" xfId="0" applyFont="1" applyFill="1" applyBorder="1" applyAlignment="1">
      <alignment horizontal="center" vertical="center" wrapText="1" readingOrder="1"/>
    </xf>
    <xf numFmtId="0" fontId="20" fillId="12" borderId="12" xfId="0" applyFont="1" applyFill="1" applyBorder="1" applyAlignment="1">
      <alignment horizontal="center" vertical="center"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0" xfId="0" applyFont="1" applyFill="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1" borderId="11" xfId="0" applyFont="1" applyFill="1" applyBorder="1" applyAlignment="1">
      <alignment horizontal="center" vertical="center" wrapText="1" readingOrder="1"/>
    </xf>
    <xf numFmtId="0" fontId="20" fillId="11" borderId="12"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0" xfId="0" applyFont="1" applyFill="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3" borderId="11" xfId="0" applyFont="1" applyFill="1" applyBorder="1" applyAlignment="1">
      <alignment horizontal="center" vertical="center" wrapText="1" readingOrder="1"/>
    </xf>
    <xf numFmtId="0" fontId="20" fillId="13" borderId="12"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0" xfId="0" applyFont="1" applyFill="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5" borderId="11" xfId="0" applyFont="1" applyFill="1" applyBorder="1" applyAlignment="1">
      <alignment horizontal="center" vertical="center" wrapText="1" readingOrder="1"/>
    </xf>
    <xf numFmtId="0" fontId="20" fillId="5" borderId="12"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0" xfId="0" applyFont="1" applyFill="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16" fillId="0" borderId="3" xfId="0" applyFont="1" applyBorder="1" applyAlignment="1">
      <alignment horizontal="center" vertical="center" wrapText="1"/>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9" fillId="11" borderId="0" xfId="0" applyFont="1" applyFill="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1" borderId="3"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4"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10" xfId="0" applyFont="1" applyBorder="1" applyAlignment="1">
      <alignment horizontal="center" vertical="center" wrapText="1"/>
    </xf>
    <xf numFmtId="0" fontId="19" fillId="11" borderId="7"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3"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4"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3"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4"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39" fillId="11" borderId="11" xfId="0" applyFont="1" applyFill="1" applyBorder="1" applyAlignment="1">
      <alignment horizontal="center" vertical="center" wrapText="1" readingOrder="1"/>
    </xf>
    <xf numFmtId="0" fontId="39" fillId="11" borderId="12" xfId="0" applyFont="1" applyFill="1" applyBorder="1" applyAlignment="1">
      <alignment horizontal="center" vertical="center" wrapText="1" readingOrder="1"/>
    </xf>
    <xf numFmtId="0" fontId="39" fillId="11" borderId="13" xfId="0" applyFont="1" applyFill="1" applyBorder="1" applyAlignment="1">
      <alignment horizontal="center" vertical="center" wrapText="1" readingOrder="1"/>
    </xf>
    <xf numFmtId="0" fontId="39" fillId="11" borderId="14" xfId="0" applyFont="1" applyFill="1" applyBorder="1" applyAlignment="1">
      <alignment horizontal="center" vertical="center" wrapText="1" readingOrder="1"/>
    </xf>
    <xf numFmtId="0" fontId="39" fillId="11" borderId="0" xfId="0" applyFont="1" applyFill="1" applyAlignment="1">
      <alignment horizontal="center" vertical="center" wrapText="1" readingOrder="1"/>
    </xf>
    <xf numFmtId="0" fontId="39" fillId="11" borderId="15" xfId="0" applyFont="1" applyFill="1" applyBorder="1" applyAlignment="1">
      <alignment horizontal="center" vertical="center" wrapText="1" readingOrder="1"/>
    </xf>
    <xf numFmtId="0" fontId="39" fillId="11" borderId="16" xfId="0" applyFont="1" applyFill="1" applyBorder="1" applyAlignment="1">
      <alignment horizontal="center" vertical="center" wrapText="1" readingOrder="1"/>
    </xf>
    <xf numFmtId="0" fontId="39" fillId="11" borderId="17" xfId="0" applyFont="1" applyFill="1" applyBorder="1" applyAlignment="1">
      <alignment horizontal="center" vertical="center" wrapText="1" readingOrder="1"/>
    </xf>
    <xf numFmtId="0" fontId="39" fillId="11" borderId="18" xfId="0" applyFont="1" applyFill="1" applyBorder="1" applyAlignment="1">
      <alignment horizontal="center" vertical="center" wrapText="1" readingOrder="1"/>
    </xf>
    <xf numFmtId="0" fontId="40" fillId="0" borderId="3" xfId="0" applyFont="1" applyBorder="1" applyAlignment="1">
      <alignment horizontal="center" vertical="center" wrapText="1"/>
    </xf>
    <xf numFmtId="0" fontId="40" fillId="0" borderId="10" xfId="0" applyFont="1" applyBorder="1" applyAlignment="1">
      <alignment horizontal="center" vertical="center"/>
    </xf>
    <xf numFmtId="0" fontId="40" fillId="0" borderId="5" xfId="0" applyFont="1" applyBorder="1" applyAlignment="1">
      <alignment horizontal="center" vertical="center" wrapText="1"/>
    </xf>
    <xf numFmtId="0" fontId="40" fillId="0" borderId="0" xfId="0" applyFont="1" applyAlignment="1">
      <alignment horizontal="center" vertical="center"/>
    </xf>
    <xf numFmtId="0" fontId="40" fillId="0" borderId="5" xfId="0" applyFont="1" applyBorder="1" applyAlignment="1">
      <alignment horizontal="center" vertical="center"/>
    </xf>
    <xf numFmtId="0" fontId="40" fillId="0" borderId="7" xfId="0" applyFont="1" applyBorder="1" applyAlignment="1">
      <alignment horizontal="center" vertical="center"/>
    </xf>
    <xf numFmtId="0" fontId="40" fillId="0" borderId="9" xfId="0" applyFont="1" applyBorder="1" applyAlignment="1">
      <alignment horizontal="center" vertical="center"/>
    </xf>
    <xf numFmtId="0" fontId="39" fillId="12" borderId="11" xfId="0" applyFont="1" applyFill="1" applyBorder="1" applyAlignment="1">
      <alignment horizontal="center" vertical="center" wrapText="1" readingOrder="1"/>
    </xf>
    <xf numFmtId="0" fontId="39" fillId="12" borderId="12" xfId="0" applyFont="1" applyFill="1" applyBorder="1" applyAlignment="1">
      <alignment horizontal="center" vertical="center" wrapText="1" readingOrder="1"/>
    </xf>
    <xf numFmtId="0" fontId="39" fillId="12" borderId="13" xfId="0" applyFont="1" applyFill="1" applyBorder="1" applyAlignment="1">
      <alignment horizontal="center" vertical="center" wrapText="1" readingOrder="1"/>
    </xf>
    <xf numFmtId="0" fontId="39" fillId="12" borderId="14" xfId="0" applyFont="1" applyFill="1" applyBorder="1" applyAlignment="1">
      <alignment horizontal="center" vertical="center" wrapText="1" readingOrder="1"/>
    </xf>
    <xf numFmtId="0" fontId="39" fillId="12" borderId="0" xfId="0" applyFont="1" applyFill="1" applyAlignment="1">
      <alignment horizontal="center" vertical="center" wrapText="1" readingOrder="1"/>
    </xf>
    <xf numFmtId="0" fontId="39" fillId="12" borderId="15" xfId="0" applyFont="1" applyFill="1" applyBorder="1" applyAlignment="1">
      <alignment horizontal="center" vertical="center" wrapText="1" readingOrder="1"/>
    </xf>
    <xf numFmtId="0" fontId="39" fillId="12" borderId="16" xfId="0" applyFont="1" applyFill="1" applyBorder="1" applyAlignment="1">
      <alignment horizontal="center" vertical="center" wrapText="1" readingOrder="1"/>
    </xf>
    <xf numFmtId="0" fontId="39" fillId="12" borderId="17" xfId="0" applyFont="1" applyFill="1" applyBorder="1" applyAlignment="1">
      <alignment horizontal="center" vertical="center" wrapText="1" readingOrder="1"/>
    </xf>
    <xf numFmtId="0" fontId="39" fillId="12" borderId="18" xfId="0" applyFont="1" applyFill="1" applyBorder="1" applyAlignment="1">
      <alignment horizontal="center" vertical="center" wrapText="1" readingOrder="1"/>
    </xf>
    <xf numFmtId="0" fontId="38" fillId="0" borderId="0" xfId="0" applyFont="1" applyAlignment="1">
      <alignment horizontal="center" vertical="center" wrapText="1"/>
    </xf>
    <xf numFmtId="0" fontId="21" fillId="0" borderId="0" xfId="0" applyFont="1" applyAlignment="1">
      <alignment horizontal="center" vertical="center" wrapText="1"/>
    </xf>
    <xf numFmtId="0" fontId="40" fillId="0" borderId="4" xfId="0" applyFont="1" applyBorder="1" applyAlignment="1">
      <alignment horizontal="center" vertical="center"/>
    </xf>
    <xf numFmtId="0" fontId="40" fillId="0" borderId="6" xfId="0" applyFont="1" applyBorder="1" applyAlignment="1">
      <alignment horizontal="center" vertical="center"/>
    </xf>
    <xf numFmtId="0" fontId="40" fillId="0" borderId="8" xfId="0" applyFont="1" applyBorder="1" applyAlignment="1">
      <alignment horizontal="center" vertical="center"/>
    </xf>
    <xf numFmtId="0" fontId="39" fillId="5" borderId="11" xfId="0" applyFont="1" applyFill="1" applyBorder="1" applyAlignment="1">
      <alignment horizontal="center" vertical="center" wrapText="1" readingOrder="1"/>
    </xf>
    <xf numFmtId="0" fontId="39" fillId="5" borderId="12" xfId="0" applyFont="1" applyFill="1" applyBorder="1" applyAlignment="1">
      <alignment horizontal="center" vertical="center" wrapText="1" readingOrder="1"/>
    </xf>
    <xf numFmtId="0" fontId="39" fillId="5" borderId="13" xfId="0" applyFont="1" applyFill="1" applyBorder="1" applyAlignment="1">
      <alignment horizontal="center" vertical="center" wrapText="1" readingOrder="1"/>
    </xf>
    <xf numFmtId="0" fontId="39" fillId="5" borderId="14" xfId="0" applyFont="1" applyFill="1" applyBorder="1" applyAlignment="1">
      <alignment horizontal="center" vertical="center" wrapText="1" readingOrder="1"/>
    </xf>
    <xf numFmtId="0" fontId="39" fillId="5" borderId="0" xfId="0" applyFont="1" applyFill="1" applyAlignment="1">
      <alignment horizontal="center" vertical="center" wrapText="1" readingOrder="1"/>
    </xf>
    <xf numFmtId="0" fontId="39" fillId="5" borderId="15" xfId="0" applyFont="1" applyFill="1" applyBorder="1" applyAlignment="1">
      <alignment horizontal="center" vertical="center" wrapText="1" readingOrder="1"/>
    </xf>
    <xf numFmtId="0" fontId="39" fillId="5" borderId="16" xfId="0" applyFont="1" applyFill="1" applyBorder="1" applyAlignment="1">
      <alignment horizontal="center" vertical="center" wrapText="1" readingOrder="1"/>
    </xf>
    <xf numFmtId="0" fontId="39" fillId="5" borderId="17" xfId="0" applyFont="1" applyFill="1" applyBorder="1" applyAlignment="1">
      <alignment horizontal="center" vertical="center" wrapText="1" readingOrder="1"/>
    </xf>
    <xf numFmtId="0" fontId="39" fillId="5" borderId="18" xfId="0" applyFont="1" applyFill="1" applyBorder="1" applyAlignment="1">
      <alignment horizontal="center" vertical="center" wrapText="1" readingOrder="1"/>
    </xf>
    <xf numFmtId="0" fontId="39" fillId="13" borderId="11" xfId="0" applyFont="1" applyFill="1" applyBorder="1" applyAlignment="1">
      <alignment horizontal="center" vertical="center" wrapText="1" readingOrder="1"/>
    </xf>
    <xf numFmtId="0" fontId="39" fillId="13" borderId="12" xfId="0" applyFont="1" applyFill="1" applyBorder="1" applyAlignment="1">
      <alignment horizontal="center" vertical="center" wrapText="1" readingOrder="1"/>
    </xf>
    <xf numFmtId="0" fontId="39" fillId="13" borderId="13" xfId="0" applyFont="1" applyFill="1" applyBorder="1" applyAlignment="1">
      <alignment horizontal="center" vertical="center" wrapText="1" readingOrder="1"/>
    </xf>
    <xf numFmtId="0" fontId="39" fillId="13" borderId="14" xfId="0" applyFont="1" applyFill="1" applyBorder="1" applyAlignment="1">
      <alignment horizontal="center" vertical="center" wrapText="1" readingOrder="1"/>
    </xf>
    <xf numFmtId="0" fontId="39" fillId="13" borderId="0" xfId="0" applyFont="1" applyFill="1" applyAlignment="1">
      <alignment horizontal="center" vertical="center" wrapText="1" readingOrder="1"/>
    </xf>
    <xf numFmtId="0" fontId="39" fillId="13" borderId="15" xfId="0" applyFont="1" applyFill="1" applyBorder="1" applyAlignment="1">
      <alignment horizontal="center" vertical="center" wrapText="1" readingOrder="1"/>
    </xf>
    <xf numFmtId="0" fontId="39" fillId="13" borderId="16" xfId="0" applyFont="1" applyFill="1" applyBorder="1" applyAlignment="1">
      <alignment horizontal="center" vertical="center" wrapText="1" readingOrder="1"/>
    </xf>
    <xf numFmtId="0" fontId="39" fillId="13" borderId="17" xfId="0" applyFont="1" applyFill="1" applyBorder="1" applyAlignment="1">
      <alignment horizontal="center" vertical="center" wrapText="1" readingOrder="1"/>
    </xf>
    <xf numFmtId="0" fontId="39" fillId="13" borderId="18" xfId="0" applyFont="1" applyFill="1" applyBorder="1" applyAlignment="1">
      <alignment horizontal="center" vertical="center" wrapText="1" readingOrder="1"/>
    </xf>
    <xf numFmtId="0" fontId="40" fillId="0" borderId="10" xfId="0" applyFont="1" applyBorder="1" applyAlignment="1">
      <alignment horizontal="center" vertical="center" wrapText="1"/>
    </xf>
    <xf numFmtId="0" fontId="23" fillId="0" borderId="0" xfId="0" applyFont="1" applyAlignment="1">
      <alignment horizontal="center" vertical="center"/>
    </xf>
    <xf numFmtId="0" fontId="72" fillId="0" borderId="0" xfId="0" applyFont="1" applyAlignment="1">
      <alignment horizontal="center" vertical="center"/>
    </xf>
    <xf numFmtId="0" fontId="0" fillId="0" borderId="0" xfId="0"/>
    <xf numFmtId="0" fontId="37" fillId="15" borderId="21" xfId="0" applyFont="1" applyFill="1" applyBorder="1" applyAlignment="1">
      <alignment horizontal="center" vertical="center" wrapText="1" readingOrder="1"/>
    </xf>
    <xf numFmtId="0" fontId="37" fillId="15" borderId="22" xfId="0" applyFont="1" applyFill="1" applyBorder="1" applyAlignment="1">
      <alignment horizontal="center" vertical="center" wrapText="1" readingOrder="1"/>
    </xf>
    <xf numFmtId="0" fontId="37" fillId="15" borderId="33" xfId="0" applyFont="1" applyFill="1" applyBorder="1" applyAlignment="1">
      <alignment horizontal="center" vertical="center" wrapText="1" readingOrder="1"/>
    </xf>
    <xf numFmtId="0" fontId="32" fillId="3" borderId="0" xfId="0" applyFont="1" applyFill="1" applyAlignment="1">
      <alignment horizontal="justify" vertical="center" wrapText="1"/>
    </xf>
    <xf numFmtId="0" fontId="34" fillId="15" borderId="30" xfId="0" applyFont="1" applyFill="1" applyBorder="1" applyAlignment="1">
      <alignment horizontal="center" vertical="center" wrapText="1" readingOrder="1"/>
    </xf>
    <xf numFmtId="0" fontId="34" fillId="15" borderId="31" xfId="0" applyFont="1" applyFill="1" applyBorder="1" applyAlignment="1">
      <alignment horizontal="center" vertical="center" wrapText="1" readingOrder="1"/>
    </xf>
    <xf numFmtId="0" fontId="34" fillId="3" borderId="28" xfId="0" applyFont="1" applyFill="1" applyBorder="1" applyAlignment="1">
      <alignment horizontal="center" vertical="center" wrapText="1" readingOrder="1"/>
    </xf>
    <xf numFmtId="0" fontId="34" fillId="3" borderId="23" xfId="0" applyFont="1" applyFill="1" applyBorder="1" applyAlignment="1">
      <alignment horizontal="center" vertical="center" wrapText="1" readingOrder="1"/>
    </xf>
    <xf numFmtId="0" fontId="34" fillId="3" borderId="20" xfId="0" applyFont="1" applyFill="1" applyBorder="1" applyAlignment="1">
      <alignment horizontal="center" vertical="center" wrapText="1" readingOrder="1"/>
    </xf>
    <xf numFmtId="0" fontId="34" fillId="3" borderId="19" xfId="0" applyFont="1" applyFill="1" applyBorder="1" applyAlignment="1">
      <alignment horizontal="center" vertical="center" wrapText="1" readingOrder="1"/>
    </xf>
    <xf numFmtId="0" fontId="34" fillId="3" borderId="25" xfId="0" applyFont="1" applyFill="1" applyBorder="1" applyAlignment="1">
      <alignment horizontal="center" vertical="center" wrapText="1" readingOrder="1"/>
    </xf>
    <xf numFmtId="0" fontId="34" fillId="3" borderId="26" xfId="0" applyFont="1" applyFill="1" applyBorder="1" applyAlignment="1">
      <alignment horizontal="center" vertical="center" wrapText="1" readingOrder="1"/>
    </xf>
    <xf numFmtId="0" fontId="3" fillId="0" borderId="7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66" fillId="24" borderId="72" xfId="0" applyFont="1" applyFill="1" applyBorder="1" applyAlignment="1">
      <alignment horizontal="center" vertical="center"/>
    </xf>
    <xf numFmtId="0" fontId="66" fillId="24" borderId="73" xfId="0" applyFont="1" applyFill="1" applyBorder="1" applyAlignment="1">
      <alignment horizontal="center" vertical="center"/>
    </xf>
    <xf numFmtId="0" fontId="3" fillId="0" borderId="72" xfId="0" applyFont="1" applyBorder="1" applyAlignment="1">
      <alignment horizontal="center" vertical="center"/>
    </xf>
    <xf numFmtId="0" fontId="3" fillId="0" borderId="25"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2" xfId="0" applyFont="1" applyBorder="1" applyAlignment="1">
      <alignment horizontal="center" wrapText="1"/>
    </xf>
    <xf numFmtId="0" fontId="3" fillId="0" borderId="25" xfId="0" applyFont="1" applyBorder="1" applyAlignment="1">
      <alignment horizontal="center" wrapText="1"/>
    </xf>
  </cellXfs>
  <cellStyles count="6">
    <cellStyle name="Normal" xfId="0" builtinId="0"/>
    <cellStyle name="Normal - Style1 2" xfId="2" xr:uid="{00000000-0005-0000-0000-000001000000}"/>
    <cellStyle name="Normal 2" xfId="4" xr:uid="{00000000-0005-0000-0000-000002000000}"/>
    <cellStyle name="Normal 2 2" xfId="3" xr:uid="{00000000-0005-0000-0000-000003000000}"/>
    <cellStyle name="Normal 3" xfId="5" xr:uid="{00000000-0005-0000-0000-000004000000}"/>
    <cellStyle name="Porcentaje" xfId="1" builtinId="5"/>
  </cellStyles>
  <dxfs count="204">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rgb="FF9C0006"/>
      </font>
      <fill>
        <patternFill>
          <bgColor rgb="FFFFC7CE"/>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73FB79"/>
        </patternFill>
      </fill>
    </dxf>
    <dxf>
      <fill>
        <patternFill>
          <bgColor rgb="FFFFFD78"/>
        </patternFill>
      </fill>
    </dxf>
    <dxf>
      <fill>
        <patternFill>
          <bgColor rgb="FFFF7E79"/>
        </patternFill>
      </fill>
    </dxf>
    <dxf>
      <fill>
        <patternFill>
          <bgColor rgb="FF73FB79"/>
        </patternFill>
      </fill>
    </dxf>
    <dxf>
      <fill>
        <patternFill>
          <bgColor rgb="FFFFFD78"/>
        </patternFill>
      </fill>
    </dxf>
    <dxf>
      <fill>
        <patternFill>
          <bgColor rgb="FFFF7E79"/>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patternType="solid">
          <fgColor rgb="FFDBE5F1"/>
          <bgColor rgb="FFDBE5F1"/>
        </patternFill>
      </fill>
    </dxf>
    <dxf>
      <fill>
        <patternFill patternType="solid">
          <fgColor rgb="FFDBE5F1"/>
          <bgColor rgb="FFDBE5F1"/>
        </patternFill>
      </fill>
    </dxf>
    <dxf>
      <fill>
        <patternFill patternType="none"/>
      </fill>
    </dxf>
  </dxfs>
  <tableStyles count="1" defaultTableStyle="TableStyleMedium2" defaultPivotStyle="PivotStyleLight16">
    <tableStyle name="Tabla Impacto-style" pivot="0" count="3" xr9:uid="{CFC88290-355B-4406-94B8-5B3CEE2E2F8D}">
      <tableStyleElement type="headerRow" dxfId="203"/>
      <tableStyleElement type="firstRowStripe" dxfId="202"/>
      <tableStyleElement type="secondRowStripe" dxfId="201"/>
    </tableStyle>
  </tableStyles>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AESP\RIESGOS\Mapa%20de%20Riesgos%20-%20Direccionamiento%20Estrat&#233;gico%20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tratégico"/>
      <sheetName val="IDENTIFICACIÓN"/>
      <sheetName val="VALORACIÓN"/>
      <sheetName val="CONTROLES"/>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Luz Palacios" id="{AB29597E-2A4A-4F52-B242-BC7AEF526BC1}" userId="5af90a02b3c675c1" providerId="Windows Live"/>
  <person displayName="LUZ MARY  PALACIOS CASTILLO" id="{9B9E531B-8500-4308-9BEB-65DE703B6A2F}" userId="S::luz.palacios@uaesp.gov.co::bc65a817-fd8f-4994-ac3c-3d6b16d3842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06506C-C073-4A5D-BA48-FECB517DC0B4}" name="Table_1" displayName="Table_1" ref="B209:C219">
  <tableColumns count="2">
    <tableColumn id="1" xr3:uid="{814CDF81-DD28-4FEC-BF6E-18F22F98577D}" name="Criterios"/>
    <tableColumn id="2" xr3:uid="{1040E189-A860-4B17-B740-A87A36944901}" name="Subcriterios"/>
  </tableColumns>
  <tableStyleInfo name="Tabla Impacto-style" showFirstColumn="1" showLastColumn="1"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L2" dT="2021-06-29T21:49:59.41" personId="{9B9E531B-8500-4308-9BEB-65DE703B6A2F}" id="{9D4BF3E8-4B40-41B6-8424-8ED0AEF0BFBC}">
    <text>no aplica para los niveles de riesgo residual bajo</text>
  </threadedComment>
  <threadedComment ref="A3" dT="2021-03-29T20:54:26.08" personId="{AB29597E-2A4A-4F52-B242-BC7AEF526BC1}" id="{CF3D4031-B02E-4364-A8D3-ED8E4AEFF6D6}">
    <text>Permite definir un consecutivo de riesgos, para garantizar la identificación única de los riesgos.</text>
  </threadedComment>
  <threadedComment ref="E3" dT="2021-03-29T20:59:18.35" personId="{AB29597E-2A4A-4F52-B242-BC7AEF526BC1}" id="{5B19918B-1D1A-4D04-9D1C-8507A1B9A322}">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G3" dT="2021-03-29T20:58:53.90" personId="{AB29597E-2A4A-4F52-B242-BC7AEF526BC1}" id="{2D53BA2D-C180-4BD8-8C0F-728C5BF4DBAA}">
    <text>Circunstancias bajo las cuales se presenta el riesgo, es la situación más evidente frente al riesgo, redacte de la forma más concreta posible. verifique los resultaos negativos del análisis del contexto</text>
  </threadedComment>
  <threadedComment ref="H3" dT="2021-03-29T20:59:06.28" personId="{AB29597E-2A4A-4F52-B242-BC7AEF526BC1}" id="{76E4AE1B-2B4B-42E8-AAA7-D6D59173732B}">
    <text>Causa  principal  o básica, corresponde a las razones por la cuales se puede presentar  el riesgo, redacte de la forma más concreta posible.</text>
  </threadedComment>
  <threadedComment ref="J3" dT="2021-03-29T20:59:56.68" personId="{AB29597E-2A4A-4F52-B242-BC7AEF526BC1}" id="{6E738BDD-7778-4419-98BC-DAAA5D6DBA3D}">
    <text>Defina el # de veces que se ejecuta la actividad durante el año, (Recuerde la probabilidad e ocurrencia del riesgo se defien como el No. de veces que se pasa por el punto de riesgo en el periodo de 1 año)</text>
  </threadedComment>
  <threadedComment ref="M3" dT="2021-06-15T20:49:09.16" personId="{9B9E531B-8500-4308-9BEB-65DE703B6A2F}" id="{C7F031E3-E442-494D-B5FF-9433BB73DA61}">
    <text>Si se presentan criterios económicos y reputacionales se debe escoger el que mayor impacto genere</text>
  </threadedComment>
  <threadedComment ref="S3" dT="2021-03-29T21:00:38.56" personId="{AB29597E-2A4A-4F52-B242-BC7AEF526BC1}" id="{C9AD5B28-0613-47AF-804A-3360B9B9C331}">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AK3" dT="2021-03-29T21:01:49.73" personId="{AB29597E-2A4A-4F52-B242-BC7AEF526BC1}" id="{B751291C-DFB1-459F-8E27-FEEDC5E861C7}">
    <text>Tener en cuenta lo definido en el capitulo de niveles de aceptabilidad de la política de administración de riesgos</text>
  </threadedComment>
  <threadedComment ref="Y4" dT="2021-03-29T21:04:35.62" personId="{AB29597E-2A4A-4F52-B242-BC7AEF526BC1}" id="{2227D0BF-AEE4-46ED-9B3F-7BAD05083A14}">
    <text>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ext>
  </threadedComment>
  <threadedComment ref="Z4" dT="2021-03-29T21:05:46.11" personId="{AB29597E-2A4A-4F52-B242-BC7AEF526BC1}" id="{F327A2E3-3AF9-4710-908A-8EC22C16DAE9}">
    <text>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ext>
  </threadedComment>
</ThreadedComments>
</file>

<file path=xl/threadedComments/threadedComment2.xml><?xml version="1.0" encoding="utf-8"?>
<ThreadedComments xmlns="http://schemas.microsoft.com/office/spreadsheetml/2018/threadedcomments" xmlns:x="http://schemas.openxmlformats.org/spreadsheetml/2006/main">
  <threadedComment ref="AN2" dT="2021-06-29T21:49:59.41" personId="{9B9E531B-8500-4308-9BEB-65DE703B6A2F}" id="{5E4F4CE9-BA09-447E-9F52-8084C004A0AA}">
    <text>no aplica para los niveles de riesgo residual bajo</text>
  </threadedComment>
  <threadedComment ref="A3" dT="2021-03-29T20:54:26.08" personId="{AB29597E-2A4A-4F52-B242-BC7AEF526BC1}" id="{99B24426-DE5E-48D4-B2B6-BE9D8B435566}">
    <text>Permite definir un consecutivo de riesgos, para garantizar la identificación única de los riesgos.</text>
  </threadedComment>
  <threadedComment ref="E3" dT="2021-03-29T20:59:18.35" personId="{AB29597E-2A4A-4F52-B242-BC7AEF526BC1}" id="{00914B1E-2CF3-484E-AEE8-92878B60A651}">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G3" dT="2021-03-29T20:58:53.90" personId="{AB29597E-2A4A-4F52-B242-BC7AEF526BC1}" id="{2F898A4B-297D-45F8-9AE7-E9DA70461059}">
    <text>Circunstancias bajo las cuales se presenta el riesgo, es la situación más evidente frente al riesgo, redacte de la forma más concreta posible.</text>
  </threadedComment>
  <threadedComment ref="H3" dT="2021-03-29T20:59:06.28" personId="{AB29597E-2A4A-4F52-B242-BC7AEF526BC1}" id="{95780C36-5442-44A4-B2D4-0697B2827AC3}">
    <text>Causa  principal  o básica, corresponde a las razones por la cuales se puede presentar  el riesgo, redacte de la forma más concreta posible.</text>
  </threadedComment>
  <threadedComment ref="J3" dT="2021-03-29T22:15:13.97" personId="{AB29597E-2A4A-4F52-B242-BC7AEF526BC1}" id="{92D2BF40-F7E2-40BB-8D0C-24EF891A2BC6}">
    <text>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ext>
  </threadedComment>
  <threadedComment ref="K3" dT="2021-03-29T22:38:23.29" personId="{AB29597E-2A4A-4F52-B242-BC7AEF526BC1}" id="{B9FE6C5C-D479-42BB-BA72-6E5EDEC3D410}">
    <text>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ext>
  </threadedComment>
  <threadedComment ref="O3" dT="2021-03-29T21:00:38.56" personId="{AB29597E-2A4A-4F52-B242-BC7AEF526BC1}" id="{BA6D6CFD-F95E-45A5-870B-776B7B3290DD}">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P3" dT="2021-04-16T21:45:28.76" personId="{AB29597E-2A4A-4F52-B242-BC7AEF526BC1}" id="{9D19F1FF-8669-4C98-AF4C-27537DEF10C5}">
    <text>¿Las actividades que se desarrollan en el
control realmente buscan por si sola prevenir o detectar las causas que pueden dar origen al riesgo, Ej.: verificar, validar, cotejar, comparar, revisar, etc.?
Prevenir: 15
Detectar: 10</text>
  </threadedComment>
  <threadedComment ref="Q3" dT="2021-04-16T21:44:21.88" personId="{AB29597E-2A4A-4F52-B242-BC7AEF526BC1}" id="{288FC25F-48B3-4CF4-B24C-24F1108E4398}">
    <text>¿Existe un responsable asignado a la ejecución del control?
Asignado: 15
No asignado: 0</text>
  </threadedComment>
  <threadedComment ref="R3" dT="2021-04-16T21:44:42.30" personId="{AB29597E-2A4A-4F52-B242-BC7AEF526BC1}" id="{8AF3DCF1-D0ED-4716-BAE7-555F4E99F6CE}">
    <text>¿El responsable tiene la autoridad y adecuada segregación de funciones en la ejecución del control?
Adecuado: 15
No adecuado: 0</text>
  </threadedComment>
  <threadedComment ref="S3" dT="2021-04-16T21:45:00.39" personId="{AB29597E-2A4A-4F52-B242-BC7AEF526BC1}" id="{E91274DA-50F3-4469-8B68-9A302024AE3E}">
    <text>¿La oportunidad en que se ejecuta el control
ayuda a prevenir la mitigación del riesgo o a
detectar la materialización del riesgo de manera oportuna?</text>
  </threadedComment>
  <threadedComment ref="T3" dT="2021-04-16T22:16:21.00" personId="{AB29597E-2A4A-4F52-B242-BC7AEF526BC1}" id="{2C23ECA8-D0F6-4EF6-9B34-0F567F660CC5}">
    <text>¿La fuente de información que se utiliza en el desarrollo del control es información confiable que permita mitigar el riesgo?
Confiable: 15
No confiable: 0</text>
  </threadedComment>
  <threadedComment ref="U3" dT="2021-04-16T21:47:02.96" personId="{AB29597E-2A4A-4F52-B242-BC7AEF526BC1}" id="{D69B1B9B-1EC1-4381-B043-EE8142A10C57}">
    <text>¿Las observaciones, desviaciones o diferencias identificadas como resultados de la ejecución del control son investigadas y resueltas de manera oportuna?
Se investigan y resuelven oportunamente: 15
No se investigan y resuelven oportunamente: 0</text>
  </threadedComment>
  <threadedComment ref="V3" dT="2022-01-21T16:06:32.21" personId="{9B9E531B-8500-4308-9BEB-65DE703B6A2F}" id="{F25F410C-F7A7-4A98-BBC3-79E0DF76CD4D}">
    <text>¿Se deja evidencia o rastro de la ejecución del control que permita a cualquier tercero con la evidencia llegar a la misma conclusión?
Completa: 10
Incompleta: 5
No existe: 0</text>
  </threadedComment>
  <threadedComment ref="Y3" dT="2021-04-16T22:36:04.76" personId="{AB29597E-2A4A-4F52-B242-BC7AEF526BC1}" id="{4F57369C-3C86-4F4A-BC98-06408F6ABF32}">
    <text>- Fuerte: El control se ejecuta de manera consistente por parte del responsable.
- Moderado: El control se ejecuta algunas veces por parte del responsable.
- Débil: El control no se ejecuta por parte del responsable.</text>
  </threadedComment>
  <threadedComment ref="AB3" dT="2021-04-16T23:08:15.53" personId="{AB29597E-2A4A-4F52-B242-BC7AEF526BC1}" id="{3CB2447C-7998-4644-8901-BB099B56300B}">
    <text>Si la columna AA es SI: Identifique las debilidades en el control de acuerdo a las columnas P a V y defina que acciones tomar para fortalecer el control. Por ejemplo asignar un responsable o dejar evidencia completa</text>
  </threadedComment>
  <threadedComment ref="AI3" dT="2021-03-29T22:15:13.97" personId="{AB29597E-2A4A-4F52-B242-BC7AEF526BC1}" id="{8CB58FDE-BFCF-4441-B22E-F5B37E8A2611}">
    <text>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ext>
  </threadedComment>
  <threadedComment ref="AJ3" dT="2021-03-29T22:38:23.29" personId="{AB29597E-2A4A-4F52-B242-BC7AEF526BC1}" id="{AF44E1CE-9CFA-4AC9-918C-26033546D623}">
    <text>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ext>
  </threadedComment>
  <threadedComment ref="AM3" dT="2021-04-17T00:55:48.28" personId="{AB29597E-2A4A-4F52-B242-BC7AEF526BC1}" id="{590F8DEC-E498-4C2C-939C-726C246F9A68}">
    <text>Tener en cuenta lo definido en el capitulo de niveles de aceptabilidad de la política de administración de riesgos</text>
  </threadedComment>
</ThreadedComments>
</file>

<file path=xl/threadedComments/threadedComment3.xml><?xml version="1.0" encoding="utf-8"?>
<ThreadedComments xmlns="http://schemas.microsoft.com/office/spreadsheetml/2018/threadedcomments" xmlns:x="http://schemas.openxmlformats.org/spreadsheetml/2006/main">
  <threadedComment ref="AO2" dT="2021-06-29T21:49:59.41" personId="{9B9E531B-8500-4308-9BEB-65DE703B6A2F}" id="{CF5613DB-9324-40E1-9642-3C15ED4FB41F}">
    <text>no aplica para los niveles de riesgo residual bajo</text>
  </threadedComment>
  <threadedComment ref="A3" dT="2021-03-29T20:54:26.08" personId="{AB29597E-2A4A-4F52-B242-BC7AEF526BC1}" id="{A0F40E4A-CDA8-4878-A493-E60F7B0AFC8A}">
    <text>Permite definir un consecutivo de riesgos, para garantizar la identificación única de los riesgos.</text>
  </threadedComment>
  <threadedComment ref="E3" dT="2021-03-29T20:59:18.35" personId="{AB29597E-2A4A-4F52-B242-BC7AEF526BC1}" id="{6593243C-C5F9-4652-9655-496C347F5776}">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M3" dT="2021-03-29T20:59:56.68" personId="{AB29597E-2A4A-4F52-B242-BC7AEF526BC1}" id="{CB8F8CAA-134A-4FFA-AF13-A8E93F7D7E25}">
    <text>Defina el # de veces que se ejecuta la actividad durante el año, (Recuerde la probabilidad e ocurrencia del riesgo se defien como el No. de veces que se pasa por el punto de riesgo en el periodo de 1 año)</text>
  </threadedComment>
  <threadedComment ref="P3" dT="2021-06-15T20:49:09.16" personId="{9B9E531B-8500-4308-9BEB-65DE703B6A2F}" id="{94FA8504-6652-4FA5-874C-66194A4DBED8}">
    <text>Si se presentan criterios económicos y reputacionales se debe escoger el que mayor impacto genere</text>
  </threadedComment>
  <threadedComment ref="V3" dT="2021-03-29T21:00:38.56" personId="{AB29597E-2A4A-4F52-B242-BC7AEF526BC1}" id="{47BFCE5E-A1B2-452E-9DB3-820630843F31}">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AN3" dT="2021-03-29T21:01:49.73" personId="{AB29597E-2A4A-4F52-B242-BC7AEF526BC1}" id="{DC2871C3-606F-485E-9A68-BE71B4A7CB82}">
    <text>Tener en cuenta lo definido en el capitulo de niveles de aceptabilidad de la política de administración de riesgos</text>
  </threadedComment>
  <threadedComment ref="AB4" dT="2021-03-29T21:04:35.62" personId="{AB29597E-2A4A-4F52-B242-BC7AEF526BC1}" id="{621EB540-0783-4BB5-8C69-3B13944D5A09}">
    <text>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ext>
  </threadedComment>
  <threadedComment ref="AC4" dT="2021-03-29T21:05:46.11" personId="{AB29597E-2A4A-4F52-B242-BC7AEF526BC1}" id="{5675C234-D6B0-4BBE-9D58-A3A1F3CB1645}">
    <text>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ext>
  </threadedComment>
</ThreadedComments>
</file>

<file path=xl/threadedComments/threadedComment4.xml><?xml version="1.0" encoding="utf-8"?>
<ThreadedComments xmlns="http://schemas.microsoft.com/office/spreadsheetml/2018/threadedcomments" xmlns:x="http://schemas.openxmlformats.org/spreadsheetml/2006/main">
  <threadedComment ref="A3" dT="2021-03-29T20:54:26.08" personId="{AB29597E-2A4A-4F52-B242-BC7AEF526BC1}" id="{1634ABC0-2786-4E18-A6EB-F4EC3F7DCCE4}">
    <text>Permite definir un consecutivo de riesgos, para garantizar la identificación única de los riesgos.</text>
  </threadedComment>
  <threadedComment ref="F3" dT="2021-03-29T20:58:53.90" personId="{AB29597E-2A4A-4F52-B242-BC7AEF526BC1}" id="{F17C01B4-72EF-42CB-8755-2A8F12E22615}">
    <text>Circunstancias bajo las cuales se presenta la oportunidad, verifique los resultados positivos del analisi de cotxto, redacte de la forma más concreta posible.</text>
  </threadedComment>
  <threadedComment ref="G3" dT="2021-03-29T20:59:18.35" personId="{AB29597E-2A4A-4F52-B242-BC7AEF526BC1}" id="{FEFB968F-83AB-44C4-B6C8-529BDE7BE3C6}">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1" zoomScale="110" zoomScaleNormal="110" workbookViewId="0">
      <selection activeCell="E35" sqref="E35:F35"/>
    </sheetView>
  </sheetViews>
  <sheetFormatPr baseColWidth="10" defaultColWidth="11.42578125" defaultRowHeight="15" x14ac:dyDescent="0.25"/>
  <cols>
    <col min="1" max="1" width="2.85546875" style="56" customWidth="1"/>
    <col min="2" max="3" width="24.7109375" style="56" customWidth="1"/>
    <col min="4" max="4" width="16" style="56" customWidth="1"/>
    <col min="5" max="5" width="24.7109375" style="56" customWidth="1"/>
    <col min="6" max="6" width="27.7109375" style="56" customWidth="1"/>
    <col min="7" max="8" width="24.7109375" style="56" customWidth="1"/>
    <col min="9" max="16384" width="11.42578125" style="56"/>
  </cols>
  <sheetData>
    <row r="1" spans="2:8" ht="15.75" thickBot="1" x14ac:dyDescent="0.3"/>
    <row r="2" spans="2:8" ht="18" x14ac:dyDescent="0.25">
      <c r="B2" s="273" t="s">
        <v>0</v>
      </c>
      <c r="C2" s="274"/>
      <c r="D2" s="274"/>
      <c r="E2" s="274"/>
      <c r="F2" s="274"/>
      <c r="G2" s="274"/>
      <c r="H2" s="275"/>
    </row>
    <row r="3" spans="2:8" x14ac:dyDescent="0.25">
      <c r="B3" s="57"/>
      <c r="C3" s="58"/>
      <c r="D3" s="58"/>
      <c r="E3" s="58"/>
      <c r="F3" s="58"/>
      <c r="G3" s="58"/>
      <c r="H3" s="59"/>
    </row>
    <row r="4" spans="2:8" ht="63" customHeight="1" x14ac:dyDescent="0.25">
      <c r="B4" s="276" t="s">
        <v>1</v>
      </c>
      <c r="C4" s="277"/>
      <c r="D4" s="277"/>
      <c r="E4" s="277"/>
      <c r="F4" s="277"/>
      <c r="G4" s="277"/>
      <c r="H4" s="278"/>
    </row>
    <row r="5" spans="2:8" ht="63" customHeight="1" x14ac:dyDescent="0.25">
      <c r="B5" s="279"/>
      <c r="C5" s="280"/>
      <c r="D5" s="280"/>
      <c r="E5" s="280"/>
      <c r="F5" s="280"/>
      <c r="G5" s="280"/>
      <c r="H5" s="281"/>
    </row>
    <row r="6" spans="2:8" ht="16.5" x14ac:dyDescent="0.25">
      <c r="B6" s="282" t="s">
        <v>2</v>
      </c>
      <c r="C6" s="283"/>
      <c r="D6" s="283"/>
      <c r="E6" s="283"/>
      <c r="F6" s="283"/>
      <c r="G6" s="283"/>
      <c r="H6" s="284"/>
    </row>
    <row r="7" spans="2:8" ht="95.25" customHeight="1" x14ac:dyDescent="0.25">
      <c r="B7" s="292" t="s">
        <v>3</v>
      </c>
      <c r="C7" s="293"/>
      <c r="D7" s="293"/>
      <c r="E7" s="293"/>
      <c r="F7" s="293"/>
      <c r="G7" s="293"/>
      <c r="H7" s="294"/>
    </row>
    <row r="8" spans="2:8" ht="16.5" x14ac:dyDescent="0.25">
      <c r="B8" s="89"/>
      <c r="C8" s="90"/>
      <c r="D8" s="90"/>
      <c r="E8" s="90"/>
      <c r="F8" s="90"/>
      <c r="G8" s="90"/>
      <c r="H8" s="91"/>
    </row>
    <row r="9" spans="2:8" ht="16.5" customHeight="1" x14ac:dyDescent="0.25">
      <c r="B9" s="285" t="s">
        <v>4</v>
      </c>
      <c r="C9" s="286"/>
      <c r="D9" s="286"/>
      <c r="E9" s="286"/>
      <c r="F9" s="286"/>
      <c r="G9" s="286"/>
      <c r="H9" s="287"/>
    </row>
    <row r="10" spans="2:8" ht="44.25" customHeight="1" x14ac:dyDescent="0.25">
      <c r="B10" s="285"/>
      <c r="C10" s="286"/>
      <c r="D10" s="286"/>
      <c r="E10" s="286"/>
      <c r="F10" s="286"/>
      <c r="G10" s="286"/>
      <c r="H10" s="287"/>
    </row>
    <row r="11" spans="2:8" ht="15.75" thickBot="1" x14ac:dyDescent="0.3">
      <c r="B11" s="78"/>
      <c r="C11" s="81"/>
      <c r="D11" s="86"/>
      <c r="E11" s="87"/>
      <c r="F11" s="87"/>
      <c r="G11" s="88"/>
      <c r="H11" s="82"/>
    </row>
    <row r="12" spans="2:8" ht="15.75" thickTop="1" x14ac:dyDescent="0.25">
      <c r="B12" s="78"/>
      <c r="C12" s="288" t="s">
        <v>5</v>
      </c>
      <c r="D12" s="289"/>
      <c r="E12" s="290" t="s">
        <v>6</v>
      </c>
      <c r="F12" s="291"/>
      <c r="G12" s="81"/>
      <c r="H12" s="82"/>
    </row>
    <row r="13" spans="2:8" ht="35.25" customHeight="1" x14ac:dyDescent="0.25">
      <c r="B13" s="78"/>
      <c r="C13" s="260" t="s">
        <v>7</v>
      </c>
      <c r="D13" s="261"/>
      <c r="E13" s="262" t="s">
        <v>8</v>
      </c>
      <c r="F13" s="263"/>
      <c r="G13" s="81"/>
      <c r="H13" s="82"/>
    </row>
    <row r="14" spans="2:8" ht="17.25" customHeight="1" x14ac:dyDescent="0.25">
      <c r="B14" s="78"/>
      <c r="C14" s="260" t="s">
        <v>9</v>
      </c>
      <c r="D14" s="261"/>
      <c r="E14" s="262" t="s">
        <v>10</v>
      </c>
      <c r="F14" s="263"/>
      <c r="G14" s="81"/>
      <c r="H14" s="82"/>
    </row>
    <row r="15" spans="2:8" ht="19.5" customHeight="1" x14ac:dyDescent="0.25">
      <c r="B15" s="78"/>
      <c r="C15" s="260" t="s">
        <v>11</v>
      </c>
      <c r="D15" s="261"/>
      <c r="E15" s="262" t="s">
        <v>12</v>
      </c>
      <c r="F15" s="263"/>
      <c r="G15" s="81"/>
      <c r="H15" s="82"/>
    </row>
    <row r="16" spans="2:8" ht="69.75" customHeight="1" x14ac:dyDescent="0.25">
      <c r="B16" s="78"/>
      <c r="C16" s="260" t="s">
        <v>13</v>
      </c>
      <c r="D16" s="261"/>
      <c r="E16" s="262" t="s">
        <v>14</v>
      </c>
      <c r="F16" s="263"/>
      <c r="G16" s="81"/>
      <c r="H16" s="82"/>
    </row>
    <row r="17" spans="2:8" ht="34.5" customHeight="1" x14ac:dyDescent="0.25">
      <c r="B17" s="78"/>
      <c r="C17" s="264" t="s">
        <v>15</v>
      </c>
      <c r="D17" s="265"/>
      <c r="E17" s="256" t="s">
        <v>16</v>
      </c>
      <c r="F17" s="257"/>
      <c r="G17" s="81"/>
      <c r="H17" s="82"/>
    </row>
    <row r="18" spans="2:8" ht="27.75" customHeight="1" x14ac:dyDescent="0.25">
      <c r="B18" s="78"/>
      <c r="C18" s="264" t="s">
        <v>17</v>
      </c>
      <c r="D18" s="265"/>
      <c r="E18" s="256" t="s">
        <v>18</v>
      </c>
      <c r="F18" s="257"/>
      <c r="G18" s="81"/>
      <c r="H18" s="82"/>
    </row>
    <row r="19" spans="2:8" ht="28.5" customHeight="1" x14ac:dyDescent="0.25">
      <c r="B19" s="78"/>
      <c r="C19" s="264" t="s">
        <v>19</v>
      </c>
      <c r="D19" s="265"/>
      <c r="E19" s="256" t="s">
        <v>20</v>
      </c>
      <c r="F19" s="257"/>
      <c r="G19" s="81"/>
      <c r="H19" s="82"/>
    </row>
    <row r="20" spans="2:8" ht="72.75" customHeight="1" x14ac:dyDescent="0.25">
      <c r="B20" s="78"/>
      <c r="C20" s="264" t="s">
        <v>21</v>
      </c>
      <c r="D20" s="265"/>
      <c r="E20" s="256" t="s">
        <v>22</v>
      </c>
      <c r="F20" s="257"/>
      <c r="G20" s="81"/>
      <c r="H20" s="82"/>
    </row>
    <row r="21" spans="2:8" ht="64.5" customHeight="1" x14ac:dyDescent="0.25">
      <c r="B21" s="78"/>
      <c r="C21" s="264" t="s">
        <v>23</v>
      </c>
      <c r="D21" s="265"/>
      <c r="E21" s="256" t="s">
        <v>24</v>
      </c>
      <c r="F21" s="257"/>
      <c r="G21" s="81"/>
      <c r="H21" s="82"/>
    </row>
    <row r="22" spans="2:8" ht="71.25" customHeight="1" x14ac:dyDescent="0.25">
      <c r="B22" s="78"/>
      <c r="C22" s="264" t="s">
        <v>25</v>
      </c>
      <c r="D22" s="265"/>
      <c r="E22" s="256" t="s">
        <v>26</v>
      </c>
      <c r="F22" s="257"/>
      <c r="G22" s="81"/>
      <c r="H22" s="82"/>
    </row>
    <row r="23" spans="2:8" ht="55.5" customHeight="1" x14ac:dyDescent="0.25">
      <c r="B23" s="78"/>
      <c r="C23" s="258" t="s">
        <v>27</v>
      </c>
      <c r="D23" s="259"/>
      <c r="E23" s="256" t="s">
        <v>28</v>
      </c>
      <c r="F23" s="257"/>
      <c r="G23" s="81"/>
      <c r="H23" s="82"/>
    </row>
    <row r="24" spans="2:8" ht="42" customHeight="1" x14ac:dyDescent="0.25">
      <c r="B24" s="78"/>
      <c r="C24" s="258" t="s">
        <v>29</v>
      </c>
      <c r="D24" s="259"/>
      <c r="E24" s="256" t="s">
        <v>30</v>
      </c>
      <c r="F24" s="257"/>
      <c r="G24" s="81"/>
      <c r="H24" s="82"/>
    </row>
    <row r="25" spans="2:8" ht="59.25" customHeight="1" x14ac:dyDescent="0.25">
      <c r="B25" s="78"/>
      <c r="C25" s="258" t="s">
        <v>31</v>
      </c>
      <c r="D25" s="259"/>
      <c r="E25" s="256" t="s">
        <v>32</v>
      </c>
      <c r="F25" s="257"/>
      <c r="G25" s="81"/>
      <c r="H25" s="82"/>
    </row>
    <row r="26" spans="2:8" ht="23.25" customHeight="1" x14ac:dyDescent="0.25">
      <c r="B26" s="78"/>
      <c r="C26" s="258" t="s">
        <v>33</v>
      </c>
      <c r="D26" s="259"/>
      <c r="E26" s="256" t="s">
        <v>34</v>
      </c>
      <c r="F26" s="257"/>
      <c r="G26" s="81"/>
      <c r="H26" s="82"/>
    </row>
    <row r="27" spans="2:8" ht="30.75" customHeight="1" x14ac:dyDescent="0.25">
      <c r="B27" s="78"/>
      <c r="C27" s="258" t="s">
        <v>35</v>
      </c>
      <c r="D27" s="259"/>
      <c r="E27" s="256" t="s">
        <v>36</v>
      </c>
      <c r="F27" s="257"/>
      <c r="G27" s="81"/>
      <c r="H27" s="82"/>
    </row>
    <row r="28" spans="2:8" ht="35.25" customHeight="1" x14ac:dyDescent="0.25">
      <c r="B28" s="78"/>
      <c r="C28" s="258" t="s">
        <v>37</v>
      </c>
      <c r="D28" s="259"/>
      <c r="E28" s="256" t="s">
        <v>38</v>
      </c>
      <c r="F28" s="257"/>
      <c r="G28" s="81"/>
      <c r="H28" s="82"/>
    </row>
    <row r="29" spans="2:8" ht="33" customHeight="1" x14ac:dyDescent="0.25">
      <c r="B29" s="78"/>
      <c r="C29" s="258" t="s">
        <v>37</v>
      </c>
      <c r="D29" s="259"/>
      <c r="E29" s="256" t="s">
        <v>38</v>
      </c>
      <c r="F29" s="257"/>
      <c r="G29" s="81"/>
      <c r="H29" s="82"/>
    </row>
    <row r="30" spans="2:8" ht="30" customHeight="1" x14ac:dyDescent="0.25">
      <c r="B30" s="78"/>
      <c r="C30" s="258" t="s">
        <v>39</v>
      </c>
      <c r="D30" s="259"/>
      <c r="E30" s="256" t="s">
        <v>40</v>
      </c>
      <c r="F30" s="257"/>
      <c r="G30" s="81"/>
      <c r="H30" s="82"/>
    </row>
    <row r="31" spans="2:8" ht="35.25" customHeight="1" x14ac:dyDescent="0.25">
      <c r="B31" s="78"/>
      <c r="C31" s="258" t="s">
        <v>41</v>
      </c>
      <c r="D31" s="259"/>
      <c r="E31" s="256" t="s">
        <v>42</v>
      </c>
      <c r="F31" s="257"/>
      <c r="G31" s="81"/>
      <c r="H31" s="82"/>
    </row>
    <row r="32" spans="2:8" ht="31.5" customHeight="1" x14ac:dyDescent="0.25">
      <c r="B32" s="78"/>
      <c r="C32" s="258" t="s">
        <v>43</v>
      </c>
      <c r="D32" s="259"/>
      <c r="E32" s="256" t="s">
        <v>44</v>
      </c>
      <c r="F32" s="257"/>
      <c r="G32" s="81"/>
      <c r="H32" s="82"/>
    </row>
    <row r="33" spans="2:8" ht="35.25" customHeight="1" x14ac:dyDescent="0.25">
      <c r="B33" s="78"/>
      <c r="C33" s="258" t="s">
        <v>45</v>
      </c>
      <c r="D33" s="259"/>
      <c r="E33" s="256" t="s">
        <v>46</v>
      </c>
      <c r="F33" s="257"/>
      <c r="G33" s="81"/>
      <c r="H33" s="82"/>
    </row>
    <row r="34" spans="2:8" ht="59.25" customHeight="1" x14ac:dyDescent="0.25">
      <c r="B34" s="78"/>
      <c r="C34" s="258" t="s">
        <v>47</v>
      </c>
      <c r="D34" s="259"/>
      <c r="E34" s="256" t="s">
        <v>48</v>
      </c>
      <c r="F34" s="257"/>
      <c r="G34" s="81"/>
      <c r="H34" s="82"/>
    </row>
    <row r="35" spans="2:8" ht="29.25" customHeight="1" x14ac:dyDescent="0.25">
      <c r="B35" s="78"/>
      <c r="C35" s="258" t="s">
        <v>49</v>
      </c>
      <c r="D35" s="259"/>
      <c r="E35" s="256" t="s">
        <v>50</v>
      </c>
      <c r="F35" s="257"/>
      <c r="G35" s="81"/>
      <c r="H35" s="82"/>
    </row>
    <row r="36" spans="2:8" ht="82.5" customHeight="1" x14ac:dyDescent="0.25">
      <c r="B36" s="78"/>
      <c r="C36" s="258" t="s">
        <v>51</v>
      </c>
      <c r="D36" s="259"/>
      <c r="E36" s="256" t="s">
        <v>52</v>
      </c>
      <c r="F36" s="257"/>
      <c r="G36" s="81"/>
      <c r="H36" s="82"/>
    </row>
    <row r="37" spans="2:8" ht="46.5" customHeight="1" x14ac:dyDescent="0.25">
      <c r="B37" s="78"/>
      <c r="C37" s="258" t="s">
        <v>53</v>
      </c>
      <c r="D37" s="259"/>
      <c r="E37" s="256" t="s">
        <v>54</v>
      </c>
      <c r="F37" s="257"/>
      <c r="G37" s="81"/>
      <c r="H37" s="82"/>
    </row>
    <row r="38" spans="2:8" ht="6.75" customHeight="1" thickBot="1" x14ac:dyDescent="0.3">
      <c r="B38" s="78"/>
      <c r="C38" s="269"/>
      <c r="D38" s="270"/>
      <c r="E38" s="271"/>
      <c r="F38" s="272"/>
      <c r="G38" s="81"/>
      <c r="H38" s="82"/>
    </row>
    <row r="39" spans="2:8" ht="15.75" thickTop="1" x14ac:dyDescent="0.25">
      <c r="B39" s="78"/>
      <c r="C39" s="79"/>
      <c r="D39" s="79"/>
      <c r="E39" s="80"/>
      <c r="F39" s="80"/>
      <c r="G39" s="81"/>
      <c r="H39" s="82"/>
    </row>
    <row r="40" spans="2:8" ht="21" customHeight="1" x14ac:dyDescent="0.25">
      <c r="B40" s="266" t="s">
        <v>55</v>
      </c>
      <c r="C40" s="267"/>
      <c r="D40" s="267"/>
      <c r="E40" s="267"/>
      <c r="F40" s="267"/>
      <c r="G40" s="267"/>
      <c r="H40" s="268"/>
    </row>
    <row r="41" spans="2:8" ht="20.25" customHeight="1" x14ac:dyDescent="0.25">
      <c r="B41" s="266" t="s">
        <v>56</v>
      </c>
      <c r="C41" s="267"/>
      <c r="D41" s="267"/>
      <c r="E41" s="267"/>
      <c r="F41" s="267"/>
      <c r="G41" s="267"/>
      <c r="H41" s="268"/>
    </row>
    <row r="42" spans="2:8" ht="20.25" customHeight="1" x14ac:dyDescent="0.25">
      <c r="B42" s="266" t="s">
        <v>57</v>
      </c>
      <c r="C42" s="267"/>
      <c r="D42" s="267"/>
      <c r="E42" s="267"/>
      <c r="F42" s="267"/>
      <c r="G42" s="267"/>
      <c r="H42" s="268"/>
    </row>
    <row r="43" spans="2:8" ht="20.25" customHeight="1" x14ac:dyDescent="0.25">
      <c r="B43" s="266" t="s">
        <v>58</v>
      </c>
      <c r="C43" s="267"/>
      <c r="D43" s="267"/>
      <c r="E43" s="267"/>
      <c r="F43" s="267"/>
      <c r="G43" s="267"/>
      <c r="H43" s="268"/>
    </row>
    <row r="44" spans="2:8" x14ac:dyDescent="0.25">
      <c r="B44" s="266" t="s">
        <v>59</v>
      </c>
      <c r="C44" s="267"/>
      <c r="D44" s="267"/>
      <c r="E44" s="267"/>
      <c r="F44" s="267"/>
      <c r="G44" s="267"/>
      <c r="H44" s="268"/>
    </row>
    <row r="45" spans="2:8" ht="15.75" thickBot="1" x14ac:dyDescent="0.3">
      <c r="B45" s="83"/>
      <c r="C45" s="84"/>
      <c r="D45" s="84"/>
      <c r="E45" s="84"/>
      <c r="F45" s="84"/>
      <c r="G45" s="84"/>
      <c r="H45" s="85"/>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1:U232"/>
  <sheetViews>
    <sheetView zoomScale="60" zoomScaleNormal="60" workbookViewId="0">
      <selection activeCell="D15" sqref="D15"/>
    </sheetView>
  </sheetViews>
  <sheetFormatPr baseColWidth="10" defaultColWidth="16.42578125" defaultRowHeight="15" x14ac:dyDescent="0.25"/>
  <cols>
    <col min="1" max="1" width="12.28515625" customWidth="1"/>
    <col min="2" max="2" width="46.140625" customWidth="1"/>
    <col min="3" max="3" width="85.5703125" customWidth="1"/>
    <col min="4" max="4" width="154.28515625" customWidth="1"/>
    <col min="5" max="5" width="165.42578125" customWidth="1"/>
    <col min="6" max="21" width="12.28515625" customWidth="1"/>
  </cols>
  <sheetData>
    <row r="1" spans="1:21" ht="33.75" x14ac:dyDescent="0.25">
      <c r="A1" s="153"/>
      <c r="B1" s="512" t="s">
        <v>400</v>
      </c>
      <c r="C1" s="513"/>
      <c r="D1" s="513"/>
      <c r="E1" s="153"/>
      <c r="F1" s="153"/>
      <c r="G1" s="153"/>
      <c r="H1" s="153"/>
      <c r="I1" s="153"/>
      <c r="J1" s="153"/>
      <c r="K1" s="153"/>
      <c r="L1" s="153"/>
      <c r="M1" s="153"/>
      <c r="N1" s="153"/>
      <c r="O1" s="153"/>
      <c r="P1" s="153"/>
      <c r="Q1" s="153"/>
      <c r="R1" s="153"/>
      <c r="S1" s="153"/>
      <c r="T1" s="153"/>
      <c r="U1" s="153"/>
    </row>
    <row r="2" spans="1:21" x14ac:dyDescent="0.25">
      <c r="A2" s="153"/>
      <c r="B2" s="153"/>
      <c r="C2" s="153"/>
      <c r="D2" s="153"/>
      <c r="E2" s="153"/>
      <c r="F2" s="153"/>
      <c r="G2" s="153"/>
      <c r="H2" s="153"/>
      <c r="I2" s="153"/>
      <c r="J2" s="153"/>
      <c r="K2" s="153"/>
      <c r="L2" s="153"/>
      <c r="M2" s="153"/>
      <c r="N2" s="153"/>
      <c r="O2" s="153"/>
      <c r="P2" s="153"/>
      <c r="Q2" s="153"/>
      <c r="R2" s="153"/>
      <c r="S2" s="153"/>
      <c r="T2" s="153"/>
      <c r="U2" s="153"/>
    </row>
    <row r="3" spans="1:21" ht="30" x14ac:dyDescent="0.25">
      <c r="A3" s="153"/>
      <c r="B3" s="154"/>
      <c r="C3" s="155" t="s">
        <v>401</v>
      </c>
      <c r="D3" s="155" t="s">
        <v>402</v>
      </c>
      <c r="E3" s="153"/>
      <c r="F3" s="153"/>
      <c r="G3" s="153"/>
      <c r="H3" s="153"/>
      <c r="I3" s="153"/>
      <c r="J3" s="153"/>
      <c r="K3" s="153"/>
      <c r="L3" s="153"/>
      <c r="M3" s="153"/>
      <c r="N3" s="153"/>
      <c r="O3" s="153"/>
      <c r="P3" s="153"/>
      <c r="Q3" s="153"/>
      <c r="R3" s="153"/>
      <c r="S3" s="153"/>
      <c r="T3" s="153"/>
      <c r="U3" s="153"/>
    </row>
    <row r="4" spans="1:21" ht="33.75" x14ac:dyDescent="0.25">
      <c r="A4" s="153" t="s">
        <v>403</v>
      </c>
      <c r="B4" s="156" t="s">
        <v>404</v>
      </c>
      <c r="C4" s="17" t="s">
        <v>405</v>
      </c>
      <c r="D4" s="157" t="s">
        <v>406</v>
      </c>
      <c r="E4" s="153"/>
      <c r="F4" s="153"/>
      <c r="G4" s="153"/>
      <c r="H4" s="153"/>
      <c r="I4" s="153"/>
      <c r="J4" s="153"/>
      <c r="K4" s="153"/>
      <c r="L4" s="153"/>
      <c r="M4" s="153"/>
      <c r="N4" s="153"/>
      <c r="O4" s="153"/>
      <c r="P4" s="153"/>
      <c r="Q4" s="153"/>
      <c r="R4" s="153"/>
      <c r="S4" s="153"/>
      <c r="T4" s="153"/>
      <c r="U4" s="153"/>
    </row>
    <row r="5" spans="1:21" ht="67.5" x14ac:dyDescent="0.25">
      <c r="A5" s="153" t="s">
        <v>407</v>
      </c>
      <c r="B5" s="158" t="s">
        <v>408</v>
      </c>
      <c r="C5" s="18" t="s">
        <v>409</v>
      </c>
      <c r="D5" s="159" t="s">
        <v>410</v>
      </c>
      <c r="E5" s="153"/>
      <c r="F5" s="153"/>
      <c r="G5" s="153"/>
      <c r="H5" s="153"/>
      <c r="I5" s="153"/>
      <c r="J5" s="153"/>
      <c r="K5" s="153"/>
      <c r="L5" s="153"/>
      <c r="M5" s="153"/>
      <c r="N5" s="153"/>
      <c r="O5" s="153"/>
      <c r="P5" s="153"/>
      <c r="Q5" s="153"/>
      <c r="R5" s="153"/>
      <c r="S5" s="153"/>
      <c r="T5" s="153"/>
      <c r="U5" s="153"/>
    </row>
    <row r="6" spans="1:21" ht="67.5" x14ac:dyDescent="0.25">
      <c r="A6" s="153" t="s">
        <v>378</v>
      </c>
      <c r="B6" s="160" t="s">
        <v>411</v>
      </c>
      <c r="C6" s="18" t="s">
        <v>412</v>
      </c>
      <c r="D6" s="159" t="s">
        <v>413</v>
      </c>
      <c r="E6" s="153"/>
      <c r="F6" s="153"/>
      <c r="G6" s="153"/>
      <c r="H6" s="153"/>
      <c r="I6" s="153"/>
      <c r="J6" s="153"/>
      <c r="K6" s="153"/>
      <c r="L6" s="153"/>
      <c r="M6" s="153"/>
      <c r="N6" s="153"/>
      <c r="O6" s="153"/>
      <c r="P6" s="153"/>
      <c r="Q6" s="153"/>
      <c r="R6" s="153"/>
      <c r="S6" s="153"/>
      <c r="T6" s="153"/>
      <c r="U6" s="153"/>
    </row>
    <row r="7" spans="1:21" ht="67.5" x14ac:dyDescent="0.25">
      <c r="A7" s="153" t="s">
        <v>414</v>
      </c>
      <c r="B7" s="161" t="s">
        <v>415</v>
      </c>
      <c r="C7" s="18" t="s">
        <v>416</v>
      </c>
      <c r="D7" s="159" t="s">
        <v>417</v>
      </c>
      <c r="E7" s="153"/>
      <c r="F7" s="153"/>
      <c r="G7" s="153"/>
      <c r="H7" s="153"/>
      <c r="I7" s="153"/>
      <c r="J7" s="153"/>
      <c r="K7" s="153"/>
      <c r="L7" s="153"/>
      <c r="M7" s="153"/>
      <c r="N7" s="153"/>
      <c r="O7" s="153"/>
      <c r="P7" s="153"/>
      <c r="Q7" s="153"/>
      <c r="R7" s="153"/>
      <c r="S7" s="153"/>
      <c r="T7" s="153"/>
      <c r="U7" s="153"/>
    </row>
    <row r="8" spans="1:21" ht="67.5" x14ac:dyDescent="0.25">
      <c r="A8" s="153" t="s">
        <v>418</v>
      </c>
      <c r="B8" s="162" t="s">
        <v>419</v>
      </c>
      <c r="C8" s="18" t="s">
        <v>420</v>
      </c>
      <c r="D8" s="159" t="s">
        <v>421</v>
      </c>
      <c r="E8" s="153"/>
      <c r="F8" s="153"/>
      <c r="G8" s="153"/>
      <c r="H8" s="153"/>
      <c r="I8" s="153"/>
      <c r="J8" s="153"/>
      <c r="K8" s="153"/>
      <c r="L8" s="153"/>
      <c r="M8" s="153"/>
      <c r="N8" s="153"/>
      <c r="O8" s="153"/>
      <c r="P8" s="153"/>
      <c r="Q8" s="153"/>
      <c r="R8" s="153"/>
      <c r="S8" s="153"/>
      <c r="T8" s="153"/>
      <c r="U8" s="153"/>
    </row>
    <row r="9" spans="1:21" ht="20.25" x14ac:dyDescent="0.25">
      <c r="A9" s="153"/>
      <c r="B9" s="153"/>
      <c r="C9" s="163"/>
      <c r="D9" s="163"/>
      <c r="E9" s="153"/>
      <c r="F9" s="153"/>
      <c r="G9" s="153"/>
      <c r="H9" s="153"/>
      <c r="I9" s="153"/>
      <c r="J9" s="153"/>
      <c r="K9" s="153"/>
      <c r="L9" s="153"/>
      <c r="M9" s="153"/>
      <c r="N9" s="153"/>
      <c r="O9" s="153"/>
      <c r="P9" s="153"/>
      <c r="Q9" s="153"/>
      <c r="R9" s="153"/>
      <c r="S9" s="153"/>
      <c r="T9" s="153"/>
      <c r="U9" s="153"/>
    </row>
    <row r="10" spans="1:21" ht="16.5" x14ac:dyDescent="0.25">
      <c r="A10" s="153"/>
      <c r="B10" s="164"/>
      <c r="C10" s="164"/>
      <c r="D10" s="164"/>
      <c r="E10" s="153"/>
      <c r="F10" s="153"/>
      <c r="G10" s="153"/>
      <c r="H10" s="153"/>
      <c r="I10" s="153"/>
      <c r="J10" s="153"/>
      <c r="K10" s="153"/>
      <c r="L10" s="153"/>
      <c r="M10" s="153"/>
      <c r="N10" s="153"/>
      <c r="O10" s="153"/>
      <c r="P10" s="153"/>
      <c r="Q10" s="153"/>
      <c r="R10" s="153"/>
      <c r="S10" s="153"/>
      <c r="T10" s="153"/>
      <c r="U10" s="153"/>
    </row>
    <row r="11" spans="1:21" x14ac:dyDescent="0.25">
      <c r="A11" s="153"/>
      <c r="B11" s="153" t="s">
        <v>422</v>
      </c>
      <c r="C11" s="153" t="s">
        <v>423</v>
      </c>
      <c r="D11" s="153" t="s">
        <v>191</v>
      </c>
      <c r="E11" s="153"/>
      <c r="F11" s="153"/>
      <c r="G11" s="153"/>
      <c r="H11" s="153"/>
      <c r="I11" s="153"/>
      <c r="J11" s="153"/>
      <c r="K11" s="153"/>
      <c r="L11" s="153"/>
      <c r="M11" s="153"/>
      <c r="N11" s="153"/>
      <c r="O11" s="153"/>
      <c r="P11" s="153"/>
      <c r="Q11" s="153"/>
      <c r="R11" s="153"/>
      <c r="S11" s="153"/>
      <c r="T11" s="153"/>
      <c r="U11" s="153"/>
    </row>
    <row r="12" spans="1:21" x14ac:dyDescent="0.25">
      <c r="A12" s="153"/>
      <c r="B12" s="153" t="s">
        <v>424</v>
      </c>
      <c r="C12" s="153" t="s">
        <v>313</v>
      </c>
      <c r="D12" s="153" t="s">
        <v>425</v>
      </c>
      <c r="E12" s="153"/>
      <c r="F12" s="153"/>
      <c r="G12" s="153"/>
      <c r="H12" s="153"/>
      <c r="I12" s="153"/>
      <c r="J12" s="153"/>
      <c r="K12" s="153"/>
      <c r="L12" s="153"/>
      <c r="M12" s="153"/>
      <c r="N12" s="153"/>
      <c r="O12" s="153"/>
      <c r="P12" s="153"/>
      <c r="Q12" s="153"/>
      <c r="R12" s="153"/>
      <c r="S12" s="153"/>
      <c r="T12" s="153"/>
      <c r="U12" s="153"/>
    </row>
    <row r="13" spans="1:21" x14ac:dyDescent="0.25">
      <c r="A13" s="153"/>
      <c r="B13" s="153"/>
      <c r="C13" s="153" t="s">
        <v>426</v>
      </c>
      <c r="D13" s="153" t="s">
        <v>427</v>
      </c>
      <c r="E13" s="153"/>
      <c r="F13" s="153"/>
      <c r="G13" s="153"/>
      <c r="H13" s="153"/>
      <c r="I13" s="153"/>
      <c r="J13" s="153"/>
      <c r="K13" s="153"/>
      <c r="L13" s="153"/>
      <c r="M13" s="153"/>
      <c r="N13" s="153"/>
      <c r="O13" s="153"/>
      <c r="P13" s="153"/>
      <c r="Q13" s="153"/>
      <c r="R13" s="153"/>
      <c r="S13" s="153"/>
      <c r="T13" s="153"/>
      <c r="U13" s="153"/>
    </row>
    <row r="14" spans="1:21" x14ac:dyDescent="0.25">
      <c r="A14" s="153"/>
      <c r="B14" s="153"/>
      <c r="C14" s="153" t="s">
        <v>428</v>
      </c>
      <c r="D14" s="153" t="s">
        <v>429</v>
      </c>
      <c r="E14" s="153"/>
      <c r="F14" s="153"/>
      <c r="G14" s="153"/>
      <c r="H14" s="153"/>
      <c r="I14" s="153"/>
      <c r="J14" s="153"/>
      <c r="K14" s="153"/>
      <c r="L14" s="153"/>
      <c r="M14" s="153"/>
      <c r="N14" s="153"/>
      <c r="O14" s="153"/>
      <c r="P14" s="153"/>
      <c r="Q14" s="153"/>
      <c r="R14" s="153"/>
      <c r="S14" s="153"/>
      <c r="T14" s="153"/>
      <c r="U14" s="153"/>
    </row>
    <row r="15" spans="1:21" x14ac:dyDescent="0.25">
      <c r="A15" s="153"/>
      <c r="B15" s="153"/>
      <c r="C15" s="153" t="s">
        <v>430</v>
      </c>
      <c r="D15" s="153" t="s">
        <v>431</v>
      </c>
      <c r="E15" s="153"/>
      <c r="F15" s="153"/>
      <c r="G15" s="153"/>
      <c r="H15" s="153"/>
      <c r="I15" s="153"/>
      <c r="J15" s="153"/>
      <c r="K15" s="153"/>
      <c r="L15" s="153"/>
      <c r="M15" s="153"/>
      <c r="N15" s="153"/>
      <c r="O15" s="153"/>
      <c r="P15" s="153"/>
      <c r="Q15" s="153"/>
      <c r="R15" s="153"/>
      <c r="S15" s="153"/>
      <c r="T15" s="153"/>
      <c r="U15" s="153"/>
    </row>
    <row r="16" spans="1:21" x14ac:dyDescent="0.25">
      <c r="A16" s="153"/>
      <c r="B16" s="153"/>
      <c r="C16" s="153"/>
      <c r="D16" s="153"/>
      <c r="E16" s="153"/>
      <c r="F16" s="153"/>
      <c r="G16" s="153"/>
      <c r="H16" s="153"/>
      <c r="I16" s="153"/>
      <c r="J16" s="153"/>
      <c r="K16" s="153"/>
      <c r="L16" s="153"/>
      <c r="M16" s="153"/>
      <c r="N16" s="153"/>
      <c r="O16" s="153"/>
    </row>
    <row r="17" spans="1:15" x14ac:dyDescent="0.25">
      <c r="A17" s="153"/>
      <c r="B17" s="153"/>
      <c r="C17" s="153"/>
      <c r="D17" s="153"/>
      <c r="E17" s="153"/>
      <c r="F17" s="153"/>
      <c r="G17" s="153"/>
      <c r="H17" s="153"/>
      <c r="I17" s="153"/>
      <c r="J17" s="153"/>
      <c r="K17" s="153"/>
      <c r="L17" s="153"/>
      <c r="M17" s="153"/>
      <c r="N17" s="153"/>
      <c r="O17" s="153"/>
    </row>
    <row r="18" spans="1:15" x14ac:dyDescent="0.25">
      <c r="A18" s="153"/>
      <c r="B18" s="153"/>
      <c r="C18" s="153"/>
      <c r="D18" s="153"/>
      <c r="E18" s="153"/>
      <c r="F18" s="153"/>
      <c r="G18" s="153"/>
      <c r="H18" s="153"/>
      <c r="I18" s="153"/>
      <c r="J18" s="153"/>
      <c r="K18" s="153"/>
      <c r="L18" s="153"/>
      <c r="M18" s="153"/>
      <c r="N18" s="153"/>
      <c r="O18" s="153"/>
    </row>
    <row r="19" spans="1:15" x14ac:dyDescent="0.25">
      <c r="A19" s="153"/>
      <c r="B19" s="153"/>
      <c r="C19" s="153"/>
      <c r="D19" s="153"/>
      <c r="E19" s="153"/>
      <c r="F19" s="153"/>
      <c r="G19" s="153"/>
      <c r="H19" s="153"/>
      <c r="I19" s="153"/>
      <c r="J19" s="153"/>
      <c r="K19" s="153"/>
      <c r="L19" s="153"/>
      <c r="M19" s="153"/>
      <c r="N19" s="153"/>
      <c r="O19" s="153"/>
    </row>
    <row r="20" spans="1:15" x14ac:dyDescent="0.25">
      <c r="A20" s="153"/>
      <c r="B20" s="153"/>
      <c r="C20" s="153"/>
      <c r="D20" s="153"/>
      <c r="E20" s="153"/>
      <c r="F20" s="153"/>
      <c r="G20" s="153"/>
      <c r="H20" s="153"/>
      <c r="I20" s="153"/>
      <c r="J20" s="153"/>
      <c r="K20" s="153"/>
      <c r="L20" s="153"/>
      <c r="M20" s="153"/>
      <c r="N20" s="153"/>
      <c r="O20" s="153"/>
    </row>
    <row r="21" spans="1:15" ht="15.75" customHeight="1" x14ac:dyDescent="0.25">
      <c r="A21" s="153"/>
      <c r="B21" s="153"/>
      <c r="C21" s="153"/>
      <c r="D21" s="153"/>
      <c r="E21" s="153"/>
      <c r="F21" s="153"/>
      <c r="G21" s="153"/>
      <c r="H21" s="153"/>
      <c r="I21" s="153"/>
      <c r="J21" s="153"/>
      <c r="K21" s="153"/>
      <c r="L21" s="153"/>
      <c r="M21" s="153"/>
      <c r="N21" s="153"/>
      <c r="O21" s="153"/>
    </row>
    <row r="22" spans="1:15" ht="15.75" customHeight="1" x14ac:dyDescent="0.25">
      <c r="A22" s="153"/>
      <c r="B22" s="153"/>
      <c r="C22" s="163"/>
      <c r="D22" s="163"/>
      <c r="E22" s="153"/>
      <c r="F22" s="153"/>
      <c r="G22" s="153"/>
      <c r="H22" s="153"/>
      <c r="I22" s="153"/>
      <c r="J22" s="153"/>
      <c r="K22" s="153"/>
      <c r="L22" s="153"/>
      <c r="M22" s="153"/>
      <c r="N22" s="153"/>
      <c r="O22" s="153"/>
    </row>
    <row r="23" spans="1:15" ht="15.75" customHeight="1" x14ac:dyDescent="0.25">
      <c r="A23" s="153"/>
      <c r="B23" s="153"/>
      <c r="C23" s="163"/>
      <c r="D23" s="163"/>
      <c r="E23" s="153"/>
      <c r="F23" s="153"/>
      <c r="G23" s="153"/>
      <c r="H23" s="153"/>
      <c r="I23" s="153"/>
      <c r="J23" s="153"/>
      <c r="K23" s="153"/>
      <c r="L23" s="153"/>
      <c r="M23" s="153"/>
      <c r="N23" s="153"/>
      <c r="O23" s="153"/>
    </row>
    <row r="24" spans="1:15" ht="15.75" customHeight="1" x14ac:dyDescent="0.25">
      <c r="A24" s="153"/>
      <c r="B24" s="153"/>
      <c r="C24" s="163"/>
      <c r="D24" s="163"/>
      <c r="E24" s="153"/>
      <c r="F24" s="153"/>
      <c r="G24" s="153"/>
      <c r="H24" s="153"/>
      <c r="I24" s="153"/>
      <c r="J24" s="153"/>
      <c r="K24" s="153"/>
      <c r="L24" s="153"/>
      <c r="M24" s="153"/>
      <c r="N24" s="153"/>
      <c r="O24" s="153"/>
    </row>
    <row r="25" spans="1:15" ht="15.75" customHeight="1" x14ac:dyDescent="0.25">
      <c r="A25" s="153"/>
      <c r="B25" s="153"/>
      <c r="C25" s="163"/>
      <c r="D25" s="163"/>
      <c r="E25" s="153"/>
      <c r="F25" s="153"/>
      <c r="G25" s="153"/>
      <c r="H25" s="153"/>
      <c r="I25" s="153"/>
      <c r="J25" s="153"/>
      <c r="K25" s="153"/>
      <c r="L25" s="153"/>
      <c r="M25" s="153"/>
      <c r="N25" s="153"/>
      <c r="O25" s="153"/>
    </row>
    <row r="26" spans="1:15" ht="15.75" customHeight="1" x14ac:dyDescent="0.25">
      <c r="A26" s="153"/>
      <c r="B26" s="153"/>
      <c r="C26" s="163"/>
      <c r="D26" s="163"/>
      <c r="E26" s="153"/>
      <c r="F26" s="153"/>
      <c r="G26" s="153"/>
      <c r="H26" s="153"/>
      <c r="I26" s="153"/>
      <c r="J26" s="153"/>
      <c r="K26" s="153"/>
      <c r="L26" s="153"/>
      <c r="M26" s="153"/>
      <c r="N26" s="153"/>
      <c r="O26" s="153"/>
    </row>
    <row r="27" spans="1:15" ht="15.75" customHeight="1" x14ac:dyDescent="0.25">
      <c r="A27" s="153"/>
      <c r="B27" s="153"/>
      <c r="C27" s="163"/>
      <c r="D27" s="163"/>
      <c r="E27" s="153"/>
      <c r="F27" s="153"/>
      <c r="G27" s="153"/>
      <c r="H27" s="153"/>
      <c r="I27" s="153"/>
      <c r="J27" s="153"/>
      <c r="K27" s="153"/>
      <c r="L27" s="153"/>
      <c r="M27" s="153"/>
      <c r="N27" s="153"/>
      <c r="O27" s="153"/>
    </row>
    <row r="28" spans="1:15" ht="15.75" customHeight="1" x14ac:dyDescent="0.25">
      <c r="A28" s="153"/>
      <c r="B28" s="153"/>
      <c r="C28" s="163"/>
      <c r="D28" s="163"/>
      <c r="E28" s="153"/>
      <c r="F28" s="153"/>
      <c r="G28" s="153"/>
      <c r="H28" s="153"/>
      <c r="I28" s="153"/>
      <c r="J28" s="153"/>
      <c r="K28" s="153"/>
      <c r="L28" s="153"/>
      <c r="M28" s="153"/>
      <c r="N28" s="153"/>
      <c r="O28" s="153"/>
    </row>
    <row r="29" spans="1:15" ht="15.75" customHeight="1" x14ac:dyDescent="0.25">
      <c r="A29" s="153"/>
      <c r="B29" s="153"/>
      <c r="C29" s="163"/>
      <c r="D29" s="163"/>
      <c r="E29" s="153"/>
      <c r="F29" s="153"/>
      <c r="G29" s="153"/>
      <c r="H29" s="153"/>
      <c r="I29" s="153"/>
      <c r="J29" s="153"/>
      <c r="K29" s="153"/>
      <c r="L29" s="153"/>
      <c r="M29" s="153"/>
      <c r="N29" s="153"/>
      <c r="O29" s="153"/>
    </row>
    <row r="30" spans="1:15" ht="15.75" customHeight="1" x14ac:dyDescent="0.25">
      <c r="A30" s="153"/>
      <c r="B30" s="153"/>
      <c r="C30" s="163"/>
      <c r="D30" s="163"/>
      <c r="E30" s="153"/>
      <c r="F30" s="153"/>
      <c r="G30" s="153"/>
      <c r="H30" s="153"/>
      <c r="I30" s="153"/>
      <c r="J30" s="153"/>
      <c r="K30" s="153"/>
      <c r="L30" s="153"/>
      <c r="M30" s="153"/>
      <c r="N30" s="153"/>
      <c r="O30" s="153"/>
    </row>
    <row r="31" spans="1:15" ht="15.75" customHeight="1" x14ac:dyDescent="0.25">
      <c r="A31" s="153"/>
      <c r="B31" s="153"/>
      <c r="C31" s="163"/>
      <c r="D31" s="163"/>
      <c r="E31" s="153"/>
      <c r="F31" s="153"/>
      <c r="G31" s="153"/>
      <c r="H31" s="153"/>
      <c r="I31" s="153"/>
      <c r="J31" s="153"/>
      <c r="K31" s="153"/>
      <c r="L31" s="153"/>
      <c r="M31" s="153"/>
      <c r="N31" s="153"/>
      <c r="O31" s="153"/>
    </row>
    <row r="32" spans="1:15" ht="15.75" customHeight="1" x14ac:dyDescent="0.25">
      <c r="A32" s="153"/>
      <c r="B32" s="153"/>
      <c r="C32" s="163"/>
      <c r="D32" s="163"/>
      <c r="E32" s="153"/>
      <c r="F32" s="153"/>
      <c r="G32" s="153"/>
      <c r="H32" s="153"/>
      <c r="I32" s="153"/>
      <c r="J32" s="153"/>
      <c r="K32" s="153"/>
      <c r="L32" s="153"/>
      <c r="M32" s="153"/>
      <c r="N32" s="153"/>
      <c r="O32" s="153"/>
    </row>
    <row r="33" spans="1:15" ht="15.75" customHeight="1" x14ac:dyDescent="0.25">
      <c r="A33" s="153"/>
      <c r="B33" s="153"/>
      <c r="C33" s="163"/>
      <c r="D33" s="163"/>
      <c r="E33" s="153"/>
      <c r="F33" s="153"/>
      <c r="G33" s="153"/>
      <c r="H33" s="153"/>
      <c r="I33" s="153"/>
      <c r="J33" s="153"/>
      <c r="K33" s="153"/>
      <c r="L33" s="153"/>
      <c r="M33" s="153"/>
      <c r="N33" s="153"/>
      <c r="O33" s="153"/>
    </row>
    <row r="34" spans="1:15" ht="15.75" customHeight="1" x14ac:dyDescent="0.25">
      <c r="A34" s="153"/>
      <c r="B34" s="153"/>
      <c r="C34" s="163"/>
      <c r="D34" s="163"/>
      <c r="E34" s="153"/>
      <c r="F34" s="153"/>
      <c r="G34" s="153"/>
      <c r="H34" s="153"/>
      <c r="I34" s="153"/>
      <c r="J34" s="153"/>
      <c r="K34" s="153"/>
      <c r="L34" s="153"/>
      <c r="M34" s="153"/>
      <c r="N34" s="153"/>
      <c r="O34" s="153"/>
    </row>
    <row r="35" spans="1:15" ht="15.75" customHeight="1" x14ac:dyDescent="0.25">
      <c r="A35" s="153"/>
      <c r="B35" s="153"/>
      <c r="C35" s="163"/>
      <c r="D35" s="163"/>
      <c r="E35" s="153"/>
      <c r="F35" s="153"/>
      <c r="G35" s="153"/>
      <c r="H35" s="153"/>
      <c r="I35" s="153"/>
      <c r="J35" s="153"/>
      <c r="K35" s="153"/>
      <c r="L35" s="153"/>
      <c r="M35" s="153"/>
      <c r="N35" s="153"/>
      <c r="O35" s="153"/>
    </row>
    <row r="36" spans="1:15" ht="15.75" customHeight="1" x14ac:dyDescent="0.25">
      <c r="A36" s="153"/>
      <c r="B36" s="153"/>
      <c r="C36" s="163"/>
      <c r="D36" s="163"/>
      <c r="E36" s="153"/>
      <c r="F36" s="153"/>
      <c r="G36" s="153"/>
      <c r="H36" s="153"/>
      <c r="I36" s="153"/>
      <c r="J36" s="153"/>
      <c r="K36" s="153"/>
      <c r="L36" s="153"/>
      <c r="M36" s="153"/>
      <c r="N36" s="153"/>
      <c r="O36" s="153"/>
    </row>
    <row r="37" spans="1:15" ht="15.75" customHeight="1" x14ac:dyDescent="0.25">
      <c r="A37" s="153"/>
      <c r="B37" s="153"/>
      <c r="C37" s="163"/>
      <c r="D37" s="163"/>
      <c r="E37" s="153"/>
      <c r="F37" s="153"/>
      <c r="G37" s="153"/>
      <c r="H37" s="153"/>
      <c r="I37" s="153"/>
      <c r="J37" s="153"/>
      <c r="K37" s="153"/>
      <c r="L37" s="153"/>
      <c r="M37" s="153"/>
      <c r="N37" s="153"/>
      <c r="O37" s="153"/>
    </row>
    <row r="38" spans="1:15" ht="15.75" customHeight="1" x14ac:dyDescent="0.25">
      <c r="A38" s="153"/>
      <c r="B38" s="153"/>
      <c r="C38" s="163"/>
      <c r="D38" s="163"/>
      <c r="E38" s="153"/>
      <c r="F38" s="153"/>
      <c r="G38" s="153"/>
      <c r="H38" s="153"/>
      <c r="I38" s="153"/>
      <c r="J38" s="153"/>
      <c r="K38" s="153"/>
      <c r="L38" s="153"/>
      <c r="M38" s="153"/>
      <c r="N38" s="153"/>
      <c r="O38" s="153"/>
    </row>
    <row r="39" spans="1:15" ht="15.75" customHeight="1" x14ac:dyDescent="0.25">
      <c r="A39" s="153"/>
      <c r="B39" s="153"/>
      <c r="C39" s="163"/>
      <c r="D39" s="163"/>
      <c r="E39" s="153"/>
      <c r="F39" s="153"/>
      <c r="G39" s="153"/>
      <c r="H39" s="153"/>
      <c r="I39" s="153"/>
      <c r="J39" s="153"/>
      <c r="K39" s="153"/>
      <c r="L39" s="153"/>
      <c r="M39" s="153"/>
      <c r="N39" s="153"/>
      <c r="O39" s="153"/>
    </row>
    <row r="40" spans="1:15" ht="15.75" customHeight="1" x14ac:dyDescent="0.25">
      <c r="A40" s="153"/>
      <c r="B40" s="153"/>
      <c r="C40" s="163"/>
      <c r="D40" s="163"/>
      <c r="E40" s="153"/>
      <c r="F40" s="153"/>
      <c r="G40" s="153"/>
      <c r="H40" s="153"/>
      <c r="I40" s="153"/>
      <c r="J40" s="153"/>
      <c r="K40" s="153"/>
      <c r="L40" s="153"/>
      <c r="M40" s="153"/>
      <c r="N40" s="153"/>
      <c r="O40" s="153"/>
    </row>
    <row r="41" spans="1:15" ht="15.75" customHeight="1" x14ac:dyDescent="0.25">
      <c r="A41" s="153"/>
      <c r="B41" s="153"/>
      <c r="C41" s="163"/>
      <c r="D41" s="163"/>
      <c r="E41" s="153"/>
      <c r="F41" s="153"/>
      <c r="G41" s="153"/>
      <c r="H41" s="153"/>
      <c r="I41" s="153"/>
      <c r="J41" s="153"/>
      <c r="K41" s="153"/>
      <c r="L41" s="153"/>
      <c r="M41" s="153"/>
      <c r="N41" s="153"/>
      <c r="O41" s="153"/>
    </row>
    <row r="42" spans="1:15" ht="15.75" customHeight="1" x14ac:dyDescent="0.25">
      <c r="A42" s="153"/>
      <c r="B42" s="153"/>
      <c r="C42" s="163"/>
      <c r="D42" s="163"/>
      <c r="E42" s="153"/>
      <c r="F42" s="153"/>
      <c r="G42" s="153"/>
      <c r="H42" s="153"/>
      <c r="I42" s="153"/>
      <c r="J42" s="153"/>
      <c r="K42" s="153"/>
      <c r="L42" s="153"/>
      <c r="M42" s="153"/>
      <c r="N42" s="153"/>
      <c r="O42" s="153"/>
    </row>
    <row r="43" spans="1:15" ht="15.75" customHeight="1" x14ac:dyDescent="0.25">
      <c r="A43" s="153"/>
      <c r="B43" s="153"/>
      <c r="C43" s="163"/>
      <c r="D43" s="163"/>
      <c r="E43" s="153"/>
      <c r="F43" s="153"/>
      <c r="G43" s="153"/>
      <c r="H43" s="153"/>
      <c r="I43" s="153"/>
      <c r="J43" s="153"/>
      <c r="K43" s="153"/>
      <c r="L43" s="153"/>
      <c r="M43" s="153"/>
      <c r="N43" s="153"/>
      <c r="O43" s="153"/>
    </row>
    <row r="44" spans="1:15" ht="15.75" customHeight="1" x14ac:dyDescent="0.25">
      <c r="A44" s="153"/>
      <c r="B44" s="153"/>
      <c r="C44" s="163"/>
      <c r="D44" s="163"/>
      <c r="E44" s="153"/>
      <c r="F44" s="153"/>
      <c r="G44" s="153"/>
      <c r="H44" s="153"/>
      <c r="I44" s="153"/>
      <c r="J44" s="153"/>
      <c r="K44" s="153"/>
      <c r="L44" s="153"/>
      <c r="M44" s="153"/>
      <c r="N44" s="153"/>
      <c r="O44" s="153"/>
    </row>
    <row r="45" spans="1:15" ht="15.75" customHeight="1" x14ac:dyDescent="0.25">
      <c r="A45" s="153"/>
      <c r="B45" s="153"/>
      <c r="C45" s="163"/>
      <c r="D45" s="163"/>
      <c r="E45" s="153"/>
      <c r="F45" s="153"/>
      <c r="G45" s="153"/>
      <c r="H45" s="153"/>
      <c r="I45" s="153"/>
      <c r="J45" s="153"/>
      <c r="K45" s="153"/>
      <c r="L45" s="153"/>
      <c r="M45" s="153"/>
      <c r="N45" s="153"/>
      <c r="O45" s="153"/>
    </row>
    <row r="46" spans="1:15" ht="15.75" customHeight="1" x14ac:dyDescent="0.25">
      <c r="A46" s="153"/>
      <c r="B46" s="153"/>
      <c r="C46" s="163"/>
      <c r="D46" s="163"/>
      <c r="E46" s="153"/>
      <c r="F46" s="153"/>
      <c r="G46" s="153"/>
      <c r="H46" s="153"/>
      <c r="I46" s="153"/>
      <c r="J46" s="153"/>
      <c r="K46" s="153"/>
      <c r="L46" s="153"/>
      <c r="M46" s="153"/>
      <c r="N46" s="153"/>
      <c r="O46" s="153"/>
    </row>
    <row r="47" spans="1:15" ht="15.75" customHeight="1" x14ac:dyDescent="0.25">
      <c r="A47" s="153"/>
      <c r="B47" s="153"/>
      <c r="C47" s="163"/>
      <c r="D47" s="163"/>
      <c r="E47" s="153"/>
      <c r="F47" s="153"/>
      <c r="G47" s="153"/>
      <c r="H47" s="153"/>
      <c r="I47" s="153"/>
      <c r="J47" s="153"/>
      <c r="K47" s="153"/>
      <c r="L47" s="153"/>
      <c r="M47" s="153"/>
      <c r="N47" s="153"/>
      <c r="O47" s="153"/>
    </row>
    <row r="48" spans="1:15" ht="15.75" customHeight="1" x14ac:dyDescent="0.25">
      <c r="A48" s="153"/>
      <c r="B48" s="153"/>
      <c r="C48" s="163"/>
      <c r="D48" s="163"/>
      <c r="E48" s="153"/>
      <c r="F48" s="153"/>
      <c r="G48" s="153"/>
      <c r="H48" s="153"/>
      <c r="I48" s="153"/>
      <c r="J48" s="153"/>
      <c r="K48" s="153"/>
      <c r="L48" s="153"/>
      <c r="M48" s="153"/>
      <c r="N48" s="153"/>
      <c r="O48" s="153"/>
    </row>
    <row r="49" spans="1:15" ht="15.75" customHeight="1" x14ac:dyDescent="0.25">
      <c r="A49" s="153"/>
      <c r="B49" s="153"/>
      <c r="C49" s="163"/>
      <c r="D49" s="163"/>
      <c r="E49" s="153"/>
      <c r="F49" s="153"/>
      <c r="G49" s="153"/>
      <c r="H49" s="153"/>
      <c r="I49" s="153"/>
      <c r="J49" s="153"/>
      <c r="K49" s="153"/>
      <c r="L49" s="153"/>
      <c r="M49" s="153"/>
      <c r="N49" s="153"/>
      <c r="O49" s="153"/>
    </row>
    <row r="50" spans="1:15" ht="15.75" customHeight="1" x14ac:dyDescent="0.25">
      <c r="A50" s="153"/>
      <c r="B50" s="153"/>
      <c r="C50" s="163"/>
      <c r="D50" s="163"/>
      <c r="E50" s="153"/>
      <c r="F50" s="153"/>
      <c r="G50" s="153"/>
      <c r="H50" s="153"/>
      <c r="I50" s="153"/>
      <c r="J50" s="153"/>
      <c r="K50" s="153"/>
      <c r="L50" s="153"/>
      <c r="M50" s="153"/>
      <c r="N50" s="153"/>
      <c r="O50" s="153"/>
    </row>
    <row r="51" spans="1:15" ht="15.75" customHeight="1" x14ac:dyDescent="0.25">
      <c r="A51" s="153"/>
      <c r="B51" s="153"/>
      <c r="C51" s="163"/>
      <c r="D51" s="163"/>
      <c r="E51" s="153"/>
      <c r="F51" s="153"/>
      <c r="G51" s="153"/>
      <c r="H51" s="153"/>
      <c r="I51" s="153"/>
      <c r="J51" s="153"/>
      <c r="K51" s="153"/>
      <c r="L51" s="153"/>
      <c r="M51" s="153"/>
      <c r="N51" s="153"/>
      <c r="O51" s="153"/>
    </row>
    <row r="52" spans="1:15" ht="15.75" customHeight="1" x14ac:dyDescent="0.25">
      <c r="A52" s="153"/>
      <c r="B52" s="153"/>
      <c r="C52" s="163"/>
      <c r="D52" s="163"/>
    </row>
    <row r="53" spans="1:15" ht="15.75" customHeight="1" x14ac:dyDescent="0.25">
      <c r="A53" s="153"/>
      <c r="B53" s="153"/>
      <c r="C53" s="163"/>
      <c r="D53" s="163"/>
    </row>
    <row r="54" spans="1:15" ht="15.75" customHeight="1" x14ac:dyDescent="0.25">
      <c r="A54" s="153"/>
      <c r="B54" s="153"/>
      <c r="C54" s="163"/>
      <c r="D54" s="163"/>
    </row>
    <row r="55" spans="1:15" ht="15.75" customHeight="1" x14ac:dyDescent="0.25">
      <c r="A55" s="153"/>
      <c r="B55" s="153"/>
      <c r="C55" s="163"/>
      <c r="D55" s="163"/>
    </row>
    <row r="56" spans="1:15" ht="15.75" customHeight="1" x14ac:dyDescent="0.25">
      <c r="A56" s="153"/>
      <c r="B56" s="153"/>
      <c r="C56" s="163"/>
      <c r="D56" s="163"/>
    </row>
    <row r="57" spans="1:15" ht="15.75" customHeight="1" x14ac:dyDescent="0.25">
      <c r="A57" s="153"/>
      <c r="B57" s="153"/>
      <c r="C57" s="163"/>
      <c r="D57" s="163"/>
    </row>
    <row r="58" spans="1:15" ht="15.75" customHeight="1" x14ac:dyDescent="0.25">
      <c r="A58" s="153"/>
      <c r="B58" s="153"/>
      <c r="C58" s="163"/>
      <c r="D58" s="163"/>
    </row>
    <row r="59" spans="1:15" ht="15.75" customHeight="1" x14ac:dyDescent="0.25">
      <c r="A59" s="153"/>
      <c r="B59" s="153"/>
      <c r="C59" s="163"/>
      <c r="D59" s="163"/>
    </row>
    <row r="60" spans="1:15" ht="15.75" customHeight="1" x14ac:dyDescent="0.25">
      <c r="A60" s="153"/>
      <c r="B60" s="153"/>
      <c r="C60" s="163"/>
      <c r="D60" s="163"/>
    </row>
    <row r="61" spans="1:15" ht="15.75" customHeight="1" x14ac:dyDescent="0.25">
      <c r="A61" s="153"/>
      <c r="B61" s="153"/>
      <c r="C61" s="163"/>
      <c r="D61" s="163"/>
    </row>
    <row r="62" spans="1:15" ht="15.75" customHeight="1" x14ac:dyDescent="0.25">
      <c r="A62" s="153"/>
      <c r="B62" s="153"/>
      <c r="C62" s="163"/>
      <c r="D62" s="163"/>
    </row>
    <row r="63" spans="1:15" ht="15.75" customHeight="1" x14ac:dyDescent="0.25">
      <c r="A63" s="153"/>
      <c r="B63" s="153"/>
      <c r="C63" s="163"/>
      <c r="D63" s="163"/>
    </row>
    <row r="64" spans="1:15" ht="15.75" customHeight="1" x14ac:dyDescent="0.25">
      <c r="A64" s="153"/>
      <c r="B64" s="153"/>
      <c r="C64" s="163"/>
      <c r="D64" s="163"/>
    </row>
    <row r="65" spans="1:4" ht="15.75" customHeight="1" x14ac:dyDescent="0.25">
      <c r="A65" s="153"/>
      <c r="B65" s="153"/>
      <c r="C65" s="163"/>
      <c r="D65" s="163"/>
    </row>
    <row r="66" spans="1:4" ht="15.75" customHeight="1" x14ac:dyDescent="0.25">
      <c r="A66" s="153"/>
      <c r="B66" s="153"/>
      <c r="C66" s="163"/>
      <c r="D66" s="163"/>
    </row>
    <row r="67" spans="1:4" ht="15.75" customHeight="1" x14ac:dyDescent="0.25">
      <c r="A67" s="153"/>
      <c r="B67" s="153"/>
      <c r="C67" s="163"/>
      <c r="D67" s="163"/>
    </row>
    <row r="68" spans="1:4" ht="15.75" customHeight="1" x14ac:dyDescent="0.25">
      <c r="A68" s="153"/>
      <c r="B68" s="153"/>
      <c r="C68" s="163"/>
      <c r="D68" s="163"/>
    </row>
    <row r="69" spans="1:4" ht="15.75" customHeight="1" x14ac:dyDescent="0.25">
      <c r="A69" s="153"/>
      <c r="B69" s="153"/>
      <c r="C69" s="163"/>
      <c r="D69" s="163"/>
    </row>
    <row r="70" spans="1:4" ht="15.75" customHeight="1" x14ac:dyDescent="0.25">
      <c r="A70" s="153"/>
      <c r="B70" s="153"/>
      <c r="C70" s="163"/>
      <c r="D70" s="163"/>
    </row>
    <row r="71" spans="1:4" ht="15.75" customHeight="1" x14ac:dyDescent="0.25">
      <c r="A71" s="153"/>
      <c r="B71" s="153"/>
      <c r="C71" s="163"/>
      <c r="D71" s="163"/>
    </row>
    <row r="72" spans="1:4" ht="15.75" customHeight="1" x14ac:dyDescent="0.25">
      <c r="A72" s="153"/>
      <c r="B72" s="153"/>
      <c r="C72" s="163"/>
      <c r="D72" s="163"/>
    </row>
    <row r="73" spans="1:4" ht="15.75" customHeight="1" x14ac:dyDescent="0.25">
      <c r="A73" s="153"/>
      <c r="B73" s="153"/>
      <c r="C73" s="163"/>
      <c r="D73" s="163"/>
    </row>
    <row r="74" spans="1:4" ht="15.75" customHeight="1" x14ac:dyDescent="0.25">
      <c r="A74" s="153"/>
      <c r="B74" s="153"/>
      <c r="C74" s="163"/>
      <c r="D74" s="163"/>
    </row>
    <row r="75" spans="1:4" ht="15.75" customHeight="1" x14ac:dyDescent="0.25">
      <c r="A75" s="153"/>
      <c r="B75" s="153"/>
      <c r="C75" s="163"/>
      <c r="D75" s="163"/>
    </row>
    <row r="76" spans="1:4" ht="15.75" customHeight="1" x14ac:dyDescent="0.25">
      <c r="A76" s="153"/>
      <c r="B76" s="153"/>
      <c r="C76" s="163"/>
      <c r="D76" s="163"/>
    </row>
    <row r="77" spans="1:4" ht="15.75" customHeight="1" x14ac:dyDescent="0.25">
      <c r="A77" s="153"/>
      <c r="B77" s="153"/>
      <c r="C77" s="163"/>
      <c r="D77" s="163"/>
    </row>
    <row r="78" spans="1:4" ht="15.75" customHeight="1" x14ac:dyDescent="0.25">
      <c r="A78" s="153"/>
      <c r="B78" s="153"/>
      <c r="C78" s="163"/>
      <c r="D78" s="163"/>
    </row>
    <row r="79" spans="1:4" ht="15.75" customHeight="1" x14ac:dyDescent="0.25">
      <c r="A79" s="153"/>
      <c r="B79" s="153"/>
      <c r="C79" s="163"/>
      <c r="D79" s="163"/>
    </row>
    <row r="80" spans="1:4" ht="15.75" customHeight="1" x14ac:dyDescent="0.25">
      <c r="A80" s="153"/>
      <c r="B80" s="153"/>
      <c r="C80" s="163"/>
      <c r="D80" s="163"/>
    </row>
    <row r="81" spans="1:4" ht="15.75" customHeight="1" x14ac:dyDescent="0.25">
      <c r="A81" s="153"/>
      <c r="B81" s="153"/>
      <c r="C81" s="163"/>
      <c r="D81" s="163"/>
    </row>
    <row r="82" spans="1:4" ht="15.75" customHeight="1" x14ac:dyDescent="0.25">
      <c r="A82" s="153"/>
      <c r="B82" s="153"/>
      <c r="C82" s="163"/>
      <c r="D82" s="163"/>
    </row>
    <row r="83" spans="1:4" ht="15.75" customHeight="1" x14ac:dyDescent="0.25">
      <c r="A83" s="153"/>
      <c r="B83" s="153"/>
      <c r="C83" s="163"/>
      <c r="D83" s="163"/>
    </row>
    <row r="84" spans="1:4" ht="15.75" customHeight="1" x14ac:dyDescent="0.25">
      <c r="A84" s="153"/>
      <c r="B84" s="153"/>
      <c r="C84" s="163"/>
      <c r="D84" s="163"/>
    </row>
    <row r="85" spans="1:4" ht="15.75" customHeight="1" x14ac:dyDescent="0.25">
      <c r="A85" s="153"/>
      <c r="B85" s="153"/>
      <c r="C85" s="163"/>
      <c r="D85" s="163"/>
    </row>
    <row r="86" spans="1:4" ht="15.75" customHeight="1" x14ac:dyDescent="0.25">
      <c r="A86" s="153"/>
      <c r="B86" s="153"/>
      <c r="C86" s="163"/>
      <c r="D86" s="163"/>
    </row>
    <row r="87" spans="1:4" ht="15.75" customHeight="1" x14ac:dyDescent="0.25">
      <c r="A87" s="153"/>
      <c r="B87" s="153"/>
      <c r="C87" s="163"/>
      <c r="D87" s="163"/>
    </row>
    <row r="88" spans="1:4" ht="15.75" customHeight="1" x14ac:dyDescent="0.25">
      <c r="A88" s="153"/>
      <c r="B88" s="153"/>
      <c r="C88" s="163"/>
      <c r="D88" s="163"/>
    </row>
    <row r="89" spans="1:4" ht="15.75" customHeight="1" x14ac:dyDescent="0.25">
      <c r="A89" s="153"/>
      <c r="B89" s="153"/>
      <c r="C89" s="163"/>
      <c r="D89" s="163"/>
    </row>
    <row r="90" spans="1:4" ht="15.75" customHeight="1" x14ac:dyDescent="0.25">
      <c r="A90" s="153"/>
      <c r="B90" s="153"/>
      <c r="C90" s="163"/>
      <c r="D90" s="163"/>
    </row>
    <row r="91" spans="1:4" ht="15.75" customHeight="1" x14ac:dyDescent="0.25">
      <c r="A91" s="153"/>
      <c r="B91" s="153"/>
      <c r="C91" s="163"/>
      <c r="D91" s="163"/>
    </row>
    <row r="92" spans="1:4" ht="15.75" customHeight="1" x14ac:dyDescent="0.25">
      <c r="A92" s="153"/>
      <c r="B92" s="153"/>
      <c r="C92" s="163"/>
      <c r="D92" s="163"/>
    </row>
    <row r="93" spans="1:4" ht="15.75" customHeight="1" x14ac:dyDescent="0.25">
      <c r="A93" s="153"/>
      <c r="B93" s="153"/>
      <c r="C93" s="163"/>
      <c r="D93" s="163"/>
    </row>
    <row r="94" spans="1:4" ht="15.75" customHeight="1" x14ac:dyDescent="0.25">
      <c r="A94" s="153"/>
      <c r="B94" s="153"/>
      <c r="C94" s="163"/>
      <c r="D94" s="163"/>
    </row>
    <row r="95" spans="1:4" ht="15.75" customHeight="1" x14ac:dyDescent="0.25">
      <c r="A95" s="153"/>
      <c r="B95" s="153"/>
      <c r="C95" s="163"/>
      <c r="D95" s="163"/>
    </row>
    <row r="96" spans="1:4" ht="15.75" customHeight="1" x14ac:dyDescent="0.25">
      <c r="A96" s="153"/>
      <c r="B96" s="153"/>
      <c r="C96" s="163"/>
      <c r="D96" s="163"/>
    </row>
    <row r="97" spans="1:4" ht="15.75" customHeight="1" x14ac:dyDescent="0.25">
      <c r="A97" s="153"/>
      <c r="B97" s="153"/>
      <c r="C97" s="163"/>
      <c r="D97" s="163"/>
    </row>
    <row r="98" spans="1:4" ht="15.75" customHeight="1" x14ac:dyDescent="0.25">
      <c r="A98" s="153"/>
      <c r="B98" s="153"/>
      <c r="C98" s="163"/>
      <c r="D98" s="163"/>
    </row>
    <row r="99" spans="1:4" ht="15.75" customHeight="1" x14ac:dyDescent="0.25">
      <c r="A99" s="153"/>
      <c r="B99" s="153"/>
      <c r="C99" s="163"/>
      <c r="D99" s="163"/>
    </row>
    <row r="100" spans="1:4" ht="15.75" customHeight="1" x14ac:dyDescent="0.25">
      <c r="A100" s="153"/>
      <c r="B100" s="153"/>
      <c r="C100" s="163"/>
      <c r="D100" s="163"/>
    </row>
    <row r="101" spans="1:4" ht="15.75" customHeight="1" x14ac:dyDescent="0.25">
      <c r="A101" s="153"/>
      <c r="B101" s="153"/>
      <c r="C101" s="163"/>
      <c r="D101" s="163"/>
    </row>
    <row r="102" spans="1:4" ht="15.75" customHeight="1" x14ac:dyDescent="0.25">
      <c r="A102" s="153"/>
      <c r="B102" s="153"/>
      <c r="C102" s="163"/>
      <c r="D102" s="163"/>
    </row>
    <row r="103" spans="1:4" ht="15.75" customHeight="1" x14ac:dyDescent="0.25">
      <c r="A103" s="153"/>
      <c r="B103" s="153"/>
      <c r="C103" s="163"/>
      <c r="D103" s="163"/>
    </row>
    <row r="104" spans="1:4" ht="15.75" customHeight="1" x14ac:dyDescent="0.25">
      <c r="A104" s="153"/>
      <c r="B104" s="153"/>
      <c r="C104" s="163"/>
      <c r="D104" s="163"/>
    </row>
    <row r="105" spans="1:4" ht="15.75" customHeight="1" x14ac:dyDescent="0.25">
      <c r="A105" s="153"/>
      <c r="B105" s="153"/>
      <c r="C105" s="163"/>
      <c r="D105" s="163"/>
    </row>
    <row r="106" spans="1:4" ht="15.75" customHeight="1" x14ac:dyDescent="0.25">
      <c r="A106" s="153"/>
      <c r="B106" s="153"/>
      <c r="C106" s="163"/>
      <c r="D106" s="163"/>
    </row>
    <row r="107" spans="1:4" ht="15.75" customHeight="1" x14ac:dyDescent="0.25">
      <c r="A107" s="153"/>
      <c r="B107" s="153"/>
      <c r="C107" s="163"/>
      <c r="D107" s="163"/>
    </row>
    <row r="108" spans="1:4" ht="15.75" customHeight="1" x14ac:dyDescent="0.25">
      <c r="A108" s="153"/>
      <c r="B108" s="153"/>
      <c r="C108" s="163"/>
      <c r="D108" s="163"/>
    </row>
    <row r="109" spans="1:4" ht="15.75" customHeight="1" x14ac:dyDescent="0.25">
      <c r="A109" s="153"/>
      <c r="B109" s="153"/>
      <c r="C109" s="163"/>
      <c r="D109" s="163"/>
    </row>
    <row r="110" spans="1:4" ht="15.75" customHeight="1" x14ac:dyDescent="0.25">
      <c r="A110" s="153"/>
      <c r="B110" s="153"/>
      <c r="C110" s="163"/>
      <c r="D110" s="163"/>
    </row>
    <row r="111" spans="1:4" ht="15.75" customHeight="1" x14ac:dyDescent="0.25">
      <c r="A111" s="153"/>
      <c r="B111" s="153"/>
      <c r="C111" s="163"/>
      <c r="D111" s="163"/>
    </row>
    <row r="112" spans="1:4" ht="15.75" customHeight="1" x14ac:dyDescent="0.25">
      <c r="A112" s="153"/>
      <c r="B112" s="153"/>
      <c r="C112" s="163"/>
      <c r="D112" s="163"/>
    </row>
    <row r="113" spans="1:4" ht="15.75" customHeight="1" x14ac:dyDescent="0.25">
      <c r="A113" s="153"/>
      <c r="B113" s="153"/>
      <c r="C113" s="163"/>
      <c r="D113" s="163"/>
    </row>
    <row r="114" spans="1:4" ht="15.75" customHeight="1" x14ac:dyDescent="0.25">
      <c r="A114" s="153"/>
      <c r="B114" s="153"/>
      <c r="C114" s="163"/>
      <c r="D114" s="163"/>
    </row>
    <row r="115" spans="1:4" ht="15.75" customHeight="1" x14ac:dyDescent="0.25">
      <c r="A115" s="153"/>
      <c r="B115" s="153"/>
      <c r="C115" s="163"/>
      <c r="D115" s="163"/>
    </row>
    <row r="116" spans="1:4" ht="15.75" customHeight="1" x14ac:dyDescent="0.25">
      <c r="A116" s="153"/>
      <c r="B116" s="153"/>
      <c r="C116" s="163"/>
      <c r="D116" s="163"/>
    </row>
    <row r="117" spans="1:4" ht="15.75" customHeight="1" x14ac:dyDescent="0.25">
      <c r="A117" s="153"/>
      <c r="B117" s="153"/>
      <c r="C117" s="163"/>
      <c r="D117" s="163"/>
    </row>
    <row r="118" spans="1:4" ht="15.75" customHeight="1" x14ac:dyDescent="0.25">
      <c r="A118" s="153"/>
      <c r="B118" s="153"/>
      <c r="C118" s="163"/>
      <c r="D118" s="163"/>
    </row>
    <row r="119" spans="1:4" ht="15.75" customHeight="1" x14ac:dyDescent="0.25">
      <c r="A119" s="153"/>
      <c r="B119" s="153"/>
      <c r="C119" s="163"/>
      <c r="D119" s="163"/>
    </row>
    <row r="120" spans="1:4" ht="15.75" customHeight="1" x14ac:dyDescent="0.25">
      <c r="A120" s="153"/>
      <c r="B120" s="153"/>
      <c r="C120" s="163"/>
      <c r="D120" s="163"/>
    </row>
    <row r="121" spans="1:4" ht="15.75" customHeight="1" x14ac:dyDescent="0.25">
      <c r="A121" s="153"/>
      <c r="B121" s="153"/>
      <c r="C121" s="163"/>
      <c r="D121" s="163"/>
    </row>
    <row r="122" spans="1:4" ht="15.75" customHeight="1" x14ac:dyDescent="0.25">
      <c r="A122" s="153"/>
      <c r="B122" s="153"/>
      <c r="C122" s="163"/>
      <c r="D122" s="163"/>
    </row>
    <row r="123" spans="1:4" ht="15.75" customHeight="1" x14ac:dyDescent="0.25">
      <c r="A123" s="153"/>
      <c r="B123" s="153"/>
      <c r="C123" s="163"/>
      <c r="D123" s="163"/>
    </row>
    <row r="124" spans="1:4" ht="15.75" customHeight="1" x14ac:dyDescent="0.25">
      <c r="A124" s="153"/>
      <c r="B124" s="153"/>
      <c r="C124" s="163"/>
      <c r="D124" s="163"/>
    </row>
    <row r="125" spans="1:4" ht="15.75" customHeight="1" x14ac:dyDescent="0.25">
      <c r="A125" s="153"/>
      <c r="B125" s="153"/>
      <c r="C125" s="163"/>
      <c r="D125" s="163"/>
    </row>
    <row r="126" spans="1:4" ht="15.75" customHeight="1" x14ac:dyDescent="0.25">
      <c r="A126" s="153"/>
      <c r="B126" s="153"/>
      <c r="C126" s="163"/>
      <c r="D126" s="163"/>
    </row>
    <row r="127" spans="1:4" ht="15.75" customHeight="1" x14ac:dyDescent="0.25">
      <c r="A127" s="153"/>
      <c r="B127" s="153"/>
      <c r="C127" s="163"/>
      <c r="D127" s="163"/>
    </row>
    <row r="128" spans="1:4" ht="15.75" customHeight="1" x14ac:dyDescent="0.25">
      <c r="A128" s="153"/>
      <c r="B128" s="153"/>
      <c r="C128" s="163"/>
      <c r="D128" s="163"/>
    </row>
    <row r="129" spans="1:4" ht="15.75" customHeight="1" x14ac:dyDescent="0.25">
      <c r="A129" s="153"/>
      <c r="B129" s="153"/>
      <c r="C129" s="163"/>
      <c r="D129" s="163"/>
    </row>
    <row r="130" spans="1:4" ht="15.75" customHeight="1" x14ac:dyDescent="0.25">
      <c r="A130" s="153"/>
      <c r="B130" s="153"/>
      <c r="C130" s="163"/>
      <c r="D130" s="163"/>
    </row>
    <row r="131" spans="1:4" ht="15.75" customHeight="1" x14ac:dyDescent="0.25">
      <c r="A131" s="153"/>
      <c r="B131" s="153"/>
      <c r="C131" s="163"/>
      <c r="D131" s="163"/>
    </row>
    <row r="132" spans="1:4" ht="15.75" customHeight="1" x14ac:dyDescent="0.25">
      <c r="A132" s="153"/>
      <c r="B132" s="153"/>
      <c r="C132" s="163"/>
      <c r="D132" s="163"/>
    </row>
    <row r="133" spans="1:4" ht="15.75" customHeight="1" x14ac:dyDescent="0.25">
      <c r="A133" s="153"/>
      <c r="B133" s="153"/>
      <c r="C133" s="163"/>
      <c r="D133" s="163"/>
    </row>
    <row r="134" spans="1:4" ht="15.75" customHeight="1" x14ac:dyDescent="0.25">
      <c r="A134" s="153"/>
      <c r="B134" s="153"/>
      <c r="C134" s="163"/>
      <c r="D134" s="163"/>
    </row>
    <row r="135" spans="1:4" ht="15.75" customHeight="1" x14ac:dyDescent="0.25">
      <c r="A135" s="153"/>
      <c r="B135" s="153"/>
      <c r="C135" s="163"/>
      <c r="D135" s="163"/>
    </row>
    <row r="136" spans="1:4" ht="15.75" customHeight="1" x14ac:dyDescent="0.25">
      <c r="A136" s="153"/>
      <c r="B136" s="153"/>
      <c r="C136" s="163"/>
      <c r="D136" s="163"/>
    </row>
    <row r="137" spans="1:4" ht="15.75" customHeight="1" x14ac:dyDescent="0.25">
      <c r="A137" s="153"/>
      <c r="B137" s="153"/>
      <c r="C137" s="163"/>
      <c r="D137" s="163"/>
    </row>
    <row r="138" spans="1:4" ht="15.75" customHeight="1" x14ac:dyDescent="0.25">
      <c r="A138" s="153"/>
      <c r="B138" s="153"/>
      <c r="C138" s="163"/>
      <c r="D138" s="163"/>
    </row>
    <row r="139" spans="1:4" ht="15.75" customHeight="1" x14ac:dyDescent="0.25">
      <c r="A139" s="153"/>
      <c r="B139" s="153"/>
      <c r="C139" s="163"/>
      <c r="D139" s="163"/>
    </row>
    <row r="140" spans="1:4" ht="15.75" customHeight="1" x14ac:dyDescent="0.25">
      <c r="A140" s="153"/>
      <c r="B140" s="153"/>
      <c r="C140" s="163"/>
      <c r="D140" s="163"/>
    </row>
    <row r="141" spans="1:4" ht="15.75" customHeight="1" x14ac:dyDescent="0.25">
      <c r="A141" s="153"/>
      <c r="B141" s="153"/>
      <c r="C141" s="163"/>
      <c r="D141" s="163"/>
    </row>
    <row r="142" spans="1:4" ht="15.75" customHeight="1" x14ac:dyDescent="0.25">
      <c r="A142" s="153"/>
      <c r="B142" s="153"/>
      <c r="C142" s="163"/>
      <c r="D142" s="163"/>
    </row>
    <row r="143" spans="1:4" ht="15.75" customHeight="1" x14ac:dyDescent="0.25">
      <c r="A143" s="153"/>
      <c r="B143" s="153"/>
      <c r="C143" s="163"/>
      <c r="D143" s="163"/>
    </row>
    <row r="144" spans="1:4" ht="15.75" customHeight="1" x14ac:dyDescent="0.25">
      <c r="A144" s="153"/>
      <c r="B144" s="153"/>
      <c r="C144" s="163"/>
      <c r="D144" s="163"/>
    </row>
    <row r="145" spans="1:4" ht="15.75" customHeight="1" x14ac:dyDescent="0.25">
      <c r="A145" s="153"/>
      <c r="B145" s="153"/>
      <c r="C145" s="163"/>
      <c r="D145" s="163"/>
    </row>
    <row r="146" spans="1:4" ht="15.75" customHeight="1" x14ac:dyDescent="0.25">
      <c r="A146" s="153"/>
      <c r="B146" s="153"/>
      <c r="C146" s="163"/>
      <c r="D146" s="163"/>
    </row>
    <row r="147" spans="1:4" ht="15.75" customHeight="1" x14ac:dyDescent="0.25">
      <c r="A147" s="153"/>
      <c r="B147" s="153"/>
      <c r="C147" s="163"/>
      <c r="D147" s="163"/>
    </row>
    <row r="148" spans="1:4" ht="15.75" customHeight="1" x14ac:dyDescent="0.25">
      <c r="A148" s="153"/>
      <c r="B148" s="153"/>
      <c r="C148" s="163"/>
      <c r="D148" s="163"/>
    </row>
    <row r="149" spans="1:4" ht="15.75" customHeight="1" x14ac:dyDescent="0.25">
      <c r="A149" s="153"/>
      <c r="B149" s="153"/>
      <c r="C149" s="163"/>
      <c r="D149" s="163"/>
    </row>
    <row r="150" spans="1:4" ht="15.75" customHeight="1" x14ac:dyDescent="0.25">
      <c r="A150" s="153"/>
      <c r="B150" s="153"/>
      <c r="C150" s="163"/>
      <c r="D150" s="163"/>
    </row>
    <row r="151" spans="1:4" ht="15.75" customHeight="1" x14ac:dyDescent="0.25">
      <c r="A151" s="153"/>
      <c r="B151" s="153"/>
      <c r="C151" s="163"/>
      <c r="D151" s="163"/>
    </row>
    <row r="152" spans="1:4" ht="15.75" customHeight="1" x14ac:dyDescent="0.25">
      <c r="A152" s="153"/>
      <c r="B152" s="153"/>
      <c r="C152" s="163"/>
      <c r="D152" s="163"/>
    </row>
    <row r="153" spans="1:4" ht="15.75" customHeight="1" x14ac:dyDescent="0.25">
      <c r="A153" s="153"/>
      <c r="B153" s="153"/>
      <c r="C153" s="163"/>
      <c r="D153" s="163"/>
    </row>
    <row r="154" spans="1:4" ht="15.75" customHeight="1" x14ac:dyDescent="0.25">
      <c r="A154" s="153"/>
      <c r="B154" s="153"/>
      <c r="C154" s="163"/>
      <c r="D154" s="163"/>
    </row>
    <row r="155" spans="1:4" ht="15.75" customHeight="1" x14ac:dyDescent="0.25">
      <c r="A155" s="153"/>
      <c r="B155" s="153"/>
      <c r="C155" s="163"/>
      <c r="D155" s="163"/>
    </row>
    <row r="156" spans="1:4" ht="15.75" customHeight="1" x14ac:dyDescent="0.25">
      <c r="A156" s="153"/>
      <c r="B156" s="153"/>
      <c r="C156" s="163"/>
      <c r="D156" s="163"/>
    </row>
    <row r="157" spans="1:4" ht="15.75" customHeight="1" x14ac:dyDescent="0.25">
      <c r="A157" s="153"/>
      <c r="B157" s="153"/>
      <c r="C157" s="163"/>
      <c r="D157" s="163"/>
    </row>
    <row r="158" spans="1:4" ht="15.75" customHeight="1" x14ac:dyDescent="0.25">
      <c r="A158" s="153"/>
      <c r="B158" s="153"/>
      <c r="C158" s="163"/>
      <c r="D158" s="163"/>
    </row>
    <row r="159" spans="1:4" ht="15.75" customHeight="1" x14ac:dyDescent="0.25">
      <c r="A159" s="153"/>
      <c r="B159" s="153"/>
      <c r="C159" s="163"/>
      <c r="D159" s="163"/>
    </row>
    <row r="160" spans="1:4" ht="15.75" customHeight="1" x14ac:dyDescent="0.25">
      <c r="A160" s="153"/>
      <c r="B160" s="153"/>
      <c r="C160" s="163"/>
      <c r="D160" s="163"/>
    </row>
    <row r="161" spans="1:4" ht="15.75" customHeight="1" x14ac:dyDescent="0.25">
      <c r="A161" s="153"/>
      <c r="B161" s="153"/>
      <c r="C161" s="163"/>
      <c r="D161" s="163"/>
    </row>
    <row r="162" spans="1:4" ht="15.75" customHeight="1" x14ac:dyDescent="0.25">
      <c r="A162" s="153"/>
      <c r="B162" s="153"/>
      <c r="C162" s="163"/>
      <c r="D162" s="163"/>
    </row>
    <row r="163" spans="1:4" ht="15.75" customHeight="1" x14ac:dyDescent="0.25">
      <c r="A163" s="153"/>
      <c r="B163" s="153"/>
      <c r="C163" s="163"/>
      <c r="D163" s="163"/>
    </row>
    <row r="164" spans="1:4" ht="15.75" customHeight="1" x14ac:dyDescent="0.25">
      <c r="A164" s="153"/>
      <c r="B164" s="153"/>
      <c r="C164" s="163"/>
      <c r="D164" s="163"/>
    </row>
    <row r="165" spans="1:4" ht="15.75" customHeight="1" x14ac:dyDescent="0.25">
      <c r="A165" s="153"/>
      <c r="B165" s="153"/>
      <c r="C165" s="163"/>
      <c r="D165" s="163"/>
    </row>
    <row r="166" spans="1:4" ht="15.75" customHeight="1" x14ac:dyDescent="0.25">
      <c r="A166" s="153"/>
      <c r="B166" s="153"/>
      <c r="C166" s="163"/>
      <c r="D166" s="163"/>
    </row>
    <row r="167" spans="1:4" ht="15.75" customHeight="1" x14ac:dyDescent="0.25">
      <c r="A167" s="153"/>
      <c r="B167" s="153"/>
      <c r="C167" s="163"/>
      <c r="D167" s="163"/>
    </row>
    <row r="168" spans="1:4" ht="15.75" customHeight="1" x14ac:dyDescent="0.25">
      <c r="A168" s="153"/>
      <c r="B168" s="153"/>
      <c r="C168" s="163"/>
      <c r="D168" s="163"/>
    </row>
    <row r="169" spans="1:4" ht="15.75" customHeight="1" x14ac:dyDescent="0.25">
      <c r="A169" s="153"/>
      <c r="B169" s="153"/>
      <c r="C169" s="163"/>
      <c r="D169" s="163"/>
    </row>
    <row r="170" spans="1:4" ht="15.75" customHeight="1" x14ac:dyDescent="0.25">
      <c r="A170" s="153"/>
      <c r="B170" s="153"/>
      <c r="C170" s="163"/>
      <c r="D170" s="163"/>
    </row>
    <row r="171" spans="1:4" ht="15.75" customHeight="1" x14ac:dyDescent="0.25">
      <c r="A171" s="153"/>
      <c r="B171" s="153"/>
      <c r="C171" s="163"/>
      <c r="D171" s="163"/>
    </row>
    <row r="172" spans="1:4" ht="15.75" customHeight="1" x14ac:dyDescent="0.25">
      <c r="A172" s="153"/>
      <c r="B172" s="153"/>
      <c r="C172" s="163"/>
      <c r="D172" s="163"/>
    </row>
    <row r="173" spans="1:4" ht="15.75" customHeight="1" x14ac:dyDescent="0.25">
      <c r="A173" s="153"/>
      <c r="B173" s="153"/>
      <c r="C173" s="163"/>
      <c r="D173" s="163"/>
    </row>
    <row r="174" spans="1:4" ht="15.75" customHeight="1" x14ac:dyDescent="0.25">
      <c r="A174" s="153"/>
      <c r="B174" s="153"/>
      <c r="C174" s="163"/>
      <c r="D174" s="163"/>
    </row>
    <row r="175" spans="1:4" ht="15.75" customHeight="1" x14ac:dyDescent="0.25">
      <c r="A175" s="153"/>
      <c r="B175" s="153"/>
      <c r="C175" s="163"/>
      <c r="D175" s="163"/>
    </row>
    <row r="176" spans="1:4" ht="15.75" customHeight="1" x14ac:dyDescent="0.25">
      <c r="A176" s="153"/>
      <c r="B176" s="153"/>
      <c r="C176" s="163"/>
      <c r="D176" s="163"/>
    </row>
    <row r="177" spans="1:4" ht="15.75" customHeight="1" x14ac:dyDescent="0.25">
      <c r="A177" s="153"/>
      <c r="B177" s="153"/>
      <c r="C177" s="163"/>
      <c r="D177" s="163"/>
    </row>
    <row r="178" spans="1:4" ht="15.75" customHeight="1" x14ac:dyDescent="0.25">
      <c r="A178" s="153"/>
      <c r="B178" s="153"/>
      <c r="C178" s="163"/>
      <c r="D178" s="163"/>
    </row>
    <row r="179" spans="1:4" ht="15.75" customHeight="1" x14ac:dyDescent="0.25">
      <c r="A179" s="153"/>
      <c r="B179" s="153"/>
      <c r="C179" s="163"/>
      <c r="D179" s="163"/>
    </row>
    <row r="180" spans="1:4" ht="20.25" x14ac:dyDescent="0.25">
      <c r="A180" s="153"/>
      <c r="B180" s="153"/>
      <c r="C180" s="163"/>
      <c r="D180" s="163"/>
    </row>
    <row r="181" spans="1:4" ht="20.25" x14ac:dyDescent="0.25">
      <c r="A181" s="153"/>
      <c r="B181" s="153"/>
      <c r="C181" s="163"/>
      <c r="D181" s="163"/>
    </row>
    <row r="182" spans="1:4" ht="20.25" x14ac:dyDescent="0.25">
      <c r="A182" s="153"/>
      <c r="B182" s="153"/>
      <c r="C182" s="163"/>
      <c r="D182" s="163"/>
    </row>
    <row r="183" spans="1:4" ht="20.25" x14ac:dyDescent="0.25">
      <c r="A183" s="153"/>
      <c r="B183" s="153"/>
      <c r="C183" s="163"/>
      <c r="D183" s="163"/>
    </row>
    <row r="184" spans="1:4" ht="20.25" x14ac:dyDescent="0.25">
      <c r="A184" s="153"/>
      <c r="B184" s="153"/>
      <c r="C184" s="163"/>
      <c r="D184" s="163"/>
    </row>
    <row r="185" spans="1:4" ht="20.25" x14ac:dyDescent="0.25">
      <c r="A185" s="153"/>
      <c r="B185" s="153"/>
      <c r="C185" s="163"/>
      <c r="D185" s="163"/>
    </row>
    <row r="186" spans="1:4" ht="20.25" x14ac:dyDescent="0.25">
      <c r="A186" s="153"/>
      <c r="B186" s="153"/>
      <c r="C186" s="163"/>
      <c r="D186" s="163"/>
    </row>
    <row r="187" spans="1:4" ht="20.25" x14ac:dyDescent="0.25">
      <c r="A187" s="153"/>
      <c r="B187" s="153"/>
      <c r="C187" s="163"/>
      <c r="D187" s="163"/>
    </row>
    <row r="188" spans="1:4" ht="20.25" x14ac:dyDescent="0.25">
      <c r="A188" s="153"/>
      <c r="B188" s="153"/>
      <c r="C188" s="163"/>
      <c r="D188" s="163"/>
    </row>
    <row r="189" spans="1:4" ht="20.25" x14ac:dyDescent="0.25">
      <c r="A189" s="153"/>
      <c r="B189" s="153"/>
      <c r="C189" s="163"/>
      <c r="D189" s="163"/>
    </row>
    <row r="190" spans="1:4" ht="20.25" x14ac:dyDescent="0.25">
      <c r="A190" s="153"/>
      <c r="B190" s="153"/>
      <c r="C190" s="163"/>
      <c r="D190" s="163"/>
    </row>
    <row r="191" spans="1:4" ht="20.25" x14ac:dyDescent="0.25">
      <c r="A191" s="153"/>
      <c r="B191" s="153"/>
      <c r="C191" s="163"/>
      <c r="D191" s="163"/>
    </row>
    <row r="192" spans="1:4" ht="20.25" x14ac:dyDescent="0.25">
      <c r="A192" s="153"/>
      <c r="B192" s="153"/>
      <c r="C192" s="163"/>
      <c r="D192" s="163"/>
    </row>
    <row r="193" spans="1:4" ht="20.25" x14ac:dyDescent="0.25">
      <c r="A193" s="153"/>
      <c r="B193" s="153"/>
      <c r="C193" s="163"/>
      <c r="D193" s="163"/>
    </row>
    <row r="194" spans="1:4" ht="20.25" x14ac:dyDescent="0.25">
      <c r="A194" s="153"/>
      <c r="B194" s="153"/>
      <c r="C194" s="163"/>
      <c r="D194" s="163"/>
    </row>
    <row r="195" spans="1:4" ht="20.25" x14ac:dyDescent="0.25">
      <c r="A195" s="153"/>
      <c r="B195" s="153"/>
      <c r="C195" s="163"/>
      <c r="D195" s="163"/>
    </row>
    <row r="196" spans="1:4" ht="20.25" x14ac:dyDescent="0.25">
      <c r="A196" s="153"/>
      <c r="B196" s="153"/>
      <c r="C196" s="163"/>
      <c r="D196" s="163"/>
    </row>
    <row r="197" spans="1:4" ht="20.25" x14ac:dyDescent="0.25">
      <c r="A197" s="153"/>
      <c r="B197" s="153"/>
      <c r="C197" s="163"/>
      <c r="D197" s="163"/>
    </row>
    <row r="198" spans="1:4" ht="20.25" x14ac:dyDescent="0.25">
      <c r="A198" s="153"/>
      <c r="B198" s="153"/>
      <c r="C198" s="163"/>
      <c r="D198" s="163"/>
    </row>
    <row r="199" spans="1:4" ht="20.25" x14ac:dyDescent="0.25">
      <c r="A199" s="153"/>
      <c r="B199" s="153"/>
      <c r="C199" s="163"/>
      <c r="D199" s="163"/>
    </row>
    <row r="200" spans="1:4" ht="20.25" x14ac:dyDescent="0.25">
      <c r="A200" s="153"/>
      <c r="B200" s="153"/>
      <c r="C200" s="163"/>
      <c r="D200" s="163"/>
    </row>
    <row r="201" spans="1:4" ht="20.25" x14ac:dyDescent="0.25">
      <c r="A201" s="153"/>
      <c r="B201" s="153"/>
      <c r="C201" s="163"/>
      <c r="D201" s="163"/>
    </row>
    <row r="202" spans="1:4" ht="20.25" x14ac:dyDescent="0.25">
      <c r="A202" s="153"/>
      <c r="B202" s="153"/>
      <c r="C202" s="163"/>
      <c r="D202" s="163"/>
    </row>
    <row r="203" spans="1:4" ht="20.25" x14ac:dyDescent="0.25">
      <c r="A203" s="153"/>
      <c r="B203" s="153"/>
      <c r="C203" s="163"/>
      <c r="D203" s="163"/>
    </row>
    <row r="204" spans="1:4" ht="20.25" x14ac:dyDescent="0.25">
      <c r="A204" s="153"/>
      <c r="B204" s="153"/>
      <c r="C204" s="163"/>
      <c r="D204" s="163"/>
    </row>
    <row r="205" spans="1:4" ht="20.25" x14ac:dyDescent="0.25">
      <c r="A205" s="153"/>
      <c r="B205" s="153"/>
      <c r="C205" s="163"/>
      <c r="D205" s="163"/>
    </row>
    <row r="206" spans="1:4" ht="20.25" x14ac:dyDescent="0.25">
      <c r="A206" s="153"/>
      <c r="B206" s="153"/>
      <c r="C206" s="163"/>
      <c r="D206" s="163"/>
    </row>
    <row r="207" spans="1:4" ht="20.25" x14ac:dyDescent="0.25">
      <c r="A207" s="153"/>
      <c r="B207" s="153"/>
      <c r="C207" s="163"/>
      <c r="D207" s="163"/>
    </row>
    <row r="208" spans="1:4" x14ac:dyDescent="0.25">
      <c r="A208" s="153"/>
      <c r="B208" s="153"/>
      <c r="C208" s="153"/>
      <c r="D208" s="153"/>
    </row>
    <row r="209" spans="1:8" ht="20.25" x14ac:dyDescent="0.25">
      <c r="A209" s="153"/>
      <c r="B209" s="165" t="s">
        <v>432</v>
      </c>
      <c r="C209" s="165" t="s">
        <v>433</v>
      </c>
      <c r="D209" s="153" t="s">
        <v>432</v>
      </c>
      <c r="E209" s="153" t="s">
        <v>433</v>
      </c>
    </row>
    <row r="210" spans="1:8" ht="20.25" x14ac:dyDescent="0.3">
      <c r="A210" s="153"/>
      <c r="B210" s="166" t="s">
        <v>434</v>
      </c>
      <c r="C210" s="166" t="s">
        <v>435</v>
      </c>
      <c r="D210" t="s">
        <v>434</v>
      </c>
      <c r="F210" t="str">
        <f t="shared" ref="F210:F221" si="0">IF(NOT(ISBLANK(D210)),D210,IF(NOT(ISBLANK(E210)),"     "&amp;E210,FALSE))</f>
        <v>Afectación Económica o presupuestal</v>
      </c>
      <c r="G210" t="s">
        <v>434</v>
      </c>
      <c r="H210" t="str">
        <f ca="1">IF(NOT(ISERROR(MATCH(G210,ANCHORARRAY(B221),0))),F223&amp;"Por favor no seleccionar los criterios de impacto",G210)</f>
        <v>Afectación Económica o presupuestal</v>
      </c>
    </row>
    <row r="211" spans="1:8" ht="20.25" x14ac:dyDescent="0.3">
      <c r="A211" s="153"/>
      <c r="B211" s="166" t="s">
        <v>434</v>
      </c>
      <c r="C211" s="166" t="s">
        <v>409</v>
      </c>
      <c r="E211" t="s">
        <v>435</v>
      </c>
      <c r="F211" t="str">
        <f t="shared" si="0"/>
        <v xml:space="preserve">     Afectación menor a 10 SMLMV .</v>
      </c>
    </row>
    <row r="212" spans="1:8" ht="20.25" x14ac:dyDescent="0.3">
      <c r="A212" s="153"/>
      <c r="B212" s="166" t="s">
        <v>434</v>
      </c>
      <c r="C212" s="166" t="s">
        <v>412</v>
      </c>
      <c r="E212" t="s">
        <v>409</v>
      </c>
      <c r="F212" t="str">
        <f t="shared" si="0"/>
        <v xml:space="preserve">     Entre 10 y 50 SMLMV </v>
      </c>
    </row>
    <row r="213" spans="1:8" ht="20.25" x14ac:dyDescent="0.3">
      <c r="A213" s="153"/>
      <c r="B213" s="166" t="s">
        <v>434</v>
      </c>
      <c r="C213" s="166" t="s">
        <v>416</v>
      </c>
      <c r="E213" t="s">
        <v>412</v>
      </c>
      <c r="F213" t="str">
        <f t="shared" si="0"/>
        <v xml:space="preserve">     Entre 50 y 100 SMLMV </v>
      </c>
    </row>
    <row r="214" spans="1:8" ht="20.25" x14ac:dyDescent="0.3">
      <c r="A214" s="153"/>
      <c r="B214" s="166" t="s">
        <v>434</v>
      </c>
      <c r="C214" s="166" t="s">
        <v>420</v>
      </c>
      <c r="E214" t="s">
        <v>416</v>
      </c>
      <c r="F214" t="str">
        <f t="shared" si="0"/>
        <v xml:space="preserve">     Entre 100 y 500 SMLMV </v>
      </c>
    </row>
    <row r="215" spans="1:8" ht="20.25" x14ac:dyDescent="0.3">
      <c r="A215" s="153"/>
      <c r="B215" s="166" t="s">
        <v>402</v>
      </c>
      <c r="C215" s="166" t="s">
        <v>406</v>
      </c>
      <c r="E215" t="s">
        <v>420</v>
      </c>
      <c r="F215" t="str">
        <f t="shared" si="0"/>
        <v xml:space="preserve">     Mayor a 500 SMLMV </v>
      </c>
    </row>
    <row r="216" spans="1:8" ht="20.25" x14ac:dyDescent="0.3">
      <c r="A216" s="153"/>
      <c r="B216" s="166" t="s">
        <v>402</v>
      </c>
      <c r="C216" s="166" t="s">
        <v>410</v>
      </c>
      <c r="D216" t="s">
        <v>402</v>
      </c>
      <c r="F216" t="str">
        <f t="shared" si="0"/>
        <v>Pérdida Reputacional</v>
      </c>
    </row>
    <row r="217" spans="1:8" ht="20.25" x14ac:dyDescent="0.3">
      <c r="A217" s="153"/>
      <c r="B217" s="166" t="s">
        <v>402</v>
      </c>
      <c r="C217" s="166" t="s">
        <v>413</v>
      </c>
      <c r="E217" t="s">
        <v>406</v>
      </c>
      <c r="F217" t="str">
        <f t="shared" si="0"/>
        <v xml:space="preserve">     El riesgo afecta la imagen de alguna área de la organización</v>
      </c>
    </row>
    <row r="218" spans="1:8" ht="20.25" x14ac:dyDescent="0.3">
      <c r="A218" s="153"/>
      <c r="B218" s="166" t="s">
        <v>402</v>
      </c>
      <c r="C218" s="166" t="s">
        <v>417</v>
      </c>
      <c r="E218" t="s">
        <v>410</v>
      </c>
      <c r="F218" t="str">
        <f t="shared" si="0"/>
        <v xml:space="preserve">     El riesgo afecta la imagen de la entidad internamente, de conocimiento general, nivel interno, de junta dircetiva y accionistas y/o de provedores</v>
      </c>
    </row>
    <row r="219" spans="1:8" ht="20.25" x14ac:dyDescent="0.3">
      <c r="A219" s="153"/>
      <c r="B219" s="166" t="s">
        <v>402</v>
      </c>
      <c r="C219" s="166" t="s">
        <v>421</v>
      </c>
      <c r="E219" t="s">
        <v>413</v>
      </c>
      <c r="F219" t="str">
        <f t="shared" si="0"/>
        <v xml:space="preserve">     El riesgo afecta la imagen de la entidad con algunos usuarios de relevancia frente al logro de los objetivos</v>
      </c>
    </row>
    <row r="220" spans="1:8" x14ac:dyDescent="0.25">
      <c r="A220" s="153"/>
      <c r="B220" s="167"/>
      <c r="C220" s="167"/>
      <c r="E220" t="s">
        <v>436</v>
      </c>
      <c r="F220" t="str">
        <f t="shared" si="0"/>
        <v xml:space="preserve">     El riesgo afecta la imagen de la entidad con efecto publicitario sostenido a nivel de sector administrativo, nivel departamental o municipal</v>
      </c>
    </row>
    <row r="221" spans="1:8" x14ac:dyDescent="0.25">
      <c r="A221" s="153"/>
      <c r="B221" s="167" t="str">
        <f ca="1">IFERROR(__xludf.DUMMYFUNCTION("ARRAY_CONSTRAIN(ARRAYFORMULA(UNIQUE('Tabla Impacto'!$B$209:$B$219)), 3, 1)"),"Criterios")</f>
        <v>Criterios</v>
      </c>
      <c r="C221" s="167"/>
      <c r="E221" t="s">
        <v>421</v>
      </c>
      <c r="F221" t="str">
        <f t="shared" si="0"/>
        <v xml:space="preserve">     El riesgo afecta la imagen de la entidad a nivel nacional, con efecto publicitarios sostenible a nivel país</v>
      </c>
    </row>
    <row r="222" spans="1:8" x14ac:dyDescent="0.25">
      <c r="A222" s="153"/>
      <c r="B222" s="167" t="str">
        <f ca="1">IFERROR(__xludf.DUMMYFUNCTION("""COMPUTED_VALUE"""),"Afectación Económica o presupuestal")</f>
        <v>Afectación Económica o presupuestal</v>
      </c>
      <c r="C222" s="167"/>
    </row>
    <row r="223" spans="1:8" x14ac:dyDescent="0.25">
      <c r="B223" s="167" t="str">
        <f ca="1">IFERROR(__xludf.DUMMYFUNCTION("""COMPUTED_VALUE"""),"Pérdida Reputacional")</f>
        <v>Pérdida Reputacional</v>
      </c>
      <c r="C223" s="167"/>
      <c r="F223" s="16" t="s">
        <v>437</v>
      </c>
    </row>
    <row r="224" spans="1:8" x14ac:dyDescent="0.25">
      <c r="B224" s="153"/>
      <c r="C224" s="153"/>
      <c r="F224" s="16" t="s">
        <v>438</v>
      </c>
    </row>
    <row r="225" spans="2:4" x14ac:dyDescent="0.25">
      <c r="B225" s="153"/>
      <c r="C225" s="153"/>
    </row>
    <row r="226" spans="2:4" x14ac:dyDescent="0.25">
      <c r="B226" s="153"/>
      <c r="C226" s="153"/>
    </row>
    <row r="227" spans="2:4" x14ac:dyDescent="0.25">
      <c r="B227" s="153"/>
      <c r="C227" s="153"/>
      <c r="D227" s="153"/>
    </row>
    <row r="228" spans="2:4" x14ac:dyDescent="0.25">
      <c r="B228" s="153"/>
      <c r="C228" s="153"/>
      <c r="D228" s="153"/>
    </row>
    <row r="229" spans="2:4" x14ac:dyDescent="0.25">
      <c r="B229" s="153"/>
      <c r="C229" s="153"/>
      <c r="D229" s="153"/>
    </row>
    <row r="230" spans="2:4" x14ac:dyDescent="0.25">
      <c r="B230" s="153"/>
      <c r="C230" s="153"/>
      <c r="D230" s="153"/>
    </row>
    <row r="231" spans="2:4" x14ac:dyDescent="0.25">
      <c r="B231" s="153"/>
      <c r="C231" s="153"/>
      <c r="D231" s="153"/>
    </row>
    <row r="232" spans="2:4" x14ac:dyDescent="0.25">
      <c r="B232" s="153"/>
      <c r="C232" s="153"/>
      <c r="D232" s="153"/>
    </row>
  </sheetData>
  <mergeCells count="1">
    <mergeCell ref="B1:D1"/>
  </mergeCells>
  <dataValidations disablePrompts="1" count="1">
    <dataValidation type="list" allowBlank="1" showErrorMessage="1" sqref="G210" xr:uid="{46207671-8EF8-4B76-A443-8C67C5B8D3DA}">
      <formula1>$F$210:$F$221</formula1>
    </dataValidation>
  </dataValidations>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249977111117893"/>
  </sheetPr>
  <dimension ref="B1:F16"/>
  <sheetViews>
    <sheetView topLeftCell="A10" workbookViewId="0">
      <selection activeCell="G9" sqref="G9"/>
    </sheetView>
  </sheetViews>
  <sheetFormatPr baseColWidth="10" defaultColWidth="14.28515625" defaultRowHeight="12.75" x14ac:dyDescent="0.2"/>
  <cols>
    <col min="1" max="2" width="14.28515625" style="61"/>
    <col min="3" max="3" width="17" style="61" customWidth="1"/>
    <col min="4" max="4" width="14.28515625" style="61"/>
    <col min="5" max="5" width="46" style="61" customWidth="1"/>
    <col min="6" max="16384" width="14.28515625" style="61"/>
  </cols>
  <sheetData>
    <row r="1" spans="2:6" ht="24" customHeight="1" thickBot="1" x14ac:dyDescent="0.25">
      <c r="B1" s="514" t="s">
        <v>439</v>
      </c>
      <c r="C1" s="515"/>
      <c r="D1" s="515"/>
      <c r="E1" s="515"/>
      <c r="F1" s="516"/>
    </row>
    <row r="2" spans="2:6" ht="16.5" thickBot="1" x14ac:dyDescent="0.3">
      <c r="B2" s="62"/>
      <c r="C2" s="62"/>
      <c r="D2" s="62"/>
      <c r="E2" s="62"/>
      <c r="F2" s="62"/>
    </row>
    <row r="3" spans="2:6" ht="16.5" thickBot="1" x14ac:dyDescent="0.25">
      <c r="B3" s="518" t="s">
        <v>440</v>
      </c>
      <c r="C3" s="519"/>
      <c r="D3" s="519"/>
      <c r="E3" s="74" t="s">
        <v>441</v>
      </c>
      <c r="F3" s="75" t="s">
        <v>442</v>
      </c>
    </row>
    <row r="4" spans="2:6" ht="31.5" x14ac:dyDescent="0.2">
      <c r="B4" s="520" t="s">
        <v>443</v>
      </c>
      <c r="C4" s="522" t="s">
        <v>70</v>
      </c>
      <c r="D4" s="63" t="s">
        <v>315</v>
      </c>
      <c r="E4" s="64" t="s">
        <v>444</v>
      </c>
      <c r="F4" s="65">
        <v>0.25</v>
      </c>
    </row>
    <row r="5" spans="2:6" ht="47.25" x14ac:dyDescent="0.2">
      <c r="B5" s="521"/>
      <c r="C5" s="523"/>
      <c r="D5" s="66" t="s">
        <v>194</v>
      </c>
      <c r="E5" s="67" t="s">
        <v>445</v>
      </c>
      <c r="F5" s="68">
        <v>0.15</v>
      </c>
    </row>
    <row r="6" spans="2:6" ht="47.25" x14ac:dyDescent="0.2">
      <c r="B6" s="521"/>
      <c r="C6" s="523"/>
      <c r="D6" s="66" t="s">
        <v>446</v>
      </c>
      <c r="E6" s="67" t="s">
        <v>447</v>
      </c>
      <c r="F6" s="68">
        <v>0.1</v>
      </c>
    </row>
    <row r="7" spans="2:6" ht="63" x14ac:dyDescent="0.2">
      <c r="B7" s="521"/>
      <c r="C7" s="523" t="s">
        <v>180</v>
      </c>
      <c r="D7" s="66" t="s">
        <v>448</v>
      </c>
      <c r="E7" s="67" t="s">
        <v>449</v>
      </c>
      <c r="F7" s="68">
        <v>0.25</v>
      </c>
    </row>
    <row r="8" spans="2:6" ht="31.5" x14ac:dyDescent="0.2">
      <c r="B8" s="521"/>
      <c r="C8" s="523"/>
      <c r="D8" s="66" t="s">
        <v>195</v>
      </c>
      <c r="E8" s="67" t="s">
        <v>450</v>
      </c>
      <c r="F8" s="68">
        <v>0.15</v>
      </c>
    </row>
    <row r="9" spans="2:6" ht="47.25" x14ac:dyDescent="0.2">
      <c r="B9" s="521" t="s">
        <v>451</v>
      </c>
      <c r="C9" s="523" t="s">
        <v>182</v>
      </c>
      <c r="D9" s="66" t="s">
        <v>196</v>
      </c>
      <c r="E9" s="67" t="s">
        <v>452</v>
      </c>
      <c r="F9" s="69" t="s">
        <v>453</v>
      </c>
    </row>
    <row r="10" spans="2:6" ht="63" x14ac:dyDescent="0.2">
      <c r="B10" s="521"/>
      <c r="C10" s="523"/>
      <c r="D10" s="66" t="s">
        <v>454</v>
      </c>
      <c r="E10" s="67" t="s">
        <v>455</v>
      </c>
      <c r="F10" s="69" t="s">
        <v>453</v>
      </c>
    </row>
    <row r="11" spans="2:6" ht="47.25" x14ac:dyDescent="0.2">
      <c r="B11" s="521"/>
      <c r="C11" s="523" t="s">
        <v>183</v>
      </c>
      <c r="D11" s="66" t="s">
        <v>316</v>
      </c>
      <c r="E11" s="67" t="s">
        <v>456</v>
      </c>
      <c r="F11" s="69" t="s">
        <v>453</v>
      </c>
    </row>
    <row r="12" spans="2:6" ht="47.25" x14ac:dyDescent="0.2">
      <c r="B12" s="521"/>
      <c r="C12" s="523"/>
      <c r="D12" s="66" t="s">
        <v>197</v>
      </c>
      <c r="E12" s="67" t="s">
        <v>457</v>
      </c>
      <c r="F12" s="69" t="s">
        <v>453</v>
      </c>
    </row>
    <row r="13" spans="2:6" ht="31.5" x14ac:dyDescent="0.2">
      <c r="B13" s="521"/>
      <c r="C13" s="523" t="s">
        <v>165</v>
      </c>
      <c r="D13" s="66" t="s">
        <v>458</v>
      </c>
      <c r="E13" s="67" t="s">
        <v>459</v>
      </c>
      <c r="F13" s="69" t="s">
        <v>453</v>
      </c>
    </row>
    <row r="14" spans="2:6" ht="32.25" thickBot="1" x14ac:dyDescent="0.25">
      <c r="B14" s="524"/>
      <c r="C14" s="525"/>
      <c r="D14" s="70" t="s">
        <v>460</v>
      </c>
      <c r="E14" s="71" t="s">
        <v>461</v>
      </c>
      <c r="F14" s="72" t="s">
        <v>453</v>
      </c>
    </row>
    <row r="15" spans="2:6" ht="49.5" customHeight="1" x14ac:dyDescent="0.2">
      <c r="B15" s="517" t="s">
        <v>462</v>
      </c>
      <c r="C15" s="517"/>
      <c r="D15" s="517"/>
      <c r="E15" s="517"/>
      <c r="F15" s="517"/>
    </row>
    <row r="16" spans="2:6" ht="27" customHeight="1" x14ac:dyDescent="0.25">
      <c r="B16" s="73"/>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15"/>
  <sheetViews>
    <sheetView topLeftCell="A92" workbookViewId="0">
      <selection activeCell="B6" sqref="B6"/>
    </sheetView>
  </sheetViews>
  <sheetFormatPr baseColWidth="10" defaultColWidth="11.42578125" defaultRowHeight="16.5" x14ac:dyDescent="0.3"/>
  <cols>
    <col min="1" max="1" width="36.42578125" style="104" customWidth="1"/>
    <col min="2" max="2" width="155.5703125" style="104" customWidth="1"/>
    <col min="3" max="16384" width="11.42578125" style="104"/>
  </cols>
  <sheetData>
    <row r="1" spans="1:2" ht="17.25" thickBot="1" x14ac:dyDescent="0.35">
      <c r="A1" s="102" t="s">
        <v>463</v>
      </c>
      <c r="B1" s="103" t="s">
        <v>464</v>
      </c>
    </row>
    <row r="2" spans="1:2" ht="41.25" customHeight="1" x14ac:dyDescent="0.3">
      <c r="A2" s="105" t="s">
        <v>308</v>
      </c>
      <c r="B2" s="106" t="s">
        <v>465</v>
      </c>
    </row>
    <row r="3" spans="1:2" x14ac:dyDescent="0.3">
      <c r="A3" s="107" t="s">
        <v>466</v>
      </c>
      <c r="B3" s="108" t="s">
        <v>467</v>
      </c>
    </row>
    <row r="4" spans="1:2" x14ac:dyDescent="0.3">
      <c r="A4" s="107" t="s">
        <v>468</v>
      </c>
      <c r="B4" s="109" t="s">
        <v>469</v>
      </c>
    </row>
    <row r="5" spans="1:2" ht="31.5" customHeight="1" x14ac:dyDescent="0.3">
      <c r="A5" s="107" t="s">
        <v>470</v>
      </c>
      <c r="B5" s="108" t="s">
        <v>471</v>
      </c>
    </row>
    <row r="6" spans="1:2" ht="25.5" x14ac:dyDescent="0.3">
      <c r="A6" s="107" t="s">
        <v>472</v>
      </c>
      <c r="B6" s="108" t="s">
        <v>473</v>
      </c>
    </row>
    <row r="7" spans="1:2" ht="33.75" customHeight="1" x14ac:dyDescent="0.3">
      <c r="A7" s="107" t="s">
        <v>474</v>
      </c>
      <c r="B7" s="108" t="s">
        <v>475</v>
      </c>
    </row>
    <row r="8" spans="1:2" ht="25.5" x14ac:dyDescent="0.3">
      <c r="A8" s="107" t="s">
        <v>476</v>
      </c>
      <c r="B8" s="108" t="s">
        <v>477</v>
      </c>
    </row>
    <row r="9" spans="1:2" ht="17.25" thickBot="1" x14ac:dyDescent="0.35">
      <c r="A9" s="110" t="s">
        <v>478</v>
      </c>
      <c r="B9" s="111" t="s">
        <v>479</v>
      </c>
    </row>
    <row r="10" spans="1:2" ht="17.25" thickBot="1" x14ac:dyDescent="0.35"/>
    <row r="11" spans="1:2" x14ac:dyDescent="0.3">
      <c r="A11" s="529" t="s">
        <v>480</v>
      </c>
      <c r="B11" s="530"/>
    </row>
    <row r="12" spans="1:2" ht="17.25" thickBot="1" x14ac:dyDescent="0.35">
      <c r="A12" s="112" t="s">
        <v>481</v>
      </c>
      <c r="B12" s="113" t="s">
        <v>482</v>
      </c>
    </row>
    <row r="13" spans="1:2" x14ac:dyDescent="0.3">
      <c r="A13" s="531" t="s">
        <v>483</v>
      </c>
      <c r="B13" s="114" t="s">
        <v>484</v>
      </c>
    </row>
    <row r="14" spans="1:2" ht="17.25" thickBot="1" x14ac:dyDescent="0.35">
      <c r="A14" s="532"/>
      <c r="B14" s="115" t="s">
        <v>349</v>
      </c>
    </row>
    <row r="15" spans="1:2" x14ac:dyDescent="0.3">
      <c r="A15" s="533" t="s">
        <v>485</v>
      </c>
      <c r="B15" s="114" t="s">
        <v>310</v>
      </c>
    </row>
    <row r="16" spans="1:2" ht="17.25" thickBot="1" x14ac:dyDescent="0.35">
      <c r="A16" s="534"/>
      <c r="B16" s="115" t="s">
        <v>486</v>
      </c>
    </row>
    <row r="17" spans="1:2" x14ac:dyDescent="0.3">
      <c r="A17" s="526" t="s">
        <v>487</v>
      </c>
      <c r="B17" s="114" t="s">
        <v>488</v>
      </c>
    </row>
    <row r="18" spans="1:2" x14ac:dyDescent="0.3">
      <c r="A18" s="527"/>
      <c r="B18" s="116" t="s">
        <v>489</v>
      </c>
    </row>
    <row r="19" spans="1:2" ht="17.25" thickBot="1" x14ac:dyDescent="0.35">
      <c r="A19" s="528"/>
      <c r="B19" s="115" t="s">
        <v>337</v>
      </c>
    </row>
    <row r="20" spans="1:2" x14ac:dyDescent="0.3">
      <c r="A20" s="533" t="s">
        <v>490</v>
      </c>
      <c r="B20" s="114" t="s">
        <v>350</v>
      </c>
    </row>
    <row r="21" spans="1:2" x14ac:dyDescent="0.3">
      <c r="A21" s="535"/>
      <c r="B21" s="116" t="s">
        <v>491</v>
      </c>
    </row>
    <row r="22" spans="1:2" x14ac:dyDescent="0.3">
      <c r="A22" s="535"/>
      <c r="B22" s="116" t="s">
        <v>492</v>
      </c>
    </row>
    <row r="23" spans="1:2" x14ac:dyDescent="0.3">
      <c r="A23" s="535"/>
      <c r="B23" s="116" t="s">
        <v>493</v>
      </c>
    </row>
    <row r="24" spans="1:2" x14ac:dyDescent="0.3">
      <c r="A24" s="535"/>
      <c r="B24" s="116" t="s">
        <v>494</v>
      </c>
    </row>
    <row r="25" spans="1:2" x14ac:dyDescent="0.3">
      <c r="A25" s="535"/>
      <c r="B25" s="116" t="s">
        <v>495</v>
      </c>
    </row>
    <row r="26" spans="1:2" x14ac:dyDescent="0.3">
      <c r="A26" s="535"/>
      <c r="B26" s="116" t="s">
        <v>347</v>
      </c>
    </row>
    <row r="27" spans="1:2" x14ac:dyDescent="0.3">
      <c r="A27" s="535"/>
      <c r="B27" s="116" t="s">
        <v>496</v>
      </c>
    </row>
    <row r="28" spans="1:2" x14ac:dyDescent="0.3">
      <c r="A28" s="535"/>
      <c r="B28" s="116" t="s">
        <v>497</v>
      </c>
    </row>
    <row r="29" spans="1:2" x14ac:dyDescent="0.3">
      <c r="A29" s="535"/>
      <c r="B29" s="116" t="s">
        <v>498</v>
      </c>
    </row>
    <row r="30" spans="1:2" ht="17.25" thickBot="1" x14ac:dyDescent="0.35">
      <c r="A30" s="534"/>
      <c r="B30" s="115" t="s">
        <v>499</v>
      </c>
    </row>
    <row r="31" spans="1:2" x14ac:dyDescent="0.3">
      <c r="A31" s="526" t="s">
        <v>500</v>
      </c>
      <c r="B31" s="114" t="s">
        <v>501</v>
      </c>
    </row>
    <row r="32" spans="1:2" x14ac:dyDescent="0.3">
      <c r="A32" s="527"/>
      <c r="B32" s="116" t="s">
        <v>502</v>
      </c>
    </row>
    <row r="33" spans="1:2" x14ac:dyDescent="0.3">
      <c r="A33" s="527"/>
      <c r="B33" s="116" t="s">
        <v>503</v>
      </c>
    </row>
    <row r="34" spans="1:2" x14ac:dyDescent="0.3">
      <c r="A34" s="527"/>
      <c r="B34" s="116" t="s">
        <v>504</v>
      </c>
    </row>
    <row r="35" spans="1:2" x14ac:dyDescent="0.3">
      <c r="A35" s="527"/>
      <c r="B35" s="116" t="s">
        <v>505</v>
      </c>
    </row>
    <row r="36" spans="1:2" x14ac:dyDescent="0.3">
      <c r="A36" s="527"/>
      <c r="B36" s="116" t="s">
        <v>506</v>
      </c>
    </row>
    <row r="37" spans="1:2" x14ac:dyDescent="0.3">
      <c r="A37" s="527"/>
      <c r="B37" s="116" t="s">
        <v>507</v>
      </c>
    </row>
    <row r="38" spans="1:2" x14ac:dyDescent="0.3">
      <c r="A38" s="527"/>
      <c r="B38" s="116" t="s">
        <v>508</v>
      </c>
    </row>
    <row r="39" spans="1:2" x14ac:dyDescent="0.3">
      <c r="A39" s="527"/>
      <c r="B39" s="116" t="s">
        <v>509</v>
      </c>
    </row>
    <row r="40" spans="1:2" x14ac:dyDescent="0.3">
      <c r="A40" s="527"/>
      <c r="B40" s="116" t="s">
        <v>510</v>
      </c>
    </row>
    <row r="41" spans="1:2" x14ac:dyDescent="0.3">
      <c r="A41" s="527"/>
      <c r="B41" s="116" t="s">
        <v>511</v>
      </c>
    </row>
    <row r="42" spans="1:2" x14ac:dyDescent="0.3">
      <c r="A42" s="527"/>
      <c r="B42" s="116" t="s">
        <v>512</v>
      </c>
    </row>
    <row r="43" spans="1:2" x14ac:dyDescent="0.3">
      <c r="A43" s="527"/>
      <c r="B43" s="116" t="s">
        <v>513</v>
      </c>
    </row>
    <row r="44" spans="1:2" x14ac:dyDescent="0.3">
      <c r="A44" s="527"/>
      <c r="B44" s="116" t="s">
        <v>514</v>
      </c>
    </row>
    <row r="45" spans="1:2" ht="17.25" thickBot="1" x14ac:dyDescent="0.35">
      <c r="A45" s="528"/>
      <c r="B45" s="115" t="s">
        <v>515</v>
      </c>
    </row>
    <row r="46" spans="1:2" x14ac:dyDescent="0.3">
      <c r="A46" s="526" t="s">
        <v>516</v>
      </c>
      <c r="B46" s="114" t="s">
        <v>517</v>
      </c>
    </row>
    <row r="47" spans="1:2" ht="17.25" thickBot="1" x14ac:dyDescent="0.35">
      <c r="A47" s="528"/>
      <c r="B47" s="115" t="s">
        <v>518</v>
      </c>
    </row>
    <row r="48" spans="1:2" x14ac:dyDescent="0.3">
      <c r="A48" s="531" t="s">
        <v>519</v>
      </c>
      <c r="B48" s="117" t="s">
        <v>520</v>
      </c>
    </row>
    <row r="49" spans="1:2" ht="17.25" thickBot="1" x14ac:dyDescent="0.35">
      <c r="A49" s="532"/>
      <c r="B49" s="118" t="s">
        <v>521</v>
      </c>
    </row>
    <row r="50" spans="1:2" x14ac:dyDescent="0.3">
      <c r="A50" s="536" t="s">
        <v>522</v>
      </c>
      <c r="B50" s="117" t="s">
        <v>523</v>
      </c>
    </row>
    <row r="51" spans="1:2" ht="17.25" thickBot="1" x14ac:dyDescent="0.35">
      <c r="A51" s="537"/>
      <c r="B51" s="118" t="s">
        <v>524</v>
      </c>
    </row>
    <row r="52" spans="1:2" ht="17.25" thickBot="1" x14ac:dyDescent="0.35"/>
    <row r="53" spans="1:2" x14ac:dyDescent="0.3">
      <c r="A53" s="529" t="s">
        <v>525</v>
      </c>
      <c r="B53" s="530"/>
    </row>
    <row r="54" spans="1:2" ht="17.25" thickBot="1" x14ac:dyDescent="0.35">
      <c r="A54" s="112" t="s">
        <v>481</v>
      </c>
      <c r="B54" s="119" t="s">
        <v>526</v>
      </c>
    </row>
    <row r="55" spans="1:2" x14ac:dyDescent="0.3">
      <c r="A55" s="533" t="s">
        <v>79</v>
      </c>
      <c r="B55" s="117" t="s">
        <v>527</v>
      </c>
    </row>
    <row r="56" spans="1:2" x14ac:dyDescent="0.3">
      <c r="A56" s="535"/>
      <c r="B56" s="120" t="s">
        <v>528</v>
      </c>
    </row>
    <row r="57" spans="1:2" x14ac:dyDescent="0.3">
      <c r="A57" s="535"/>
      <c r="B57" s="120" t="s">
        <v>529</v>
      </c>
    </row>
    <row r="58" spans="1:2" x14ac:dyDescent="0.3">
      <c r="A58" s="535"/>
      <c r="B58" s="120" t="s">
        <v>530</v>
      </c>
    </row>
    <row r="59" spans="1:2" x14ac:dyDescent="0.3">
      <c r="A59" s="535"/>
      <c r="B59" s="120" t="s">
        <v>338</v>
      </c>
    </row>
    <row r="60" spans="1:2" x14ac:dyDescent="0.3">
      <c r="A60" s="535"/>
      <c r="B60" s="120" t="s">
        <v>531</v>
      </c>
    </row>
    <row r="61" spans="1:2" x14ac:dyDescent="0.3">
      <c r="A61" s="535"/>
      <c r="B61" s="120" t="s">
        <v>532</v>
      </c>
    </row>
    <row r="62" spans="1:2" x14ac:dyDescent="0.3">
      <c r="A62" s="535"/>
      <c r="B62" s="120" t="s">
        <v>533</v>
      </c>
    </row>
    <row r="63" spans="1:2" x14ac:dyDescent="0.3">
      <c r="A63" s="535"/>
      <c r="B63" s="120" t="s">
        <v>351</v>
      </c>
    </row>
    <row r="64" spans="1:2" x14ac:dyDescent="0.3">
      <c r="A64" s="535"/>
      <c r="B64" s="120" t="s">
        <v>534</v>
      </c>
    </row>
    <row r="65" spans="1:2" x14ac:dyDescent="0.3">
      <c r="A65" s="535"/>
      <c r="B65" s="120" t="s">
        <v>535</v>
      </c>
    </row>
    <row r="66" spans="1:2" x14ac:dyDescent="0.3">
      <c r="A66" s="535"/>
      <c r="B66" s="120" t="s">
        <v>311</v>
      </c>
    </row>
    <row r="67" spans="1:2" x14ac:dyDescent="0.3">
      <c r="A67" s="535"/>
      <c r="B67" s="120" t="s">
        <v>348</v>
      </c>
    </row>
    <row r="68" spans="1:2" ht="17.25" thickBot="1" x14ac:dyDescent="0.35">
      <c r="A68" s="534"/>
      <c r="B68" s="118" t="s">
        <v>536</v>
      </c>
    </row>
    <row r="69" spans="1:2" x14ac:dyDescent="0.3">
      <c r="A69" s="533" t="s">
        <v>537</v>
      </c>
      <c r="B69" s="117" t="s">
        <v>538</v>
      </c>
    </row>
    <row r="70" spans="1:2" x14ac:dyDescent="0.3">
      <c r="A70" s="535"/>
      <c r="B70" s="120" t="s">
        <v>539</v>
      </c>
    </row>
    <row r="71" spans="1:2" x14ac:dyDescent="0.3">
      <c r="A71" s="535"/>
      <c r="B71" s="120" t="s">
        <v>540</v>
      </c>
    </row>
    <row r="72" spans="1:2" x14ac:dyDescent="0.3">
      <c r="A72" s="535"/>
      <c r="B72" s="120" t="s">
        <v>541</v>
      </c>
    </row>
    <row r="73" spans="1:2" x14ac:dyDescent="0.3">
      <c r="A73" s="535"/>
      <c r="B73" s="120" t="s">
        <v>542</v>
      </c>
    </row>
    <row r="74" spans="1:2" x14ac:dyDescent="0.3">
      <c r="A74" s="535"/>
      <c r="B74" s="120" t="s">
        <v>543</v>
      </c>
    </row>
    <row r="75" spans="1:2" x14ac:dyDescent="0.3">
      <c r="A75" s="535"/>
      <c r="B75" s="120" t="s">
        <v>544</v>
      </c>
    </row>
    <row r="76" spans="1:2" x14ac:dyDescent="0.3">
      <c r="A76" s="535"/>
      <c r="B76" s="120" t="s">
        <v>545</v>
      </c>
    </row>
    <row r="77" spans="1:2" x14ac:dyDescent="0.3">
      <c r="A77" s="535"/>
      <c r="B77" s="120" t="s">
        <v>546</v>
      </c>
    </row>
    <row r="78" spans="1:2" x14ac:dyDescent="0.3">
      <c r="A78" s="535"/>
      <c r="B78" s="120" t="s">
        <v>547</v>
      </c>
    </row>
    <row r="79" spans="1:2" x14ac:dyDescent="0.3">
      <c r="A79" s="535"/>
      <c r="B79" s="120" t="s">
        <v>548</v>
      </c>
    </row>
    <row r="80" spans="1:2" x14ac:dyDescent="0.3">
      <c r="A80" s="535"/>
      <c r="B80" s="120" t="s">
        <v>549</v>
      </c>
    </row>
    <row r="81" spans="1:2" x14ac:dyDescent="0.3">
      <c r="A81" s="535"/>
      <c r="B81" s="120" t="s">
        <v>550</v>
      </c>
    </row>
    <row r="82" spans="1:2" x14ac:dyDescent="0.3">
      <c r="A82" s="535"/>
      <c r="B82" s="120" t="s">
        <v>551</v>
      </c>
    </row>
    <row r="83" spans="1:2" x14ac:dyDescent="0.3">
      <c r="A83" s="535"/>
      <c r="B83" s="120" t="s">
        <v>552</v>
      </c>
    </row>
    <row r="84" spans="1:2" ht="17.25" thickBot="1" x14ac:dyDescent="0.35">
      <c r="A84" s="534"/>
      <c r="B84" s="118" t="s">
        <v>553</v>
      </c>
    </row>
    <row r="85" spans="1:2" x14ac:dyDescent="0.3">
      <c r="A85" s="533" t="s">
        <v>554</v>
      </c>
      <c r="B85" s="117" t="s">
        <v>555</v>
      </c>
    </row>
    <row r="86" spans="1:2" x14ac:dyDescent="0.3">
      <c r="A86" s="535"/>
      <c r="B86" s="120" t="s">
        <v>556</v>
      </c>
    </row>
    <row r="87" spans="1:2" x14ac:dyDescent="0.3">
      <c r="A87" s="535"/>
      <c r="B87" s="120" t="s">
        <v>557</v>
      </c>
    </row>
    <row r="88" spans="1:2" x14ac:dyDescent="0.3">
      <c r="A88" s="535"/>
      <c r="B88" s="120" t="s">
        <v>558</v>
      </c>
    </row>
    <row r="89" spans="1:2" x14ac:dyDescent="0.3">
      <c r="A89" s="535"/>
      <c r="B89" s="120" t="s">
        <v>559</v>
      </c>
    </row>
    <row r="90" spans="1:2" ht="16.5" customHeight="1" x14ac:dyDescent="0.3">
      <c r="A90" s="535"/>
      <c r="B90" s="121" t="s">
        <v>560</v>
      </c>
    </row>
    <row r="91" spans="1:2" ht="17.25" thickBot="1" x14ac:dyDescent="0.35">
      <c r="A91" s="534"/>
      <c r="B91" s="118" t="s">
        <v>561</v>
      </c>
    </row>
    <row r="92" spans="1:2" x14ac:dyDescent="0.3">
      <c r="A92" s="533" t="s">
        <v>73</v>
      </c>
      <c r="B92" s="117" t="s">
        <v>562</v>
      </c>
    </row>
    <row r="93" spans="1:2" ht="15" customHeight="1" x14ac:dyDescent="0.3">
      <c r="A93" s="535"/>
      <c r="B93" s="121" t="s">
        <v>563</v>
      </c>
    </row>
    <row r="94" spans="1:2" ht="16.5" customHeight="1" x14ac:dyDescent="0.3">
      <c r="A94" s="535"/>
      <c r="B94" s="121" t="s">
        <v>564</v>
      </c>
    </row>
    <row r="95" spans="1:2" x14ac:dyDescent="0.3">
      <c r="A95" s="535"/>
      <c r="B95" s="120" t="s">
        <v>565</v>
      </c>
    </row>
    <row r="96" spans="1:2" x14ac:dyDescent="0.3">
      <c r="A96" s="535"/>
      <c r="B96" s="120" t="s">
        <v>566</v>
      </c>
    </row>
    <row r="97" spans="1:2" ht="17.25" thickBot="1" x14ac:dyDescent="0.35">
      <c r="A97" s="534"/>
      <c r="B97" s="118" t="s">
        <v>567</v>
      </c>
    </row>
    <row r="98" spans="1:2" x14ac:dyDescent="0.3">
      <c r="A98" s="533" t="s">
        <v>568</v>
      </c>
      <c r="B98" s="122" t="s">
        <v>569</v>
      </c>
    </row>
    <row r="99" spans="1:2" x14ac:dyDescent="0.3">
      <c r="A99" s="535"/>
      <c r="B99" s="120" t="s">
        <v>570</v>
      </c>
    </row>
    <row r="100" spans="1:2" x14ac:dyDescent="0.3">
      <c r="A100" s="535"/>
      <c r="B100" s="120" t="s">
        <v>571</v>
      </c>
    </row>
    <row r="101" spans="1:2" x14ac:dyDescent="0.3">
      <c r="A101" s="535"/>
      <c r="B101" s="120" t="s">
        <v>572</v>
      </c>
    </row>
    <row r="102" spans="1:2" x14ac:dyDescent="0.3">
      <c r="A102" s="535"/>
      <c r="B102" s="120" t="s">
        <v>573</v>
      </c>
    </row>
    <row r="103" spans="1:2" ht="17.25" thickBot="1" x14ac:dyDescent="0.35">
      <c r="A103" s="534"/>
      <c r="B103" s="123" t="s">
        <v>574</v>
      </c>
    </row>
    <row r="104" spans="1:2" x14ac:dyDescent="0.3">
      <c r="A104" s="533" t="s">
        <v>575</v>
      </c>
      <c r="B104" s="122" t="s">
        <v>576</v>
      </c>
    </row>
    <row r="105" spans="1:2" x14ac:dyDescent="0.3">
      <c r="A105" s="535"/>
      <c r="B105" s="120" t="s">
        <v>577</v>
      </c>
    </row>
    <row r="106" spans="1:2" x14ac:dyDescent="0.3">
      <c r="A106" s="535"/>
      <c r="B106" s="120" t="s">
        <v>578</v>
      </c>
    </row>
    <row r="107" spans="1:2" x14ac:dyDescent="0.3">
      <c r="A107" s="535"/>
      <c r="B107" s="120" t="s">
        <v>579</v>
      </c>
    </row>
    <row r="108" spans="1:2" x14ac:dyDescent="0.3">
      <c r="A108" s="535"/>
      <c r="B108" s="120" t="s">
        <v>580</v>
      </c>
    </row>
    <row r="109" spans="1:2" ht="17.25" thickBot="1" x14ac:dyDescent="0.35">
      <c r="A109" s="534"/>
      <c r="B109" s="123" t="s">
        <v>581</v>
      </c>
    </row>
    <row r="110" spans="1:2" ht="17.25" thickBot="1" x14ac:dyDescent="0.35">
      <c r="A110" s="124" t="s">
        <v>582</v>
      </c>
      <c r="B110" s="125" t="s">
        <v>583</v>
      </c>
    </row>
    <row r="111" spans="1:2" ht="15" customHeight="1" x14ac:dyDescent="0.3"/>
    <row r="112" spans="1:2" x14ac:dyDescent="0.3">
      <c r="A112" s="126" t="s">
        <v>584</v>
      </c>
    </row>
    <row r="113" spans="1:1" x14ac:dyDescent="0.3">
      <c r="A113" s="127" t="s">
        <v>312</v>
      </c>
    </row>
    <row r="114" spans="1:1" x14ac:dyDescent="0.3">
      <c r="A114" s="127" t="s">
        <v>585</v>
      </c>
    </row>
    <row r="115" spans="1:1" x14ac:dyDescent="0.3">
      <c r="A115" s="127" t="s">
        <v>586</v>
      </c>
    </row>
  </sheetData>
  <mergeCells count="16">
    <mergeCell ref="A85:A91"/>
    <mergeCell ref="A92:A97"/>
    <mergeCell ref="A98:A103"/>
    <mergeCell ref="A104:A109"/>
    <mergeCell ref="A46:A47"/>
    <mergeCell ref="A48:A49"/>
    <mergeCell ref="A50:A51"/>
    <mergeCell ref="A53:B53"/>
    <mergeCell ref="A55:A68"/>
    <mergeCell ref="A69:A84"/>
    <mergeCell ref="A31:A45"/>
    <mergeCell ref="A11:B11"/>
    <mergeCell ref="A13:A14"/>
    <mergeCell ref="A15:A16"/>
    <mergeCell ref="A17:A19"/>
    <mergeCell ref="A20:A3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E29"/>
  <sheetViews>
    <sheetView workbookViewId="0">
      <selection activeCell="B29" sqref="B29"/>
    </sheetView>
  </sheetViews>
  <sheetFormatPr baseColWidth="10" defaultColWidth="11.42578125" defaultRowHeight="15" x14ac:dyDescent="0.25"/>
  <sheetData>
    <row r="2" spans="2:5" x14ac:dyDescent="0.25">
      <c r="B2" t="s">
        <v>587</v>
      </c>
      <c r="E2" t="s">
        <v>309</v>
      </c>
    </row>
    <row r="3" spans="2:5" x14ac:dyDescent="0.25">
      <c r="B3" t="s">
        <v>588</v>
      </c>
      <c r="E3" t="s">
        <v>589</v>
      </c>
    </row>
    <row r="4" spans="2:5" x14ac:dyDescent="0.25">
      <c r="B4" t="s">
        <v>590</v>
      </c>
      <c r="E4" t="s">
        <v>187</v>
      </c>
    </row>
    <row r="5" spans="2:5" x14ac:dyDescent="0.25">
      <c r="B5" t="s">
        <v>199</v>
      </c>
    </row>
    <row r="8" spans="2:5" x14ac:dyDescent="0.25">
      <c r="B8" t="s">
        <v>591</v>
      </c>
    </row>
    <row r="9" spans="2:5" x14ac:dyDescent="0.25">
      <c r="B9" t="s">
        <v>592</v>
      </c>
    </row>
    <row r="10" spans="2:5" x14ac:dyDescent="0.25">
      <c r="B10" t="s">
        <v>593</v>
      </c>
    </row>
    <row r="13" spans="2:5" x14ac:dyDescent="0.25">
      <c r="B13" t="s">
        <v>594</v>
      </c>
    </row>
    <row r="14" spans="2:5" x14ac:dyDescent="0.25">
      <c r="B14" t="s">
        <v>190</v>
      </c>
    </row>
    <row r="15" spans="2:5" x14ac:dyDescent="0.25">
      <c r="B15" t="s">
        <v>595</v>
      </c>
    </row>
    <row r="16" spans="2:5" x14ac:dyDescent="0.25">
      <c r="B16" t="s">
        <v>596</v>
      </c>
    </row>
    <row r="17" spans="2:2" x14ac:dyDescent="0.25">
      <c r="B17" t="s">
        <v>597</v>
      </c>
    </row>
    <row r="20" spans="2:2" x14ac:dyDescent="0.25">
      <c r="B20" t="s">
        <v>593</v>
      </c>
    </row>
    <row r="21" spans="2:2" x14ac:dyDescent="0.25">
      <c r="B21" t="s">
        <v>598</v>
      </c>
    </row>
    <row r="22" spans="2:2" x14ac:dyDescent="0.25">
      <c r="B22" t="s">
        <v>599</v>
      </c>
    </row>
    <row r="24" spans="2:2" x14ac:dyDescent="0.25">
      <c r="B24" t="s">
        <v>600</v>
      </c>
    </row>
    <row r="25" spans="2:2" x14ac:dyDescent="0.25">
      <c r="B25" t="s">
        <v>256</v>
      </c>
    </row>
    <row r="26" spans="2:2" x14ac:dyDescent="0.25">
      <c r="B26" t="s">
        <v>601</v>
      </c>
    </row>
    <row r="27" spans="2:2" x14ac:dyDescent="0.25">
      <c r="B27" t="s">
        <v>602</v>
      </c>
    </row>
    <row r="28" spans="2:2" x14ac:dyDescent="0.25">
      <c r="B28" t="s">
        <v>193</v>
      </c>
    </row>
    <row r="29" spans="2:2" x14ac:dyDescent="0.25">
      <c r="B29" t="s">
        <v>603</v>
      </c>
    </row>
  </sheetData>
  <sortState xmlns:xlrd2="http://schemas.microsoft.com/office/spreadsheetml/2017/richdata2" ref="B2:B5">
    <sortCondition ref="B2:B5"/>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D66"/>
  <sheetViews>
    <sheetView topLeftCell="A13" workbookViewId="0">
      <selection activeCell="A28" sqref="A28"/>
    </sheetView>
  </sheetViews>
  <sheetFormatPr baseColWidth="10" defaultColWidth="11.42578125" defaultRowHeight="12.75" x14ac:dyDescent="0.2"/>
  <cols>
    <col min="1" max="1" width="32.85546875" style="3" customWidth="1"/>
    <col min="2" max="16384" width="11.42578125" style="3"/>
  </cols>
  <sheetData>
    <row r="3" spans="1:1" x14ac:dyDescent="0.2">
      <c r="A3" s="4" t="s">
        <v>315</v>
      </c>
    </row>
    <row r="4" spans="1:1" x14ac:dyDescent="0.2">
      <c r="A4" s="4" t="s">
        <v>194</v>
      </c>
    </row>
    <row r="5" spans="1:1" x14ac:dyDescent="0.2">
      <c r="A5" s="4" t="s">
        <v>446</v>
      </c>
    </row>
    <row r="6" spans="1:1" x14ac:dyDescent="0.2">
      <c r="A6" s="4" t="s">
        <v>448</v>
      </c>
    </row>
    <row r="7" spans="1:1" x14ac:dyDescent="0.2">
      <c r="A7" s="4" t="s">
        <v>195</v>
      </c>
    </row>
    <row r="8" spans="1:1" x14ac:dyDescent="0.2">
      <c r="A8" s="4" t="s">
        <v>196</v>
      </c>
    </row>
    <row r="9" spans="1:1" x14ac:dyDescent="0.2">
      <c r="A9" s="4" t="s">
        <v>454</v>
      </c>
    </row>
    <row r="10" spans="1:1" x14ac:dyDescent="0.2">
      <c r="A10" s="4" t="s">
        <v>316</v>
      </c>
    </row>
    <row r="11" spans="1:1" x14ac:dyDescent="0.2">
      <c r="A11" s="4" t="s">
        <v>197</v>
      </c>
    </row>
    <row r="12" spans="1:1" x14ac:dyDescent="0.2">
      <c r="A12" s="4" t="s">
        <v>198</v>
      </c>
    </row>
    <row r="13" spans="1:1" x14ac:dyDescent="0.2">
      <c r="A13" s="4" t="s">
        <v>604</v>
      </c>
    </row>
    <row r="14" spans="1:1" x14ac:dyDescent="0.2">
      <c r="A14" s="4"/>
    </row>
    <row r="16" spans="1:1" x14ac:dyDescent="0.2">
      <c r="A16" s="4" t="s">
        <v>261</v>
      </c>
    </row>
    <row r="17" spans="1:2" x14ac:dyDescent="0.2">
      <c r="A17" s="4" t="s">
        <v>587</v>
      </c>
    </row>
    <row r="18" spans="1:2" x14ac:dyDescent="0.2">
      <c r="A18" s="4" t="s">
        <v>588</v>
      </c>
    </row>
    <row r="20" spans="1:2" x14ac:dyDescent="0.2">
      <c r="A20" s="4" t="s">
        <v>592</v>
      </c>
    </row>
    <row r="21" spans="1:2" x14ac:dyDescent="0.2">
      <c r="A21" s="4" t="s">
        <v>593</v>
      </c>
    </row>
    <row r="23" spans="1:2" x14ac:dyDescent="0.2">
      <c r="A23" s="3" t="s">
        <v>214</v>
      </c>
    </row>
    <row r="24" spans="1:2" x14ac:dyDescent="0.2">
      <c r="A24" s="3" t="s">
        <v>605</v>
      </c>
    </row>
    <row r="26" spans="1:2" x14ac:dyDescent="0.2">
      <c r="A26" s="92" t="s">
        <v>606</v>
      </c>
      <c r="B26" s="94" t="s">
        <v>607</v>
      </c>
    </row>
    <row r="27" spans="1:2" x14ac:dyDescent="0.2">
      <c r="A27" s="92" t="s">
        <v>608</v>
      </c>
      <c r="B27" s="94" t="s">
        <v>609</v>
      </c>
    </row>
    <row r="28" spans="1:2" ht="25.5" x14ac:dyDescent="0.2">
      <c r="A28" s="92" t="s">
        <v>610</v>
      </c>
      <c r="B28" s="94" t="s">
        <v>611</v>
      </c>
    </row>
    <row r="29" spans="1:2" x14ac:dyDescent="0.2">
      <c r="A29" s="93" t="s">
        <v>612</v>
      </c>
      <c r="B29" s="94" t="s">
        <v>613</v>
      </c>
    </row>
    <row r="30" spans="1:2" x14ac:dyDescent="0.2">
      <c r="A30" s="92" t="s">
        <v>614</v>
      </c>
      <c r="B30" s="94" t="s">
        <v>615</v>
      </c>
    </row>
    <row r="31" spans="1:2" x14ac:dyDescent="0.2">
      <c r="A31" s="92" t="s">
        <v>616</v>
      </c>
      <c r="B31" s="94" t="s">
        <v>617</v>
      </c>
    </row>
    <row r="32" spans="1:2" x14ac:dyDescent="0.2">
      <c r="A32" s="92" t="s">
        <v>618</v>
      </c>
      <c r="B32" s="94" t="s">
        <v>619</v>
      </c>
    </row>
    <row r="33" spans="1:4" x14ac:dyDescent="0.2">
      <c r="A33" s="92" t="s">
        <v>620</v>
      </c>
      <c r="B33" s="94" t="s">
        <v>621</v>
      </c>
    </row>
    <row r="34" spans="1:4" x14ac:dyDescent="0.2">
      <c r="A34" s="92" t="s">
        <v>622</v>
      </c>
      <c r="B34" s="94" t="s">
        <v>623</v>
      </c>
    </row>
    <row r="35" spans="1:4" x14ac:dyDescent="0.2">
      <c r="A35" s="92" t="s">
        <v>72</v>
      </c>
      <c r="B35" s="94" t="s">
        <v>184</v>
      </c>
    </row>
    <row r="36" spans="1:4" x14ac:dyDescent="0.2">
      <c r="A36" s="92" t="s">
        <v>624</v>
      </c>
      <c r="B36" s="94" t="s">
        <v>625</v>
      </c>
    </row>
    <row r="37" spans="1:4" ht="15.75" customHeight="1" x14ac:dyDescent="0.2">
      <c r="A37" s="92" t="s">
        <v>626</v>
      </c>
      <c r="B37" s="94" t="s">
        <v>627</v>
      </c>
    </row>
    <row r="38" spans="1:4" x14ac:dyDescent="0.2">
      <c r="A38" s="92" t="s">
        <v>628</v>
      </c>
      <c r="B38" s="94" t="s">
        <v>629</v>
      </c>
    </row>
    <row r="39" spans="1:4" x14ac:dyDescent="0.2">
      <c r="A39" s="92" t="s">
        <v>630</v>
      </c>
      <c r="B39" s="94" t="s">
        <v>631</v>
      </c>
    </row>
    <row r="43" spans="1:4" x14ac:dyDescent="0.2">
      <c r="A43" s="3">
        <v>1</v>
      </c>
    </row>
    <row r="44" spans="1:4" x14ac:dyDescent="0.2">
      <c r="A44" s="3">
        <v>2</v>
      </c>
    </row>
    <row r="45" spans="1:4" x14ac:dyDescent="0.2">
      <c r="A45" s="3">
        <v>3</v>
      </c>
      <c r="B45" s="3">
        <v>3</v>
      </c>
    </row>
    <row r="46" spans="1:4" x14ac:dyDescent="0.2">
      <c r="A46" s="3">
        <v>4</v>
      </c>
      <c r="B46" s="3">
        <v>4</v>
      </c>
    </row>
    <row r="47" spans="1:4" x14ac:dyDescent="0.2">
      <c r="A47" s="3">
        <v>5</v>
      </c>
      <c r="B47" s="3">
        <v>5</v>
      </c>
      <c r="C47" s="3">
        <f>25*4</f>
        <v>100</v>
      </c>
      <c r="D47" s="3">
        <f>5*4</f>
        <v>20</v>
      </c>
    </row>
    <row r="48" spans="1:4" x14ac:dyDescent="0.2">
      <c r="C48" s="3">
        <f>12*4</f>
        <v>48</v>
      </c>
      <c r="D48" s="3">
        <f>4*4</f>
        <v>16</v>
      </c>
    </row>
    <row r="49" spans="1:4" x14ac:dyDescent="0.2">
      <c r="C49" s="3">
        <f>6*4</f>
        <v>24</v>
      </c>
      <c r="D49" s="3">
        <f>3*4</f>
        <v>12</v>
      </c>
    </row>
    <row r="52" spans="1:4" x14ac:dyDescent="0.2">
      <c r="A52" s="3">
        <v>0</v>
      </c>
      <c r="B52" s="3">
        <v>15</v>
      </c>
      <c r="C52" s="3">
        <v>0</v>
      </c>
    </row>
    <row r="53" spans="1:4" x14ac:dyDescent="0.2">
      <c r="A53" s="3">
        <v>10</v>
      </c>
      <c r="B53" s="3">
        <v>0</v>
      </c>
      <c r="C53" s="3">
        <v>5</v>
      </c>
    </row>
    <row r="54" spans="1:4" x14ac:dyDescent="0.2">
      <c r="A54" s="3">
        <v>15</v>
      </c>
      <c r="C54" s="3">
        <v>10</v>
      </c>
    </row>
    <row r="56" spans="1:4" x14ac:dyDescent="0.2">
      <c r="A56" s="98" t="s">
        <v>258</v>
      </c>
    </row>
    <row r="57" spans="1:4" x14ac:dyDescent="0.2">
      <c r="A57" s="98" t="s">
        <v>632</v>
      </c>
    </row>
    <row r="58" spans="1:4" x14ac:dyDescent="0.2">
      <c r="A58" s="98" t="s">
        <v>633</v>
      </c>
    </row>
    <row r="60" spans="1:4" x14ac:dyDescent="0.2">
      <c r="A60" s="3" t="s">
        <v>260</v>
      </c>
      <c r="B60" s="3" t="s">
        <v>260</v>
      </c>
    </row>
    <row r="61" spans="1:4" x14ac:dyDescent="0.2">
      <c r="A61" s="3" t="s">
        <v>634</v>
      </c>
      <c r="B61" s="3" t="s">
        <v>635</v>
      </c>
    </row>
    <row r="62" spans="1:4" x14ac:dyDescent="0.2">
      <c r="B62" s="3" t="s">
        <v>634</v>
      </c>
    </row>
    <row r="64" spans="1:4" x14ac:dyDescent="0.2">
      <c r="A64" s="3" t="s">
        <v>261</v>
      </c>
    </row>
    <row r="65" spans="1:1" x14ac:dyDescent="0.2">
      <c r="A65" s="3" t="s">
        <v>588</v>
      </c>
    </row>
    <row r="66" spans="1:1" x14ac:dyDescent="0.2">
      <c r="A66" s="3" t="s">
        <v>636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47"/>
  <sheetViews>
    <sheetView topLeftCell="D1" zoomScale="85" zoomScaleNormal="85" zoomScalePageLayoutView="20" workbookViewId="0">
      <selection activeCell="F5" sqref="F5"/>
    </sheetView>
  </sheetViews>
  <sheetFormatPr baseColWidth="10" defaultColWidth="17.42578125" defaultRowHeight="12.75" x14ac:dyDescent="0.2"/>
  <cols>
    <col min="1" max="1" width="17.42578125" style="209"/>
    <col min="2" max="2" width="36.28515625" style="209" customWidth="1"/>
    <col min="3" max="3" width="23" style="209" customWidth="1"/>
    <col min="4" max="4" width="38.7109375" style="209" customWidth="1"/>
    <col min="5" max="5" width="22.42578125" style="209" customWidth="1"/>
    <col min="6" max="6" width="30.42578125" style="209" customWidth="1"/>
    <col min="7" max="7" width="22.42578125" style="209" customWidth="1"/>
    <col min="8" max="8" width="41.42578125" style="209" customWidth="1"/>
    <col min="9" max="9" width="21.140625" style="209" customWidth="1"/>
    <col min="10" max="10" width="17.42578125" style="209"/>
    <col min="11" max="11" width="44.5703125" style="209" customWidth="1"/>
    <col min="12" max="16384" width="17.42578125" style="209"/>
  </cols>
  <sheetData>
    <row r="1" spans="1:11" s="199" customFormat="1" ht="39" customHeight="1" x14ac:dyDescent="0.2">
      <c r="A1" s="197" t="s">
        <v>60</v>
      </c>
      <c r="B1" s="198"/>
      <c r="C1" s="299" t="s">
        <v>61</v>
      </c>
      <c r="D1" s="299"/>
      <c r="E1" s="299"/>
      <c r="F1" s="299"/>
      <c r="G1" s="299"/>
      <c r="H1" s="299"/>
      <c r="I1" s="299"/>
      <c r="J1" s="299"/>
      <c r="K1" s="299"/>
    </row>
    <row r="2" spans="1:11" s="200" customFormat="1" ht="25.5" customHeight="1" x14ac:dyDescent="0.2">
      <c r="A2" s="296" t="s">
        <v>62</v>
      </c>
      <c r="B2" s="300" t="s">
        <v>63</v>
      </c>
      <c r="C2" s="301"/>
      <c r="D2" s="301"/>
      <c r="E2" s="301"/>
      <c r="F2" s="301"/>
      <c r="G2" s="301"/>
      <c r="H2" s="301"/>
      <c r="I2" s="302"/>
      <c r="J2" s="296" t="s">
        <v>64</v>
      </c>
      <c r="K2" s="296" t="s">
        <v>65</v>
      </c>
    </row>
    <row r="3" spans="1:11" s="200" customFormat="1" ht="22.5" customHeight="1" x14ac:dyDescent="0.2">
      <c r="A3" s="297"/>
      <c r="B3" s="303" t="s">
        <v>66</v>
      </c>
      <c r="C3" s="303"/>
      <c r="D3" s="303" t="s">
        <v>67</v>
      </c>
      <c r="E3" s="303"/>
      <c r="F3" s="303" t="s">
        <v>68</v>
      </c>
      <c r="G3" s="303"/>
      <c r="H3" s="303" t="s">
        <v>69</v>
      </c>
      <c r="I3" s="303"/>
      <c r="J3" s="297"/>
      <c r="K3" s="297"/>
    </row>
    <row r="4" spans="1:11" s="203" customFormat="1" ht="27" customHeight="1" x14ac:dyDescent="0.2">
      <c r="A4" s="298"/>
      <c r="B4" s="201" t="s">
        <v>70</v>
      </c>
      <c r="C4" s="202" t="s">
        <v>71</v>
      </c>
      <c r="D4" s="201" t="s">
        <v>70</v>
      </c>
      <c r="E4" s="202" t="s">
        <v>71</v>
      </c>
      <c r="F4" s="201" t="s">
        <v>70</v>
      </c>
      <c r="G4" s="202" t="s">
        <v>71</v>
      </c>
      <c r="H4" s="201" t="s">
        <v>70</v>
      </c>
      <c r="I4" s="202" t="s">
        <v>71</v>
      </c>
      <c r="J4" s="298"/>
      <c r="K4" s="298"/>
    </row>
    <row r="5" spans="1:11" ht="69" customHeight="1" x14ac:dyDescent="0.2">
      <c r="A5" s="204" t="s">
        <v>72</v>
      </c>
      <c r="B5" s="205" t="s">
        <v>73</v>
      </c>
      <c r="C5" s="206" t="s">
        <v>74</v>
      </c>
      <c r="D5" s="205" t="s">
        <v>75</v>
      </c>
      <c r="E5" s="207" t="s">
        <v>76</v>
      </c>
      <c r="F5" s="205" t="s">
        <v>77</v>
      </c>
      <c r="G5" s="206" t="s">
        <v>78</v>
      </c>
      <c r="H5" s="204" t="s">
        <v>79</v>
      </c>
      <c r="I5" s="208" t="s">
        <v>80</v>
      </c>
      <c r="J5" s="304" t="s">
        <v>81</v>
      </c>
      <c r="K5" s="304" t="s">
        <v>82</v>
      </c>
    </row>
    <row r="6" spans="1:11" ht="36" customHeight="1" x14ac:dyDescent="0.2">
      <c r="A6" s="204" t="s">
        <v>72</v>
      </c>
      <c r="B6" s="205" t="s">
        <v>68</v>
      </c>
      <c r="C6" s="205" t="s">
        <v>78</v>
      </c>
      <c r="D6" s="205" t="s">
        <v>83</v>
      </c>
      <c r="E6" s="207" t="s">
        <v>84</v>
      </c>
      <c r="F6" s="205" t="s">
        <v>85</v>
      </c>
      <c r="G6" s="205" t="s">
        <v>86</v>
      </c>
      <c r="H6" s="204" t="s">
        <v>87</v>
      </c>
      <c r="I6" s="210" t="s">
        <v>88</v>
      </c>
      <c r="J6" s="305"/>
      <c r="K6" s="305"/>
    </row>
    <row r="7" spans="1:11" ht="36" customHeight="1" x14ac:dyDescent="0.2">
      <c r="A7" s="204" t="s">
        <v>72</v>
      </c>
      <c r="B7" s="205" t="s">
        <v>89</v>
      </c>
      <c r="C7" s="205" t="s">
        <v>90</v>
      </c>
      <c r="D7" s="205" t="s">
        <v>91</v>
      </c>
      <c r="E7" s="207" t="s">
        <v>92</v>
      </c>
      <c r="F7" s="205" t="s">
        <v>85</v>
      </c>
      <c r="G7" s="205" t="s">
        <v>93</v>
      </c>
      <c r="H7" s="204" t="s">
        <v>87</v>
      </c>
      <c r="I7" s="210" t="s">
        <v>94</v>
      </c>
      <c r="J7" s="306"/>
      <c r="K7" s="306"/>
    </row>
    <row r="8" spans="1:11" ht="36" customHeight="1" x14ac:dyDescent="0.2">
      <c r="A8" s="204" t="s">
        <v>72</v>
      </c>
      <c r="B8" s="205" t="s">
        <v>73</v>
      </c>
      <c r="C8" s="206" t="s">
        <v>95</v>
      </c>
      <c r="D8" s="205" t="s">
        <v>75</v>
      </c>
      <c r="E8" s="207" t="s">
        <v>96</v>
      </c>
      <c r="F8" s="205" t="s">
        <v>85</v>
      </c>
      <c r="G8" s="211" t="s">
        <v>97</v>
      </c>
      <c r="H8" s="204" t="s">
        <v>98</v>
      </c>
      <c r="I8" s="212" t="s">
        <v>99</v>
      </c>
      <c r="J8" s="304" t="s">
        <v>100</v>
      </c>
      <c r="K8" s="304" t="s">
        <v>101</v>
      </c>
    </row>
    <row r="9" spans="1:11" ht="36" customHeight="1" x14ac:dyDescent="0.2">
      <c r="A9" s="213" t="s">
        <v>72</v>
      </c>
      <c r="B9" s="214" t="s">
        <v>102</v>
      </c>
      <c r="C9" s="214" t="s">
        <v>103</v>
      </c>
      <c r="D9" s="214" t="s">
        <v>83</v>
      </c>
      <c r="E9" s="207" t="s">
        <v>104</v>
      </c>
      <c r="F9" s="214" t="s">
        <v>85</v>
      </c>
      <c r="G9" s="214" t="s">
        <v>105</v>
      </c>
      <c r="H9" s="213" t="s">
        <v>87</v>
      </c>
      <c r="I9" s="215" t="s">
        <v>106</v>
      </c>
      <c r="J9" s="306"/>
      <c r="K9" s="306"/>
    </row>
    <row r="10" spans="1:11" ht="36" customHeight="1" x14ac:dyDescent="0.2">
      <c r="A10" s="213" t="s">
        <v>72</v>
      </c>
      <c r="B10" s="214" t="s">
        <v>73</v>
      </c>
      <c r="C10" s="214" t="s">
        <v>107</v>
      </c>
      <c r="D10" s="214" t="s">
        <v>108</v>
      </c>
      <c r="E10" s="216" t="s">
        <v>109</v>
      </c>
      <c r="F10" s="214" t="s">
        <v>110</v>
      </c>
      <c r="G10" s="214" t="s">
        <v>111</v>
      </c>
      <c r="H10" s="213" t="s">
        <v>98</v>
      </c>
      <c r="I10" s="215" t="s">
        <v>112</v>
      </c>
      <c r="J10" s="304" t="s">
        <v>113</v>
      </c>
      <c r="K10" s="304" t="s">
        <v>114</v>
      </c>
    </row>
    <row r="11" spans="1:11" ht="36" customHeight="1" x14ac:dyDescent="0.2">
      <c r="A11" s="213" t="s">
        <v>72</v>
      </c>
      <c r="B11" s="214" t="s">
        <v>115</v>
      </c>
      <c r="C11" s="214" t="s">
        <v>116</v>
      </c>
      <c r="D11" s="214" t="s">
        <v>91</v>
      </c>
      <c r="E11" s="216" t="s">
        <v>117</v>
      </c>
      <c r="F11" s="214" t="s">
        <v>118</v>
      </c>
      <c r="G11" s="214" t="s">
        <v>119</v>
      </c>
      <c r="H11" s="213" t="s">
        <v>79</v>
      </c>
      <c r="I11" s="215" t="s">
        <v>120</v>
      </c>
      <c r="J11" s="306"/>
      <c r="K11" s="306"/>
    </row>
    <row r="12" spans="1:11" ht="36" customHeight="1" x14ac:dyDescent="0.2">
      <c r="A12" s="213"/>
      <c r="B12" s="214"/>
      <c r="C12" s="214"/>
      <c r="D12" s="214"/>
      <c r="E12" s="207"/>
      <c r="F12" s="214"/>
      <c r="G12" s="214"/>
      <c r="H12" s="213"/>
      <c r="I12" s="217"/>
      <c r="J12" s="218"/>
      <c r="K12" s="218"/>
    </row>
    <row r="13" spans="1:11" ht="36" customHeight="1" x14ac:dyDescent="0.2">
      <c r="A13" s="213"/>
      <c r="B13" s="214"/>
      <c r="C13" s="214"/>
      <c r="D13" s="214"/>
      <c r="E13" s="207"/>
      <c r="F13" s="205"/>
      <c r="G13" s="205"/>
      <c r="H13" s="213"/>
      <c r="I13" s="215"/>
      <c r="J13" s="218"/>
      <c r="K13" s="218"/>
    </row>
    <row r="14" spans="1:11" ht="36" customHeight="1" x14ac:dyDescent="0.2">
      <c r="A14" s="213"/>
      <c r="B14" s="214"/>
      <c r="C14" s="214"/>
      <c r="D14" s="214"/>
      <c r="E14" s="207"/>
      <c r="F14" s="214"/>
      <c r="G14" s="214"/>
      <c r="H14" s="213"/>
      <c r="I14" s="215"/>
      <c r="J14" s="218"/>
      <c r="K14" s="218"/>
    </row>
    <row r="15" spans="1:11" ht="36" customHeight="1" x14ac:dyDescent="0.2">
      <c r="A15" s="213"/>
      <c r="B15" s="214"/>
      <c r="C15" s="214"/>
      <c r="D15" s="214"/>
      <c r="E15" s="207"/>
      <c r="F15" s="214"/>
      <c r="G15" s="214"/>
      <c r="H15" s="213"/>
      <c r="I15" s="215"/>
      <c r="J15" s="218"/>
      <c r="K15" s="218"/>
    </row>
    <row r="16" spans="1:11" ht="36" customHeight="1" x14ac:dyDescent="0.2">
      <c r="A16" s="213"/>
      <c r="B16" s="214"/>
      <c r="C16" s="214"/>
      <c r="D16" s="214"/>
      <c r="E16" s="207"/>
      <c r="F16" s="214"/>
      <c r="G16" s="219"/>
      <c r="H16" s="216"/>
      <c r="I16" s="217"/>
      <c r="J16" s="218"/>
      <c r="K16" s="218"/>
    </row>
    <row r="17" spans="1:11" ht="36" customHeight="1" x14ac:dyDescent="0.2">
      <c r="A17" s="213"/>
      <c r="B17" s="214"/>
      <c r="C17" s="214"/>
      <c r="D17" s="214"/>
      <c r="E17" s="207"/>
      <c r="F17" s="214"/>
      <c r="G17" s="214"/>
      <c r="H17" s="213"/>
      <c r="I17" s="215"/>
      <c r="J17" s="205"/>
      <c r="K17" s="220"/>
    </row>
    <row r="18" spans="1:11" ht="36" customHeight="1" x14ac:dyDescent="0.2">
      <c r="A18" s="213"/>
      <c r="B18" s="214"/>
      <c r="C18" s="214"/>
      <c r="D18" s="214"/>
      <c r="E18" s="207"/>
      <c r="F18" s="214"/>
      <c r="G18" s="214"/>
      <c r="H18" s="213"/>
      <c r="I18" s="215"/>
      <c r="J18" s="205"/>
      <c r="K18" s="220"/>
    </row>
    <row r="19" spans="1:11" ht="36" customHeight="1" x14ac:dyDescent="0.2">
      <c r="A19" s="213"/>
      <c r="B19" s="214"/>
      <c r="C19" s="214"/>
      <c r="D19" s="214"/>
      <c r="E19" s="207"/>
      <c r="F19" s="214"/>
      <c r="G19" s="214"/>
      <c r="H19" s="213"/>
      <c r="I19" s="215"/>
      <c r="J19" s="205"/>
      <c r="K19" s="220"/>
    </row>
    <row r="20" spans="1:11" ht="36" customHeight="1" x14ac:dyDescent="0.2">
      <c r="A20" s="213"/>
      <c r="B20" s="214"/>
      <c r="C20" s="214"/>
      <c r="D20" s="214"/>
      <c r="E20" s="207"/>
      <c r="F20" s="214"/>
      <c r="G20" s="214"/>
      <c r="H20" s="216"/>
      <c r="I20" s="217"/>
      <c r="J20" s="205"/>
      <c r="K20" s="220"/>
    </row>
    <row r="21" spans="1:11" ht="36" customHeight="1" x14ac:dyDescent="0.2">
      <c r="A21" s="204"/>
      <c r="B21" s="214"/>
      <c r="C21" s="206"/>
      <c r="D21" s="214"/>
      <c r="F21" s="214"/>
      <c r="G21" s="206"/>
      <c r="H21" s="216"/>
      <c r="I21" s="208"/>
      <c r="J21" s="218"/>
      <c r="K21" s="205"/>
    </row>
    <row r="22" spans="1:11" ht="36" customHeight="1" x14ac:dyDescent="0.2">
      <c r="A22" s="204"/>
      <c r="B22" s="214"/>
      <c r="C22" s="205"/>
      <c r="D22" s="214"/>
      <c r="E22" s="207"/>
      <c r="F22" s="214"/>
      <c r="G22" s="205"/>
      <c r="H22" s="216"/>
      <c r="I22" s="210"/>
      <c r="J22" s="218"/>
      <c r="K22" s="205"/>
    </row>
    <row r="23" spans="1:11" ht="36" customHeight="1" x14ac:dyDescent="0.2">
      <c r="A23" s="204"/>
      <c r="B23" s="214"/>
      <c r="C23" s="205"/>
      <c r="D23" s="214"/>
      <c r="F23" s="214"/>
      <c r="G23" s="205"/>
      <c r="H23" s="216"/>
      <c r="I23" s="210"/>
      <c r="J23" s="218"/>
      <c r="K23" s="205"/>
    </row>
    <row r="24" spans="1:11" ht="36" customHeight="1" x14ac:dyDescent="0.2">
      <c r="A24" s="204"/>
      <c r="B24" s="214"/>
      <c r="C24" s="206"/>
      <c r="D24" s="214"/>
      <c r="E24" s="207"/>
      <c r="F24" s="214"/>
      <c r="G24" s="211"/>
      <c r="H24" s="216"/>
      <c r="I24" s="212"/>
      <c r="J24" s="218"/>
      <c r="K24" s="205"/>
    </row>
    <row r="25" spans="1:11" ht="36" customHeight="1" x14ac:dyDescent="0.2">
      <c r="A25" s="204"/>
      <c r="B25" s="214"/>
      <c r="C25" s="205"/>
      <c r="D25" s="214"/>
      <c r="F25" s="214"/>
      <c r="G25" s="205"/>
      <c r="H25" s="216"/>
      <c r="I25" s="210"/>
      <c r="J25" s="218"/>
      <c r="K25" s="205"/>
    </row>
    <row r="26" spans="1:11" ht="36" customHeight="1" x14ac:dyDescent="0.2">
      <c r="A26" s="204"/>
      <c r="B26" s="214"/>
      <c r="C26" s="205"/>
      <c r="D26" s="214"/>
      <c r="E26" s="207"/>
      <c r="F26" s="214"/>
      <c r="G26" s="205"/>
      <c r="H26" s="216"/>
      <c r="I26" s="212"/>
      <c r="J26" s="218"/>
      <c r="K26" s="205"/>
    </row>
    <row r="27" spans="1:11" ht="36" customHeight="1" x14ac:dyDescent="0.2">
      <c r="A27" s="204"/>
      <c r="B27" s="214"/>
      <c r="C27" s="205"/>
      <c r="D27" s="214"/>
      <c r="E27" s="207"/>
      <c r="F27" s="214"/>
      <c r="H27" s="216"/>
      <c r="I27" s="210"/>
      <c r="J27" s="218"/>
      <c r="K27" s="205"/>
    </row>
    <row r="28" spans="1:11" ht="36" customHeight="1" x14ac:dyDescent="0.2">
      <c r="A28" s="204"/>
      <c r="B28" s="205"/>
      <c r="C28" s="206"/>
      <c r="D28" s="214"/>
      <c r="E28" s="206"/>
      <c r="F28" s="214"/>
      <c r="G28" s="206"/>
      <c r="H28" s="221"/>
      <c r="I28" s="208"/>
      <c r="J28" s="218"/>
      <c r="K28" s="205"/>
    </row>
    <row r="29" spans="1:11" ht="36" customHeight="1" x14ac:dyDescent="0.2">
      <c r="A29" s="204"/>
      <c r="B29" s="205"/>
      <c r="C29" s="205"/>
      <c r="D29" s="214"/>
      <c r="E29" s="207"/>
      <c r="F29" s="214"/>
      <c r="G29" s="205"/>
      <c r="H29" s="221"/>
      <c r="I29" s="210"/>
      <c r="J29" s="222"/>
      <c r="K29" s="222"/>
    </row>
    <row r="30" spans="1:11" ht="36" customHeight="1" x14ac:dyDescent="0.2">
      <c r="A30" s="204"/>
      <c r="B30" s="205"/>
      <c r="C30" s="205"/>
      <c r="D30" s="214"/>
      <c r="E30" s="207"/>
      <c r="F30" s="214"/>
      <c r="G30" s="205"/>
      <c r="H30" s="221"/>
      <c r="I30" s="210"/>
      <c r="J30" s="222"/>
      <c r="K30" s="222"/>
    </row>
    <row r="31" spans="1:11" ht="36" customHeight="1" x14ac:dyDescent="0.2">
      <c r="A31" s="204"/>
      <c r="B31" s="205"/>
      <c r="C31" s="206"/>
      <c r="D31" s="223"/>
      <c r="E31" s="207"/>
      <c r="F31" s="214"/>
      <c r="G31" s="224"/>
      <c r="H31" s="221"/>
      <c r="I31" s="225"/>
      <c r="J31" s="222"/>
      <c r="K31" s="222"/>
    </row>
    <row r="32" spans="1:11" ht="36" customHeight="1" x14ac:dyDescent="0.2">
      <c r="A32" s="204"/>
      <c r="B32" s="205"/>
      <c r="C32" s="205"/>
      <c r="D32" s="223"/>
      <c r="E32" s="207"/>
      <c r="F32" s="214"/>
      <c r="G32" s="205"/>
      <c r="H32" s="221"/>
      <c r="I32" s="226"/>
      <c r="J32" s="205"/>
      <c r="K32" s="205"/>
    </row>
    <row r="33" spans="1:11" ht="36" customHeight="1" x14ac:dyDescent="0.2">
      <c r="A33" s="204"/>
      <c r="B33" s="205"/>
      <c r="C33" s="205"/>
      <c r="D33" s="223"/>
      <c r="E33" s="207"/>
      <c r="F33" s="214"/>
      <c r="G33" s="205"/>
      <c r="H33" s="221"/>
      <c r="I33" s="225"/>
      <c r="J33" s="222"/>
      <c r="K33" s="222"/>
    </row>
    <row r="34" spans="1:11" ht="36" customHeight="1" x14ac:dyDescent="0.2">
      <c r="A34" s="204"/>
      <c r="B34" s="214"/>
      <c r="C34" s="227"/>
      <c r="D34" s="205"/>
      <c r="E34" s="207"/>
      <c r="F34" s="214"/>
      <c r="G34" s="211"/>
      <c r="H34" s="211"/>
      <c r="I34" s="212"/>
      <c r="J34" s="228"/>
      <c r="K34" s="207"/>
    </row>
    <row r="35" spans="1:11" ht="36" customHeight="1" x14ac:dyDescent="0.2">
      <c r="A35" s="204"/>
      <c r="B35" s="214"/>
      <c r="C35" s="227"/>
      <c r="D35" s="205"/>
      <c r="E35" s="207"/>
      <c r="F35" s="205"/>
      <c r="G35" s="211"/>
      <c r="H35" s="211"/>
      <c r="I35" s="212"/>
      <c r="J35" s="228"/>
      <c r="K35" s="207"/>
    </row>
    <row r="36" spans="1:11" ht="36.950000000000003" customHeight="1" x14ac:dyDescent="0.2">
      <c r="A36" s="204"/>
      <c r="B36" s="214"/>
      <c r="C36" s="227"/>
      <c r="D36" s="205"/>
      <c r="E36" s="207"/>
      <c r="F36" s="205"/>
      <c r="G36" s="211"/>
      <c r="H36" s="211"/>
      <c r="I36" s="212"/>
      <c r="J36" s="228"/>
      <c r="K36" s="207"/>
    </row>
    <row r="37" spans="1:11" ht="36.950000000000003" customHeight="1" x14ac:dyDescent="0.2">
      <c r="A37" s="204"/>
      <c r="B37" s="214"/>
      <c r="C37" s="227"/>
      <c r="D37" s="205"/>
      <c r="E37" s="207"/>
      <c r="F37" s="205"/>
      <c r="G37" s="211"/>
      <c r="H37" s="211"/>
      <c r="I37" s="212"/>
      <c r="J37" s="228"/>
      <c r="K37" s="207"/>
    </row>
    <row r="38" spans="1:11" ht="36.950000000000003" customHeight="1" x14ac:dyDescent="0.2">
      <c r="A38" s="204"/>
      <c r="B38" s="214"/>
      <c r="C38" s="227"/>
      <c r="D38" s="205"/>
      <c r="E38" s="207"/>
      <c r="F38" s="205"/>
      <c r="G38" s="211"/>
      <c r="H38" s="211"/>
      <c r="I38" s="212"/>
      <c r="J38" s="228"/>
      <c r="K38" s="207"/>
    </row>
    <row r="39" spans="1:11" ht="36.950000000000003" customHeight="1" x14ac:dyDescent="0.2">
      <c r="A39" s="204"/>
      <c r="B39" s="214"/>
      <c r="C39" s="227"/>
      <c r="D39" s="205"/>
      <c r="E39" s="207"/>
      <c r="F39" s="205"/>
      <c r="G39" s="211"/>
      <c r="H39" s="211"/>
      <c r="I39" s="212"/>
      <c r="J39" s="228"/>
      <c r="K39" s="207"/>
    </row>
    <row r="40" spans="1:11" ht="36.950000000000003" customHeight="1" x14ac:dyDescent="0.2">
      <c r="A40" s="204"/>
      <c r="B40" s="214"/>
      <c r="C40" s="227"/>
      <c r="D40" s="205"/>
      <c r="E40" s="207"/>
      <c r="F40" s="205"/>
      <c r="G40" s="211"/>
      <c r="H40" s="211"/>
      <c r="I40" s="212"/>
      <c r="J40" s="228"/>
      <c r="K40" s="207"/>
    </row>
    <row r="41" spans="1:11" ht="36.950000000000003" customHeight="1" x14ac:dyDescent="0.2">
      <c r="A41" s="204"/>
      <c r="B41" s="214"/>
      <c r="C41" s="227"/>
      <c r="D41" s="205"/>
      <c r="E41" s="207"/>
      <c r="F41" s="205"/>
      <c r="G41" s="211"/>
      <c r="H41" s="211"/>
      <c r="I41" s="212"/>
      <c r="J41" s="228"/>
      <c r="K41" s="207"/>
    </row>
    <row r="42" spans="1:11" ht="36.950000000000003" customHeight="1" x14ac:dyDescent="0.2">
      <c r="A42" s="204"/>
      <c r="B42" s="214"/>
      <c r="C42" s="227"/>
      <c r="D42" s="205"/>
      <c r="E42" s="207"/>
      <c r="F42" s="205"/>
      <c r="G42" s="211"/>
      <c r="H42" s="211"/>
      <c r="I42" s="212"/>
      <c r="J42" s="228"/>
      <c r="K42" s="207"/>
    </row>
    <row r="43" spans="1:11" ht="36.950000000000003" customHeight="1" x14ac:dyDescent="0.2">
      <c r="A43" s="204"/>
      <c r="B43" s="214"/>
      <c r="C43" s="227"/>
      <c r="D43" s="205"/>
      <c r="E43" s="207"/>
      <c r="F43" s="205"/>
      <c r="G43" s="211"/>
      <c r="H43" s="211"/>
      <c r="I43" s="212"/>
      <c r="J43" s="228"/>
      <c r="K43" s="207"/>
    </row>
    <row r="44" spans="1:11" ht="36.950000000000003" customHeight="1" x14ac:dyDescent="0.2">
      <c r="A44" s="204"/>
      <c r="B44" s="214"/>
      <c r="C44" s="227"/>
      <c r="D44" s="205"/>
      <c r="E44" s="207"/>
      <c r="F44" s="205"/>
      <c r="G44" s="211"/>
      <c r="H44" s="211"/>
      <c r="I44" s="212"/>
      <c r="J44" s="228"/>
      <c r="K44" s="207"/>
    </row>
    <row r="45" spans="1:11" ht="42.95" customHeight="1" x14ac:dyDescent="0.2">
      <c r="A45" s="229" t="s">
        <v>121</v>
      </c>
      <c r="B45" s="295"/>
      <c r="C45" s="295"/>
      <c r="D45" s="295"/>
      <c r="E45" s="295"/>
      <c r="F45" s="295"/>
      <c r="G45" s="295"/>
      <c r="H45" s="295"/>
      <c r="I45" s="295"/>
      <c r="J45" s="295"/>
      <c r="K45" s="295"/>
    </row>
    <row r="49" spans="1:8" hidden="1" x14ac:dyDescent="0.2">
      <c r="A49" s="209" t="s">
        <v>122</v>
      </c>
      <c r="B49" s="209" t="s">
        <v>123</v>
      </c>
      <c r="C49" s="209" t="s">
        <v>124</v>
      </c>
      <c r="D49" s="209" t="s">
        <v>87</v>
      </c>
      <c r="F49" s="209" t="s">
        <v>87</v>
      </c>
      <c r="H49" s="209" t="s">
        <v>87</v>
      </c>
    </row>
    <row r="50" spans="1:8" hidden="1" x14ac:dyDescent="0.2">
      <c r="A50" s="209" t="s">
        <v>125</v>
      </c>
      <c r="B50" s="209" t="s">
        <v>73</v>
      </c>
      <c r="C50" s="209" t="s">
        <v>85</v>
      </c>
      <c r="D50" s="209" t="s">
        <v>98</v>
      </c>
      <c r="F50" s="209" t="s">
        <v>98</v>
      </c>
      <c r="H50" s="209" t="s">
        <v>98</v>
      </c>
    </row>
    <row r="51" spans="1:8" hidden="1" x14ac:dyDescent="0.2">
      <c r="A51" s="209" t="s">
        <v>83</v>
      </c>
      <c r="B51" s="209" t="s">
        <v>68</v>
      </c>
      <c r="C51" s="209" t="s">
        <v>110</v>
      </c>
      <c r="D51" s="209" t="s">
        <v>79</v>
      </c>
      <c r="F51" s="209" t="s">
        <v>79</v>
      </c>
      <c r="H51" s="209" t="s">
        <v>79</v>
      </c>
    </row>
    <row r="52" spans="1:8" hidden="1" x14ac:dyDescent="0.2">
      <c r="A52" s="209" t="s">
        <v>108</v>
      </c>
      <c r="B52" s="209" t="s">
        <v>115</v>
      </c>
      <c r="C52" s="209" t="s">
        <v>126</v>
      </c>
    </row>
    <row r="53" spans="1:8" hidden="1" x14ac:dyDescent="0.2">
      <c r="A53" s="209" t="s">
        <v>91</v>
      </c>
      <c r="B53" s="209" t="s">
        <v>89</v>
      </c>
      <c r="C53" s="209" t="s">
        <v>118</v>
      </c>
    </row>
    <row r="54" spans="1:8" hidden="1" x14ac:dyDescent="0.2">
      <c r="A54" s="209" t="s">
        <v>75</v>
      </c>
      <c r="B54" s="209" t="s">
        <v>102</v>
      </c>
      <c r="C54" s="209" t="s">
        <v>77</v>
      </c>
    </row>
    <row r="55" spans="1:8" hidden="1" x14ac:dyDescent="0.2"/>
    <row r="56" spans="1:8" s="230" customFormat="1" x14ac:dyDescent="0.2"/>
    <row r="57" spans="1:8" s="230" customFormat="1" x14ac:dyDescent="0.2"/>
    <row r="58" spans="1:8" s="230" customFormat="1" ht="15" x14ac:dyDescent="0.25">
      <c r="A58" s="231"/>
      <c r="B58" s="231"/>
      <c r="C58" s="231"/>
    </row>
    <row r="59" spans="1:8" s="230" customFormat="1" ht="14.25" x14ac:dyDescent="0.2">
      <c r="A59" s="232"/>
      <c r="B59" s="233"/>
      <c r="C59" s="234"/>
    </row>
    <row r="60" spans="1:8" s="230" customFormat="1" ht="14.25" x14ac:dyDescent="0.2">
      <c r="A60" s="232"/>
      <c r="B60" s="233"/>
      <c r="C60" s="234"/>
    </row>
    <row r="61" spans="1:8" s="230" customFormat="1" ht="14.25" x14ac:dyDescent="0.2">
      <c r="A61" s="232"/>
      <c r="B61" s="233"/>
      <c r="C61" s="234"/>
    </row>
    <row r="62" spans="1:8" s="230" customFormat="1" ht="14.25" x14ac:dyDescent="0.2">
      <c r="A62" s="232"/>
      <c r="B62" s="233"/>
      <c r="C62" s="234"/>
    </row>
    <row r="63" spans="1:8" s="230" customFormat="1" ht="14.25" x14ac:dyDescent="0.2">
      <c r="A63" s="232"/>
      <c r="B63" s="233"/>
      <c r="C63" s="234"/>
    </row>
    <row r="64" spans="1:8" ht="14.25" x14ac:dyDescent="0.2">
      <c r="A64" s="235"/>
      <c r="B64" s="236"/>
      <c r="C64" s="237"/>
    </row>
    <row r="65" spans="1:3" ht="14.25" x14ac:dyDescent="0.2">
      <c r="A65" s="235"/>
      <c r="B65" s="236"/>
      <c r="C65" s="237"/>
    </row>
    <row r="66" spans="1:3" ht="14.25" x14ac:dyDescent="0.2">
      <c r="A66" s="235"/>
      <c r="B66" s="236"/>
      <c r="C66" s="237"/>
    </row>
    <row r="67" spans="1:3" ht="14.25" x14ac:dyDescent="0.2">
      <c r="A67" s="235"/>
      <c r="B67" s="236"/>
      <c r="C67" s="237"/>
    </row>
    <row r="68" spans="1:3" ht="14.25" x14ac:dyDescent="0.2">
      <c r="A68" s="235"/>
      <c r="B68" s="236"/>
      <c r="C68" s="237"/>
    </row>
    <row r="69" spans="1:3" ht="14.25" x14ac:dyDescent="0.2">
      <c r="A69" s="235"/>
      <c r="B69" s="236"/>
      <c r="C69" s="237"/>
    </row>
    <row r="70" spans="1:3" ht="14.25" x14ac:dyDescent="0.2">
      <c r="A70" s="235"/>
      <c r="B70" s="236"/>
    </row>
    <row r="71" spans="1:3" ht="14.25" x14ac:dyDescent="0.2">
      <c r="A71" s="235"/>
      <c r="B71" s="236"/>
    </row>
    <row r="72" spans="1:3" ht="14.25" x14ac:dyDescent="0.2">
      <c r="A72" s="235"/>
      <c r="B72" s="236"/>
    </row>
    <row r="144" s="238" customFormat="1" ht="25.5" customHeight="1" x14ac:dyDescent="0.2"/>
    <row r="145" s="238" customFormat="1" ht="24" customHeight="1" x14ac:dyDescent="0.2"/>
    <row r="146" s="238" customFormat="1" ht="22.5" customHeight="1" x14ac:dyDescent="0.2"/>
    <row r="147" s="209" customFormat="1" ht="31.5" customHeight="1" x14ac:dyDescent="0.2"/>
  </sheetData>
  <sheetProtection algorithmName="SHA-512" hashValue="NqX99dNsQLvgq4D756hNtebGGl9qEF3+oCedMMXjESBWmrLANQ+7dzQoTKiXeffR9N3zk5Y4yxGR/+r1cJAz/w==" saltValue="sZ+ozZoijcHeh6iwphfzUg==" spinCount="100000" sheet="1" formatCells="0" formatColumns="0" formatRows="0"/>
  <mergeCells count="16">
    <mergeCell ref="B45:K45"/>
    <mergeCell ref="J2:J4"/>
    <mergeCell ref="K2:K4"/>
    <mergeCell ref="C1:K1"/>
    <mergeCell ref="A2:A4"/>
    <mergeCell ref="B2:I2"/>
    <mergeCell ref="B3:C3"/>
    <mergeCell ref="D3:E3"/>
    <mergeCell ref="F3:G3"/>
    <mergeCell ref="H3:I3"/>
    <mergeCell ref="J5:J7"/>
    <mergeCell ref="K5:K7"/>
    <mergeCell ref="J8:J9"/>
    <mergeCell ref="K8:K9"/>
    <mergeCell ref="J10:J11"/>
    <mergeCell ref="K10:K11"/>
  </mergeCells>
  <dataValidations count="7">
    <dataValidation type="list" allowBlank="1" showInputMessage="1" showErrorMessage="1" sqref="H34:H44 H5:H27" xr:uid="{2D34C4E7-9D48-4FFB-841A-82D68755C1EA}">
      <formula1>$D$49:$D$51</formula1>
    </dataValidation>
    <dataValidation type="list" allowBlank="1" showInputMessage="1" showErrorMessage="1" sqref="B34:B44 B5:B27" xr:uid="{698B2120-12C5-4352-A2BA-F3891FCBE2FC}">
      <formula1>$B$49:$B$54</formula1>
    </dataValidation>
    <dataValidation type="list" allowBlank="1" showInputMessage="1" showErrorMessage="1" sqref="D34:D44 D5:D30" xr:uid="{D7CA491D-CAED-43B4-A5C1-E9B4484E33CA}">
      <formula1>$A$49:$A$54</formula1>
    </dataValidation>
    <dataValidation type="list" allowBlank="1" showInputMessage="1" showErrorMessage="1" sqref="D31:D33" xr:uid="{E5C15AFC-84AC-42EC-8349-6327A5CC8C9B}">
      <formula1>$A$27:$A$32</formula1>
    </dataValidation>
    <dataValidation type="list" allowBlank="1" showInputMessage="1" showErrorMessage="1" sqref="B28:B33" xr:uid="{4BBA365E-6120-4E04-82C4-47E74E913375}">
      <formula1>$B$27:$B$32</formula1>
    </dataValidation>
    <dataValidation type="list" allowBlank="1" showInputMessage="1" showErrorMessage="1" sqref="H28:H33" xr:uid="{CEEE81E0-7C6A-443F-83E7-CEBC4062B5E0}">
      <formula1>$D$27:$D$29</formula1>
    </dataValidation>
    <dataValidation type="list" allowBlank="1" showInputMessage="1" showErrorMessage="1" sqref="F5:F44" xr:uid="{FD2EF114-7144-4929-A623-9D45CCC9FA6E}">
      <formula1>$C$49:$C$54</formula1>
    </dataValidation>
  </dataValidations>
  <pageMargins left="0.70866141732283472" right="0.70866141732283472" top="1.2204724409448819" bottom="0.74803149606299213" header="0.31496062992125984" footer="0.31496062992125984"/>
  <pageSetup paperSize="9" scale="44" orientation="landscape" r:id="rId1"/>
  <headerFooter>
    <oddHeader>&amp;L&amp;G&amp;C&amp;"Arial,Negrita"&amp;12MAPA Y PLAN DE MANEJO DE RIESGOS Y OPORTUNIDADES</oddHeader>
    <oddFooter>&amp;C&amp;N&amp;RDES-FM-12
V11</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97B07F75-97DA-4C66-B2A4-56B67E711903}">
          <x14:formula1>
            <xm:f>Hoja1!$B$26:$B$39</xm:f>
          </x14:formula1>
          <xm:sqref>B45:K45</xm:sqref>
        </x14:dataValidation>
        <x14:dataValidation type="list" allowBlank="1" showInputMessage="1" showErrorMessage="1" xr:uid="{6A79F4B0-8222-4F70-8F59-6F3F46BC1838}">
          <x14:formula1>
            <xm:f>Hoja1!$A$26:$A$39</xm:f>
          </x14:formula1>
          <xm:sqref>A12:A44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DB64"/>
  <sheetViews>
    <sheetView topLeftCell="BU1" zoomScale="115" zoomScaleNormal="115" zoomScaleSheetLayoutView="115" zoomScalePageLayoutView="70" workbookViewId="0">
      <selection activeCell="BX5" sqref="BX5"/>
    </sheetView>
  </sheetViews>
  <sheetFormatPr baseColWidth="10" defaultColWidth="11.42578125" defaultRowHeight="16.5" customHeight="1" x14ac:dyDescent="0.3"/>
  <cols>
    <col min="1" max="1" width="4" style="181" bestFit="1" customWidth="1"/>
    <col min="2" max="4" width="18.7109375" style="182" customWidth="1"/>
    <col min="5" max="5" width="32.42578125" style="1" customWidth="1"/>
    <col min="6" max="6" width="18.42578125" style="181" customWidth="1"/>
    <col min="7" max="7" width="16.42578125" style="181" customWidth="1"/>
    <col min="8" max="8" width="16.140625" style="181" customWidth="1"/>
    <col min="9" max="9" width="19" style="183" customWidth="1"/>
    <col min="10" max="10" width="24.42578125" style="1" customWidth="1"/>
    <col min="11" max="11" width="16.5703125" style="1" customWidth="1"/>
    <col min="12" max="12" width="6.28515625" style="1" bestFit="1" customWidth="1"/>
    <col min="13" max="13" width="27" style="1" customWidth="1"/>
    <col min="14" max="14" width="11" style="1" customWidth="1"/>
    <col min="15" max="15" width="17.5703125" style="1" customWidth="1"/>
    <col min="16" max="16" width="6.28515625" style="1" bestFit="1" customWidth="1"/>
    <col min="17" max="17" width="20.42578125" style="1" customWidth="1"/>
    <col min="18" max="18" width="5.85546875" style="1" customWidth="1"/>
    <col min="19" max="19" width="31" style="1" customWidth="1"/>
    <col min="20" max="20" width="15.140625" style="1" hidden="1" customWidth="1"/>
    <col min="21" max="21" width="18.42578125" style="1" hidden="1" customWidth="1"/>
    <col min="22" max="22" width="21" style="1" hidden="1" customWidth="1"/>
    <col min="23" max="23" width="19.28515625" style="1" hidden="1" customWidth="1"/>
    <col min="24" max="24" width="28.42578125" style="1" hidden="1" customWidth="1"/>
    <col min="25" max="25" width="6.85546875" style="1" hidden="1" customWidth="1"/>
    <col min="26" max="26" width="5" style="1" hidden="1" customWidth="1"/>
    <col min="27" max="27" width="5.5703125" style="1" hidden="1" customWidth="1"/>
    <col min="28" max="28" width="7.140625" style="1" hidden="1" customWidth="1"/>
    <col min="29" max="29" width="6.7109375" style="1" hidden="1" customWidth="1"/>
    <col min="30" max="30" width="7.5703125" style="1" hidden="1" customWidth="1"/>
    <col min="31" max="31" width="15.28515625" style="1" hidden="1" customWidth="1"/>
    <col min="32" max="32" width="12" style="1" hidden="1" customWidth="1"/>
    <col min="33" max="33" width="10.42578125" style="1" hidden="1" customWidth="1"/>
    <col min="34" max="34" width="9.28515625" style="1" hidden="1" customWidth="1"/>
    <col min="35" max="35" width="9.140625" style="1" hidden="1" customWidth="1"/>
    <col min="36" max="36" width="8.42578125" style="1" hidden="1" customWidth="1"/>
    <col min="37" max="37" width="7.28515625" style="1" hidden="1" customWidth="1"/>
    <col min="38" max="38" width="23" style="1" customWidth="1"/>
    <col min="39" max="39" width="18.85546875" style="1" customWidth="1"/>
    <col min="40" max="40" width="22.140625" style="1" customWidth="1"/>
    <col min="41" max="41" width="18.28515625" style="135" hidden="1" customWidth="1"/>
    <col min="42" max="42" width="18.5703125" style="135" hidden="1" customWidth="1"/>
    <col min="43" max="43" width="20.5703125" style="135" hidden="1" customWidth="1"/>
    <col min="44" max="44" width="18.5703125" style="135" hidden="1" customWidth="1"/>
    <col min="45" max="45" width="20.5703125" style="135" hidden="1" customWidth="1"/>
    <col min="46" max="46" width="18.5703125" style="135" hidden="1" customWidth="1"/>
    <col min="47" max="47" width="20.5703125" style="135" customWidth="1"/>
    <col min="48" max="48" width="18.5703125" style="135" customWidth="1"/>
    <col min="49" max="49" width="21" style="135" customWidth="1"/>
    <col min="50" max="51" width="23" style="135" hidden="1" customWidth="1"/>
    <col min="52" max="52" width="18.85546875" style="135" hidden="1" customWidth="1"/>
    <col min="53" max="53" width="16.85546875" style="135" hidden="1" customWidth="1"/>
    <col min="54" max="54" width="19.5703125" style="135" hidden="1" customWidth="1"/>
    <col min="55" max="56" width="23" style="135" hidden="1" customWidth="1"/>
    <col min="57" max="57" width="18.85546875" style="135" hidden="1" customWidth="1"/>
    <col min="58" max="58" width="16.85546875" style="135" hidden="1" customWidth="1"/>
    <col min="59" max="59" width="19.5703125" style="135" hidden="1" customWidth="1"/>
    <col min="60" max="61" width="23" style="1" hidden="1" customWidth="1"/>
    <col min="62" max="62" width="18.85546875" style="1" hidden="1" customWidth="1"/>
    <col min="63" max="63" width="16.85546875" style="1" hidden="1" customWidth="1"/>
    <col min="64" max="64" width="19.5703125" style="1" hidden="1" customWidth="1"/>
    <col min="65" max="66" width="23" style="135" customWidth="1"/>
    <col min="67" max="67" width="18.85546875" style="135" customWidth="1"/>
    <col min="68" max="68" width="16.85546875" style="135" customWidth="1"/>
    <col min="69" max="69" width="19.5703125" style="135" customWidth="1"/>
    <col min="70" max="70" width="20.5703125" style="148" customWidth="1"/>
    <col min="71" max="72" width="23" style="135" customWidth="1"/>
    <col min="73" max="73" width="18.5703125" style="135" customWidth="1"/>
    <col min="74" max="74" width="20.5703125" style="135" customWidth="1"/>
    <col min="75" max="75" width="23" style="135" customWidth="1"/>
    <col min="76" max="76" width="18.5703125" style="135" customWidth="1"/>
    <col min="77" max="77" width="20.5703125" style="135" customWidth="1"/>
    <col min="78" max="78" width="57" style="135" customWidth="1"/>
    <col min="79" max="79" width="28.28515625" style="135" customWidth="1"/>
    <col min="80" max="80" width="33.5703125" style="135" customWidth="1"/>
    <col min="81" max="16384" width="11.42578125" style="135"/>
  </cols>
  <sheetData>
    <row r="1" spans="1:106" ht="16.5" customHeight="1" x14ac:dyDescent="0.3">
      <c r="A1" s="168"/>
      <c r="B1" s="169"/>
      <c r="C1" s="169"/>
      <c r="E1" s="2"/>
      <c r="F1" s="170"/>
      <c r="G1" s="168"/>
      <c r="H1" s="168"/>
      <c r="I1" s="171"/>
      <c r="J1" s="2"/>
      <c r="K1" s="2"/>
      <c r="L1" s="2"/>
      <c r="M1" s="2"/>
      <c r="N1" s="2"/>
      <c r="O1" s="2"/>
      <c r="P1" s="2"/>
      <c r="Q1" s="2"/>
      <c r="R1" s="2"/>
      <c r="S1" s="2"/>
      <c r="T1" s="2"/>
      <c r="U1" s="2"/>
      <c r="V1" s="2"/>
      <c r="W1" s="2"/>
      <c r="X1" s="2"/>
      <c r="Y1" s="2"/>
      <c r="Z1" s="2"/>
      <c r="AA1" s="2"/>
      <c r="AB1" s="2"/>
      <c r="AC1" s="2"/>
      <c r="AD1" s="2"/>
      <c r="AE1" s="2"/>
      <c r="AF1" s="2"/>
      <c r="AG1" s="2"/>
      <c r="AH1" s="2"/>
      <c r="AI1" s="2"/>
      <c r="AJ1" s="2"/>
      <c r="AK1" s="2"/>
      <c r="AL1" s="134"/>
      <c r="AM1" s="134"/>
      <c r="AN1" s="134"/>
      <c r="AO1" s="134"/>
      <c r="AP1" s="134"/>
      <c r="AQ1" s="134"/>
      <c r="AR1" s="134"/>
      <c r="AS1" s="134"/>
      <c r="AT1" s="134"/>
      <c r="AU1" s="134"/>
      <c r="AV1" s="134"/>
      <c r="AW1" s="134"/>
      <c r="AX1" s="134"/>
      <c r="AY1" s="134"/>
      <c r="AZ1" s="134"/>
      <c r="BA1" s="134"/>
      <c r="BB1" s="134"/>
      <c r="BC1" s="134"/>
      <c r="BD1" s="134"/>
      <c r="BE1" s="134"/>
      <c r="BF1" s="134"/>
      <c r="BG1" s="134"/>
      <c r="BH1" s="2"/>
      <c r="BI1" s="2"/>
      <c r="BJ1" s="2"/>
      <c r="BK1" s="2"/>
      <c r="BL1" s="2"/>
      <c r="BM1" s="134"/>
      <c r="BN1" s="134"/>
      <c r="BO1" s="134"/>
      <c r="BP1" s="134"/>
      <c r="BQ1" s="134"/>
      <c r="BR1" s="147"/>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row>
    <row r="2" spans="1:106" ht="16.5" customHeight="1" x14ac:dyDescent="0.3">
      <c r="A2" s="314" t="s">
        <v>127</v>
      </c>
      <c r="B2" s="315"/>
      <c r="C2" s="315"/>
      <c r="D2" s="315"/>
      <c r="E2" s="315"/>
      <c r="F2" s="315"/>
      <c r="G2" s="315"/>
      <c r="H2" s="315"/>
      <c r="I2" s="316"/>
      <c r="J2" s="314" t="s">
        <v>128</v>
      </c>
      <c r="K2" s="315"/>
      <c r="L2" s="315"/>
      <c r="M2" s="315"/>
      <c r="N2" s="315"/>
      <c r="O2" s="315"/>
      <c r="P2" s="315"/>
      <c r="Q2" s="316"/>
      <c r="R2" s="342" t="s">
        <v>129</v>
      </c>
      <c r="S2" s="342"/>
      <c r="T2" s="342"/>
      <c r="U2" s="342"/>
      <c r="V2" s="342"/>
      <c r="W2" s="342"/>
      <c r="X2" s="342"/>
      <c r="Y2" s="342"/>
      <c r="Z2" s="342"/>
      <c r="AA2" s="342"/>
      <c r="AB2" s="342"/>
      <c r="AC2" s="342"/>
      <c r="AD2" s="342"/>
      <c r="AE2" s="342" t="s">
        <v>130</v>
      </c>
      <c r="AF2" s="342"/>
      <c r="AG2" s="342"/>
      <c r="AH2" s="342"/>
      <c r="AI2" s="342"/>
      <c r="AJ2" s="342"/>
      <c r="AK2" s="342"/>
      <c r="AL2" s="349" t="s">
        <v>131</v>
      </c>
      <c r="AM2" s="349"/>
      <c r="AN2" s="349"/>
      <c r="AO2" s="349"/>
      <c r="AP2" s="349"/>
      <c r="AQ2" s="349"/>
      <c r="AR2" s="349"/>
      <c r="AS2" s="349"/>
      <c r="AT2" s="349"/>
      <c r="AU2" s="349"/>
      <c r="AV2" s="349"/>
      <c r="AW2" s="349"/>
      <c r="AX2" s="307" t="s">
        <v>132</v>
      </c>
      <c r="AY2" s="307"/>
      <c r="AZ2" s="307"/>
      <c r="BA2" s="307"/>
      <c r="BB2" s="307"/>
      <c r="BC2" s="307" t="s">
        <v>133</v>
      </c>
      <c r="BD2" s="307"/>
      <c r="BE2" s="307"/>
      <c r="BF2" s="307"/>
      <c r="BG2" s="307"/>
      <c r="BH2" s="307" t="s">
        <v>134</v>
      </c>
      <c r="BI2" s="307"/>
      <c r="BJ2" s="307"/>
      <c r="BK2" s="307"/>
      <c r="BL2" s="307"/>
      <c r="BM2" s="307" t="s">
        <v>135</v>
      </c>
      <c r="BN2" s="307"/>
      <c r="BO2" s="307"/>
      <c r="BP2" s="307"/>
      <c r="BQ2" s="307"/>
      <c r="BR2" s="347" t="s">
        <v>136</v>
      </c>
      <c r="BS2" s="347"/>
      <c r="BT2" s="347"/>
      <c r="BU2" s="347"/>
      <c r="BV2" s="320" t="s">
        <v>137</v>
      </c>
      <c r="BW2" s="320"/>
      <c r="BX2" s="320"/>
      <c r="BY2" s="311" t="s">
        <v>138</v>
      </c>
      <c r="BZ2" s="312"/>
      <c r="CA2" s="312"/>
      <c r="CB2" s="313"/>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row>
    <row r="3" spans="1:106" ht="16.5" customHeight="1" x14ac:dyDescent="0.3">
      <c r="A3" s="338" t="s">
        <v>139</v>
      </c>
      <c r="B3" s="339" t="s">
        <v>7</v>
      </c>
      <c r="C3" s="339" t="s">
        <v>9</v>
      </c>
      <c r="D3" s="340" t="s">
        <v>140</v>
      </c>
      <c r="E3" s="340" t="s">
        <v>21</v>
      </c>
      <c r="F3" s="342" t="s">
        <v>15</v>
      </c>
      <c r="G3" s="339" t="s">
        <v>17</v>
      </c>
      <c r="H3" s="339" t="s">
        <v>141</v>
      </c>
      <c r="I3" s="339" t="s">
        <v>23</v>
      </c>
      <c r="J3" s="339" t="s">
        <v>142</v>
      </c>
      <c r="K3" s="339" t="s">
        <v>143</v>
      </c>
      <c r="L3" s="340" t="s">
        <v>144</v>
      </c>
      <c r="M3" s="339" t="s">
        <v>145</v>
      </c>
      <c r="N3" s="350" t="s">
        <v>146</v>
      </c>
      <c r="O3" s="339" t="s">
        <v>147</v>
      </c>
      <c r="P3" s="342" t="s">
        <v>144</v>
      </c>
      <c r="Q3" s="339" t="s">
        <v>29</v>
      </c>
      <c r="R3" s="341" t="s">
        <v>148</v>
      </c>
      <c r="S3" s="339" t="s">
        <v>31</v>
      </c>
      <c r="T3" s="339" t="s">
        <v>33</v>
      </c>
      <c r="U3" s="343" t="s">
        <v>149</v>
      </c>
      <c r="V3" s="344"/>
      <c r="W3" s="344"/>
      <c r="X3" s="345"/>
      <c r="Y3" s="339" t="s">
        <v>150</v>
      </c>
      <c r="Z3" s="339"/>
      <c r="AA3" s="339"/>
      <c r="AB3" s="339"/>
      <c r="AC3" s="339"/>
      <c r="AD3" s="339"/>
      <c r="AE3" s="341" t="s">
        <v>151</v>
      </c>
      <c r="AF3" s="341" t="s">
        <v>152</v>
      </c>
      <c r="AG3" s="341" t="s">
        <v>144</v>
      </c>
      <c r="AH3" s="341" t="s">
        <v>153</v>
      </c>
      <c r="AI3" s="341" t="s">
        <v>144</v>
      </c>
      <c r="AJ3" s="341" t="s">
        <v>154</v>
      </c>
      <c r="AK3" s="341" t="s">
        <v>49</v>
      </c>
      <c r="AL3" s="328" t="s">
        <v>155</v>
      </c>
      <c r="AM3" s="328" t="s">
        <v>156</v>
      </c>
      <c r="AN3" s="328" t="s">
        <v>157</v>
      </c>
      <c r="AO3" s="328" t="s">
        <v>158</v>
      </c>
      <c r="AP3" s="328" t="s">
        <v>159</v>
      </c>
      <c r="AQ3" s="328" t="s">
        <v>158</v>
      </c>
      <c r="AR3" s="329" t="s">
        <v>160</v>
      </c>
      <c r="AS3" s="328" t="s">
        <v>158</v>
      </c>
      <c r="AT3" s="328" t="s">
        <v>161</v>
      </c>
      <c r="AU3" s="328" t="s">
        <v>158</v>
      </c>
      <c r="AV3" s="329" t="s">
        <v>162</v>
      </c>
      <c r="AW3" s="328" t="s">
        <v>53</v>
      </c>
      <c r="AX3" s="308" t="s">
        <v>163</v>
      </c>
      <c r="AY3" s="308" t="s">
        <v>164</v>
      </c>
      <c r="AZ3" s="308" t="s">
        <v>156</v>
      </c>
      <c r="BA3" s="308" t="s">
        <v>165</v>
      </c>
      <c r="BB3" s="308" t="s">
        <v>166</v>
      </c>
      <c r="BC3" s="308" t="s">
        <v>163</v>
      </c>
      <c r="BD3" s="308" t="s">
        <v>164</v>
      </c>
      <c r="BE3" s="308" t="s">
        <v>156</v>
      </c>
      <c r="BF3" s="308" t="s">
        <v>165</v>
      </c>
      <c r="BG3" s="308" t="s">
        <v>166</v>
      </c>
      <c r="BH3" s="308" t="s">
        <v>163</v>
      </c>
      <c r="BI3" s="308" t="s">
        <v>164</v>
      </c>
      <c r="BJ3" s="308" t="s">
        <v>156</v>
      </c>
      <c r="BK3" s="308" t="s">
        <v>165</v>
      </c>
      <c r="BL3" s="308" t="s">
        <v>166</v>
      </c>
      <c r="BM3" s="308" t="s">
        <v>163</v>
      </c>
      <c r="BN3" s="308" t="s">
        <v>164</v>
      </c>
      <c r="BO3" s="308" t="s">
        <v>156</v>
      </c>
      <c r="BP3" s="308" t="s">
        <v>165</v>
      </c>
      <c r="BQ3" s="308" t="s">
        <v>166</v>
      </c>
      <c r="BR3" s="348" t="s">
        <v>167</v>
      </c>
      <c r="BS3" s="348" t="s">
        <v>168</v>
      </c>
      <c r="BT3" s="348" t="s">
        <v>169</v>
      </c>
      <c r="BU3" s="348" t="s">
        <v>164</v>
      </c>
      <c r="BV3" s="321" t="s">
        <v>158</v>
      </c>
      <c r="BW3" s="321" t="s">
        <v>170</v>
      </c>
      <c r="BX3" s="321" t="s">
        <v>171</v>
      </c>
      <c r="BY3" s="352" t="s">
        <v>172</v>
      </c>
      <c r="BZ3" s="352" t="s">
        <v>173</v>
      </c>
      <c r="CA3" s="352" t="s">
        <v>174</v>
      </c>
      <c r="CB3" s="352" t="s">
        <v>175</v>
      </c>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row>
    <row r="4" spans="1:106" s="137" customFormat="1" ht="67.5" customHeight="1" x14ac:dyDescent="0.25">
      <c r="A4" s="338"/>
      <c r="B4" s="339"/>
      <c r="C4" s="339"/>
      <c r="D4" s="340"/>
      <c r="E4" s="340"/>
      <c r="F4" s="342"/>
      <c r="G4" s="339"/>
      <c r="H4" s="339"/>
      <c r="I4" s="339"/>
      <c r="J4" s="339"/>
      <c r="K4" s="339"/>
      <c r="L4" s="340"/>
      <c r="M4" s="339"/>
      <c r="N4" s="351"/>
      <c r="O4" s="342"/>
      <c r="P4" s="342"/>
      <c r="Q4" s="339"/>
      <c r="R4" s="341"/>
      <c r="S4" s="339"/>
      <c r="T4" s="339"/>
      <c r="U4" s="173" t="s">
        <v>176</v>
      </c>
      <c r="V4" s="173" t="s">
        <v>177</v>
      </c>
      <c r="W4" s="173" t="s">
        <v>178</v>
      </c>
      <c r="X4" s="173" t="s">
        <v>179</v>
      </c>
      <c r="Y4" s="174" t="s">
        <v>70</v>
      </c>
      <c r="Z4" s="174" t="s">
        <v>180</v>
      </c>
      <c r="AA4" s="174" t="s">
        <v>181</v>
      </c>
      <c r="AB4" s="174" t="s">
        <v>182</v>
      </c>
      <c r="AC4" s="174" t="s">
        <v>183</v>
      </c>
      <c r="AD4" s="174" t="s">
        <v>165</v>
      </c>
      <c r="AE4" s="341"/>
      <c r="AF4" s="341"/>
      <c r="AG4" s="341"/>
      <c r="AH4" s="341"/>
      <c r="AI4" s="341"/>
      <c r="AJ4" s="341"/>
      <c r="AK4" s="341"/>
      <c r="AL4" s="328"/>
      <c r="AM4" s="328"/>
      <c r="AN4" s="328"/>
      <c r="AO4" s="328"/>
      <c r="AP4" s="328"/>
      <c r="AQ4" s="328"/>
      <c r="AR4" s="330"/>
      <c r="AS4" s="328"/>
      <c r="AT4" s="328"/>
      <c r="AU4" s="328"/>
      <c r="AV4" s="330"/>
      <c r="AW4" s="328"/>
      <c r="AX4" s="308"/>
      <c r="AY4" s="308"/>
      <c r="AZ4" s="308"/>
      <c r="BA4" s="308"/>
      <c r="BB4" s="308"/>
      <c r="BC4" s="308"/>
      <c r="BD4" s="308"/>
      <c r="BE4" s="308"/>
      <c r="BF4" s="308"/>
      <c r="BG4" s="308"/>
      <c r="BH4" s="308"/>
      <c r="BI4" s="308"/>
      <c r="BJ4" s="308"/>
      <c r="BK4" s="308"/>
      <c r="BL4" s="308"/>
      <c r="BM4" s="308"/>
      <c r="BN4" s="308"/>
      <c r="BO4" s="308"/>
      <c r="BP4" s="308"/>
      <c r="BQ4" s="308"/>
      <c r="BR4" s="348"/>
      <c r="BS4" s="348"/>
      <c r="BT4" s="348"/>
      <c r="BU4" s="348"/>
      <c r="BV4" s="321"/>
      <c r="BW4" s="321"/>
      <c r="BX4" s="321"/>
      <c r="BY4" s="352"/>
      <c r="BZ4" s="352"/>
      <c r="CA4" s="352"/>
      <c r="CB4" s="352"/>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row>
    <row r="5" spans="1:106" s="139" customFormat="1" ht="298.5" customHeight="1" x14ac:dyDescent="0.25">
      <c r="A5" s="309">
        <v>1</v>
      </c>
      <c r="B5" s="310" t="s">
        <v>72</v>
      </c>
      <c r="C5" s="310" t="s">
        <v>184</v>
      </c>
      <c r="D5" s="310" t="s">
        <v>185</v>
      </c>
      <c r="E5" s="335" t="s">
        <v>186</v>
      </c>
      <c r="F5" s="310" t="s">
        <v>187</v>
      </c>
      <c r="G5" s="310" t="s">
        <v>188</v>
      </c>
      <c r="H5" s="310" t="s">
        <v>189</v>
      </c>
      <c r="I5" s="310" t="s">
        <v>190</v>
      </c>
      <c r="J5" s="346">
        <v>1369</v>
      </c>
      <c r="K5" s="336" t="str">
        <f>IF(J5&lt;=0,"",IF(J5&lt;=2,"Muy Baja",IF(J5&lt;=24,"Baja",IF(J5&lt;=500,"Media",IF(J5&lt;=5000,"Alta","Muy Alta")))))</f>
        <v>Alta</v>
      </c>
      <c r="L5" s="333">
        <f>IF(K5="","",IF(K5="Muy Baja",0.2,IF(K5="Baja",0.4,IF(K5="Media",0.6,IF(K5="Alta",0.8,IF(K5="Muy Alta",1,))))))</f>
        <v>0.8</v>
      </c>
      <c r="M5" s="331" t="s">
        <v>191</v>
      </c>
      <c r="N5" s="331" t="str">
        <f ca="1">IF(NOT(ISERROR(MATCH(M5,'Tabla Impacto'!$B$221:$B$223,0))),'Tabla Impacto'!$F$223&amp;"Por favor no seleccionar los criterios de impacto(Afectación Económica o presupuestal y Pérdida Reputacional)",M5)</f>
        <v xml:space="preserve">     El riesgo afecta la imagen de alguna área de la organización</v>
      </c>
      <c r="O5" s="332" t="str">
        <f ca="1">IF(OR(N5='Tabla Impacto'!$C$11,N5='Tabla Impacto'!$D$11),"Leve",IF(OR(N5='Tabla Impacto'!$C$12,N5='Tabla Impacto'!$D$12),"Menor",IF(OR(N5='Tabla Impacto'!$C$13,N5='Tabla Impacto'!$D$13),"Moderado",IF(OR(N5='Tabla Impacto'!$C$14,N5='Tabla Impacto'!$D$14),"Mayor",IF(OR(N5='Tabla Impacto'!$C$15,N5='Tabla Impacto'!$D$15),"Catastrófico","")))))</f>
        <v>Leve</v>
      </c>
      <c r="P5" s="331">
        <f ca="1">IF(O5="","",IF(O5="Leve",0.2,IF(O5="Menor",0.4,IF(O5="Moderado",0.6,IF(O5="Mayor",0.8,IF(O5="Catastrófico",1,))))))</f>
        <v>0.2</v>
      </c>
      <c r="Q5" s="334" t="str">
        <f ca="1">IF(OR(AND(K5="Muy Baja",O5="Leve"),AND(K5="Muy Baja",O5="Menor"),AND(K5="Baja",O5="Leve")),"Bajo",IF(OR(AND(K5="Muy baja",O5="Moderado"),AND(K5="Baja",O5="Menor"),AND(K5="Baja",O5="Moderado"),AND(K5="Media",O5="Leve"),AND(K5="Media",O5="Menor"),AND(K5="Media",O5="Moderado"),AND(K5="Alta",O5="Leve"),AND(K5="Alta",O5="Menor")),"Moderado",IF(OR(AND(K5="Muy Baja",O5="Mayor"),AND(K5="Baja",O5="Mayor"),AND(K5="Media",O5="Mayor"),AND(K5="Alta",O5="Moderado"),AND(K5="Alta",O5="Mayor"),AND(K5="Muy Alta",O5="Leve"),AND(K5="Muy Alta",O5="Menor"),AND(K5="Muy Alta",O5="Moderado"),AND(K5="Muy Alta",O5="Mayor")),"Alto",IF(OR(AND(K5="Muy Baja",O5="Catastrófico"),AND(K5="Baja",O5="Catastrófico"),AND(K5="Media",O5="Catastrófico"),AND(K5="Alta",O5="Catastrófico"),AND(K5="Muy Alta",O5="Catastrófico")),"Extremo",""))))</f>
        <v>Moderado</v>
      </c>
      <c r="R5" s="175">
        <v>1</v>
      </c>
      <c r="S5" s="178" t="s">
        <v>192</v>
      </c>
      <c r="T5" s="131" t="str">
        <f t="shared" ref="T5:T37" si="0">IF(OR(Y5="Preventivo",Y5="Detectivo"),"Probabilidad",IF(Y5="Correctivo","Impacto",""))</f>
        <v>Probabilidad</v>
      </c>
      <c r="U5" s="131" t="s">
        <v>193</v>
      </c>
      <c r="V5" s="131" t="s">
        <v>193</v>
      </c>
      <c r="W5" s="131" t="s">
        <v>193</v>
      </c>
      <c r="X5" s="131" t="s">
        <v>193</v>
      </c>
      <c r="Y5" s="179" t="s">
        <v>194</v>
      </c>
      <c r="Z5" s="179" t="s">
        <v>195</v>
      </c>
      <c r="AA5" s="95" t="str">
        <f t="shared" ref="AA5:AA36" si="1">IF(AND(Y5="Preventivo",Z5="Automático"),"50%",IF(AND(Y5="Preventivo",Z5="Manual"),"40%",IF(AND(Y5="Detectivo",Z5="Automático"),"40%",IF(AND(Y5="Detectivo",Z5="Manual"),"30%",IF(AND(Y5="Correctivo",Z5="Automático"),"35%",IF(AND(Y5="Correctivo",Z5="Manual"),"25%",""))))))</f>
        <v>30%</v>
      </c>
      <c r="AB5" s="179" t="s">
        <v>196</v>
      </c>
      <c r="AC5" s="179" t="s">
        <v>197</v>
      </c>
      <c r="AD5" s="179" t="s">
        <v>198</v>
      </c>
      <c r="AE5" s="145">
        <f>IFERROR(IF(T5="Probabilidad",(L5-(+L5*AA5)),IF(T5="Impacto",L5,"")),"")</f>
        <v>0.56000000000000005</v>
      </c>
      <c r="AF5" s="128" t="str">
        <f>IFERROR(IF(AE5="","",IF(AE5&lt;=0.2,"Muy Baja",IF(AE5&lt;=0.4,"Baja",IF(AE5&lt;=0.6,"Media",IF(AE5&lt;=0.8,"Alta","Muy Alta"))))),"")</f>
        <v>Media</v>
      </c>
      <c r="AG5" s="95">
        <f t="shared" ref="AG5:AG36" si="2">+AE5</f>
        <v>0.56000000000000005</v>
      </c>
      <c r="AH5" s="128" t="str">
        <f ca="1">IFERROR(IF(AI5="","",IF(AI5&lt;=0.2,"Leve",IF(AI5&lt;=0.4,"Menor",IF(AI5&lt;=0.6,"Moderado",IF(AI5&lt;=0.8,"Mayor","Catastrófico"))))),"")</f>
        <v>Leve</v>
      </c>
      <c r="AI5" s="95">
        <f ca="1">IFERROR(IF(T5="Impacto",(P5-(+P5*AA5)),IF(T5="Probabilidad",P5,"")),"")</f>
        <v>0.2</v>
      </c>
      <c r="AJ5" s="96" t="str">
        <f t="shared" ref="AJ5:AJ36" ca="1" si="3">IFERROR(IF(OR(AND(AF5="Muy Baja",AH5="Leve"),AND(AF5="Muy Baja",AH5="Menor"),AND(AF5="Baja",AH5="Leve")),"Bajo",IF(OR(AND(AF5="Muy baja",AH5="Moderado"),AND(AF5="Baja",AH5="Menor"),AND(AF5="Baja",AH5="Moderado"),AND(AF5="Media",AH5="Leve"),AND(AF5="Media",AH5="Menor"),AND(AF5="Media",AH5="Moderado"),AND(AF5="Alta",AH5="Leve"),AND(AF5="Alta",AH5="Menor")),"Moderado",IF(OR(AND(AF5="Muy Baja",AH5="Mayor"),AND(AF5="Baja",AH5="Mayor"),AND(AF5="Media",AH5="Mayor"),AND(AF5="Alta",AH5="Moderado"),AND(AF5="Alta",AH5="Mayor"),AND(AF5="Muy Alta",AH5="Leve"),AND(AF5="Muy Alta",AH5="Menor"),AND(AF5="Muy Alta",AH5="Moderado"),AND(AF5="Muy Alta",AH5="Mayor")),"Alto",IF(OR(AND(AF5="Muy Baja",AH5="Catastrófico"),AND(AF5="Baja",AH5="Catastrófico"),AND(AF5="Media",AH5="Catastrófico"),AND(AF5="Alta",AH5="Catastrófico"),AND(AF5="Muy Alta",AH5="Catastrófico")),"Extremo","")))),"")</f>
        <v>Moderado</v>
      </c>
      <c r="AK5" s="317" t="s">
        <v>199</v>
      </c>
      <c r="AL5" s="177" t="s">
        <v>200</v>
      </c>
      <c r="AM5" s="176" t="s">
        <v>201</v>
      </c>
      <c r="AN5" s="184">
        <v>44958</v>
      </c>
      <c r="AO5" s="240" t="s">
        <v>202</v>
      </c>
      <c r="AP5" s="241" t="s">
        <v>203</v>
      </c>
      <c r="AQ5" s="244" t="s">
        <v>204</v>
      </c>
      <c r="AR5" s="193" t="s">
        <v>205</v>
      </c>
      <c r="AS5" s="196" t="s">
        <v>206</v>
      </c>
      <c r="AT5" s="176" t="s">
        <v>207</v>
      </c>
      <c r="AU5" s="132" t="s">
        <v>208</v>
      </c>
      <c r="AV5" s="129" t="s">
        <v>209</v>
      </c>
      <c r="AW5" s="130"/>
      <c r="AX5" s="196" t="s">
        <v>210</v>
      </c>
      <c r="AY5" s="176" t="s">
        <v>211</v>
      </c>
      <c r="AZ5" s="176" t="s">
        <v>212</v>
      </c>
      <c r="BA5" s="196" t="s">
        <v>213</v>
      </c>
      <c r="BB5" s="184" t="s">
        <v>214</v>
      </c>
      <c r="BC5" s="196" t="s">
        <v>215</v>
      </c>
      <c r="BD5" s="196" t="s">
        <v>216</v>
      </c>
      <c r="BE5" s="176" t="s">
        <v>217</v>
      </c>
      <c r="BF5" s="196" t="s">
        <v>218</v>
      </c>
      <c r="BG5" s="184" t="s">
        <v>214</v>
      </c>
      <c r="BH5" s="196" t="s">
        <v>219</v>
      </c>
      <c r="BI5" s="176" t="s">
        <v>220</v>
      </c>
      <c r="BJ5" s="176" t="s">
        <v>217</v>
      </c>
      <c r="BK5" s="196" t="s">
        <v>221</v>
      </c>
      <c r="BL5" s="184"/>
      <c r="BM5" s="132" t="s">
        <v>222</v>
      </c>
      <c r="BN5" s="129" t="s">
        <v>223</v>
      </c>
      <c r="BO5" s="129" t="s">
        <v>217</v>
      </c>
      <c r="BP5" s="132" t="s">
        <v>224</v>
      </c>
      <c r="BQ5" s="97"/>
      <c r="BR5" s="152" t="s">
        <v>225</v>
      </c>
      <c r="BS5" s="129"/>
      <c r="BT5" s="129"/>
      <c r="BU5" s="129"/>
      <c r="BV5" s="132" t="s">
        <v>637</v>
      </c>
      <c r="BW5" s="239" t="s">
        <v>639</v>
      </c>
      <c r="BX5" s="239" t="s">
        <v>638</v>
      </c>
      <c r="BY5" s="132" t="s">
        <v>226</v>
      </c>
      <c r="BZ5" s="247" t="s">
        <v>227</v>
      </c>
      <c r="CA5" s="245" t="s">
        <v>228</v>
      </c>
      <c r="CB5" s="246" t="s">
        <v>229</v>
      </c>
    </row>
    <row r="6" spans="1:106" ht="62.25" customHeight="1" x14ac:dyDescent="0.3">
      <c r="A6" s="309"/>
      <c r="B6" s="310"/>
      <c r="C6" s="310"/>
      <c r="D6" s="310"/>
      <c r="E6" s="335"/>
      <c r="F6" s="310"/>
      <c r="G6" s="310"/>
      <c r="H6" s="310"/>
      <c r="I6" s="310"/>
      <c r="J6" s="346"/>
      <c r="K6" s="336"/>
      <c r="L6" s="333"/>
      <c r="M6" s="323"/>
      <c r="N6" s="323"/>
      <c r="O6" s="323"/>
      <c r="P6" s="323"/>
      <c r="Q6" s="334"/>
      <c r="R6" s="175">
        <v>2</v>
      </c>
      <c r="S6" s="178"/>
      <c r="T6" s="131" t="str">
        <f t="shared" si="0"/>
        <v/>
      </c>
      <c r="U6" s="131"/>
      <c r="V6" s="131"/>
      <c r="W6" s="131"/>
      <c r="X6" s="131"/>
      <c r="Y6" s="179"/>
      <c r="Z6" s="179"/>
      <c r="AA6" s="95" t="str">
        <f t="shared" si="1"/>
        <v/>
      </c>
      <c r="AB6" s="179"/>
      <c r="AC6" s="179"/>
      <c r="AD6" s="179"/>
      <c r="AE6" s="145" t="str">
        <f>IFERROR(IF(AND(T5="Probabilidad",T6="Probabilidad"),(AG5-(+AG5*AA6)),IF(T6="Probabilidad",(L5-(+L5*AA6)),IF(T6="Impacto",AG5,""))),"")</f>
        <v/>
      </c>
      <c r="AF6" s="128" t="str">
        <f t="shared" ref="AF6:AF64" si="4">IFERROR(IF(AE6="","",IF(AE6&lt;=0.2,"Muy Baja",IF(AE6&lt;=0.4,"Baja",IF(AE6&lt;=0.6,"Media",IF(AE6&lt;=0.8,"Alta","Muy Alta"))))),"")</f>
        <v/>
      </c>
      <c r="AG6" s="95" t="str">
        <f t="shared" si="2"/>
        <v/>
      </c>
      <c r="AH6" s="128" t="str">
        <f t="shared" ref="AH6:AH64" si="5">IFERROR(IF(AI6="","",IF(AI6&lt;=0.2,"Leve",IF(AI6&lt;=0.4,"Menor",IF(AI6&lt;=0.6,"Moderado",IF(AI6&lt;=0.8,"Mayor","Catastrófico"))))),"")</f>
        <v/>
      </c>
      <c r="AI6" s="95" t="str">
        <f>IFERROR(IF(AND(T5="Impacto",T6="Impacto"),(AI5-(+AI5*AA6)),IF(T6="Impacto",($P$5-(+$P$5*AA6)),IF(T6="Probabilidad",AI5,""))),"")</f>
        <v/>
      </c>
      <c r="AJ6" s="96" t="str">
        <f t="shared" si="3"/>
        <v/>
      </c>
      <c r="AK6" s="318"/>
      <c r="AL6" s="193"/>
      <c r="AM6" s="175"/>
      <c r="AN6" s="184"/>
      <c r="AO6" s="184"/>
      <c r="AP6" s="176"/>
      <c r="AQ6" s="184"/>
      <c r="AR6" s="176"/>
      <c r="AS6" s="184"/>
      <c r="AT6" s="176"/>
      <c r="AU6" s="97"/>
      <c r="AV6" s="129"/>
      <c r="AW6" s="130"/>
      <c r="AX6" s="176"/>
      <c r="AY6" s="176"/>
      <c r="AZ6" s="175"/>
      <c r="BA6" s="184"/>
      <c r="BB6" s="184"/>
      <c r="BC6" s="176"/>
      <c r="BD6" s="176"/>
      <c r="BE6" s="175"/>
      <c r="BF6" s="184"/>
      <c r="BG6" s="184"/>
      <c r="BH6" s="176"/>
      <c r="BI6" s="176"/>
      <c r="BJ6" s="175"/>
      <c r="BK6" s="184"/>
      <c r="BL6" s="184"/>
      <c r="BM6" s="129"/>
      <c r="BN6" s="129"/>
      <c r="BO6" s="130"/>
      <c r="BP6" s="97"/>
      <c r="BQ6" s="97"/>
      <c r="BR6" s="133"/>
      <c r="BS6" s="129"/>
      <c r="BT6" s="129"/>
      <c r="BU6" s="129"/>
      <c r="BV6" s="97"/>
      <c r="BW6" s="129"/>
      <c r="BX6" s="129"/>
      <c r="BY6" s="97"/>
      <c r="BZ6" s="129"/>
      <c r="CA6" s="130"/>
      <c r="CB6" s="129"/>
    </row>
    <row r="7" spans="1:106" ht="48" customHeight="1" x14ac:dyDescent="0.3">
      <c r="A7" s="309"/>
      <c r="B7" s="310"/>
      <c r="C7" s="310"/>
      <c r="D7" s="310"/>
      <c r="E7" s="335"/>
      <c r="F7" s="310"/>
      <c r="G7" s="310"/>
      <c r="H7" s="310"/>
      <c r="I7" s="310"/>
      <c r="J7" s="346"/>
      <c r="K7" s="336"/>
      <c r="L7" s="333"/>
      <c r="M7" s="323"/>
      <c r="N7" s="323"/>
      <c r="O7" s="323"/>
      <c r="P7" s="323"/>
      <c r="Q7" s="334"/>
      <c r="R7" s="175">
        <v>3</v>
      </c>
      <c r="S7" s="178"/>
      <c r="T7" s="131" t="str">
        <f t="shared" si="0"/>
        <v/>
      </c>
      <c r="U7" s="131"/>
      <c r="V7" s="131"/>
      <c r="W7" s="131"/>
      <c r="X7" s="131"/>
      <c r="Y7" s="179"/>
      <c r="Z7" s="179"/>
      <c r="AA7" s="95" t="str">
        <f t="shared" si="1"/>
        <v/>
      </c>
      <c r="AB7" s="179"/>
      <c r="AC7" s="179"/>
      <c r="AD7" s="179"/>
      <c r="AE7" s="145" t="str">
        <f>IFERROR(IF(AND(T6="Probabilidad",T7="Probabilidad"),(AG6-(+AG6*AA7)),IF(AND(T6="Impacto",T7="Probabilidad"),(AG5-(+AG5*AA7)),IF(T7="Impacto",AG6,""))),"")</f>
        <v/>
      </c>
      <c r="AF7" s="128" t="str">
        <f t="shared" si="4"/>
        <v/>
      </c>
      <c r="AG7" s="95" t="str">
        <f t="shared" si="2"/>
        <v/>
      </c>
      <c r="AH7" s="128" t="str">
        <f t="shared" si="5"/>
        <v/>
      </c>
      <c r="AI7" s="95" t="str">
        <f>IFERROR(IF(AND(T6="Impacto",T7="Impacto"),(AI6-(+AI6*AA7)),IF(AND(T6="Probabilidad",T7="Impacto"),(AI5-(+AI5*AA7)),IF(T7="Probabilidad",AI6,""))),"")</f>
        <v/>
      </c>
      <c r="AJ7" s="96" t="str">
        <f t="shared" si="3"/>
        <v/>
      </c>
      <c r="AK7" s="318"/>
      <c r="AL7" s="193"/>
      <c r="AM7" s="175"/>
      <c r="AN7" s="184"/>
      <c r="AO7" s="184"/>
      <c r="AP7" s="176"/>
      <c r="AQ7" s="184"/>
      <c r="AR7" s="176"/>
      <c r="AS7" s="184"/>
      <c r="AT7" s="176"/>
      <c r="AU7" s="97"/>
      <c r="AV7" s="129"/>
      <c r="AW7" s="130"/>
      <c r="AX7" s="176"/>
      <c r="AY7" s="176"/>
      <c r="AZ7" s="175"/>
      <c r="BA7" s="184"/>
      <c r="BB7" s="184"/>
      <c r="BC7" s="176"/>
      <c r="BD7" s="176"/>
      <c r="BE7" s="175"/>
      <c r="BF7" s="184"/>
      <c r="BG7" s="184"/>
      <c r="BH7" s="176"/>
      <c r="BI7" s="176"/>
      <c r="BJ7" s="175"/>
      <c r="BK7" s="184"/>
      <c r="BL7" s="184"/>
      <c r="BM7" s="129"/>
      <c r="BN7" s="129"/>
      <c r="BO7" s="130"/>
      <c r="BP7" s="97"/>
      <c r="BQ7" s="97"/>
      <c r="BR7" s="132"/>
      <c r="BS7" s="129"/>
      <c r="BT7" s="129"/>
      <c r="BU7" s="129"/>
      <c r="BV7" s="97"/>
      <c r="BW7" s="129"/>
      <c r="BX7" s="129"/>
      <c r="BY7" s="97"/>
      <c r="BZ7" s="129"/>
      <c r="CA7" s="130"/>
      <c r="CB7" s="129"/>
    </row>
    <row r="8" spans="1:106" ht="36" customHeight="1" x14ac:dyDescent="0.3">
      <c r="A8" s="309"/>
      <c r="B8" s="310"/>
      <c r="C8" s="310"/>
      <c r="D8" s="310"/>
      <c r="E8" s="335"/>
      <c r="F8" s="310"/>
      <c r="G8" s="310"/>
      <c r="H8" s="310"/>
      <c r="I8" s="310"/>
      <c r="J8" s="346"/>
      <c r="K8" s="336"/>
      <c r="L8" s="333"/>
      <c r="M8" s="323"/>
      <c r="N8" s="323"/>
      <c r="O8" s="323"/>
      <c r="P8" s="323"/>
      <c r="Q8" s="334"/>
      <c r="R8" s="175">
        <v>4</v>
      </c>
      <c r="S8" s="178"/>
      <c r="T8" s="131" t="str">
        <f t="shared" si="0"/>
        <v/>
      </c>
      <c r="U8" s="131"/>
      <c r="V8" s="131"/>
      <c r="W8" s="131"/>
      <c r="X8" s="131"/>
      <c r="Y8" s="179"/>
      <c r="Z8" s="179"/>
      <c r="AA8" s="95" t="str">
        <f t="shared" si="1"/>
        <v/>
      </c>
      <c r="AB8" s="179"/>
      <c r="AC8" s="179"/>
      <c r="AD8" s="179"/>
      <c r="AE8" s="145" t="str">
        <f>IFERROR(IF(AND(T7="Probabilidad",T8="Probabilidad"),(AG7-(+AG7*AA8)),IF(AND(T7="Impacto",T8="Probabilidad"),(AG6-(+AG6*AA8)),IF(T8="Impacto",AG7,""))),"")</f>
        <v/>
      </c>
      <c r="AF8" s="128" t="str">
        <f t="shared" si="4"/>
        <v/>
      </c>
      <c r="AG8" s="95" t="str">
        <f t="shared" si="2"/>
        <v/>
      </c>
      <c r="AH8" s="128" t="str">
        <f t="shared" si="5"/>
        <v/>
      </c>
      <c r="AI8" s="95" t="str">
        <f>IFERROR(IF(AND(T7="Impacto",T8="Impacto"),(AI7-(+AI7*AA8)),IF(AND(T7="Probabilidad",T8="Impacto"),(AI6-(+AI6*AA8)),IF(T8="Probabilidad",AI7,""))),"")</f>
        <v/>
      </c>
      <c r="AJ8" s="96" t="str">
        <f t="shared" si="3"/>
        <v/>
      </c>
      <c r="AK8" s="318"/>
      <c r="AL8" s="176"/>
      <c r="AM8" s="175"/>
      <c r="AN8" s="184"/>
      <c r="AO8" s="184"/>
      <c r="AP8" s="176"/>
      <c r="AQ8" s="184"/>
      <c r="AR8" s="176"/>
      <c r="AS8" s="184"/>
      <c r="AT8" s="176"/>
      <c r="AU8" s="97"/>
      <c r="AV8" s="129"/>
      <c r="AW8" s="130"/>
      <c r="AX8" s="176"/>
      <c r="AY8" s="176"/>
      <c r="AZ8" s="175"/>
      <c r="BA8" s="184"/>
      <c r="BB8" s="184"/>
      <c r="BC8" s="176"/>
      <c r="BD8" s="176"/>
      <c r="BE8" s="175"/>
      <c r="BF8" s="184"/>
      <c r="BG8" s="184"/>
      <c r="BH8" s="176"/>
      <c r="BI8" s="176"/>
      <c r="BJ8" s="175"/>
      <c r="BK8" s="184"/>
      <c r="BL8" s="184"/>
      <c r="BM8" s="129"/>
      <c r="BN8" s="129"/>
      <c r="BO8" s="130"/>
      <c r="BP8" s="97"/>
      <c r="BQ8" s="97"/>
      <c r="BR8" s="132"/>
      <c r="BS8" s="129"/>
      <c r="BT8" s="129"/>
      <c r="BU8" s="129"/>
      <c r="BV8" s="97"/>
      <c r="BW8" s="129"/>
      <c r="BX8" s="129"/>
      <c r="BY8" s="97"/>
      <c r="BZ8" s="129"/>
      <c r="CA8" s="130"/>
      <c r="CB8" s="129"/>
    </row>
    <row r="9" spans="1:106" ht="16.5" customHeight="1" x14ac:dyDescent="0.3">
      <c r="A9" s="309"/>
      <c r="B9" s="310"/>
      <c r="C9" s="310"/>
      <c r="D9" s="310"/>
      <c r="E9" s="335"/>
      <c r="F9" s="310"/>
      <c r="G9" s="310"/>
      <c r="H9" s="310"/>
      <c r="I9" s="310"/>
      <c r="J9" s="346"/>
      <c r="K9" s="336"/>
      <c r="L9" s="333"/>
      <c r="M9" s="323"/>
      <c r="N9" s="323"/>
      <c r="O9" s="323"/>
      <c r="P9" s="323"/>
      <c r="Q9" s="334"/>
      <c r="R9" s="175">
        <v>5</v>
      </c>
      <c r="S9" s="178"/>
      <c r="T9" s="131" t="str">
        <f t="shared" si="0"/>
        <v/>
      </c>
      <c r="U9" s="131"/>
      <c r="V9" s="131"/>
      <c r="W9" s="131"/>
      <c r="X9" s="131"/>
      <c r="Y9" s="179"/>
      <c r="Z9" s="179"/>
      <c r="AA9" s="95" t="str">
        <f t="shared" si="1"/>
        <v/>
      </c>
      <c r="AB9" s="179"/>
      <c r="AC9" s="179"/>
      <c r="AD9" s="179"/>
      <c r="AE9" s="145" t="str">
        <f>IFERROR(IF(AND(T8="Probabilidad",T9="Probabilidad"),(AG8-(+AG8*AA9)),IF(AND(T8="Impacto",T9="Probabilidad"),(AG7-(+AG7*AA9)),IF(T9="Impacto",AG8,""))),"")</f>
        <v/>
      </c>
      <c r="AF9" s="128" t="str">
        <f t="shared" si="4"/>
        <v/>
      </c>
      <c r="AG9" s="95" t="str">
        <f t="shared" si="2"/>
        <v/>
      </c>
      <c r="AH9" s="128" t="str">
        <f t="shared" si="5"/>
        <v/>
      </c>
      <c r="AI9" s="95" t="str">
        <f>IFERROR(IF(AND(T8="Impacto",T9="Impacto"),(AI8-(+AI8*AA9)),IF(AND(T8="Probabilidad",T9="Impacto"),(AI7-(+AI7*AA9)),IF(T9="Probabilidad",AI8,""))),"")</f>
        <v/>
      </c>
      <c r="AJ9" s="96" t="str">
        <f t="shared" si="3"/>
        <v/>
      </c>
      <c r="AK9" s="318"/>
      <c r="AL9" s="176"/>
      <c r="AM9" s="175"/>
      <c r="AN9" s="184"/>
      <c r="AO9" s="184"/>
      <c r="AP9" s="176"/>
      <c r="AQ9" s="184"/>
      <c r="AR9" s="176"/>
      <c r="AS9" s="184"/>
      <c r="AT9" s="176"/>
      <c r="AU9" s="97"/>
      <c r="AV9" s="129"/>
      <c r="AW9" s="130"/>
      <c r="AX9" s="176"/>
      <c r="AY9" s="176"/>
      <c r="AZ9" s="175"/>
      <c r="BA9" s="184"/>
      <c r="BB9" s="184"/>
      <c r="BC9" s="176"/>
      <c r="BD9" s="176"/>
      <c r="BE9" s="175"/>
      <c r="BF9" s="184"/>
      <c r="BG9" s="184"/>
      <c r="BH9" s="176"/>
      <c r="BI9" s="176"/>
      <c r="BJ9" s="175"/>
      <c r="BK9" s="184"/>
      <c r="BL9" s="184"/>
      <c r="BM9" s="129"/>
      <c r="BN9" s="129"/>
      <c r="BO9" s="130"/>
      <c r="BP9" s="97"/>
      <c r="BQ9" s="97"/>
      <c r="BR9" s="132"/>
      <c r="BS9" s="129"/>
      <c r="BT9" s="129"/>
      <c r="BU9" s="129"/>
      <c r="BV9" s="97"/>
      <c r="BW9" s="129"/>
      <c r="BX9" s="129"/>
      <c r="BY9" s="97"/>
      <c r="BZ9" s="129"/>
      <c r="CA9" s="130"/>
      <c r="CB9" s="129"/>
    </row>
    <row r="10" spans="1:106" ht="24.75" customHeight="1" x14ac:dyDescent="0.3">
      <c r="A10" s="309"/>
      <c r="B10" s="310"/>
      <c r="C10" s="310"/>
      <c r="D10" s="310"/>
      <c r="E10" s="335"/>
      <c r="F10" s="310"/>
      <c r="G10" s="310"/>
      <c r="H10" s="310"/>
      <c r="I10" s="310"/>
      <c r="J10" s="346"/>
      <c r="K10" s="336"/>
      <c r="L10" s="333"/>
      <c r="M10" s="324"/>
      <c r="N10" s="324"/>
      <c r="O10" s="324"/>
      <c r="P10" s="324"/>
      <c r="Q10" s="334"/>
      <c r="R10" s="175">
        <v>6</v>
      </c>
      <c r="S10" s="178"/>
      <c r="T10" s="131" t="str">
        <f t="shared" si="0"/>
        <v/>
      </c>
      <c r="U10" s="131"/>
      <c r="V10" s="131"/>
      <c r="W10" s="131"/>
      <c r="X10" s="131"/>
      <c r="Y10" s="179"/>
      <c r="Z10" s="179"/>
      <c r="AA10" s="95" t="str">
        <f t="shared" si="1"/>
        <v/>
      </c>
      <c r="AB10" s="179"/>
      <c r="AC10" s="179"/>
      <c r="AD10" s="179"/>
      <c r="AE10" s="145" t="str">
        <f>IFERROR(IF(AND(T9="Probabilidad",T10="Probabilidad"),(AG9-(+AG9*AA10)),IF(AND(T9="Impacto",T10="Probabilidad"),(AG8-(+AG8*AA10)),IF(T10="Impacto",AG9,""))),"")</f>
        <v/>
      </c>
      <c r="AF10" s="128" t="str">
        <f t="shared" si="4"/>
        <v/>
      </c>
      <c r="AG10" s="95" t="str">
        <f t="shared" si="2"/>
        <v/>
      </c>
      <c r="AH10" s="128" t="str">
        <f t="shared" si="5"/>
        <v/>
      </c>
      <c r="AI10" s="95" t="str">
        <f>IFERROR(IF(AND(T9="Impacto",T10="Impacto"),(AI9-(+AI9*AA10)),IF(AND(T9="Probabilidad",T10="Impacto"),(AI8-(+AI8*AA10)),IF(T10="Probabilidad",AI9,""))),"")</f>
        <v/>
      </c>
      <c r="AJ10" s="96" t="str">
        <f t="shared" si="3"/>
        <v/>
      </c>
      <c r="AK10" s="319"/>
      <c r="AL10" s="176"/>
      <c r="AM10" s="175"/>
      <c r="AN10" s="184"/>
      <c r="AO10" s="184"/>
      <c r="AP10" s="176"/>
      <c r="AQ10" s="184"/>
      <c r="AR10" s="176"/>
      <c r="AS10" s="184"/>
      <c r="AT10" s="176"/>
      <c r="AU10" s="97"/>
      <c r="AV10" s="129"/>
      <c r="AW10" s="130"/>
      <c r="AX10" s="176"/>
      <c r="AY10" s="176"/>
      <c r="AZ10" s="175"/>
      <c r="BA10" s="184"/>
      <c r="BB10" s="184"/>
      <c r="BC10" s="176"/>
      <c r="BD10" s="176"/>
      <c r="BE10" s="175"/>
      <c r="BF10" s="184"/>
      <c r="BG10" s="184"/>
      <c r="BH10" s="176"/>
      <c r="BI10" s="176"/>
      <c r="BJ10" s="175"/>
      <c r="BK10" s="184"/>
      <c r="BL10" s="184"/>
      <c r="BM10" s="129"/>
      <c r="BN10" s="129"/>
      <c r="BO10" s="130"/>
      <c r="BP10" s="97"/>
      <c r="BQ10" s="97"/>
      <c r="BR10" s="132"/>
      <c r="BS10" s="129"/>
      <c r="BT10" s="129"/>
      <c r="BU10" s="129"/>
      <c r="BV10" s="97"/>
      <c r="BW10" s="129"/>
      <c r="BX10" s="129"/>
      <c r="BY10" s="97"/>
      <c r="BZ10" s="129"/>
      <c r="CA10" s="130"/>
      <c r="CB10" s="129"/>
    </row>
    <row r="11" spans="1:106" ht="47.25" customHeight="1" x14ac:dyDescent="0.3">
      <c r="A11" s="309">
        <v>2</v>
      </c>
      <c r="B11" s="337"/>
      <c r="C11" s="337"/>
      <c r="D11" s="337"/>
      <c r="E11" s="337"/>
      <c r="F11" s="337"/>
      <c r="G11" s="337"/>
      <c r="H11" s="337"/>
      <c r="I11" s="337"/>
      <c r="J11" s="309"/>
      <c r="K11" s="336" t="str">
        <f>IF(J11&lt;=0,"",IF(J11&lt;=2,"Muy Baja",IF(J11&lt;=24,"Baja",IF(J11&lt;=500,"Media",IF(J11&lt;=5000,"Alta","Muy Alta")))))</f>
        <v/>
      </c>
      <c r="L11" s="333" t="str">
        <f>IF(K11="","",IF(K11="Muy Baja",0.2,IF(K11="Baja",0.4,IF(K11="Media",0.6,IF(K11="Alta",0.8,IF(K11="Muy Alta",1,))))))</f>
        <v/>
      </c>
      <c r="M11" s="331"/>
      <c r="N11" s="331">
        <f ca="1">IF(NOT(ISERROR(MATCH(M11,'Tabla Impacto'!$B$221:$B$223,0))),'Tabla Impacto'!$F$223&amp;"Por favor no seleccionar los criterios de impacto(Afectación Económica o presupuestal y Pérdida Reputacional)",M11)</f>
        <v>0</v>
      </c>
      <c r="O11" s="332" t="str">
        <f ca="1">IF(OR(N11='Tabla Impacto'!$C$11,N11='Tabla Impacto'!$D$11),"Leve",IF(OR(N11='Tabla Impacto'!$C$12,N11='Tabla Impacto'!$D$12),"Menor",IF(OR(N11='Tabla Impacto'!$C$13,N11='Tabla Impacto'!$D$13),"Moderado",IF(OR(N11='Tabla Impacto'!$C$14,N11='Tabla Impacto'!$D$14),"Mayor",IF(OR(N11='Tabla Impacto'!$C$15,N11='Tabla Impacto'!$D$15),"Catastrófico","")))))</f>
        <v/>
      </c>
      <c r="P11" s="333" t="str">
        <f ca="1">IF(O11="","",IF(O11="Leve",0.2,IF(O11="Menor",0.4,IF(O11="Moderado",0.6,IF(O11="Mayor",0.8,IF(O11="Catastrófico",1,))))))</f>
        <v/>
      </c>
      <c r="Q11" s="334" t="str">
        <f t="shared" ref="Q11" ca="1" si="6">IF(OR(AND(K11="Muy Baja",O11="Leve"),AND(K11="Muy Baja",O11="Menor"),AND(K11="Baja",O11="Leve")),"Bajo",IF(OR(AND(K11="Muy baja",O11="Moderado"),AND(K11="Baja",O11="Menor"),AND(K11="Baja",O11="Moderado"),AND(K11="Media",O11="Leve"),AND(K11="Media",O11="Menor"),AND(K11="Media",O11="Moderado"),AND(K11="Alta",O11="Leve"),AND(K11="Alta",O11="Menor")),"Moderado",IF(OR(AND(K11="Muy Baja",O11="Mayor"),AND(K11="Baja",O11="Mayor"),AND(K11="Media",O11="Mayor"),AND(K11="Alta",O11="Moderado"),AND(K11="Alta",O11="Mayor"),AND(K11="Muy Alta",O11="Leve"),AND(K11="Muy Alta",O11="Menor"),AND(K11="Muy Alta",O11="Moderado"),AND(K11="Muy Alta",O11="Mayor")),"Alto",IF(OR(AND(K11="Muy Baja",O11="Catastrófico"),AND(K11="Baja",O11="Catastrófico"),AND(K11="Media",O11="Catastrófico"),AND(K11="Alta",O11="Catastrófico"),AND(K11="Muy Alta",O11="Catastrófico")),"Extremo",""))))</f>
        <v/>
      </c>
      <c r="R11" s="175">
        <v>1</v>
      </c>
      <c r="S11" s="189"/>
      <c r="T11" s="131" t="str">
        <f t="shared" si="0"/>
        <v/>
      </c>
      <c r="U11" s="190"/>
      <c r="V11" s="190"/>
      <c r="W11" s="190"/>
      <c r="X11" s="190"/>
      <c r="Y11" s="191"/>
      <c r="Z11" s="191"/>
      <c r="AA11" s="95" t="str">
        <f t="shared" si="1"/>
        <v/>
      </c>
      <c r="AB11" s="191"/>
      <c r="AC11" s="191"/>
      <c r="AD11" s="191"/>
      <c r="AE11" s="146" t="str">
        <f>IFERROR(IF(T11="Probabilidad",(L11-(+L11*AA11)),IF(T11="Impacto",L11,"")),"")</f>
        <v/>
      </c>
      <c r="AF11" s="128" t="str">
        <f>IFERROR(IF(AE11="","",IF(AE11&lt;=0.2,"Muy Baja",IF(AE11&lt;=0.4,"Baja",IF(AE11&lt;=0.6,"Media",IF(AE11&lt;=0.8,"Alta","Muy Alta"))))),"")</f>
        <v/>
      </c>
      <c r="AG11" s="95" t="str">
        <f t="shared" si="2"/>
        <v/>
      </c>
      <c r="AH11" s="128" t="str">
        <f>IFERROR(IF(AI11="","",IF(AI11&lt;=0.2,"Leve",IF(AI11&lt;=0.4,"Menor",IF(AI11&lt;=0.6,"Moderado",IF(AI11&lt;=0.8,"Mayor","Catastrófico"))))),"")</f>
        <v/>
      </c>
      <c r="AI11" s="95" t="str">
        <f>IFERROR(IF(T11="Impacto",(P11-(+P11*AA11)),IF(T11="Probabilidad",P11,"")),"")</f>
        <v/>
      </c>
      <c r="AJ11" s="96" t="str">
        <f t="shared" si="3"/>
        <v/>
      </c>
      <c r="AK11" s="322"/>
      <c r="AL11" s="194"/>
      <c r="AM11" s="190"/>
      <c r="AN11" s="195"/>
      <c r="AO11" s="195"/>
      <c r="AP11" s="194"/>
      <c r="AQ11" s="195"/>
      <c r="AR11" s="194"/>
      <c r="AS11" s="195"/>
      <c r="AT11" s="194"/>
      <c r="AU11" s="151"/>
      <c r="AV11" s="150"/>
      <c r="AW11" s="149"/>
      <c r="AX11" s="194"/>
      <c r="AY11" s="194"/>
      <c r="AZ11" s="190"/>
      <c r="BA11" s="195"/>
      <c r="BB11" s="195"/>
      <c r="BC11" s="194"/>
      <c r="BD11" s="194"/>
      <c r="BE11" s="190"/>
      <c r="BF11" s="195"/>
      <c r="BG11" s="195"/>
      <c r="BH11" s="194"/>
      <c r="BI11" s="194"/>
      <c r="BJ11" s="190"/>
      <c r="BK11" s="195"/>
      <c r="BL11" s="195"/>
      <c r="BM11" s="150"/>
      <c r="BN11" s="150"/>
      <c r="BO11" s="149"/>
      <c r="BP11" s="151"/>
      <c r="BQ11" s="151"/>
      <c r="BR11" s="151"/>
      <c r="BS11" s="150"/>
      <c r="BT11" s="150"/>
      <c r="BU11" s="150"/>
      <c r="BV11" s="151"/>
      <c r="BW11" s="150"/>
      <c r="BX11" s="150"/>
      <c r="BY11" s="151"/>
      <c r="BZ11" s="150"/>
      <c r="CA11" s="149"/>
      <c r="CB11" s="150"/>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row>
    <row r="12" spans="1:106" ht="16.5" customHeight="1" x14ac:dyDescent="0.3">
      <c r="A12" s="309"/>
      <c r="B12" s="323"/>
      <c r="C12" s="323"/>
      <c r="D12" s="323"/>
      <c r="E12" s="323"/>
      <c r="F12" s="323"/>
      <c r="G12" s="323"/>
      <c r="H12" s="323"/>
      <c r="I12" s="323"/>
      <c r="J12" s="309"/>
      <c r="K12" s="336"/>
      <c r="L12" s="333"/>
      <c r="M12" s="323"/>
      <c r="N12" s="323"/>
      <c r="O12" s="323"/>
      <c r="P12" s="333"/>
      <c r="Q12" s="334"/>
      <c r="R12" s="175">
        <v>2</v>
      </c>
      <c r="S12" s="178"/>
      <c r="T12" s="131" t="str">
        <f t="shared" si="0"/>
        <v/>
      </c>
      <c r="U12" s="131"/>
      <c r="V12" s="131"/>
      <c r="W12" s="131"/>
      <c r="X12" s="131"/>
      <c r="Y12" s="179"/>
      <c r="Z12" s="179"/>
      <c r="AA12" s="95" t="str">
        <f t="shared" si="1"/>
        <v/>
      </c>
      <c r="AB12" s="179"/>
      <c r="AC12" s="179"/>
      <c r="AD12" s="179"/>
      <c r="AE12" s="146" t="str">
        <f>IFERROR(IF(AND(T11="Probabilidad",T12="Probabilidad"),(AG11-(+AG11*AA12)),IF(T12="Probabilidad",(L11-(+L11*AA12)),IF(T12="Impacto",AG11,""))),"")</f>
        <v/>
      </c>
      <c r="AF12" s="128" t="str">
        <f t="shared" si="4"/>
        <v/>
      </c>
      <c r="AG12" s="95" t="str">
        <f t="shared" si="2"/>
        <v/>
      </c>
      <c r="AH12" s="128" t="str">
        <f t="shared" si="5"/>
        <v/>
      </c>
      <c r="AI12" s="95" t="str">
        <f>IFERROR(IF(AND(T11="Impacto",T12="Impacto"),(AI5-(+AI5*AA12)),IF(T12="Impacto",($P$11-(+$P$11*AA12)),IF(T12="Probabilidad",AI5,""))),"")</f>
        <v/>
      </c>
      <c r="AJ12" s="96" t="str">
        <f t="shared" si="3"/>
        <v/>
      </c>
      <c r="AK12" s="323"/>
      <c r="AL12" s="176"/>
      <c r="AM12" s="175"/>
      <c r="AN12" s="184"/>
      <c r="AO12" s="184"/>
      <c r="AP12" s="176"/>
      <c r="AQ12" s="184"/>
      <c r="AR12" s="176"/>
      <c r="AS12" s="184"/>
      <c r="AT12" s="176"/>
      <c r="AU12" s="97"/>
      <c r="AV12" s="129"/>
      <c r="AW12" s="130"/>
      <c r="AX12" s="176"/>
      <c r="AY12" s="176"/>
      <c r="AZ12" s="175"/>
      <c r="BA12" s="184"/>
      <c r="BB12" s="184"/>
      <c r="BC12" s="176"/>
      <c r="BD12" s="176"/>
      <c r="BE12" s="175"/>
      <c r="BF12" s="184"/>
      <c r="BG12" s="184"/>
      <c r="BH12" s="176"/>
      <c r="BI12" s="176"/>
      <c r="BJ12" s="175"/>
      <c r="BK12" s="184"/>
      <c r="BL12" s="184"/>
      <c r="BM12" s="129"/>
      <c r="BN12" s="129"/>
      <c r="BO12" s="130"/>
      <c r="BP12" s="97"/>
      <c r="BQ12" s="97"/>
      <c r="BR12" s="132"/>
      <c r="BS12" s="129"/>
      <c r="BT12" s="129"/>
      <c r="BU12" s="129"/>
      <c r="BV12" s="97"/>
      <c r="BW12" s="129"/>
      <c r="BX12" s="129"/>
      <c r="BY12" s="97"/>
      <c r="BZ12" s="129"/>
      <c r="CA12" s="130"/>
      <c r="CB12" s="129"/>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row>
    <row r="13" spans="1:106" ht="16.5" customHeight="1" x14ac:dyDescent="0.3">
      <c r="A13" s="309"/>
      <c r="B13" s="323"/>
      <c r="C13" s="323"/>
      <c r="D13" s="323"/>
      <c r="E13" s="323"/>
      <c r="F13" s="323"/>
      <c r="G13" s="323"/>
      <c r="H13" s="323"/>
      <c r="I13" s="323"/>
      <c r="J13" s="309"/>
      <c r="K13" s="336"/>
      <c r="L13" s="333"/>
      <c r="M13" s="323"/>
      <c r="N13" s="323"/>
      <c r="O13" s="323"/>
      <c r="P13" s="333"/>
      <c r="Q13" s="334"/>
      <c r="R13" s="175">
        <v>3</v>
      </c>
      <c r="S13" s="192"/>
      <c r="T13" s="131" t="str">
        <f t="shared" si="0"/>
        <v/>
      </c>
      <c r="U13" s="131"/>
      <c r="V13" s="131"/>
      <c r="W13" s="131"/>
      <c r="X13" s="131"/>
      <c r="Y13" s="179"/>
      <c r="Z13" s="179"/>
      <c r="AA13" s="95" t="str">
        <f t="shared" si="1"/>
        <v/>
      </c>
      <c r="AB13" s="179"/>
      <c r="AC13" s="179"/>
      <c r="AD13" s="179"/>
      <c r="AE13" s="146" t="str">
        <f>IFERROR(IF(AND(T12="Probabilidad",T13="Probabilidad"),(AG12-(+AG12*AA13)),IF(AND(T12="Impacto",T13="Probabilidad"),(AG11-(+AG11*AA13)),IF(T13="Impacto",AG12,""))),"")</f>
        <v/>
      </c>
      <c r="AF13" s="128" t="str">
        <f t="shared" si="4"/>
        <v/>
      </c>
      <c r="AG13" s="95" t="str">
        <f t="shared" si="2"/>
        <v/>
      </c>
      <c r="AH13" s="128" t="str">
        <f t="shared" si="5"/>
        <v/>
      </c>
      <c r="AI13" s="95" t="str">
        <f>IFERROR(IF(AND(T12="Impacto",T13="Impacto"),(AI12-(+AI12*AA13)),IF(AND(T12="Probabilidad",T13="Impacto"),(AI11-(+AI11*AA13)),IF(T13="Probabilidad",AI12,""))),"")</f>
        <v/>
      </c>
      <c r="AJ13" s="96" t="str">
        <f t="shared" si="3"/>
        <v/>
      </c>
      <c r="AK13" s="323"/>
      <c r="AL13" s="176"/>
      <c r="AM13" s="175"/>
      <c r="AN13" s="184"/>
      <c r="AO13" s="184"/>
      <c r="AP13" s="176"/>
      <c r="AQ13" s="184"/>
      <c r="AR13" s="176"/>
      <c r="AS13" s="184"/>
      <c r="AT13" s="176"/>
      <c r="AU13" s="97"/>
      <c r="AV13" s="129"/>
      <c r="AW13" s="130"/>
      <c r="AX13" s="176"/>
      <c r="AY13" s="176"/>
      <c r="AZ13" s="175"/>
      <c r="BA13" s="184"/>
      <c r="BB13" s="184"/>
      <c r="BC13" s="176"/>
      <c r="BD13" s="176"/>
      <c r="BE13" s="175"/>
      <c r="BF13" s="184"/>
      <c r="BG13" s="184"/>
      <c r="BH13" s="176"/>
      <c r="BI13" s="176"/>
      <c r="BJ13" s="175"/>
      <c r="BK13" s="184"/>
      <c r="BL13" s="184"/>
      <c r="BM13" s="129"/>
      <c r="BN13" s="129"/>
      <c r="BO13" s="130"/>
      <c r="BP13" s="97"/>
      <c r="BQ13" s="97"/>
      <c r="BR13" s="132"/>
      <c r="BS13" s="129"/>
      <c r="BT13" s="129"/>
      <c r="BU13" s="129"/>
      <c r="BV13" s="97"/>
      <c r="BW13" s="129"/>
      <c r="BX13" s="129"/>
      <c r="BY13" s="97"/>
      <c r="BZ13" s="129"/>
      <c r="CA13" s="130"/>
      <c r="CB13" s="129"/>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row>
    <row r="14" spans="1:106" ht="16.5" customHeight="1" x14ac:dyDescent="0.3">
      <c r="A14" s="309"/>
      <c r="B14" s="323"/>
      <c r="C14" s="323"/>
      <c r="D14" s="323"/>
      <c r="E14" s="323"/>
      <c r="F14" s="323"/>
      <c r="G14" s="323"/>
      <c r="H14" s="323"/>
      <c r="I14" s="323"/>
      <c r="J14" s="309"/>
      <c r="K14" s="336"/>
      <c r="L14" s="333"/>
      <c r="M14" s="323"/>
      <c r="N14" s="323"/>
      <c r="O14" s="323"/>
      <c r="P14" s="333"/>
      <c r="Q14" s="334"/>
      <c r="R14" s="175">
        <v>4</v>
      </c>
      <c r="S14" s="178"/>
      <c r="T14" s="131" t="str">
        <f t="shared" si="0"/>
        <v/>
      </c>
      <c r="U14" s="131"/>
      <c r="V14" s="131"/>
      <c r="W14" s="131"/>
      <c r="X14" s="131"/>
      <c r="Y14" s="179"/>
      <c r="Z14" s="179"/>
      <c r="AA14" s="95" t="str">
        <f t="shared" si="1"/>
        <v/>
      </c>
      <c r="AB14" s="179"/>
      <c r="AC14" s="179"/>
      <c r="AD14" s="179"/>
      <c r="AE14" s="146" t="str">
        <f>IFERROR(IF(AND(T13="Probabilidad",T14="Probabilidad"),(AG13-(+AG13*AA14)),IF(AND(T13="Impacto",T14="Probabilidad"),(AG12-(+AG12*AA14)),IF(T14="Impacto",AG13,""))),"")</f>
        <v/>
      </c>
      <c r="AF14" s="128" t="str">
        <f t="shared" si="4"/>
        <v/>
      </c>
      <c r="AG14" s="95" t="str">
        <f t="shared" si="2"/>
        <v/>
      </c>
      <c r="AH14" s="128" t="str">
        <f t="shared" si="5"/>
        <v/>
      </c>
      <c r="AI14" s="95" t="str">
        <f>IFERROR(IF(AND(T13="Impacto",T14="Impacto"),(AI13-(+AI13*AA14)),IF(AND(T13="Probabilidad",T14="Impacto"),(AI12-(+AI12*AA14)),IF(T14="Probabilidad",AI13,""))),"")</f>
        <v/>
      </c>
      <c r="AJ14" s="96" t="str">
        <f t="shared" si="3"/>
        <v/>
      </c>
      <c r="AK14" s="323"/>
      <c r="AL14" s="176"/>
      <c r="AM14" s="175"/>
      <c r="AN14" s="184"/>
      <c r="AO14" s="184"/>
      <c r="AP14" s="176"/>
      <c r="AQ14" s="184"/>
      <c r="AR14" s="176"/>
      <c r="AS14" s="184"/>
      <c r="AT14" s="176"/>
      <c r="AU14" s="97"/>
      <c r="AV14" s="129"/>
      <c r="AW14" s="130"/>
      <c r="AX14" s="176"/>
      <c r="AY14" s="176"/>
      <c r="AZ14" s="175"/>
      <c r="BA14" s="184"/>
      <c r="BB14" s="184"/>
      <c r="BC14" s="176"/>
      <c r="BD14" s="176"/>
      <c r="BE14" s="175"/>
      <c r="BF14" s="184"/>
      <c r="BG14" s="184"/>
      <c r="BH14" s="176"/>
      <c r="BI14" s="176"/>
      <c r="BJ14" s="175"/>
      <c r="BK14" s="184"/>
      <c r="BL14" s="184"/>
      <c r="BM14" s="129"/>
      <c r="BN14" s="129"/>
      <c r="BO14" s="130"/>
      <c r="BP14" s="97"/>
      <c r="BQ14" s="97"/>
      <c r="BR14" s="132"/>
      <c r="BS14" s="129"/>
      <c r="BT14" s="129"/>
      <c r="BU14" s="129"/>
      <c r="BV14" s="97"/>
      <c r="BW14" s="129"/>
      <c r="BX14" s="129"/>
      <c r="BY14" s="97"/>
      <c r="BZ14" s="129"/>
      <c r="CA14" s="130"/>
      <c r="CB14" s="129"/>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row>
    <row r="15" spans="1:106" ht="16.5" customHeight="1" x14ac:dyDescent="0.3">
      <c r="A15" s="309"/>
      <c r="B15" s="323"/>
      <c r="C15" s="323"/>
      <c r="D15" s="323"/>
      <c r="E15" s="323"/>
      <c r="F15" s="323"/>
      <c r="G15" s="323"/>
      <c r="H15" s="323"/>
      <c r="I15" s="323"/>
      <c r="J15" s="309"/>
      <c r="K15" s="336"/>
      <c r="L15" s="333"/>
      <c r="M15" s="323"/>
      <c r="N15" s="323"/>
      <c r="O15" s="323"/>
      <c r="P15" s="333"/>
      <c r="Q15" s="334"/>
      <c r="R15" s="175">
        <v>5</v>
      </c>
      <c r="S15" s="178"/>
      <c r="T15" s="131" t="str">
        <f t="shared" si="0"/>
        <v/>
      </c>
      <c r="U15" s="131"/>
      <c r="V15" s="131"/>
      <c r="W15" s="131"/>
      <c r="X15" s="131"/>
      <c r="Y15" s="179"/>
      <c r="Z15" s="179"/>
      <c r="AA15" s="95" t="str">
        <f t="shared" si="1"/>
        <v/>
      </c>
      <c r="AB15" s="179"/>
      <c r="AC15" s="179"/>
      <c r="AD15" s="179"/>
      <c r="AE15" s="146" t="str">
        <f>IFERROR(IF(AND(T14="Probabilidad",T15="Probabilidad"),(AG14-(+AG14*AA15)),IF(AND(T14="Impacto",T15="Probabilidad"),(AG13-(+AG13*AA15)),IF(T15="Impacto",AG14,""))),"")</f>
        <v/>
      </c>
      <c r="AF15" s="128" t="str">
        <f t="shared" si="4"/>
        <v/>
      </c>
      <c r="AG15" s="95" t="str">
        <f t="shared" si="2"/>
        <v/>
      </c>
      <c r="AH15" s="128" t="str">
        <f t="shared" si="5"/>
        <v/>
      </c>
      <c r="AI15" s="95" t="str">
        <f>IFERROR(IF(AND(T14="Impacto",T15="Impacto"),(AI14-(+AI14*AA15)),IF(AND(T14="Probabilidad",T15="Impacto"),(AI13-(+AI13*AA15)),IF(T15="Probabilidad",AI14,""))),"")</f>
        <v/>
      </c>
      <c r="AJ15" s="96" t="str">
        <f t="shared" si="3"/>
        <v/>
      </c>
      <c r="AK15" s="323"/>
      <c r="AL15" s="176"/>
      <c r="AM15" s="175"/>
      <c r="AN15" s="184"/>
      <c r="AO15" s="184"/>
      <c r="AP15" s="176"/>
      <c r="AQ15" s="184"/>
      <c r="AR15" s="176"/>
      <c r="AS15" s="184"/>
      <c r="AT15" s="176"/>
      <c r="AU15" s="97"/>
      <c r="AV15" s="129"/>
      <c r="AW15" s="130"/>
      <c r="AX15" s="176"/>
      <c r="AY15" s="176"/>
      <c r="AZ15" s="175"/>
      <c r="BA15" s="184"/>
      <c r="BB15" s="184"/>
      <c r="BC15" s="176"/>
      <c r="BD15" s="176"/>
      <c r="BE15" s="175"/>
      <c r="BF15" s="184"/>
      <c r="BG15" s="184"/>
      <c r="BH15" s="176"/>
      <c r="BI15" s="176"/>
      <c r="BJ15" s="175"/>
      <c r="BK15" s="184"/>
      <c r="BL15" s="184"/>
      <c r="BM15" s="129"/>
      <c r="BN15" s="129"/>
      <c r="BO15" s="130"/>
      <c r="BP15" s="97"/>
      <c r="BQ15" s="97"/>
      <c r="BR15" s="132"/>
      <c r="BS15" s="129"/>
      <c r="BT15" s="129"/>
      <c r="BU15" s="129"/>
      <c r="BV15" s="97"/>
      <c r="BW15" s="129"/>
      <c r="BX15" s="129"/>
      <c r="BY15" s="97"/>
      <c r="BZ15" s="129"/>
      <c r="CA15" s="130"/>
      <c r="CB15" s="129"/>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row>
    <row r="16" spans="1:106" ht="16.5" customHeight="1" x14ac:dyDescent="0.3">
      <c r="A16" s="309"/>
      <c r="B16" s="324"/>
      <c r="C16" s="324"/>
      <c r="D16" s="324"/>
      <c r="E16" s="324"/>
      <c r="F16" s="324"/>
      <c r="G16" s="324"/>
      <c r="H16" s="324"/>
      <c r="I16" s="324"/>
      <c r="J16" s="309"/>
      <c r="K16" s="336"/>
      <c r="L16" s="333"/>
      <c r="M16" s="324"/>
      <c r="N16" s="324"/>
      <c r="O16" s="324"/>
      <c r="P16" s="333"/>
      <c r="Q16" s="334"/>
      <c r="R16" s="175">
        <v>6</v>
      </c>
      <c r="S16" s="178"/>
      <c r="T16" s="131" t="str">
        <f t="shared" si="0"/>
        <v/>
      </c>
      <c r="U16" s="131"/>
      <c r="V16" s="131"/>
      <c r="W16" s="131"/>
      <c r="X16" s="131"/>
      <c r="Y16" s="179"/>
      <c r="Z16" s="179"/>
      <c r="AA16" s="95" t="str">
        <f t="shared" si="1"/>
        <v/>
      </c>
      <c r="AB16" s="179"/>
      <c r="AC16" s="179"/>
      <c r="AD16" s="179"/>
      <c r="AE16" s="146" t="str">
        <f>IFERROR(IF(AND(T15="Probabilidad",T16="Probabilidad"),(AG15-(+AG15*AA16)),IF(AND(T15="Impacto",T16="Probabilidad"),(AG14-(+AG14*AA16)),IF(T16="Impacto",AG15,""))),"")</f>
        <v/>
      </c>
      <c r="AF16" s="128" t="str">
        <f t="shared" si="4"/>
        <v/>
      </c>
      <c r="AG16" s="95" t="str">
        <f t="shared" si="2"/>
        <v/>
      </c>
      <c r="AH16" s="128" t="str">
        <f t="shared" si="5"/>
        <v/>
      </c>
      <c r="AI16" s="95" t="str">
        <f>IFERROR(IF(AND(T15="Impacto",T16="Impacto"),(AI15-(+AI15*AA16)),IF(AND(T15="Probabilidad",T16="Impacto"),(AI14-(+AI14*AA16)),IF(T16="Probabilidad",AI15,""))),"")</f>
        <v/>
      </c>
      <c r="AJ16" s="96" t="str">
        <f t="shared" si="3"/>
        <v/>
      </c>
      <c r="AK16" s="324"/>
      <c r="AL16" s="176"/>
      <c r="AM16" s="175"/>
      <c r="AN16" s="184"/>
      <c r="AO16" s="184"/>
      <c r="AP16" s="176"/>
      <c r="AQ16" s="184"/>
      <c r="AR16" s="176"/>
      <c r="AS16" s="184"/>
      <c r="AT16" s="176"/>
      <c r="AU16" s="97"/>
      <c r="AV16" s="129"/>
      <c r="AW16" s="130"/>
      <c r="AX16" s="176"/>
      <c r="AY16" s="176"/>
      <c r="AZ16" s="175"/>
      <c r="BA16" s="184"/>
      <c r="BB16" s="184"/>
      <c r="BC16" s="176"/>
      <c r="BD16" s="176"/>
      <c r="BE16" s="175"/>
      <c r="BF16" s="184"/>
      <c r="BG16" s="184"/>
      <c r="BH16" s="176"/>
      <c r="BI16" s="176"/>
      <c r="BJ16" s="175"/>
      <c r="BK16" s="184"/>
      <c r="BL16" s="184"/>
      <c r="BM16" s="129"/>
      <c r="BN16" s="129"/>
      <c r="BO16" s="130"/>
      <c r="BP16" s="97"/>
      <c r="BQ16" s="97"/>
      <c r="BR16" s="132"/>
      <c r="BS16" s="129"/>
      <c r="BT16" s="129"/>
      <c r="BU16" s="129"/>
      <c r="BV16" s="97"/>
      <c r="BW16" s="129"/>
      <c r="BX16" s="129"/>
      <c r="BY16" s="97"/>
      <c r="BZ16" s="129"/>
      <c r="CA16" s="130"/>
      <c r="CB16" s="129"/>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row>
    <row r="17" spans="1:106" ht="27" customHeight="1" x14ac:dyDescent="0.3">
      <c r="A17" s="309">
        <v>3</v>
      </c>
      <c r="B17" s="310"/>
      <c r="C17" s="310"/>
      <c r="D17" s="310"/>
      <c r="E17" s="335"/>
      <c r="F17" s="310"/>
      <c r="G17" s="310"/>
      <c r="H17" s="310"/>
      <c r="I17" s="310"/>
      <c r="J17" s="309"/>
      <c r="K17" s="336" t="str">
        <f>IF(J17&lt;=0,"",IF(J17&lt;=2,"Muy Baja",IF(J17&lt;=24,"Baja",IF(J17&lt;=500,"Media",IF(J17&lt;=5000,"Alta","Muy Alta")))))</f>
        <v/>
      </c>
      <c r="L17" s="333" t="str">
        <f>IF(K17="","",IF(K17="Muy Baja",0.2,IF(K17="Baja",0.4,IF(K17="Media",0.6,IF(K17="Alta",0.8,IF(K17="Muy Alta",1,))))))</f>
        <v/>
      </c>
      <c r="M17" s="331"/>
      <c r="N17" s="331">
        <f ca="1">IF(NOT(ISERROR(MATCH(M17,'Tabla Impacto'!$B$221:$B$223,0))),'Tabla Impacto'!$F$223&amp;"Por favor no seleccionar los criterios de impacto(Afectación Económica o presupuestal y Pérdida Reputacional)",M17)</f>
        <v>0</v>
      </c>
      <c r="O17" s="332" t="str">
        <f ca="1">IF(OR(N17='Tabla Impacto'!$C$11,N17='Tabla Impacto'!$D$11),"Leve",IF(OR(N17='Tabla Impacto'!$C$12,N17='Tabla Impacto'!$D$12),"Menor",IF(OR(N17='Tabla Impacto'!$C$13,N17='Tabla Impacto'!$D$13),"Moderado",IF(OR(N17='Tabla Impacto'!$C$14,N17='Tabla Impacto'!$D$14),"Mayor",IF(OR(N17='Tabla Impacto'!$C$15,N17='Tabla Impacto'!$D$15),"Catastrófico","")))))</f>
        <v/>
      </c>
      <c r="P17" s="333" t="str">
        <f ca="1">IF(O17="","",IF(O17="Leve",0.2,IF(O17="Menor",0.4,IF(O17="Moderado",0.6,IF(O17="Mayor",0.8,IF(O17="Catastrófico",1,))))))</f>
        <v/>
      </c>
      <c r="Q17" s="334" t="str">
        <f t="shared" ref="Q17" ca="1" si="7">IF(OR(AND(K17="Muy Baja",O17="Leve"),AND(K17="Muy Baja",O17="Menor"),AND(K17="Baja",O17="Leve")),"Bajo",IF(OR(AND(K17="Muy baja",O17="Moderado"),AND(K17="Baja",O17="Menor"),AND(K17="Baja",O17="Moderado"),AND(K17="Media",O17="Leve"),AND(K17="Media",O17="Menor"),AND(K17="Media",O17="Moderado"),AND(K17="Alta",O17="Leve"),AND(K17="Alta",O17="Menor")),"Moderado",IF(OR(AND(K17="Muy Baja",O17="Mayor"),AND(K17="Baja",O17="Mayor"),AND(K17="Media",O17="Mayor"),AND(K17="Alta",O17="Moderado"),AND(K17="Alta",O17="Mayor"),AND(K17="Muy Alta",O17="Leve"),AND(K17="Muy Alta",O17="Menor"),AND(K17="Muy Alta",O17="Moderado"),AND(K17="Muy Alta",O17="Mayor")),"Alto",IF(OR(AND(K17="Muy Baja",O17="Catastrófico"),AND(K17="Baja",O17="Catastrófico"),AND(K17="Media",O17="Catastrófico"),AND(K17="Alta",O17="Catastrófico"),AND(K17="Muy Alta",O17="Catastrófico")),"Extremo",""))))</f>
        <v/>
      </c>
      <c r="R17" s="175">
        <v>1</v>
      </c>
      <c r="S17" s="178"/>
      <c r="T17" s="131" t="str">
        <f t="shared" si="0"/>
        <v/>
      </c>
      <c r="U17" s="131"/>
      <c r="V17" s="131"/>
      <c r="W17" s="131"/>
      <c r="X17" s="131"/>
      <c r="Y17" s="179"/>
      <c r="Z17" s="179"/>
      <c r="AA17" s="95" t="str">
        <f t="shared" si="1"/>
        <v/>
      </c>
      <c r="AB17" s="179"/>
      <c r="AC17" s="179"/>
      <c r="AD17" s="179"/>
      <c r="AE17" s="146" t="str">
        <f>IFERROR(IF(T17="Probabilidad",(L17-(+L17*AA17)),IF(T17="Impacto",L17,"")),"")</f>
        <v/>
      </c>
      <c r="AF17" s="128" t="str">
        <f>IFERROR(IF(AE17="","",IF(AE17&lt;=0.2,"Muy Baja",IF(AE17&lt;=0.4,"Baja",IF(AE17&lt;=0.6,"Media",IF(AE17&lt;=0.8,"Alta","Muy Alta"))))),"")</f>
        <v/>
      </c>
      <c r="AG17" s="95" t="str">
        <f t="shared" si="2"/>
        <v/>
      </c>
      <c r="AH17" s="128" t="str">
        <f>IFERROR(IF(AI17="","",IF(AI17&lt;=0.2,"Leve",IF(AI17&lt;=0.4,"Menor",IF(AI17&lt;=0.6,"Moderado",IF(AI17&lt;=0.8,"Mayor","Catastrófico"))))),"")</f>
        <v/>
      </c>
      <c r="AI17" s="95" t="str">
        <f>IFERROR(IF(T17="Impacto",(P17-(+P17*AA17)),IF(T17="Probabilidad",P17,"")),"")</f>
        <v/>
      </c>
      <c r="AJ17" s="96" t="str">
        <f t="shared" si="3"/>
        <v/>
      </c>
      <c r="AK17" s="325"/>
      <c r="AL17" s="176"/>
      <c r="AM17" s="176"/>
      <c r="AN17" s="196"/>
      <c r="AO17" s="196"/>
      <c r="AP17" s="176"/>
      <c r="AQ17" s="196"/>
      <c r="AR17" s="176"/>
      <c r="AS17" s="196"/>
      <c r="AT17" s="176"/>
      <c r="AU17" s="132"/>
      <c r="AV17" s="129"/>
      <c r="AW17" s="129"/>
      <c r="AX17" s="176"/>
      <c r="AY17" s="176"/>
      <c r="AZ17" s="176"/>
      <c r="BA17" s="196"/>
      <c r="BB17" s="196"/>
      <c r="BC17" s="176"/>
      <c r="BD17" s="176"/>
      <c r="BE17" s="176"/>
      <c r="BF17" s="196"/>
      <c r="BG17" s="196"/>
      <c r="BH17" s="176"/>
      <c r="BI17" s="176"/>
      <c r="BJ17" s="176"/>
      <c r="BK17" s="196"/>
      <c r="BL17" s="196"/>
      <c r="BM17" s="129"/>
      <c r="BN17" s="129"/>
      <c r="BO17" s="129"/>
      <c r="BP17" s="132"/>
      <c r="BQ17" s="132"/>
      <c r="BR17" s="132"/>
      <c r="BS17" s="129"/>
      <c r="BT17" s="129"/>
      <c r="BU17" s="129"/>
      <c r="BV17" s="132"/>
      <c r="BW17" s="129"/>
      <c r="BX17" s="129"/>
      <c r="BY17" s="132"/>
      <c r="BZ17" s="129"/>
      <c r="CA17" s="129"/>
      <c r="CB17" s="129"/>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row>
    <row r="18" spans="1:106" ht="16.5" customHeight="1" x14ac:dyDescent="0.3">
      <c r="A18" s="309"/>
      <c r="B18" s="310"/>
      <c r="C18" s="310"/>
      <c r="D18" s="310"/>
      <c r="E18" s="335"/>
      <c r="F18" s="310"/>
      <c r="G18" s="310"/>
      <c r="H18" s="310"/>
      <c r="I18" s="310"/>
      <c r="J18" s="309"/>
      <c r="K18" s="336"/>
      <c r="L18" s="333"/>
      <c r="M18" s="323"/>
      <c r="N18" s="323"/>
      <c r="O18" s="323"/>
      <c r="P18" s="333"/>
      <c r="Q18" s="334"/>
      <c r="R18" s="175">
        <v>2</v>
      </c>
      <c r="S18" s="178"/>
      <c r="T18" s="131" t="str">
        <f t="shared" si="0"/>
        <v/>
      </c>
      <c r="U18" s="131"/>
      <c r="V18" s="131"/>
      <c r="W18" s="131"/>
      <c r="X18" s="131"/>
      <c r="Y18" s="179"/>
      <c r="Z18" s="179"/>
      <c r="AA18" s="95" t="str">
        <f t="shared" si="1"/>
        <v/>
      </c>
      <c r="AB18" s="179"/>
      <c r="AC18" s="179"/>
      <c r="AD18" s="179"/>
      <c r="AE18" s="145" t="str">
        <f>IFERROR(IF(AND(T17="Probabilidad",T18="Probabilidad"),(AG17-(+AG17*AA18)),IF(T18="Probabilidad",(L17-(+L17*AA18)),IF(T18="Impacto",AG17,""))),"")</f>
        <v/>
      </c>
      <c r="AF18" s="128" t="str">
        <f t="shared" si="4"/>
        <v/>
      </c>
      <c r="AG18" s="95" t="str">
        <f t="shared" si="2"/>
        <v/>
      </c>
      <c r="AH18" s="128" t="str">
        <f t="shared" si="5"/>
        <v/>
      </c>
      <c r="AI18" s="95" t="str">
        <f>IFERROR(IF(AND(T17="Impacto",T18="Impacto"),(AI11-(+AI11*AA18)),IF(T18="Impacto",($P$17-(+$P$17*AA18)),IF(T18="Probabilidad",AI11,""))),"")</f>
        <v/>
      </c>
      <c r="AJ18" s="96" t="str">
        <f t="shared" si="3"/>
        <v/>
      </c>
      <c r="AK18" s="326"/>
      <c r="AL18" s="176"/>
      <c r="AM18" s="176"/>
      <c r="AN18" s="196"/>
      <c r="AO18" s="196"/>
      <c r="AP18" s="176"/>
      <c r="AQ18" s="196"/>
      <c r="AR18" s="176"/>
      <c r="AS18" s="196"/>
      <c r="AT18" s="176"/>
      <c r="AU18" s="132"/>
      <c r="AV18" s="129"/>
      <c r="AW18" s="129"/>
      <c r="AX18" s="176"/>
      <c r="AY18" s="176"/>
      <c r="AZ18" s="176"/>
      <c r="BA18" s="196"/>
      <c r="BB18" s="196"/>
      <c r="BC18" s="176"/>
      <c r="BD18" s="176"/>
      <c r="BE18" s="176"/>
      <c r="BF18" s="196"/>
      <c r="BG18" s="196"/>
      <c r="BH18" s="176"/>
      <c r="BI18" s="176"/>
      <c r="BJ18" s="176"/>
      <c r="BK18" s="196"/>
      <c r="BL18" s="196"/>
      <c r="BM18" s="129"/>
      <c r="BN18" s="129"/>
      <c r="BO18" s="129"/>
      <c r="BP18" s="132"/>
      <c r="BQ18" s="132"/>
      <c r="BR18" s="132"/>
      <c r="BS18" s="129"/>
      <c r="BT18" s="129"/>
      <c r="BU18" s="129"/>
      <c r="BV18" s="132"/>
      <c r="BW18" s="129"/>
      <c r="BX18" s="129"/>
      <c r="BY18" s="132"/>
      <c r="BZ18" s="129"/>
      <c r="CA18" s="129"/>
      <c r="CB18" s="129"/>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row>
    <row r="19" spans="1:106" ht="16.5" customHeight="1" x14ac:dyDescent="0.3">
      <c r="A19" s="309"/>
      <c r="B19" s="310"/>
      <c r="C19" s="310"/>
      <c r="D19" s="310"/>
      <c r="E19" s="335"/>
      <c r="F19" s="310"/>
      <c r="G19" s="310"/>
      <c r="H19" s="310"/>
      <c r="I19" s="310"/>
      <c r="J19" s="309"/>
      <c r="K19" s="336"/>
      <c r="L19" s="333"/>
      <c r="M19" s="323"/>
      <c r="N19" s="323"/>
      <c r="O19" s="323"/>
      <c r="P19" s="333"/>
      <c r="Q19" s="334"/>
      <c r="R19" s="175">
        <v>3</v>
      </c>
      <c r="S19" s="192"/>
      <c r="T19" s="131" t="str">
        <f t="shared" si="0"/>
        <v/>
      </c>
      <c r="U19" s="131"/>
      <c r="V19" s="131"/>
      <c r="W19" s="131"/>
      <c r="X19" s="131"/>
      <c r="Y19" s="179"/>
      <c r="Z19" s="179"/>
      <c r="AA19" s="95" t="str">
        <f t="shared" si="1"/>
        <v/>
      </c>
      <c r="AB19" s="179"/>
      <c r="AC19" s="179"/>
      <c r="AD19" s="179"/>
      <c r="AE19" s="146" t="str">
        <f>IFERROR(IF(AND(T18="Probabilidad",T19="Probabilidad"),(AG18-(+AG18*AA19)),IF(AND(T18="Impacto",T19="Probabilidad"),(AG17-(+AG17*AA19)),IF(T19="Impacto",AG18,""))),"")</f>
        <v/>
      </c>
      <c r="AF19" s="128" t="str">
        <f t="shared" si="4"/>
        <v/>
      </c>
      <c r="AG19" s="95" t="str">
        <f t="shared" si="2"/>
        <v/>
      </c>
      <c r="AH19" s="128" t="str">
        <f t="shared" si="5"/>
        <v/>
      </c>
      <c r="AI19" s="95" t="str">
        <f>IFERROR(IF(AND(T18="Impacto",T19="Impacto"),(AI18-(+AI18*AA19)),IF(AND(T18="Probabilidad",T19="Impacto"),(AI17-(+AI17*AA19)),IF(T19="Probabilidad",AI18,""))),"")</f>
        <v/>
      </c>
      <c r="AJ19" s="96" t="str">
        <f t="shared" si="3"/>
        <v/>
      </c>
      <c r="AK19" s="326"/>
      <c r="AL19" s="176"/>
      <c r="AM19" s="176"/>
      <c r="AN19" s="196"/>
      <c r="AO19" s="196"/>
      <c r="AP19" s="176"/>
      <c r="AQ19" s="196"/>
      <c r="AR19" s="176"/>
      <c r="AS19" s="196"/>
      <c r="AT19" s="176"/>
      <c r="AU19" s="132"/>
      <c r="AV19" s="129"/>
      <c r="AW19" s="129"/>
      <c r="AX19" s="176"/>
      <c r="AY19" s="176"/>
      <c r="AZ19" s="176"/>
      <c r="BA19" s="196"/>
      <c r="BB19" s="196"/>
      <c r="BC19" s="176"/>
      <c r="BD19" s="176"/>
      <c r="BE19" s="176"/>
      <c r="BF19" s="196"/>
      <c r="BG19" s="196"/>
      <c r="BH19" s="176"/>
      <c r="BI19" s="176"/>
      <c r="BJ19" s="176"/>
      <c r="BK19" s="196"/>
      <c r="BL19" s="196"/>
      <c r="BM19" s="129"/>
      <c r="BN19" s="129"/>
      <c r="BO19" s="129"/>
      <c r="BP19" s="132"/>
      <c r="BQ19" s="132"/>
      <c r="BR19" s="132"/>
      <c r="BS19" s="129"/>
      <c r="BT19" s="129"/>
      <c r="BU19" s="129"/>
      <c r="BV19" s="132"/>
      <c r="BW19" s="129"/>
      <c r="BX19" s="129"/>
      <c r="BY19" s="132"/>
      <c r="BZ19" s="129"/>
      <c r="CA19" s="129"/>
      <c r="CB19" s="129"/>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row>
    <row r="20" spans="1:106" ht="16.5" customHeight="1" x14ac:dyDescent="0.3">
      <c r="A20" s="309"/>
      <c r="B20" s="310"/>
      <c r="C20" s="310"/>
      <c r="D20" s="310"/>
      <c r="E20" s="335"/>
      <c r="F20" s="310"/>
      <c r="G20" s="310"/>
      <c r="H20" s="310"/>
      <c r="I20" s="310"/>
      <c r="J20" s="309"/>
      <c r="K20" s="336"/>
      <c r="L20" s="333"/>
      <c r="M20" s="323"/>
      <c r="N20" s="323"/>
      <c r="O20" s="323"/>
      <c r="P20" s="333"/>
      <c r="Q20" s="334"/>
      <c r="R20" s="175">
        <v>4</v>
      </c>
      <c r="S20" s="178"/>
      <c r="T20" s="131" t="str">
        <f t="shared" si="0"/>
        <v/>
      </c>
      <c r="U20" s="131"/>
      <c r="V20" s="131"/>
      <c r="W20" s="131"/>
      <c r="X20" s="131"/>
      <c r="Y20" s="179"/>
      <c r="Z20" s="179"/>
      <c r="AA20" s="95" t="str">
        <f t="shared" si="1"/>
        <v/>
      </c>
      <c r="AB20" s="179"/>
      <c r="AC20" s="179"/>
      <c r="AD20" s="179"/>
      <c r="AE20" s="146" t="str">
        <f>IFERROR(IF(AND(T19="Probabilidad",T20="Probabilidad"),(AG19-(+AG19*AA20)),IF(AND(T19="Impacto",T20="Probabilidad"),(AG18-(+AG18*AA20)),IF(T20="Impacto",AG19,""))),"")</f>
        <v/>
      </c>
      <c r="AF20" s="128" t="str">
        <f t="shared" si="4"/>
        <v/>
      </c>
      <c r="AG20" s="95" t="str">
        <f t="shared" si="2"/>
        <v/>
      </c>
      <c r="AH20" s="128" t="str">
        <f t="shared" si="5"/>
        <v/>
      </c>
      <c r="AI20" s="95" t="str">
        <f>IFERROR(IF(AND(T19="Impacto",T20="Impacto"),(AI19-(+AI19*AA20)),IF(AND(T19="Probabilidad",T20="Impacto"),(AI18-(+AI18*AA20)),IF(T20="Probabilidad",AI19,""))),"")</f>
        <v/>
      </c>
      <c r="AJ20" s="96" t="str">
        <f t="shared" si="3"/>
        <v/>
      </c>
      <c r="AK20" s="326"/>
      <c r="AL20" s="176"/>
      <c r="AM20" s="176"/>
      <c r="AN20" s="196"/>
      <c r="AO20" s="196"/>
      <c r="AP20" s="176"/>
      <c r="AQ20" s="196"/>
      <c r="AR20" s="176"/>
      <c r="AS20" s="196"/>
      <c r="AT20" s="176"/>
      <c r="AU20" s="132"/>
      <c r="AV20" s="129"/>
      <c r="AW20" s="129"/>
      <c r="AX20" s="176"/>
      <c r="AY20" s="176"/>
      <c r="AZ20" s="176"/>
      <c r="BA20" s="196"/>
      <c r="BB20" s="196"/>
      <c r="BC20" s="176"/>
      <c r="BD20" s="176"/>
      <c r="BE20" s="176"/>
      <c r="BF20" s="196"/>
      <c r="BG20" s="196"/>
      <c r="BH20" s="176"/>
      <c r="BI20" s="176"/>
      <c r="BJ20" s="176"/>
      <c r="BK20" s="196"/>
      <c r="BL20" s="196"/>
      <c r="BM20" s="129"/>
      <c r="BN20" s="129"/>
      <c r="BO20" s="129"/>
      <c r="BP20" s="132"/>
      <c r="BQ20" s="132"/>
      <c r="BR20" s="132"/>
      <c r="BS20" s="129"/>
      <c r="BT20" s="129"/>
      <c r="BU20" s="129"/>
      <c r="BV20" s="132"/>
      <c r="BW20" s="129"/>
      <c r="BX20" s="129"/>
      <c r="BY20" s="132"/>
      <c r="BZ20" s="129"/>
      <c r="CA20" s="129"/>
      <c r="CB20" s="129"/>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row>
    <row r="21" spans="1:106" ht="16.5" customHeight="1" x14ac:dyDescent="0.3">
      <c r="A21" s="309"/>
      <c r="B21" s="310"/>
      <c r="C21" s="310"/>
      <c r="D21" s="310"/>
      <c r="E21" s="335"/>
      <c r="F21" s="310"/>
      <c r="G21" s="310"/>
      <c r="H21" s="310"/>
      <c r="I21" s="310"/>
      <c r="J21" s="309"/>
      <c r="K21" s="336"/>
      <c r="L21" s="333"/>
      <c r="M21" s="323"/>
      <c r="N21" s="323"/>
      <c r="O21" s="323"/>
      <c r="P21" s="333"/>
      <c r="Q21" s="334"/>
      <c r="R21" s="175">
        <v>5</v>
      </c>
      <c r="S21" s="178"/>
      <c r="T21" s="131" t="str">
        <f t="shared" si="0"/>
        <v/>
      </c>
      <c r="U21" s="131"/>
      <c r="V21" s="131"/>
      <c r="W21" s="131"/>
      <c r="X21" s="131"/>
      <c r="Y21" s="179"/>
      <c r="Z21" s="179"/>
      <c r="AA21" s="95" t="str">
        <f t="shared" si="1"/>
        <v/>
      </c>
      <c r="AB21" s="179"/>
      <c r="AC21" s="179"/>
      <c r="AD21" s="179"/>
      <c r="AE21" s="146" t="str">
        <f>IFERROR(IF(AND(T20="Probabilidad",T21="Probabilidad"),(AG20-(+AG20*AA21)),IF(AND(T20="Impacto",T21="Probabilidad"),(AG19-(+AG19*AA21)),IF(T21="Impacto",AG20,""))),"")</f>
        <v/>
      </c>
      <c r="AF21" s="128" t="str">
        <f t="shared" si="4"/>
        <v/>
      </c>
      <c r="AG21" s="95" t="str">
        <f t="shared" si="2"/>
        <v/>
      </c>
      <c r="AH21" s="128" t="str">
        <f t="shared" si="5"/>
        <v/>
      </c>
      <c r="AI21" s="95" t="str">
        <f>IFERROR(IF(AND(T20="Impacto",T21="Impacto"),(AI20-(+AI20*AA21)),IF(AND(T20="Probabilidad",T21="Impacto"),(AI19-(+AI19*AA21)),IF(T21="Probabilidad",AI20,""))),"")</f>
        <v/>
      </c>
      <c r="AJ21" s="96" t="str">
        <f t="shared" si="3"/>
        <v/>
      </c>
      <c r="AK21" s="326"/>
      <c r="AL21" s="176"/>
      <c r="AM21" s="176"/>
      <c r="AN21" s="196"/>
      <c r="AO21" s="196"/>
      <c r="AP21" s="176"/>
      <c r="AQ21" s="196"/>
      <c r="AR21" s="176"/>
      <c r="AS21" s="196"/>
      <c r="AT21" s="176"/>
      <c r="AU21" s="132"/>
      <c r="AV21" s="129"/>
      <c r="AW21" s="129"/>
      <c r="AX21" s="176"/>
      <c r="AY21" s="176"/>
      <c r="AZ21" s="176"/>
      <c r="BA21" s="196"/>
      <c r="BB21" s="196"/>
      <c r="BC21" s="176"/>
      <c r="BD21" s="176"/>
      <c r="BE21" s="176"/>
      <c r="BF21" s="196"/>
      <c r="BG21" s="196"/>
      <c r="BH21" s="176"/>
      <c r="BI21" s="176"/>
      <c r="BJ21" s="176"/>
      <c r="BK21" s="196"/>
      <c r="BL21" s="196"/>
      <c r="BM21" s="129"/>
      <c r="BN21" s="129"/>
      <c r="BO21" s="129"/>
      <c r="BP21" s="132"/>
      <c r="BQ21" s="132"/>
      <c r="BR21" s="132"/>
      <c r="BS21" s="129"/>
      <c r="BT21" s="129"/>
      <c r="BU21" s="129"/>
      <c r="BV21" s="132"/>
      <c r="BW21" s="129"/>
      <c r="BX21" s="129"/>
      <c r="BY21" s="132"/>
      <c r="BZ21" s="129"/>
      <c r="CA21" s="129"/>
      <c r="CB21" s="129"/>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row>
    <row r="22" spans="1:106" ht="16.5" customHeight="1" x14ac:dyDescent="0.3">
      <c r="A22" s="309"/>
      <c r="B22" s="310"/>
      <c r="C22" s="310"/>
      <c r="D22" s="310"/>
      <c r="E22" s="335"/>
      <c r="F22" s="310"/>
      <c r="G22" s="310"/>
      <c r="H22" s="310"/>
      <c r="I22" s="310"/>
      <c r="J22" s="309"/>
      <c r="K22" s="336"/>
      <c r="L22" s="333"/>
      <c r="M22" s="324"/>
      <c r="N22" s="324"/>
      <c r="O22" s="324"/>
      <c r="P22" s="333"/>
      <c r="Q22" s="334"/>
      <c r="R22" s="175">
        <v>6</v>
      </c>
      <c r="S22" s="178"/>
      <c r="T22" s="131" t="str">
        <f t="shared" si="0"/>
        <v/>
      </c>
      <c r="U22" s="131"/>
      <c r="V22" s="131"/>
      <c r="W22" s="131"/>
      <c r="X22" s="131"/>
      <c r="Y22" s="179"/>
      <c r="Z22" s="179"/>
      <c r="AA22" s="95" t="str">
        <f t="shared" si="1"/>
        <v/>
      </c>
      <c r="AB22" s="179"/>
      <c r="AC22" s="179"/>
      <c r="AD22" s="179"/>
      <c r="AE22" s="146" t="str">
        <f>IFERROR(IF(AND(T21="Probabilidad",T22="Probabilidad"),(AG21-(+AG21*AA22)),IF(AND(T21="Impacto",T22="Probabilidad"),(AG20-(+AG20*AA22)),IF(T22="Impacto",AG21,""))),"")</f>
        <v/>
      </c>
      <c r="AF22" s="128" t="str">
        <f t="shared" si="4"/>
        <v/>
      </c>
      <c r="AG22" s="95" t="str">
        <f t="shared" si="2"/>
        <v/>
      </c>
      <c r="AH22" s="128" t="str">
        <f t="shared" si="5"/>
        <v/>
      </c>
      <c r="AI22" s="95" t="str">
        <f>IFERROR(IF(AND(T21="Impacto",T22="Impacto"),(AI21-(+AI21*AA22)),IF(AND(T21="Probabilidad",T22="Impacto"),(AI20-(+AI20*AA22)),IF(T22="Probabilidad",AI21,""))),"")</f>
        <v/>
      </c>
      <c r="AJ22" s="96" t="str">
        <f t="shared" si="3"/>
        <v/>
      </c>
      <c r="AK22" s="327"/>
      <c r="AL22" s="176"/>
      <c r="AM22" s="176"/>
      <c r="AN22" s="196"/>
      <c r="AO22" s="196"/>
      <c r="AP22" s="176"/>
      <c r="AQ22" s="196"/>
      <c r="AR22" s="176"/>
      <c r="AS22" s="196"/>
      <c r="AT22" s="176"/>
      <c r="AU22" s="132"/>
      <c r="AV22" s="129"/>
      <c r="AW22" s="129"/>
      <c r="AX22" s="176"/>
      <c r="AY22" s="176"/>
      <c r="AZ22" s="176"/>
      <c r="BA22" s="196"/>
      <c r="BB22" s="196"/>
      <c r="BC22" s="176"/>
      <c r="BD22" s="176"/>
      <c r="BE22" s="176"/>
      <c r="BF22" s="196"/>
      <c r="BG22" s="196"/>
      <c r="BH22" s="176"/>
      <c r="BI22" s="176"/>
      <c r="BJ22" s="176"/>
      <c r="BK22" s="196"/>
      <c r="BL22" s="196"/>
      <c r="BM22" s="129"/>
      <c r="BN22" s="129"/>
      <c r="BO22" s="129"/>
      <c r="BP22" s="132"/>
      <c r="BQ22" s="132"/>
      <c r="BR22" s="132"/>
      <c r="BS22" s="129"/>
      <c r="BT22" s="129"/>
      <c r="BU22" s="129"/>
      <c r="BV22" s="132"/>
      <c r="BW22" s="129"/>
      <c r="BX22" s="129"/>
      <c r="BY22" s="132"/>
      <c r="BZ22" s="129"/>
      <c r="CA22" s="129"/>
      <c r="CB22" s="129"/>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row>
    <row r="23" spans="1:106" ht="16.5" customHeight="1" x14ac:dyDescent="0.3">
      <c r="A23" s="309">
        <v>4</v>
      </c>
      <c r="B23" s="310"/>
      <c r="C23" s="310"/>
      <c r="D23" s="310"/>
      <c r="E23" s="335"/>
      <c r="F23" s="310"/>
      <c r="G23" s="310"/>
      <c r="H23" s="310"/>
      <c r="I23" s="310"/>
      <c r="J23" s="309"/>
      <c r="K23" s="336" t="str">
        <f>IF(J23&lt;=0,"",IF(J23&lt;=2,"Muy Baja",IF(J23&lt;=24,"Baja",IF(J23&lt;=500,"Media",IF(J23&lt;=5000,"Alta","Muy Alta")))))</f>
        <v/>
      </c>
      <c r="L23" s="333" t="str">
        <f>IF(K23="","",IF(K23="Muy Baja",0.2,IF(K23="Baja",0.4,IF(K23="Media",0.6,IF(K23="Alta",0.8,IF(K23="Muy Alta",1,))))))</f>
        <v/>
      </c>
      <c r="M23" s="331"/>
      <c r="N23" s="331">
        <f ca="1">IF(NOT(ISERROR(MATCH(M23,'Tabla Impacto'!$B$221:$B$223,0))),'Tabla Impacto'!$F$223&amp;"Por favor no seleccionar los criterios de impacto(Afectación Económica o presupuestal y Pérdida Reputacional)",M23)</f>
        <v>0</v>
      </c>
      <c r="O23" s="332" t="str">
        <f ca="1">IF(OR(N23='Tabla Impacto'!$C$11,N23='Tabla Impacto'!$D$11),"Leve",IF(OR(N23='Tabla Impacto'!$C$12,N23='Tabla Impacto'!$D$12),"Menor",IF(OR(N23='Tabla Impacto'!$C$13,N23='Tabla Impacto'!$D$13),"Moderado",IF(OR(N23='Tabla Impacto'!$C$14,N23='Tabla Impacto'!$D$14),"Mayor",IF(OR(N23='Tabla Impacto'!$C$15,N23='Tabla Impacto'!$D$15),"Catastrófico","")))))</f>
        <v/>
      </c>
      <c r="P23" s="333" t="str">
        <f ca="1">IF(O23="","",IF(O23="Leve",0.2,IF(O23="Menor",0.4,IF(O23="Moderado",0.6,IF(O23="Mayor",0.8,IF(O23="Catastrófico",1,))))))</f>
        <v/>
      </c>
      <c r="Q23" s="334" t="str">
        <f t="shared" ref="Q23" ca="1" si="8">IF(OR(AND(K23="Muy Baja",O23="Leve"),AND(K23="Muy Baja",O23="Menor"),AND(K23="Baja",O23="Leve")),"Bajo",IF(OR(AND(K23="Muy baja",O23="Moderado"),AND(K23="Baja",O23="Menor"),AND(K23="Baja",O23="Moderado"),AND(K23="Media",O23="Leve"),AND(K23="Media",O23="Menor"),AND(K23="Media",O23="Moderado"),AND(K23="Alta",O23="Leve"),AND(K23="Alta",O23="Menor")),"Moderado",IF(OR(AND(K23="Muy Baja",O23="Mayor"),AND(K23="Baja",O23="Mayor"),AND(K23="Media",O23="Mayor"),AND(K23="Alta",O23="Moderado"),AND(K23="Alta",O23="Mayor"),AND(K23="Muy Alta",O23="Leve"),AND(K23="Muy Alta",O23="Menor"),AND(K23="Muy Alta",O23="Moderado"),AND(K23="Muy Alta",O23="Mayor")),"Alto",IF(OR(AND(K23="Muy Baja",O23="Catastrófico"),AND(K23="Baja",O23="Catastrófico"),AND(K23="Media",O23="Catastrófico"),AND(K23="Alta",O23="Catastrófico"),AND(K23="Muy Alta",O23="Catastrófico")),"Extremo",""))))</f>
        <v/>
      </c>
      <c r="R23" s="175">
        <v>1</v>
      </c>
      <c r="S23" s="178"/>
      <c r="T23" s="131" t="str">
        <f t="shared" si="0"/>
        <v/>
      </c>
      <c r="U23" s="131"/>
      <c r="V23" s="131"/>
      <c r="W23" s="131"/>
      <c r="X23" s="131"/>
      <c r="Y23" s="179"/>
      <c r="Z23" s="179"/>
      <c r="AA23" s="95" t="str">
        <f t="shared" si="1"/>
        <v/>
      </c>
      <c r="AB23" s="179"/>
      <c r="AC23" s="179"/>
      <c r="AD23" s="179"/>
      <c r="AE23" s="146" t="str">
        <f>IFERROR(IF(T23="Probabilidad",(L23-(+L23*AA23)),IF(T23="Impacto",L23,"")),"")</f>
        <v/>
      </c>
      <c r="AF23" s="128" t="str">
        <f>IFERROR(IF(AE23="","",IF(AE23&lt;=0.2,"Muy Baja",IF(AE23&lt;=0.4,"Baja",IF(AE23&lt;=0.6,"Media",IF(AE23&lt;=0.8,"Alta","Muy Alta"))))),"")</f>
        <v/>
      </c>
      <c r="AG23" s="95" t="str">
        <f t="shared" si="2"/>
        <v/>
      </c>
      <c r="AH23" s="128" t="str">
        <f>IFERROR(IF(AI23="","",IF(AI23&lt;=0.2,"Leve",IF(AI23&lt;=0.4,"Menor",IF(AI23&lt;=0.6,"Moderado",IF(AI23&lt;=0.8,"Mayor","Catastrófico"))))),"")</f>
        <v/>
      </c>
      <c r="AI23" s="95" t="str">
        <f>IFERROR(IF(T23="Impacto",(P23-(+P23*AA23)),IF(T23="Probabilidad",P23,"")),"")</f>
        <v/>
      </c>
      <c r="AJ23" s="96" t="str">
        <f t="shared" si="3"/>
        <v/>
      </c>
      <c r="AK23" s="317"/>
      <c r="AL23" s="176"/>
      <c r="AM23" s="175"/>
      <c r="AN23" s="184"/>
      <c r="AO23" s="184"/>
      <c r="AP23" s="176"/>
      <c r="AQ23" s="184"/>
      <c r="AR23" s="176"/>
      <c r="AS23" s="184"/>
      <c r="AT23" s="176"/>
      <c r="AU23" s="97"/>
      <c r="AV23" s="129"/>
      <c r="AW23" s="130"/>
      <c r="AX23" s="176"/>
      <c r="AY23" s="176"/>
      <c r="AZ23" s="175"/>
      <c r="BA23" s="184"/>
      <c r="BB23" s="184"/>
      <c r="BC23" s="176"/>
      <c r="BD23" s="176"/>
      <c r="BE23" s="175"/>
      <c r="BF23" s="184"/>
      <c r="BG23" s="184"/>
      <c r="BH23" s="176"/>
      <c r="BI23" s="176"/>
      <c r="BJ23" s="175"/>
      <c r="BK23" s="184"/>
      <c r="BL23" s="184"/>
      <c r="BM23" s="129"/>
      <c r="BN23" s="129"/>
      <c r="BO23" s="130"/>
      <c r="BP23" s="97"/>
      <c r="BQ23" s="97"/>
      <c r="BR23" s="132"/>
      <c r="BS23" s="129"/>
      <c r="BT23" s="129"/>
      <c r="BU23" s="129"/>
      <c r="BV23" s="97"/>
      <c r="BW23" s="129"/>
      <c r="BX23" s="129"/>
      <c r="BY23" s="97"/>
      <c r="BZ23" s="129"/>
      <c r="CA23" s="130"/>
      <c r="CB23" s="129"/>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row>
    <row r="24" spans="1:106" ht="16.5" customHeight="1" x14ac:dyDescent="0.3">
      <c r="A24" s="309"/>
      <c r="B24" s="310"/>
      <c r="C24" s="310"/>
      <c r="D24" s="310"/>
      <c r="E24" s="335"/>
      <c r="F24" s="310"/>
      <c r="G24" s="310"/>
      <c r="H24" s="310"/>
      <c r="I24" s="310"/>
      <c r="J24" s="309"/>
      <c r="K24" s="336"/>
      <c r="L24" s="333"/>
      <c r="M24" s="323"/>
      <c r="N24" s="323"/>
      <c r="O24" s="323"/>
      <c r="P24" s="333"/>
      <c r="Q24" s="334"/>
      <c r="R24" s="175">
        <v>2</v>
      </c>
      <c r="S24" s="178"/>
      <c r="T24" s="131" t="str">
        <f t="shared" si="0"/>
        <v/>
      </c>
      <c r="U24" s="131"/>
      <c r="V24" s="131"/>
      <c r="W24" s="131"/>
      <c r="X24" s="131"/>
      <c r="Y24" s="179"/>
      <c r="Z24" s="179"/>
      <c r="AA24" s="95" t="str">
        <f t="shared" si="1"/>
        <v/>
      </c>
      <c r="AB24" s="179"/>
      <c r="AC24" s="179"/>
      <c r="AD24" s="179"/>
      <c r="AE24" s="146" t="str">
        <f>IFERROR(IF(AND(T23="Probabilidad",T24="Probabilidad"),(AG23-(+AG23*AA24)),IF(T24="Probabilidad",(L23-(+L23*AA24)),IF(T24="Impacto",AG23,""))),"")</f>
        <v/>
      </c>
      <c r="AF24" s="128" t="str">
        <f t="shared" si="4"/>
        <v/>
      </c>
      <c r="AG24" s="95" t="str">
        <f t="shared" si="2"/>
        <v/>
      </c>
      <c r="AH24" s="128" t="str">
        <f t="shared" si="5"/>
        <v/>
      </c>
      <c r="AI24" s="95" t="str">
        <f>IFERROR(IF(AND(T23="Impacto",T24="Impacto"),(AI17-(+AI17*AA24)),IF(T24="Impacto",($P$23-(+$P$23*AA24)),IF(T24="Probabilidad",AI17,""))),"")</f>
        <v/>
      </c>
      <c r="AJ24" s="96" t="str">
        <f t="shared" si="3"/>
        <v/>
      </c>
      <c r="AK24" s="318"/>
      <c r="AL24" s="176"/>
      <c r="AM24" s="175"/>
      <c r="AN24" s="184"/>
      <c r="AO24" s="184"/>
      <c r="AP24" s="176"/>
      <c r="AQ24" s="184"/>
      <c r="AR24" s="176"/>
      <c r="AS24" s="184"/>
      <c r="AT24" s="176"/>
      <c r="AU24" s="97"/>
      <c r="AV24" s="129"/>
      <c r="AW24" s="130"/>
      <c r="AX24" s="176"/>
      <c r="AY24" s="176"/>
      <c r="AZ24" s="175"/>
      <c r="BA24" s="184"/>
      <c r="BB24" s="184"/>
      <c r="BC24" s="176"/>
      <c r="BD24" s="176"/>
      <c r="BE24" s="175"/>
      <c r="BF24" s="184"/>
      <c r="BG24" s="184"/>
      <c r="BH24" s="176"/>
      <c r="BI24" s="176"/>
      <c r="BJ24" s="175"/>
      <c r="BK24" s="184"/>
      <c r="BL24" s="184"/>
      <c r="BM24" s="129"/>
      <c r="BN24" s="129"/>
      <c r="BO24" s="130"/>
      <c r="BP24" s="97"/>
      <c r="BQ24" s="97"/>
      <c r="BR24" s="132"/>
      <c r="BS24" s="129"/>
      <c r="BT24" s="129"/>
      <c r="BU24" s="129"/>
      <c r="BV24" s="97"/>
      <c r="BW24" s="129"/>
      <c r="BX24" s="129"/>
      <c r="BY24" s="97"/>
      <c r="BZ24" s="129"/>
      <c r="CA24" s="130"/>
      <c r="CB24" s="129"/>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row>
    <row r="25" spans="1:106" ht="16.5" customHeight="1" x14ac:dyDescent="0.3">
      <c r="A25" s="309"/>
      <c r="B25" s="310"/>
      <c r="C25" s="310"/>
      <c r="D25" s="310"/>
      <c r="E25" s="335"/>
      <c r="F25" s="310"/>
      <c r="G25" s="310"/>
      <c r="H25" s="310"/>
      <c r="I25" s="310"/>
      <c r="J25" s="309"/>
      <c r="K25" s="336"/>
      <c r="L25" s="333"/>
      <c r="M25" s="323"/>
      <c r="N25" s="323"/>
      <c r="O25" s="323"/>
      <c r="P25" s="333"/>
      <c r="Q25" s="334"/>
      <c r="R25" s="175">
        <v>3</v>
      </c>
      <c r="S25" s="192"/>
      <c r="T25" s="131" t="str">
        <f t="shared" si="0"/>
        <v/>
      </c>
      <c r="U25" s="131"/>
      <c r="V25" s="131"/>
      <c r="W25" s="131"/>
      <c r="X25" s="131"/>
      <c r="Y25" s="179"/>
      <c r="Z25" s="179"/>
      <c r="AA25" s="95" t="str">
        <f t="shared" si="1"/>
        <v/>
      </c>
      <c r="AB25" s="179"/>
      <c r="AC25" s="179"/>
      <c r="AD25" s="179"/>
      <c r="AE25" s="146" t="str">
        <f>IFERROR(IF(AND(T24="Probabilidad",T25="Probabilidad"),(AG24-(+AG24*AA25)),IF(AND(T24="Impacto",T25="Probabilidad"),(AG23-(+AG23*AA25)),IF(T25="Impacto",AG24,""))),"")</f>
        <v/>
      </c>
      <c r="AF25" s="128" t="str">
        <f t="shared" si="4"/>
        <v/>
      </c>
      <c r="AG25" s="95" t="str">
        <f t="shared" si="2"/>
        <v/>
      </c>
      <c r="AH25" s="128" t="str">
        <f t="shared" si="5"/>
        <v/>
      </c>
      <c r="AI25" s="95" t="str">
        <f>IFERROR(IF(AND(T24="Impacto",T25="Impacto"),(AI24-(+AI24*AA25)),IF(AND(T24="Probabilidad",T25="Impacto"),(AI23-(+AI23*AA25)),IF(T25="Probabilidad",AI24,""))),"")</f>
        <v/>
      </c>
      <c r="AJ25" s="96" t="str">
        <f t="shared" si="3"/>
        <v/>
      </c>
      <c r="AK25" s="318"/>
      <c r="AL25" s="176"/>
      <c r="AM25" s="175"/>
      <c r="AN25" s="184"/>
      <c r="AO25" s="184"/>
      <c r="AP25" s="176"/>
      <c r="AQ25" s="184"/>
      <c r="AR25" s="176"/>
      <c r="AS25" s="184"/>
      <c r="AT25" s="176"/>
      <c r="AU25" s="97"/>
      <c r="AV25" s="129"/>
      <c r="AW25" s="130"/>
      <c r="AX25" s="176"/>
      <c r="AY25" s="176"/>
      <c r="AZ25" s="175"/>
      <c r="BA25" s="184"/>
      <c r="BB25" s="184"/>
      <c r="BC25" s="176"/>
      <c r="BD25" s="176"/>
      <c r="BE25" s="175"/>
      <c r="BF25" s="184"/>
      <c r="BG25" s="184"/>
      <c r="BH25" s="176"/>
      <c r="BI25" s="176"/>
      <c r="BJ25" s="175"/>
      <c r="BK25" s="184"/>
      <c r="BL25" s="184"/>
      <c r="BM25" s="129"/>
      <c r="BN25" s="129"/>
      <c r="BO25" s="130"/>
      <c r="BP25" s="97"/>
      <c r="BQ25" s="97"/>
      <c r="BR25" s="132"/>
      <c r="BS25" s="129"/>
      <c r="BT25" s="129"/>
      <c r="BU25" s="129"/>
      <c r="BV25" s="97"/>
      <c r="BW25" s="129"/>
      <c r="BX25" s="129"/>
      <c r="BY25" s="97"/>
      <c r="BZ25" s="129"/>
      <c r="CA25" s="130"/>
      <c r="CB25" s="129"/>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row>
    <row r="26" spans="1:106" ht="16.5" customHeight="1" x14ac:dyDescent="0.3">
      <c r="A26" s="309"/>
      <c r="B26" s="310"/>
      <c r="C26" s="310"/>
      <c r="D26" s="310"/>
      <c r="E26" s="335"/>
      <c r="F26" s="310"/>
      <c r="G26" s="310"/>
      <c r="H26" s="310"/>
      <c r="I26" s="310"/>
      <c r="J26" s="309"/>
      <c r="K26" s="336"/>
      <c r="L26" s="333"/>
      <c r="M26" s="323"/>
      <c r="N26" s="323"/>
      <c r="O26" s="323"/>
      <c r="P26" s="333"/>
      <c r="Q26" s="334"/>
      <c r="R26" s="175">
        <v>4</v>
      </c>
      <c r="S26" s="178"/>
      <c r="T26" s="131" t="str">
        <f t="shared" si="0"/>
        <v/>
      </c>
      <c r="U26" s="131"/>
      <c r="V26" s="131"/>
      <c r="W26" s="131"/>
      <c r="X26" s="131"/>
      <c r="Y26" s="179"/>
      <c r="Z26" s="179"/>
      <c r="AA26" s="95" t="str">
        <f t="shared" si="1"/>
        <v/>
      </c>
      <c r="AB26" s="179"/>
      <c r="AC26" s="179"/>
      <c r="AD26" s="179"/>
      <c r="AE26" s="146" t="str">
        <f>IFERROR(IF(AND(T25="Probabilidad",T26="Probabilidad"),(AG25-(+AG25*AA26)),IF(AND(T25="Impacto",T26="Probabilidad"),(AG24-(+AG24*AA26)),IF(T26="Impacto",AG25,""))),"")</f>
        <v/>
      </c>
      <c r="AF26" s="128" t="str">
        <f t="shared" si="4"/>
        <v/>
      </c>
      <c r="AG26" s="95" t="str">
        <f t="shared" si="2"/>
        <v/>
      </c>
      <c r="AH26" s="128" t="str">
        <f t="shared" si="5"/>
        <v/>
      </c>
      <c r="AI26" s="95" t="str">
        <f>IFERROR(IF(AND(T25="Impacto",T26="Impacto"),(AI25-(+AI25*AA26)),IF(AND(T25="Probabilidad",T26="Impacto"),(AI24-(+AI24*AA26)),IF(T26="Probabilidad",AI25,""))),"")</f>
        <v/>
      </c>
      <c r="AJ26" s="96" t="str">
        <f t="shared" si="3"/>
        <v/>
      </c>
      <c r="AK26" s="318"/>
      <c r="AL26" s="176"/>
      <c r="AM26" s="175"/>
      <c r="AN26" s="184"/>
      <c r="AO26" s="184"/>
      <c r="AP26" s="176"/>
      <c r="AQ26" s="184"/>
      <c r="AR26" s="176"/>
      <c r="AS26" s="184"/>
      <c r="AT26" s="176"/>
      <c r="AU26" s="97"/>
      <c r="AV26" s="129"/>
      <c r="AW26" s="130"/>
      <c r="AX26" s="176"/>
      <c r="AY26" s="176"/>
      <c r="AZ26" s="175"/>
      <c r="BA26" s="184"/>
      <c r="BB26" s="184"/>
      <c r="BC26" s="176"/>
      <c r="BD26" s="176"/>
      <c r="BE26" s="175"/>
      <c r="BF26" s="184"/>
      <c r="BG26" s="184"/>
      <c r="BH26" s="176"/>
      <c r="BI26" s="176"/>
      <c r="BJ26" s="175"/>
      <c r="BK26" s="184"/>
      <c r="BL26" s="184"/>
      <c r="BM26" s="129"/>
      <c r="BN26" s="129"/>
      <c r="BO26" s="130"/>
      <c r="BP26" s="97"/>
      <c r="BQ26" s="97"/>
      <c r="BR26" s="132"/>
      <c r="BS26" s="129"/>
      <c r="BT26" s="129"/>
      <c r="BU26" s="129"/>
      <c r="BV26" s="97"/>
      <c r="BW26" s="129"/>
      <c r="BX26" s="129"/>
      <c r="BY26" s="97"/>
      <c r="BZ26" s="129"/>
      <c r="CA26" s="130"/>
      <c r="CB26" s="129"/>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row>
    <row r="27" spans="1:106" ht="16.5" customHeight="1" x14ac:dyDescent="0.3">
      <c r="A27" s="309"/>
      <c r="B27" s="310"/>
      <c r="C27" s="310"/>
      <c r="D27" s="310"/>
      <c r="E27" s="335"/>
      <c r="F27" s="310"/>
      <c r="G27" s="310"/>
      <c r="H27" s="310"/>
      <c r="I27" s="310"/>
      <c r="J27" s="309"/>
      <c r="K27" s="336"/>
      <c r="L27" s="333"/>
      <c r="M27" s="323"/>
      <c r="N27" s="323"/>
      <c r="O27" s="323"/>
      <c r="P27" s="333"/>
      <c r="Q27" s="334"/>
      <c r="R27" s="175">
        <v>5</v>
      </c>
      <c r="S27" s="178"/>
      <c r="T27" s="131" t="str">
        <f t="shared" si="0"/>
        <v/>
      </c>
      <c r="U27" s="131"/>
      <c r="V27" s="131"/>
      <c r="W27" s="131"/>
      <c r="X27" s="131"/>
      <c r="Y27" s="179"/>
      <c r="Z27" s="179"/>
      <c r="AA27" s="95" t="str">
        <f t="shared" si="1"/>
        <v/>
      </c>
      <c r="AB27" s="179"/>
      <c r="AC27" s="179"/>
      <c r="AD27" s="179"/>
      <c r="AE27" s="145" t="str">
        <f>IFERROR(IF(AND(T26="Probabilidad",T27="Probabilidad"),(AG26-(+AG26*AA27)),IF(AND(T26="Impacto",T27="Probabilidad"),(AG25-(+AG25*AA27)),IF(T27="Impacto",AG26,""))),"")</f>
        <v/>
      </c>
      <c r="AF27" s="128" t="str">
        <f>IFERROR(IF(AE27="","",IF(AE27&lt;=0.2,"Muy Baja",IF(AE27&lt;=0.4,"Baja",IF(AE27&lt;=0.6,"Media",IF(AE27&lt;=0.8,"Alta","Muy Alta"))))),"")</f>
        <v/>
      </c>
      <c r="AG27" s="95" t="str">
        <f t="shared" si="2"/>
        <v/>
      </c>
      <c r="AH27" s="128" t="str">
        <f t="shared" si="5"/>
        <v/>
      </c>
      <c r="AI27" s="95" t="str">
        <f>IFERROR(IF(AND(T26="Impacto",T27="Impacto"),(AI26-(+AI26*AA27)),IF(AND(T26="Probabilidad",T27="Impacto"),(AI25-(+AI25*AA27)),IF(T27="Probabilidad",AI26,""))),"")</f>
        <v/>
      </c>
      <c r="AJ27" s="96" t="str">
        <f t="shared" si="3"/>
        <v/>
      </c>
      <c r="AK27" s="318"/>
      <c r="AL27" s="176"/>
      <c r="AM27" s="175"/>
      <c r="AN27" s="184"/>
      <c r="AO27" s="184"/>
      <c r="AP27" s="176"/>
      <c r="AQ27" s="184"/>
      <c r="AR27" s="176"/>
      <c r="AS27" s="184"/>
      <c r="AT27" s="176"/>
      <c r="AU27" s="97"/>
      <c r="AV27" s="129"/>
      <c r="AW27" s="130"/>
      <c r="AX27" s="176"/>
      <c r="AY27" s="176"/>
      <c r="AZ27" s="175"/>
      <c r="BA27" s="184"/>
      <c r="BB27" s="184"/>
      <c r="BC27" s="176"/>
      <c r="BD27" s="176"/>
      <c r="BE27" s="175"/>
      <c r="BF27" s="184"/>
      <c r="BG27" s="184"/>
      <c r="BH27" s="176"/>
      <c r="BI27" s="176"/>
      <c r="BJ27" s="175"/>
      <c r="BK27" s="184"/>
      <c r="BL27" s="184"/>
      <c r="BM27" s="129"/>
      <c r="BN27" s="129"/>
      <c r="BO27" s="130"/>
      <c r="BP27" s="97"/>
      <c r="BQ27" s="97"/>
      <c r="BR27" s="132"/>
      <c r="BS27" s="129"/>
      <c r="BT27" s="129"/>
      <c r="BU27" s="129"/>
      <c r="BV27" s="97"/>
      <c r="BW27" s="129"/>
      <c r="BX27" s="129"/>
      <c r="BY27" s="97"/>
      <c r="BZ27" s="129"/>
      <c r="CA27" s="130"/>
      <c r="CB27" s="129"/>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row>
    <row r="28" spans="1:106" ht="16.5" customHeight="1" x14ac:dyDescent="0.3">
      <c r="A28" s="309"/>
      <c r="B28" s="310"/>
      <c r="C28" s="310"/>
      <c r="D28" s="310"/>
      <c r="E28" s="335"/>
      <c r="F28" s="310"/>
      <c r="G28" s="310"/>
      <c r="H28" s="310"/>
      <c r="I28" s="310"/>
      <c r="J28" s="309"/>
      <c r="K28" s="336"/>
      <c r="L28" s="333"/>
      <c r="M28" s="324"/>
      <c r="N28" s="324"/>
      <c r="O28" s="324"/>
      <c r="P28" s="333"/>
      <c r="Q28" s="334"/>
      <c r="R28" s="175">
        <v>6</v>
      </c>
      <c r="S28" s="178"/>
      <c r="T28" s="131" t="str">
        <f t="shared" si="0"/>
        <v/>
      </c>
      <c r="U28" s="131"/>
      <c r="V28" s="131"/>
      <c r="W28" s="131"/>
      <c r="X28" s="131"/>
      <c r="Y28" s="179"/>
      <c r="Z28" s="179"/>
      <c r="AA28" s="95" t="str">
        <f t="shared" si="1"/>
        <v/>
      </c>
      <c r="AB28" s="179"/>
      <c r="AC28" s="179"/>
      <c r="AD28" s="179"/>
      <c r="AE28" s="146" t="str">
        <f>IFERROR(IF(AND(T27="Probabilidad",T28="Probabilidad"),(AG27-(+AG27*AA28)),IF(AND(T27="Impacto",T28="Probabilidad"),(AG26-(+AG26*AA28)),IF(T28="Impacto",AG27,""))),"")</f>
        <v/>
      </c>
      <c r="AF28" s="128" t="str">
        <f t="shared" si="4"/>
        <v/>
      </c>
      <c r="AG28" s="95" t="str">
        <f t="shared" si="2"/>
        <v/>
      </c>
      <c r="AH28" s="128" t="str">
        <f t="shared" si="5"/>
        <v/>
      </c>
      <c r="AI28" s="95" t="str">
        <f>IFERROR(IF(AND(T27="Impacto",T28="Impacto"),(AI27-(+AI27*AA28)),IF(AND(T27="Probabilidad",T28="Impacto"),(AI26-(+AI26*AA28)),IF(T28="Probabilidad",AI27,""))),"")</f>
        <v/>
      </c>
      <c r="AJ28" s="96" t="str">
        <f t="shared" si="3"/>
        <v/>
      </c>
      <c r="AK28" s="319"/>
      <c r="AL28" s="176"/>
      <c r="AM28" s="175"/>
      <c r="AN28" s="184"/>
      <c r="AO28" s="184"/>
      <c r="AP28" s="176"/>
      <c r="AQ28" s="184"/>
      <c r="AR28" s="176"/>
      <c r="AS28" s="184"/>
      <c r="AT28" s="176"/>
      <c r="AU28" s="97"/>
      <c r="AV28" s="129"/>
      <c r="AW28" s="130"/>
      <c r="AX28" s="176"/>
      <c r="AY28" s="176"/>
      <c r="AZ28" s="175"/>
      <c r="BA28" s="184"/>
      <c r="BB28" s="184"/>
      <c r="BC28" s="176"/>
      <c r="BD28" s="176"/>
      <c r="BE28" s="175"/>
      <c r="BF28" s="184"/>
      <c r="BG28" s="184"/>
      <c r="BH28" s="176"/>
      <c r="BI28" s="176"/>
      <c r="BJ28" s="175"/>
      <c r="BK28" s="184"/>
      <c r="BL28" s="184"/>
      <c r="BM28" s="129"/>
      <c r="BN28" s="129"/>
      <c r="BO28" s="130"/>
      <c r="BP28" s="97"/>
      <c r="BQ28" s="97"/>
      <c r="BR28" s="132"/>
      <c r="BS28" s="129"/>
      <c r="BT28" s="129"/>
      <c r="BU28" s="129"/>
      <c r="BV28" s="97"/>
      <c r="BW28" s="129"/>
      <c r="BX28" s="129"/>
      <c r="BY28" s="97"/>
      <c r="BZ28" s="129"/>
      <c r="CA28" s="130"/>
      <c r="CB28" s="129"/>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row>
    <row r="29" spans="1:106" ht="16.5" customHeight="1" x14ac:dyDescent="0.3">
      <c r="A29" s="309">
        <v>5</v>
      </c>
      <c r="B29" s="310"/>
      <c r="C29" s="310"/>
      <c r="D29" s="310"/>
      <c r="E29" s="335"/>
      <c r="F29" s="310"/>
      <c r="G29" s="310"/>
      <c r="H29" s="310"/>
      <c r="I29" s="310"/>
      <c r="J29" s="309"/>
      <c r="K29" s="336" t="str">
        <f>IF(J29&lt;=0,"",IF(J29&lt;=2,"Muy Baja",IF(J29&lt;=24,"Baja",IF(J29&lt;=500,"Media",IF(J29&lt;=5000,"Alta","Muy Alta")))))</f>
        <v/>
      </c>
      <c r="L29" s="333" t="str">
        <f>IF(K29="","",IF(K29="Muy Baja",0.2,IF(K29="Baja",0.4,IF(K29="Media",0.6,IF(K29="Alta",0.8,IF(K29="Muy Alta",1,))))))</f>
        <v/>
      </c>
      <c r="M29" s="331"/>
      <c r="N29" s="331">
        <f ca="1">IF(NOT(ISERROR(MATCH(M29,'Tabla Impacto'!$B$221:$B$223,0))),'Tabla Impacto'!$F$223&amp;"Por favor no seleccionar los criterios de impacto(Afectación Económica o presupuestal y Pérdida Reputacional)",M29)</f>
        <v>0</v>
      </c>
      <c r="O29" s="332" t="str">
        <f ca="1">IF(OR(N29='Tabla Impacto'!$C$11,N29='Tabla Impacto'!$D$11),"Leve",IF(OR(N29='Tabla Impacto'!$C$12,N29='Tabla Impacto'!$D$12),"Menor",IF(OR(N29='Tabla Impacto'!$C$13,N29='Tabla Impacto'!$D$13),"Moderado",IF(OR(N29='Tabla Impacto'!$C$14,N29='Tabla Impacto'!$D$14),"Mayor",IF(OR(N29='Tabla Impacto'!$C$15,N29='Tabla Impacto'!$D$15),"Catastrófico","")))))</f>
        <v/>
      </c>
      <c r="P29" s="333" t="str">
        <f ca="1">IF(O29="","",IF(O29="Leve",0.2,IF(O29="Menor",0.4,IF(O29="Moderado",0.6,IF(O29="Mayor",0.8,IF(O29="Catastrófico",1,))))))</f>
        <v/>
      </c>
      <c r="Q29" s="334" t="str">
        <f t="shared" ref="Q29" ca="1" si="9">IF(OR(AND(K29="Muy Baja",O29="Leve"),AND(K29="Muy Baja",O29="Menor"),AND(K29="Baja",O29="Leve")),"Bajo",IF(OR(AND(K29="Muy baja",O29="Moderado"),AND(K29="Baja",O29="Menor"),AND(K29="Baja",O29="Moderado"),AND(K29="Media",O29="Leve"),AND(K29="Media",O29="Menor"),AND(K29="Media",O29="Moderado"),AND(K29="Alta",O29="Leve"),AND(K29="Alta",O29="Menor")),"Moderado",IF(OR(AND(K29="Muy Baja",O29="Mayor"),AND(K29="Baja",O29="Mayor"),AND(K29="Media",O29="Mayor"),AND(K29="Alta",O29="Moderado"),AND(K29="Alta",O29="Mayor"),AND(K29="Muy Alta",O29="Leve"),AND(K29="Muy Alta",O29="Menor"),AND(K29="Muy Alta",O29="Moderado"),AND(K29="Muy Alta",O29="Mayor")),"Alto",IF(OR(AND(K29="Muy Baja",O29="Catastrófico"),AND(K29="Baja",O29="Catastrófico"),AND(K29="Media",O29="Catastrófico"),AND(K29="Alta",O29="Catastrófico"),AND(K29="Muy Alta",O29="Catastrófico")),"Extremo",""))))</f>
        <v/>
      </c>
      <c r="R29" s="175">
        <v>1</v>
      </c>
      <c r="S29" s="178"/>
      <c r="T29" s="131" t="str">
        <f t="shared" si="0"/>
        <v/>
      </c>
      <c r="U29" s="131"/>
      <c r="V29" s="131"/>
      <c r="W29" s="131"/>
      <c r="X29" s="131"/>
      <c r="Y29" s="179"/>
      <c r="Z29" s="179"/>
      <c r="AA29" s="95" t="str">
        <f t="shared" si="1"/>
        <v/>
      </c>
      <c r="AB29" s="179"/>
      <c r="AC29" s="179"/>
      <c r="AD29" s="179"/>
      <c r="AE29" s="146" t="str">
        <f>IFERROR(IF(T29="Probabilidad",(L29-(+L29*AA29)),IF(T29="Impacto",L29,"")),"")</f>
        <v/>
      </c>
      <c r="AF29" s="128" t="str">
        <f>IFERROR(IF(AE29="","",IF(AE29&lt;=0.2,"Muy Baja",IF(AE29&lt;=0.4,"Baja",IF(AE29&lt;=0.6,"Media",IF(AE29&lt;=0.8,"Alta","Muy Alta"))))),"")</f>
        <v/>
      </c>
      <c r="AG29" s="95" t="str">
        <f t="shared" si="2"/>
        <v/>
      </c>
      <c r="AH29" s="128" t="str">
        <f>IFERROR(IF(AI29="","",IF(AI29&lt;=0.2,"Leve",IF(AI29&lt;=0.4,"Menor",IF(AI29&lt;=0.6,"Moderado",IF(AI29&lt;=0.8,"Mayor","Catastrófico"))))),"")</f>
        <v/>
      </c>
      <c r="AI29" s="95" t="str">
        <f>IFERROR(IF(T29="Impacto",(P29-(+P29*AA29)),IF(T29="Probabilidad",P29,"")),"")</f>
        <v/>
      </c>
      <c r="AJ29" s="96" t="str">
        <f t="shared" si="3"/>
        <v/>
      </c>
      <c r="AK29" s="317"/>
      <c r="AL29" s="176"/>
      <c r="AM29" s="175"/>
      <c r="AN29" s="184"/>
      <c r="AO29" s="184"/>
      <c r="AP29" s="176"/>
      <c r="AQ29" s="184"/>
      <c r="AR29" s="176"/>
      <c r="AS29" s="184"/>
      <c r="AT29" s="176"/>
      <c r="AU29" s="97"/>
      <c r="AV29" s="129"/>
      <c r="AW29" s="130"/>
      <c r="AX29" s="176"/>
      <c r="AY29" s="176"/>
      <c r="AZ29" s="175"/>
      <c r="BA29" s="184"/>
      <c r="BB29" s="184"/>
      <c r="BC29" s="176"/>
      <c r="BD29" s="176"/>
      <c r="BE29" s="175"/>
      <c r="BF29" s="184"/>
      <c r="BG29" s="184"/>
      <c r="BH29" s="176"/>
      <c r="BI29" s="176"/>
      <c r="BJ29" s="175"/>
      <c r="BK29" s="184"/>
      <c r="BL29" s="184"/>
      <c r="BM29" s="129"/>
      <c r="BN29" s="129"/>
      <c r="BO29" s="130"/>
      <c r="BP29" s="97"/>
      <c r="BQ29" s="97"/>
      <c r="BR29" s="132"/>
      <c r="BS29" s="129"/>
      <c r="BT29" s="129"/>
      <c r="BU29" s="129"/>
      <c r="BV29" s="97"/>
      <c r="BW29" s="129"/>
      <c r="BX29" s="129"/>
      <c r="BY29" s="97"/>
      <c r="BZ29" s="129"/>
      <c r="CA29" s="130"/>
      <c r="CB29" s="129"/>
      <c r="CC29" s="134"/>
      <c r="CD29" s="134"/>
      <c r="CE29" s="134"/>
      <c r="CF29" s="134"/>
      <c r="CG29" s="134"/>
      <c r="CH29" s="134"/>
      <c r="CI29" s="134"/>
      <c r="CJ29" s="134"/>
      <c r="CK29" s="134"/>
      <c r="CL29" s="134"/>
      <c r="CM29" s="134"/>
      <c r="CN29" s="134"/>
      <c r="CO29" s="134"/>
      <c r="CP29" s="134"/>
      <c r="CQ29" s="134"/>
      <c r="CR29" s="134"/>
      <c r="CS29" s="134"/>
      <c r="CT29" s="134"/>
      <c r="CU29" s="134"/>
      <c r="CV29" s="134"/>
      <c r="CW29" s="134"/>
      <c r="CX29" s="134"/>
      <c r="CY29" s="134"/>
      <c r="CZ29" s="134"/>
      <c r="DA29" s="134"/>
      <c r="DB29" s="134"/>
    </row>
    <row r="30" spans="1:106" ht="16.5" customHeight="1" x14ac:dyDescent="0.3">
      <c r="A30" s="309"/>
      <c r="B30" s="310"/>
      <c r="C30" s="310"/>
      <c r="D30" s="310"/>
      <c r="E30" s="335"/>
      <c r="F30" s="310"/>
      <c r="G30" s="310"/>
      <c r="H30" s="310"/>
      <c r="I30" s="310"/>
      <c r="J30" s="309"/>
      <c r="K30" s="336"/>
      <c r="L30" s="333"/>
      <c r="M30" s="323"/>
      <c r="N30" s="323"/>
      <c r="O30" s="323"/>
      <c r="P30" s="333"/>
      <c r="Q30" s="334"/>
      <c r="R30" s="175">
        <v>2</v>
      </c>
      <c r="S30" s="178"/>
      <c r="T30" s="131" t="str">
        <f t="shared" si="0"/>
        <v/>
      </c>
      <c r="U30" s="131"/>
      <c r="V30" s="131"/>
      <c r="W30" s="131"/>
      <c r="X30" s="131"/>
      <c r="Y30" s="179"/>
      <c r="Z30" s="179"/>
      <c r="AA30" s="95" t="str">
        <f t="shared" si="1"/>
        <v/>
      </c>
      <c r="AB30" s="179"/>
      <c r="AC30" s="179"/>
      <c r="AD30" s="179"/>
      <c r="AE30" s="146" t="str">
        <f>IFERROR(IF(AND(T29="Probabilidad",T30="Probabilidad"),(AG29-(+AG29*AA30)),IF(T30="Probabilidad",(L29-(+L29*AA30)),IF(T30="Impacto",AG29,""))),"")</f>
        <v/>
      </c>
      <c r="AF30" s="128" t="str">
        <f t="shared" si="4"/>
        <v/>
      </c>
      <c r="AG30" s="95" t="str">
        <f t="shared" si="2"/>
        <v/>
      </c>
      <c r="AH30" s="128" t="str">
        <f t="shared" si="5"/>
        <v/>
      </c>
      <c r="AI30" s="95" t="str">
        <f>IFERROR(IF(AND(T29="Impacto",T30="Impacto"),(AI23-(+AI23*AA30)),IF(T30="Impacto",($P$29-(+$P$29*AA30)),IF(T30="Probabilidad",AI23,""))),"")</f>
        <v/>
      </c>
      <c r="AJ30" s="96" t="str">
        <f t="shared" si="3"/>
        <v/>
      </c>
      <c r="AK30" s="318"/>
      <c r="AL30" s="176"/>
      <c r="AM30" s="175"/>
      <c r="AN30" s="184"/>
      <c r="AO30" s="184"/>
      <c r="AP30" s="176"/>
      <c r="AQ30" s="184"/>
      <c r="AR30" s="176"/>
      <c r="AS30" s="184"/>
      <c r="AT30" s="176"/>
      <c r="AU30" s="97"/>
      <c r="AV30" s="129"/>
      <c r="AW30" s="130"/>
      <c r="AX30" s="176"/>
      <c r="AY30" s="176"/>
      <c r="AZ30" s="175"/>
      <c r="BA30" s="184"/>
      <c r="BB30" s="184"/>
      <c r="BC30" s="176"/>
      <c r="BD30" s="176"/>
      <c r="BE30" s="175"/>
      <c r="BF30" s="184"/>
      <c r="BG30" s="184"/>
      <c r="BH30" s="176"/>
      <c r="BI30" s="176"/>
      <c r="BJ30" s="175"/>
      <c r="BK30" s="184"/>
      <c r="BL30" s="184"/>
      <c r="BM30" s="129"/>
      <c r="BN30" s="129"/>
      <c r="BO30" s="130"/>
      <c r="BP30" s="97"/>
      <c r="BQ30" s="97"/>
      <c r="BR30" s="132"/>
      <c r="BS30" s="129"/>
      <c r="BT30" s="129"/>
      <c r="BU30" s="129"/>
      <c r="BV30" s="97"/>
      <c r="BW30" s="129"/>
      <c r="BX30" s="129"/>
      <c r="BY30" s="97"/>
      <c r="BZ30" s="129"/>
      <c r="CA30" s="130"/>
      <c r="CB30" s="129"/>
      <c r="CC30" s="134"/>
      <c r="CD30" s="134"/>
      <c r="CE30" s="134"/>
      <c r="CF30" s="134"/>
      <c r="CG30" s="134"/>
      <c r="CH30" s="134"/>
      <c r="CI30" s="134"/>
      <c r="CJ30" s="134"/>
      <c r="CK30" s="134"/>
      <c r="CL30" s="134"/>
      <c r="CM30" s="134"/>
      <c r="CN30" s="134"/>
      <c r="CO30" s="134"/>
      <c r="CP30" s="134"/>
      <c r="CQ30" s="134"/>
      <c r="CR30" s="134"/>
      <c r="CS30" s="134"/>
      <c r="CT30" s="134"/>
      <c r="CU30" s="134"/>
      <c r="CV30" s="134"/>
      <c r="CW30" s="134"/>
      <c r="CX30" s="134"/>
      <c r="CY30" s="134"/>
      <c r="CZ30" s="134"/>
      <c r="DA30" s="134"/>
      <c r="DB30" s="134"/>
    </row>
    <row r="31" spans="1:106" ht="16.5" customHeight="1" x14ac:dyDescent="0.3">
      <c r="A31" s="309"/>
      <c r="B31" s="310"/>
      <c r="C31" s="310"/>
      <c r="D31" s="310"/>
      <c r="E31" s="335"/>
      <c r="F31" s="310"/>
      <c r="G31" s="310"/>
      <c r="H31" s="310"/>
      <c r="I31" s="310"/>
      <c r="J31" s="309"/>
      <c r="K31" s="336"/>
      <c r="L31" s="333"/>
      <c r="M31" s="323"/>
      <c r="N31" s="323"/>
      <c r="O31" s="323"/>
      <c r="P31" s="333"/>
      <c r="Q31" s="334"/>
      <c r="R31" s="175">
        <v>3</v>
      </c>
      <c r="S31" s="192"/>
      <c r="T31" s="131" t="str">
        <f t="shared" si="0"/>
        <v/>
      </c>
      <c r="U31" s="131"/>
      <c r="V31" s="131"/>
      <c r="W31" s="131"/>
      <c r="X31" s="131"/>
      <c r="Y31" s="179"/>
      <c r="Z31" s="179"/>
      <c r="AA31" s="95" t="str">
        <f t="shared" si="1"/>
        <v/>
      </c>
      <c r="AB31" s="179"/>
      <c r="AC31" s="179"/>
      <c r="AD31" s="179"/>
      <c r="AE31" s="146" t="str">
        <f>IFERROR(IF(AND(T30="Probabilidad",T31="Probabilidad"),(AG30-(+AG30*AA31)),IF(AND(T30="Impacto",T31="Probabilidad"),(AG29-(+AG29*AA31)),IF(T31="Impacto",AG30,""))),"")</f>
        <v/>
      </c>
      <c r="AF31" s="128" t="str">
        <f t="shared" si="4"/>
        <v/>
      </c>
      <c r="AG31" s="95" t="str">
        <f t="shared" si="2"/>
        <v/>
      </c>
      <c r="AH31" s="128" t="str">
        <f t="shared" si="5"/>
        <v/>
      </c>
      <c r="AI31" s="95" t="str">
        <f>IFERROR(IF(AND(T30="Impacto",T31="Impacto"),(AI30-(+AI30*AA31)),IF(AND(T30="Probabilidad",T31="Impacto"),(AI29-(+AI29*AA31)),IF(T31="Probabilidad",AI30,""))),"")</f>
        <v/>
      </c>
      <c r="AJ31" s="96" t="str">
        <f t="shared" si="3"/>
        <v/>
      </c>
      <c r="AK31" s="318"/>
      <c r="AL31" s="176"/>
      <c r="AM31" s="175"/>
      <c r="AN31" s="184"/>
      <c r="AO31" s="184"/>
      <c r="AP31" s="176"/>
      <c r="AQ31" s="184"/>
      <c r="AR31" s="176"/>
      <c r="AS31" s="184"/>
      <c r="AT31" s="176"/>
      <c r="AU31" s="97"/>
      <c r="AV31" s="129"/>
      <c r="AW31" s="130"/>
      <c r="AX31" s="176"/>
      <c r="AY31" s="176"/>
      <c r="AZ31" s="175"/>
      <c r="BA31" s="184"/>
      <c r="BB31" s="184"/>
      <c r="BC31" s="176"/>
      <c r="BD31" s="176"/>
      <c r="BE31" s="175"/>
      <c r="BF31" s="184"/>
      <c r="BG31" s="184"/>
      <c r="BH31" s="176"/>
      <c r="BI31" s="176"/>
      <c r="BJ31" s="175"/>
      <c r="BK31" s="184"/>
      <c r="BL31" s="184"/>
      <c r="BM31" s="129"/>
      <c r="BN31" s="129"/>
      <c r="BO31" s="130"/>
      <c r="BP31" s="97"/>
      <c r="BQ31" s="97"/>
      <c r="BR31" s="132"/>
      <c r="BS31" s="129"/>
      <c r="BT31" s="129"/>
      <c r="BU31" s="129"/>
      <c r="BV31" s="97"/>
      <c r="BW31" s="129"/>
      <c r="BX31" s="129"/>
      <c r="BY31" s="97"/>
      <c r="BZ31" s="129"/>
      <c r="CA31" s="130"/>
      <c r="CB31" s="129"/>
      <c r="CC31" s="134"/>
      <c r="CD31" s="134"/>
      <c r="CE31" s="134"/>
      <c r="CF31" s="134"/>
      <c r="CG31" s="134"/>
      <c r="CH31" s="134"/>
      <c r="CI31" s="134"/>
      <c r="CJ31" s="134"/>
      <c r="CK31" s="134"/>
      <c r="CL31" s="134"/>
      <c r="CM31" s="134"/>
      <c r="CN31" s="134"/>
      <c r="CO31" s="134"/>
      <c r="CP31" s="134"/>
      <c r="CQ31" s="134"/>
      <c r="CR31" s="134"/>
      <c r="CS31" s="134"/>
      <c r="CT31" s="134"/>
      <c r="CU31" s="134"/>
      <c r="CV31" s="134"/>
      <c r="CW31" s="134"/>
      <c r="CX31" s="134"/>
      <c r="CY31" s="134"/>
      <c r="CZ31" s="134"/>
      <c r="DA31" s="134"/>
      <c r="DB31" s="134"/>
    </row>
    <row r="32" spans="1:106" ht="16.5" customHeight="1" x14ac:dyDescent="0.3">
      <c r="A32" s="309"/>
      <c r="B32" s="310"/>
      <c r="C32" s="310"/>
      <c r="D32" s="310"/>
      <c r="E32" s="335"/>
      <c r="F32" s="310"/>
      <c r="G32" s="310"/>
      <c r="H32" s="310"/>
      <c r="I32" s="310"/>
      <c r="J32" s="309"/>
      <c r="K32" s="336"/>
      <c r="L32" s="333"/>
      <c r="M32" s="323"/>
      <c r="N32" s="323"/>
      <c r="O32" s="323"/>
      <c r="P32" s="333"/>
      <c r="Q32" s="334"/>
      <c r="R32" s="175">
        <v>4</v>
      </c>
      <c r="S32" s="178"/>
      <c r="T32" s="131" t="str">
        <f t="shared" si="0"/>
        <v/>
      </c>
      <c r="U32" s="131"/>
      <c r="V32" s="131"/>
      <c r="W32" s="131"/>
      <c r="X32" s="131"/>
      <c r="Y32" s="179"/>
      <c r="Z32" s="179"/>
      <c r="AA32" s="95" t="str">
        <f t="shared" si="1"/>
        <v/>
      </c>
      <c r="AB32" s="179"/>
      <c r="AC32" s="179"/>
      <c r="AD32" s="179"/>
      <c r="AE32" s="146" t="str">
        <f>IFERROR(IF(AND(T31="Probabilidad",T32="Probabilidad"),(AG31-(+AG31*AA32)),IF(AND(T31="Impacto",T32="Probabilidad"),(AG30-(+AG30*AA32)),IF(T32="Impacto",AG31,""))),"")</f>
        <v/>
      </c>
      <c r="AF32" s="128" t="str">
        <f t="shared" si="4"/>
        <v/>
      </c>
      <c r="AG32" s="95" t="str">
        <f t="shared" si="2"/>
        <v/>
      </c>
      <c r="AH32" s="128" t="str">
        <f t="shared" si="5"/>
        <v/>
      </c>
      <c r="AI32" s="95" t="str">
        <f>IFERROR(IF(AND(T31="Impacto",T32="Impacto"),(AI31-(+AI31*AA32)),IF(AND(T31="Probabilidad",T32="Impacto"),(AI30-(+AI30*AA32)),IF(T32="Probabilidad",AI31,""))),"")</f>
        <v/>
      </c>
      <c r="AJ32" s="96" t="str">
        <f t="shared" si="3"/>
        <v/>
      </c>
      <c r="AK32" s="318"/>
      <c r="AL32" s="176"/>
      <c r="AM32" s="175"/>
      <c r="AN32" s="184"/>
      <c r="AO32" s="97"/>
      <c r="AP32" s="129"/>
      <c r="AQ32" s="184"/>
      <c r="AR32" s="176"/>
      <c r="AS32" s="184"/>
      <c r="AT32" s="176"/>
      <c r="AU32" s="97"/>
      <c r="AV32" s="129"/>
      <c r="AW32" s="130"/>
      <c r="AX32" s="176"/>
      <c r="AY32" s="176"/>
      <c r="AZ32" s="175"/>
      <c r="BA32" s="184"/>
      <c r="BB32" s="184"/>
      <c r="BC32" s="176"/>
      <c r="BD32" s="176"/>
      <c r="BE32" s="175"/>
      <c r="BF32" s="184"/>
      <c r="BG32" s="184"/>
      <c r="BH32" s="176"/>
      <c r="BI32" s="176"/>
      <c r="BJ32" s="175"/>
      <c r="BK32" s="184"/>
      <c r="BL32" s="184"/>
      <c r="BM32" s="129"/>
      <c r="BN32" s="129"/>
      <c r="BO32" s="130"/>
      <c r="BP32" s="97"/>
      <c r="BQ32" s="97"/>
      <c r="BR32" s="132"/>
      <c r="BS32" s="129"/>
      <c r="BT32" s="129"/>
      <c r="BU32" s="129"/>
      <c r="BV32" s="97"/>
      <c r="BW32" s="129"/>
      <c r="BX32" s="129"/>
      <c r="BY32" s="97"/>
      <c r="BZ32" s="129"/>
      <c r="CA32" s="130"/>
      <c r="CB32" s="129"/>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row>
    <row r="33" spans="1:106" ht="16.5" customHeight="1" x14ac:dyDescent="0.3">
      <c r="A33" s="309"/>
      <c r="B33" s="310"/>
      <c r="C33" s="310"/>
      <c r="D33" s="310"/>
      <c r="E33" s="335"/>
      <c r="F33" s="310"/>
      <c r="G33" s="310"/>
      <c r="H33" s="310"/>
      <c r="I33" s="310"/>
      <c r="J33" s="309"/>
      <c r="K33" s="336"/>
      <c r="L33" s="333"/>
      <c r="M33" s="323"/>
      <c r="N33" s="323"/>
      <c r="O33" s="323"/>
      <c r="P33" s="333"/>
      <c r="Q33" s="334"/>
      <c r="R33" s="175">
        <v>5</v>
      </c>
      <c r="S33" s="178"/>
      <c r="T33" s="131" t="str">
        <f t="shared" si="0"/>
        <v/>
      </c>
      <c r="U33" s="131"/>
      <c r="V33" s="131"/>
      <c r="W33" s="131"/>
      <c r="X33" s="131"/>
      <c r="Y33" s="179"/>
      <c r="Z33" s="179"/>
      <c r="AA33" s="95" t="str">
        <f t="shared" si="1"/>
        <v/>
      </c>
      <c r="AB33" s="179"/>
      <c r="AC33" s="179"/>
      <c r="AD33" s="179"/>
      <c r="AE33" s="146" t="str">
        <f>IFERROR(IF(AND(T32="Probabilidad",T33="Probabilidad"),(AG32-(+AG32*AA33)),IF(AND(T32="Impacto",T33="Probabilidad"),(AG31-(+AG31*AA33)),IF(T33="Impacto",AG32,""))),"")</f>
        <v/>
      </c>
      <c r="AF33" s="128" t="str">
        <f t="shared" si="4"/>
        <v/>
      </c>
      <c r="AG33" s="95" t="str">
        <f t="shared" si="2"/>
        <v/>
      </c>
      <c r="AH33" s="128" t="str">
        <f t="shared" si="5"/>
        <v/>
      </c>
      <c r="AI33" s="95" t="str">
        <f>IFERROR(IF(AND(T32="Impacto",T33="Impacto"),(AI32-(+AI32*AA33)),IF(AND(T32="Probabilidad",T33="Impacto"),(AI31-(+AI31*AA33)),IF(T33="Probabilidad",AI32,""))),"")</f>
        <v/>
      </c>
      <c r="AJ33" s="96" t="str">
        <f t="shared" si="3"/>
        <v/>
      </c>
      <c r="AK33" s="318"/>
      <c r="AL33" s="176"/>
      <c r="AM33" s="175"/>
      <c r="AN33" s="184"/>
      <c r="AO33" s="97"/>
      <c r="AP33" s="129"/>
      <c r="AQ33" s="184"/>
      <c r="AR33" s="176"/>
      <c r="AS33" s="184"/>
      <c r="AT33" s="176"/>
      <c r="AU33" s="97"/>
      <c r="AV33" s="129"/>
      <c r="AW33" s="130"/>
      <c r="AX33" s="176"/>
      <c r="AY33" s="176"/>
      <c r="AZ33" s="175"/>
      <c r="BA33" s="184"/>
      <c r="BB33" s="184"/>
      <c r="BC33" s="176"/>
      <c r="BD33" s="176"/>
      <c r="BE33" s="175"/>
      <c r="BF33" s="184"/>
      <c r="BG33" s="184"/>
      <c r="BH33" s="176"/>
      <c r="BI33" s="176"/>
      <c r="BJ33" s="175"/>
      <c r="BK33" s="184"/>
      <c r="BL33" s="184"/>
      <c r="BM33" s="129"/>
      <c r="BN33" s="129"/>
      <c r="BO33" s="130"/>
      <c r="BP33" s="97"/>
      <c r="BQ33" s="97"/>
      <c r="BR33" s="132"/>
      <c r="BS33" s="129"/>
      <c r="BT33" s="129"/>
      <c r="BU33" s="129"/>
      <c r="BV33" s="97"/>
      <c r="BW33" s="129"/>
      <c r="BX33" s="129"/>
      <c r="BY33" s="97"/>
      <c r="BZ33" s="129"/>
      <c r="CA33" s="130"/>
      <c r="CB33" s="129"/>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row>
    <row r="34" spans="1:106" ht="16.5" customHeight="1" x14ac:dyDescent="0.3">
      <c r="A34" s="309"/>
      <c r="B34" s="310"/>
      <c r="C34" s="310"/>
      <c r="D34" s="310"/>
      <c r="E34" s="335"/>
      <c r="F34" s="310"/>
      <c r="G34" s="310"/>
      <c r="H34" s="310"/>
      <c r="I34" s="310"/>
      <c r="J34" s="309"/>
      <c r="K34" s="336"/>
      <c r="L34" s="333"/>
      <c r="M34" s="324"/>
      <c r="N34" s="324"/>
      <c r="O34" s="324"/>
      <c r="P34" s="333"/>
      <c r="Q34" s="334"/>
      <c r="R34" s="175">
        <v>6</v>
      </c>
      <c r="S34" s="178"/>
      <c r="T34" s="131" t="str">
        <f t="shared" si="0"/>
        <v/>
      </c>
      <c r="U34" s="131"/>
      <c r="V34" s="131"/>
      <c r="W34" s="131"/>
      <c r="X34" s="131"/>
      <c r="Y34" s="179"/>
      <c r="Z34" s="179"/>
      <c r="AA34" s="95" t="str">
        <f t="shared" si="1"/>
        <v/>
      </c>
      <c r="AB34" s="179"/>
      <c r="AC34" s="179"/>
      <c r="AD34" s="179"/>
      <c r="AE34" s="146" t="str">
        <f>IFERROR(IF(AND(T33="Probabilidad",T34="Probabilidad"),(AG33-(+AG33*AA34)),IF(AND(T33="Impacto",T34="Probabilidad"),(AG32-(+AG32*AA34)),IF(T34="Impacto",AG33,""))),"")</f>
        <v/>
      </c>
      <c r="AF34" s="128" t="str">
        <f t="shared" si="4"/>
        <v/>
      </c>
      <c r="AG34" s="95" t="str">
        <f t="shared" si="2"/>
        <v/>
      </c>
      <c r="AH34" s="128" t="str">
        <f t="shared" si="5"/>
        <v/>
      </c>
      <c r="AI34" s="95" t="str">
        <f>IFERROR(IF(AND(T33="Impacto",T34="Impacto"),(AI33-(+AI33*AA34)),IF(AND(T33="Probabilidad",T34="Impacto"),(AI32-(+AI32*AA34)),IF(T34="Probabilidad",AI33,""))),"")</f>
        <v/>
      </c>
      <c r="AJ34" s="96" t="str">
        <f t="shared" si="3"/>
        <v/>
      </c>
      <c r="AK34" s="319"/>
      <c r="AL34" s="176"/>
      <c r="AM34" s="175"/>
      <c r="AN34" s="184"/>
      <c r="AO34" s="97"/>
      <c r="AP34" s="129"/>
      <c r="AQ34" s="184"/>
      <c r="AR34" s="176"/>
      <c r="AS34" s="184"/>
      <c r="AT34" s="176"/>
      <c r="AU34" s="97"/>
      <c r="AV34" s="129"/>
      <c r="AW34" s="130"/>
      <c r="AX34" s="176"/>
      <c r="AY34" s="176"/>
      <c r="AZ34" s="175"/>
      <c r="BA34" s="184"/>
      <c r="BB34" s="184"/>
      <c r="BC34" s="176"/>
      <c r="BD34" s="176"/>
      <c r="BE34" s="175"/>
      <c r="BF34" s="184"/>
      <c r="BG34" s="184"/>
      <c r="BH34" s="176"/>
      <c r="BI34" s="176"/>
      <c r="BJ34" s="175"/>
      <c r="BK34" s="184"/>
      <c r="BL34" s="184"/>
      <c r="BM34" s="129"/>
      <c r="BN34" s="129"/>
      <c r="BO34" s="130"/>
      <c r="BP34" s="97"/>
      <c r="BQ34" s="97"/>
      <c r="BR34" s="132"/>
      <c r="BS34" s="129"/>
      <c r="BT34" s="129"/>
      <c r="BU34" s="129"/>
      <c r="BV34" s="97"/>
      <c r="BW34" s="129"/>
      <c r="BX34" s="129"/>
      <c r="BY34" s="97"/>
      <c r="BZ34" s="129"/>
      <c r="CA34" s="130"/>
      <c r="CB34" s="129"/>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row>
    <row r="35" spans="1:106" ht="16.5" customHeight="1" x14ac:dyDescent="0.3">
      <c r="A35" s="309">
        <v>6</v>
      </c>
      <c r="B35" s="310"/>
      <c r="C35" s="310"/>
      <c r="D35" s="310"/>
      <c r="E35" s="335"/>
      <c r="F35" s="310"/>
      <c r="G35" s="310"/>
      <c r="H35" s="310"/>
      <c r="I35" s="310"/>
      <c r="J35" s="309"/>
      <c r="K35" s="336" t="str">
        <f>IF(J35&lt;=0,"",IF(J35&lt;=2,"Muy Baja",IF(J35&lt;=24,"Baja",IF(J35&lt;=500,"Media",IF(J35&lt;=5000,"Alta","Muy Alta")))))</f>
        <v/>
      </c>
      <c r="L35" s="333" t="str">
        <f>IF(K35="","",IF(K35="Muy Baja",0.2,IF(K35="Baja",0.4,IF(K35="Media",0.6,IF(K35="Alta",0.8,IF(K35="Muy Alta",1,))))))</f>
        <v/>
      </c>
      <c r="M35" s="331"/>
      <c r="N35" s="331">
        <f ca="1">IF(NOT(ISERROR(MATCH(M35,'Tabla Impacto'!$B$221:$B$223,0))),'Tabla Impacto'!$F$223&amp;"Por favor no seleccionar los criterios de impacto(Afectación Económica o presupuestal y Pérdida Reputacional)",M35)</f>
        <v>0</v>
      </c>
      <c r="O35" s="332" t="str">
        <f ca="1">IF(OR(N35='Tabla Impacto'!$C$11,N35='Tabla Impacto'!$D$11),"Leve",IF(OR(N35='Tabla Impacto'!$C$12,N35='Tabla Impacto'!$D$12),"Menor",IF(OR(N35='Tabla Impacto'!$C$13,N35='Tabla Impacto'!$D$13),"Moderado",IF(OR(N35='Tabla Impacto'!$C$14,N35='Tabla Impacto'!$D$14),"Mayor",IF(OR(N35='Tabla Impacto'!$C$15,N35='Tabla Impacto'!$D$15),"Catastrófico","")))))</f>
        <v/>
      </c>
      <c r="P35" s="333" t="str">
        <f ca="1">IF(O35="","",IF(O35="Leve",0.2,IF(O35="Menor",0.4,IF(O35="Moderado",0.6,IF(O35="Mayor",0.8,IF(O35="Catastrófico",1,))))))</f>
        <v/>
      </c>
      <c r="Q35" s="334" t="str">
        <f t="shared" ref="Q35" ca="1" si="10">IF(OR(AND(K35="Muy Baja",O35="Leve"),AND(K35="Muy Baja",O35="Menor"),AND(K35="Baja",O35="Leve")),"Bajo",IF(OR(AND(K35="Muy baja",O35="Moderado"),AND(K35="Baja",O35="Menor"),AND(K35="Baja",O35="Moderado"),AND(K35="Media",O35="Leve"),AND(K35="Media",O35="Menor"),AND(K35="Media",O35="Moderado"),AND(K35="Alta",O35="Leve"),AND(K35="Alta",O35="Menor")),"Moderado",IF(OR(AND(K35="Muy Baja",O35="Mayor"),AND(K35="Baja",O35="Mayor"),AND(K35="Media",O35="Mayor"),AND(K35="Alta",O35="Moderado"),AND(K35="Alta",O35="Mayor"),AND(K35="Muy Alta",O35="Leve"),AND(K35="Muy Alta",O35="Menor"),AND(K35="Muy Alta",O35="Moderado"),AND(K35="Muy Alta",O35="Mayor")),"Alto",IF(OR(AND(K35="Muy Baja",O35="Catastrófico"),AND(K35="Baja",O35="Catastrófico"),AND(K35="Media",O35="Catastrófico"),AND(K35="Alta",O35="Catastrófico"),AND(K35="Muy Alta",O35="Catastrófico")),"Extremo",""))))</f>
        <v/>
      </c>
      <c r="R35" s="175">
        <v>1</v>
      </c>
      <c r="S35" s="178"/>
      <c r="T35" s="131" t="str">
        <f t="shared" si="0"/>
        <v/>
      </c>
      <c r="U35" s="131"/>
      <c r="V35" s="131"/>
      <c r="W35" s="131"/>
      <c r="X35" s="131"/>
      <c r="Y35" s="179"/>
      <c r="Z35" s="179"/>
      <c r="AA35" s="95" t="str">
        <f t="shared" si="1"/>
        <v/>
      </c>
      <c r="AB35" s="179"/>
      <c r="AC35" s="179"/>
      <c r="AD35" s="179"/>
      <c r="AE35" s="146" t="str">
        <f>IFERROR(IF(T35="Probabilidad",(L35-(+L35*AA35)),IF(T35="Impacto",L35,"")),"")</f>
        <v/>
      </c>
      <c r="AF35" s="128" t="str">
        <f>IFERROR(IF(AE35="","",IF(AE35&lt;=0.2,"Muy Baja",IF(AE35&lt;=0.4,"Baja",IF(AE35&lt;=0.6,"Media",IF(AE35&lt;=0.8,"Alta","Muy Alta"))))),"")</f>
        <v/>
      </c>
      <c r="AG35" s="95" t="str">
        <f t="shared" si="2"/>
        <v/>
      </c>
      <c r="AH35" s="128" t="str">
        <f>IFERROR(IF(AI35="","",IF(AI35&lt;=0.2,"Leve",IF(AI35&lt;=0.4,"Menor",IF(AI35&lt;=0.6,"Moderado",IF(AI35&lt;=0.8,"Mayor","Catastrófico"))))),"")</f>
        <v/>
      </c>
      <c r="AI35" s="95" t="str">
        <f>IFERROR(IF(T35="Impacto",(P35-(+P35*AA35)),IF(T35="Probabilidad",P35,"")),"")</f>
        <v/>
      </c>
      <c r="AJ35" s="96" t="str">
        <f t="shared" si="3"/>
        <v/>
      </c>
      <c r="AK35" s="317"/>
      <c r="AL35" s="176"/>
      <c r="AM35" s="175"/>
      <c r="AN35" s="184"/>
      <c r="AO35" s="97"/>
      <c r="AP35" s="129"/>
      <c r="AQ35" s="184"/>
      <c r="AR35" s="176"/>
      <c r="AS35" s="184"/>
      <c r="AT35" s="176"/>
      <c r="AU35" s="97"/>
      <c r="AV35" s="129"/>
      <c r="AW35" s="130"/>
      <c r="AX35" s="176"/>
      <c r="AY35" s="176"/>
      <c r="AZ35" s="175"/>
      <c r="BA35" s="184"/>
      <c r="BB35" s="184"/>
      <c r="BC35" s="176"/>
      <c r="BD35" s="176"/>
      <c r="BE35" s="175"/>
      <c r="BF35" s="184"/>
      <c r="BG35" s="184"/>
      <c r="BH35" s="176"/>
      <c r="BI35" s="176"/>
      <c r="BJ35" s="175"/>
      <c r="BK35" s="184"/>
      <c r="BL35" s="184"/>
      <c r="BM35" s="129"/>
      <c r="BN35" s="129"/>
      <c r="BO35" s="130"/>
      <c r="BP35" s="97"/>
      <c r="BQ35" s="97"/>
      <c r="BR35" s="132"/>
      <c r="BS35" s="129"/>
      <c r="BT35" s="129"/>
      <c r="BU35" s="129"/>
      <c r="BV35" s="97"/>
      <c r="BW35" s="129"/>
      <c r="BX35" s="129"/>
      <c r="BY35" s="97"/>
      <c r="BZ35" s="129"/>
      <c r="CA35" s="130"/>
      <c r="CB35" s="129"/>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row>
    <row r="36" spans="1:106" ht="16.5" customHeight="1" x14ac:dyDescent="0.3">
      <c r="A36" s="309"/>
      <c r="B36" s="310"/>
      <c r="C36" s="310"/>
      <c r="D36" s="310"/>
      <c r="E36" s="335"/>
      <c r="F36" s="310"/>
      <c r="G36" s="310"/>
      <c r="H36" s="310"/>
      <c r="I36" s="310"/>
      <c r="J36" s="309"/>
      <c r="K36" s="336"/>
      <c r="L36" s="333"/>
      <c r="M36" s="323"/>
      <c r="N36" s="323"/>
      <c r="O36" s="323"/>
      <c r="P36" s="333"/>
      <c r="Q36" s="334"/>
      <c r="R36" s="175">
        <v>2</v>
      </c>
      <c r="S36" s="178"/>
      <c r="T36" s="131" t="str">
        <f t="shared" si="0"/>
        <v/>
      </c>
      <c r="U36" s="131"/>
      <c r="V36" s="131"/>
      <c r="W36" s="131"/>
      <c r="X36" s="131"/>
      <c r="Y36" s="179"/>
      <c r="Z36" s="179"/>
      <c r="AA36" s="95" t="str">
        <f t="shared" si="1"/>
        <v/>
      </c>
      <c r="AB36" s="179"/>
      <c r="AC36" s="179"/>
      <c r="AD36" s="179"/>
      <c r="AE36" s="146" t="str">
        <f>IFERROR(IF(AND(T35="Probabilidad",T36="Probabilidad"),(AG35-(+AG35*AA36)),IF(T36="Probabilidad",(L35-(+L35*AA36)),IF(T36="Impacto",AG35,""))),"")</f>
        <v/>
      </c>
      <c r="AF36" s="128" t="str">
        <f t="shared" si="4"/>
        <v/>
      </c>
      <c r="AG36" s="95" t="str">
        <f t="shared" si="2"/>
        <v/>
      </c>
      <c r="AH36" s="128" t="str">
        <f t="shared" si="5"/>
        <v/>
      </c>
      <c r="AI36" s="95" t="str">
        <f>IFERROR(IF(AND(T35="Impacto",T36="Impacto"),(AI29-(+AI29*AA36)),IF(T36="Impacto",($P$35-(+$P$35*AA36)),IF(T36="Probabilidad",AI29,""))),"")</f>
        <v/>
      </c>
      <c r="AJ36" s="96" t="str">
        <f t="shared" si="3"/>
        <v/>
      </c>
      <c r="AK36" s="318"/>
      <c r="AL36" s="176"/>
      <c r="AM36" s="175"/>
      <c r="AN36" s="184"/>
      <c r="AO36" s="97"/>
      <c r="AP36" s="129"/>
      <c r="AQ36" s="184"/>
      <c r="AR36" s="176"/>
      <c r="AS36" s="184"/>
      <c r="AT36" s="176"/>
      <c r="AU36" s="97"/>
      <c r="AV36" s="129"/>
      <c r="AW36" s="130"/>
      <c r="AX36" s="176"/>
      <c r="AY36" s="176"/>
      <c r="AZ36" s="175"/>
      <c r="BA36" s="184"/>
      <c r="BB36" s="184"/>
      <c r="BC36" s="176"/>
      <c r="BD36" s="176"/>
      <c r="BE36" s="175"/>
      <c r="BF36" s="184"/>
      <c r="BG36" s="184"/>
      <c r="BH36" s="176"/>
      <c r="BI36" s="176"/>
      <c r="BJ36" s="175"/>
      <c r="BK36" s="184"/>
      <c r="BL36" s="184"/>
      <c r="BM36" s="129"/>
      <c r="BN36" s="129"/>
      <c r="BO36" s="130"/>
      <c r="BP36" s="97"/>
      <c r="BQ36" s="97"/>
      <c r="BR36" s="132"/>
      <c r="BS36" s="129"/>
      <c r="BT36" s="129"/>
      <c r="BU36" s="129"/>
      <c r="BV36" s="97"/>
      <c r="BW36" s="129"/>
      <c r="BX36" s="129"/>
      <c r="BY36" s="97"/>
      <c r="BZ36" s="129"/>
      <c r="CA36" s="130"/>
      <c r="CB36" s="129"/>
      <c r="CC36" s="134"/>
      <c r="CD36" s="13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row>
    <row r="37" spans="1:106" ht="16.5" customHeight="1" x14ac:dyDescent="0.3">
      <c r="A37" s="309"/>
      <c r="B37" s="310"/>
      <c r="C37" s="310"/>
      <c r="D37" s="310"/>
      <c r="E37" s="335"/>
      <c r="F37" s="310"/>
      <c r="G37" s="310"/>
      <c r="H37" s="310"/>
      <c r="I37" s="310"/>
      <c r="J37" s="309"/>
      <c r="K37" s="336"/>
      <c r="L37" s="333"/>
      <c r="M37" s="323"/>
      <c r="N37" s="323"/>
      <c r="O37" s="323"/>
      <c r="P37" s="333"/>
      <c r="Q37" s="334"/>
      <c r="R37" s="175">
        <v>3</v>
      </c>
      <c r="S37" s="192"/>
      <c r="T37" s="131" t="str">
        <f t="shared" si="0"/>
        <v/>
      </c>
      <c r="U37" s="131"/>
      <c r="V37" s="131"/>
      <c r="W37" s="131"/>
      <c r="X37" s="131"/>
      <c r="Y37" s="179"/>
      <c r="Z37" s="179"/>
      <c r="AA37" s="95" t="str">
        <f t="shared" ref="AA37:AA64" si="11">IF(AND(Y37="Preventivo",Z37="Automático"),"50%",IF(AND(Y37="Preventivo",Z37="Manual"),"40%",IF(AND(Y37="Detectivo",Z37="Automático"),"40%",IF(AND(Y37="Detectivo",Z37="Manual"),"30%",IF(AND(Y37="Correctivo",Z37="Automático"),"35%",IF(AND(Y37="Correctivo",Z37="Manual"),"25%",""))))))</f>
        <v/>
      </c>
      <c r="AB37" s="179"/>
      <c r="AC37" s="179"/>
      <c r="AD37" s="179"/>
      <c r="AE37" s="146" t="str">
        <f>IFERROR(IF(AND(T36="Probabilidad",T37="Probabilidad"),(AG36-(+AG36*AA37)),IF(AND(T36="Impacto",T37="Probabilidad"),(AG35-(+AG35*AA37)),IF(T37="Impacto",AG36,""))),"")</f>
        <v/>
      </c>
      <c r="AF37" s="128" t="str">
        <f t="shared" si="4"/>
        <v/>
      </c>
      <c r="AG37" s="95" t="str">
        <f t="shared" ref="AG37:AG64" si="12">+AE37</f>
        <v/>
      </c>
      <c r="AH37" s="128" t="str">
        <f t="shared" si="5"/>
        <v/>
      </c>
      <c r="AI37" s="95" t="str">
        <f>IFERROR(IF(AND(T36="Impacto",T37="Impacto"),(AI36-(+AI36*AA37)),IF(AND(T36="Probabilidad",T37="Impacto"),(AI35-(+AI35*AA37)),IF(T37="Probabilidad",AI36,""))),"")</f>
        <v/>
      </c>
      <c r="AJ37" s="96" t="str">
        <f t="shared" ref="AJ37:AJ64" si="13">IFERROR(IF(OR(AND(AF37="Muy Baja",AH37="Leve"),AND(AF37="Muy Baja",AH37="Menor"),AND(AF37="Baja",AH37="Leve")),"Bajo",IF(OR(AND(AF37="Muy baja",AH37="Moderado"),AND(AF37="Baja",AH37="Menor"),AND(AF37="Baja",AH37="Moderado"),AND(AF37="Media",AH37="Leve"),AND(AF37="Media",AH37="Menor"),AND(AF37="Media",AH37="Moderado"),AND(AF37="Alta",AH37="Leve"),AND(AF37="Alta",AH37="Menor")),"Moderado",IF(OR(AND(AF37="Muy Baja",AH37="Mayor"),AND(AF37="Baja",AH37="Mayor"),AND(AF37="Media",AH37="Mayor"),AND(AF37="Alta",AH37="Moderado"),AND(AF37="Alta",AH37="Mayor"),AND(AF37="Muy Alta",AH37="Leve"),AND(AF37="Muy Alta",AH37="Menor"),AND(AF37="Muy Alta",AH37="Moderado"),AND(AF37="Muy Alta",AH37="Mayor")),"Alto",IF(OR(AND(AF37="Muy Baja",AH37="Catastrófico"),AND(AF37="Baja",AH37="Catastrófico"),AND(AF37="Media",AH37="Catastrófico"),AND(AF37="Alta",AH37="Catastrófico"),AND(AF37="Muy Alta",AH37="Catastrófico")),"Extremo","")))),"")</f>
        <v/>
      </c>
      <c r="AK37" s="318"/>
      <c r="AL37" s="176"/>
      <c r="AM37" s="175"/>
      <c r="AN37" s="184"/>
      <c r="AO37" s="97"/>
      <c r="AP37" s="129"/>
      <c r="AQ37" s="184"/>
      <c r="AR37" s="176"/>
      <c r="AS37" s="184"/>
      <c r="AT37" s="176"/>
      <c r="AU37" s="97"/>
      <c r="AV37" s="129"/>
      <c r="AW37" s="130"/>
      <c r="AX37" s="176"/>
      <c r="AY37" s="176"/>
      <c r="AZ37" s="175"/>
      <c r="BA37" s="184"/>
      <c r="BB37" s="184"/>
      <c r="BC37" s="176"/>
      <c r="BD37" s="176"/>
      <c r="BE37" s="175"/>
      <c r="BF37" s="184"/>
      <c r="BG37" s="184"/>
      <c r="BH37" s="176"/>
      <c r="BI37" s="176"/>
      <c r="BJ37" s="175"/>
      <c r="BK37" s="184"/>
      <c r="BL37" s="184"/>
      <c r="BM37" s="129"/>
      <c r="BN37" s="129"/>
      <c r="BO37" s="130"/>
      <c r="BP37" s="97"/>
      <c r="BQ37" s="97"/>
      <c r="BR37" s="132"/>
      <c r="BS37" s="129"/>
      <c r="BT37" s="129"/>
      <c r="BU37" s="129"/>
      <c r="BV37" s="97"/>
      <c r="BW37" s="129"/>
      <c r="BX37" s="129"/>
      <c r="BY37" s="97"/>
      <c r="BZ37" s="129"/>
      <c r="CA37" s="130"/>
      <c r="CB37" s="129"/>
      <c r="CC37" s="134"/>
      <c r="CD37" s="134"/>
      <c r="CE37" s="134"/>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row>
    <row r="38" spans="1:106" ht="16.5" customHeight="1" x14ac:dyDescent="0.3">
      <c r="A38" s="309"/>
      <c r="B38" s="310"/>
      <c r="C38" s="310"/>
      <c r="D38" s="310"/>
      <c r="E38" s="335"/>
      <c r="F38" s="310"/>
      <c r="G38" s="310"/>
      <c r="H38" s="310"/>
      <c r="I38" s="310"/>
      <c r="J38" s="309"/>
      <c r="K38" s="336"/>
      <c r="L38" s="333"/>
      <c r="M38" s="323"/>
      <c r="N38" s="323"/>
      <c r="O38" s="323"/>
      <c r="P38" s="333"/>
      <c r="Q38" s="334"/>
      <c r="R38" s="175">
        <v>4</v>
      </c>
      <c r="S38" s="178"/>
      <c r="T38" s="131" t="str">
        <f t="shared" ref="T38:T64" si="14">IF(OR(Y38="Preventivo",Y38="Detectivo"),"Probabilidad",IF(Y38="Correctivo","Impacto",""))</f>
        <v/>
      </c>
      <c r="U38" s="131"/>
      <c r="V38" s="131"/>
      <c r="W38" s="131"/>
      <c r="X38" s="131"/>
      <c r="Y38" s="179"/>
      <c r="Z38" s="179"/>
      <c r="AA38" s="95" t="str">
        <f t="shared" si="11"/>
        <v/>
      </c>
      <c r="AB38" s="179"/>
      <c r="AC38" s="179"/>
      <c r="AD38" s="179"/>
      <c r="AE38" s="146" t="str">
        <f>IFERROR(IF(AND(T37="Probabilidad",T38="Probabilidad"),(AG37-(+AG37*AA38)),IF(AND(T37="Impacto",T38="Probabilidad"),(AG36-(+AG36*AA38)),IF(T38="Impacto",AG37,""))),"")</f>
        <v/>
      </c>
      <c r="AF38" s="128" t="str">
        <f t="shared" si="4"/>
        <v/>
      </c>
      <c r="AG38" s="95" t="str">
        <f t="shared" si="12"/>
        <v/>
      </c>
      <c r="AH38" s="128" t="str">
        <f t="shared" si="5"/>
        <v/>
      </c>
      <c r="AI38" s="95" t="str">
        <f>IFERROR(IF(AND(T37="Impacto",T38="Impacto"),(AI37-(+AI37*AA38)),IF(AND(T37="Probabilidad",T38="Impacto"),(AI36-(+AI36*AA38)),IF(T38="Probabilidad",AI37,""))),"")</f>
        <v/>
      </c>
      <c r="AJ38" s="96" t="str">
        <f t="shared" si="13"/>
        <v/>
      </c>
      <c r="AK38" s="318"/>
      <c r="AL38" s="176"/>
      <c r="AM38" s="175"/>
      <c r="AN38" s="184"/>
      <c r="AO38" s="97"/>
      <c r="AP38" s="129"/>
      <c r="AQ38" s="184"/>
      <c r="AR38" s="176"/>
      <c r="AS38" s="184"/>
      <c r="AT38" s="176"/>
      <c r="AU38" s="97"/>
      <c r="AV38" s="129"/>
      <c r="AW38" s="130"/>
      <c r="AX38" s="176"/>
      <c r="AY38" s="176"/>
      <c r="AZ38" s="175"/>
      <c r="BA38" s="184"/>
      <c r="BB38" s="184"/>
      <c r="BC38" s="176"/>
      <c r="BD38" s="176"/>
      <c r="BE38" s="175"/>
      <c r="BF38" s="184"/>
      <c r="BG38" s="184"/>
      <c r="BH38" s="176"/>
      <c r="BI38" s="176"/>
      <c r="BJ38" s="175"/>
      <c r="BK38" s="184"/>
      <c r="BL38" s="184"/>
      <c r="BM38" s="129"/>
      <c r="BN38" s="129"/>
      <c r="BO38" s="130"/>
      <c r="BP38" s="97"/>
      <c r="BQ38" s="97"/>
      <c r="BR38" s="132"/>
      <c r="BS38" s="129"/>
      <c r="BT38" s="129"/>
      <c r="BU38" s="129"/>
      <c r="BV38" s="97"/>
      <c r="BW38" s="129"/>
      <c r="BX38" s="129"/>
      <c r="BY38" s="97"/>
      <c r="BZ38" s="129"/>
      <c r="CA38" s="130"/>
      <c r="CB38" s="129"/>
      <c r="CC38" s="134"/>
      <c r="CD38" s="134"/>
      <c r="CE38" s="134"/>
      <c r="CF38" s="134"/>
      <c r="CG38" s="134"/>
      <c r="CH38" s="134"/>
      <c r="CI38" s="134"/>
      <c r="CJ38" s="134"/>
      <c r="CK38" s="134"/>
      <c r="CL38" s="134"/>
      <c r="CM38" s="134"/>
      <c r="CN38" s="134"/>
      <c r="CO38" s="134"/>
      <c r="CP38" s="134"/>
      <c r="CQ38" s="134"/>
      <c r="CR38" s="134"/>
      <c r="CS38" s="134"/>
      <c r="CT38" s="134"/>
      <c r="CU38" s="134"/>
      <c r="CV38" s="134"/>
      <c r="CW38" s="134"/>
      <c r="CX38" s="134"/>
      <c r="CY38" s="134"/>
      <c r="CZ38" s="134"/>
      <c r="DA38" s="134"/>
      <c r="DB38" s="134"/>
    </row>
    <row r="39" spans="1:106" ht="16.5" customHeight="1" x14ac:dyDescent="0.3">
      <c r="A39" s="309"/>
      <c r="B39" s="310"/>
      <c r="C39" s="310"/>
      <c r="D39" s="310"/>
      <c r="E39" s="335"/>
      <c r="F39" s="310"/>
      <c r="G39" s="310"/>
      <c r="H39" s="310"/>
      <c r="I39" s="310"/>
      <c r="J39" s="309"/>
      <c r="K39" s="336"/>
      <c r="L39" s="333"/>
      <c r="M39" s="323"/>
      <c r="N39" s="323"/>
      <c r="O39" s="323"/>
      <c r="P39" s="333"/>
      <c r="Q39" s="334"/>
      <c r="R39" s="175">
        <v>5</v>
      </c>
      <c r="S39" s="178"/>
      <c r="T39" s="131" t="str">
        <f t="shared" si="14"/>
        <v/>
      </c>
      <c r="U39" s="131"/>
      <c r="V39" s="131"/>
      <c r="W39" s="131"/>
      <c r="X39" s="131"/>
      <c r="Y39" s="179"/>
      <c r="Z39" s="179"/>
      <c r="AA39" s="95" t="str">
        <f t="shared" si="11"/>
        <v/>
      </c>
      <c r="AB39" s="179"/>
      <c r="AC39" s="179"/>
      <c r="AD39" s="179"/>
      <c r="AE39" s="146" t="str">
        <f>IFERROR(IF(AND(T38="Probabilidad",T39="Probabilidad"),(AG38-(+AG38*AA39)),IF(AND(T38="Impacto",T39="Probabilidad"),(AG37-(+AG37*AA39)),IF(T39="Impacto",AG38,""))),"")</f>
        <v/>
      </c>
      <c r="AF39" s="128" t="str">
        <f t="shared" si="4"/>
        <v/>
      </c>
      <c r="AG39" s="95" t="str">
        <f t="shared" si="12"/>
        <v/>
      </c>
      <c r="AH39" s="128" t="str">
        <f t="shared" si="5"/>
        <v/>
      </c>
      <c r="AI39" s="95" t="str">
        <f>IFERROR(IF(AND(T38="Impacto",T39="Impacto"),(AI38-(+AI38*AA39)),IF(AND(T38="Probabilidad",T39="Impacto"),(AI37-(+AI37*AA39)),IF(T39="Probabilidad",AI38,""))),"")</f>
        <v/>
      </c>
      <c r="AJ39" s="96" t="str">
        <f t="shared" si="13"/>
        <v/>
      </c>
      <c r="AK39" s="318"/>
      <c r="AL39" s="176"/>
      <c r="AM39" s="175"/>
      <c r="AN39" s="184"/>
      <c r="AO39" s="97"/>
      <c r="AP39" s="129"/>
      <c r="AQ39" s="184"/>
      <c r="AR39" s="176"/>
      <c r="AS39" s="184"/>
      <c r="AT39" s="176"/>
      <c r="AU39" s="97"/>
      <c r="AV39" s="129"/>
      <c r="AW39" s="130"/>
      <c r="AX39" s="176"/>
      <c r="AY39" s="176"/>
      <c r="AZ39" s="175"/>
      <c r="BA39" s="184"/>
      <c r="BB39" s="184"/>
      <c r="BC39" s="176"/>
      <c r="BD39" s="176"/>
      <c r="BE39" s="175"/>
      <c r="BF39" s="184"/>
      <c r="BG39" s="184"/>
      <c r="BH39" s="176"/>
      <c r="BI39" s="176"/>
      <c r="BJ39" s="175"/>
      <c r="BK39" s="184"/>
      <c r="BL39" s="184"/>
      <c r="BM39" s="129"/>
      <c r="BN39" s="129"/>
      <c r="BO39" s="130"/>
      <c r="BP39" s="97"/>
      <c r="BQ39" s="97"/>
      <c r="BR39" s="132"/>
      <c r="BS39" s="129"/>
      <c r="BT39" s="129"/>
      <c r="BU39" s="129"/>
      <c r="BV39" s="97"/>
      <c r="BW39" s="129"/>
      <c r="BX39" s="129"/>
      <c r="BY39" s="97"/>
      <c r="BZ39" s="129"/>
      <c r="CA39" s="130"/>
      <c r="CB39" s="129"/>
      <c r="CC39" s="134"/>
      <c r="CD39" s="134"/>
      <c r="CE39" s="134"/>
      <c r="CF39" s="134"/>
      <c r="CG39" s="134"/>
      <c r="CH39" s="134"/>
      <c r="CI39" s="134"/>
      <c r="CJ39" s="134"/>
      <c r="CK39" s="134"/>
      <c r="CL39" s="134"/>
      <c r="CM39" s="134"/>
      <c r="CN39" s="134"/>
      <c r="CO39" s="134"/>
      <c r="CP39" s="134"/>
      <c r="CQ39" s="134"/>
      <c r="CR39" s="134"/>
      <c r="CS39" s="134"/>
      <c r="CT39" s="134"/>
      <c r="CU39" s="134"/>
      <c r="CV39" s="134"/>
      <c r="CW39" s="134"/>
      <c r="CX39" s="134"/>
      <c r="CY39" s="134"/>
      <c r="CZ39" s="134"/>
      <c r="DA39" s="134"/>
      <c r="DB39" s="134"/>
    </row>
    <row r="40" spans="1:106" ht="16.5" customHeight="1" x14ac:dyDescent="0.3">
      <c r="A40" s="309"/>
      <c r="B40" s="310"/>
      <c r="C40" s="310"/>
      <c r="D40" s="310"/>
      <c r="E40" s="335"/>
      <c r="F40" s="310"/>
      <c r="G40" s="310"/>
      <c r="H40" s="310"/>
      <c r="I40" s="310"/>
      <c r="J40" s="309"/>
      <c r="K40" s="336"/>
      <c r="L40" s="333"/>
      <c r="M40" s="324"/>
      <c r="N40" s="324"/>
      <c r="O40" s="324"/>
      <c r="P40" s="333"/>
      <c r="Q40" s="334"/>
      <c r="R40" s="175">
        <v>6</v>
      </c>
      <c r="S40" s="178"/>
      <c r="T40" s="131" t="str">
        <f t="shared" si="14"/>
        <v/>
      </c>
      <c r="U40" s="131"/>
      <c r="V40" s="131"/>
      <c r="W40" s="131"/>
      <c r="X40" s="131"/>
      <c r="Y40" s="179"/>
      <c r="Z40" s="179"/>
      <c r="AA40" s="95" t="str">
        <f t="shared" si="11"/>
        <v/>
      </c>
      <c r="AB40" s="179"/>
      <c r="AC40" s="179"/>
      <c r="AD40" s="179"/>
      <c r="AE40" s="146" t="str">
        <f>IFERROR(IF(AND(T39="Probabilidad",T40="Probabilidad"),(AG39-(+AG39*AA40)),IF(AND(T39="Impacto",T40="Probabilidad"),(AG38-(+AG38*AA40)),IF(T40="Impacto",AG39,""))),"")</f>
        <v/>
      </c>
      <c r="AF40" s="128" t="str">
        <f t="shared" si="4"/>
        <v/>
      </c>
      <c r="AG40" s="95" t="str">
        <f t="shared" si="12"/>
        <v/>
      </c>
      <c r="AH40" s="128" t="str">
        <f>IFERROR(IF(AI40="","",IF(AI40&lt;=0.2,"Leve",IF(AI40&lt;=0.4,"Menor",IF(AI40&lt;=0.6,"Moderado",IF(AI40&lt;=0.8,"Mayor","Catastrófico"))))),"")</f>
        <v/>
      </c>
      <c r="AI40" s="95" t="str">
        <f>IFERROR(IF(AND(T39="Impacto",T40="Impacto"),(AI39-(+AI39*AA40)),IF(AND(T39="Probabilidad",T40="Impacto"),(AI38-(+AI38*AA40)),IF(T40="Probabilidad",AI39,""))),"")</f>
        <v/>
      </c>
      <c r="AJ40" s="96" t="str">
        <f t="shared" si="13"/>
        <v/>
      </c>
      <c r="AK40" s="319"/>
      <c r="AL40" s="176"/>
      <c r="AM40" s="175"/>
      <c r="AN40" s="184"/>
      <c r="AO40" s="97"/>
      <c r="AP40" s="129"/>
      <c r="AQ40" s="184"/>
      <c r="AR40" s="176"/>
      <c r="AS40" s="184"/>
      <c r="AT40" s="176"/>
      <c r="AU40" s="97"/>
      <c r="AV40" s="129"/>
      <c r="AW40" s="130"/>
      <c r="AX40" s="176"/>
      <c r="AY40" s="176"/>
      <c r="AZ40" s="175"/>
      <c r="BA40" s="184"/>
      <c r="BB40" s="184"/>
      <c r="BC40" s="176"/>
      <c r="BD40" s="176"/>
      <c r="BE40" s="175"/>
      <c r="BF40" s="184"/>
      <c r="BG40" s="184"/>
      <c r="BH40" s="176"/>
      <c r="BI40" s="176"/>
      <c r="BJ40" s="175"/>
      <c r="BK40" s="184"/>
      <c r="BL40" s="184"/>
      <c r="BM40" s="129"/>
      <c r="BN40" s="129"/>
      <c r="BO40" s="130"/>
      <c r="BP40" s="97"/>
      <c r="BQ40" s="97"/>
      <c r="BR40" s="132"/>
      <c r="BS40" s="129"/>
      <c r="BT40" s="129"/>
      <c r="BU40" s="129"/>
      <c r="BV40" s="97"/>
      <c r="BW40" s="129"/>
      <c r="BX40" s="129"/>
      <c r="BY40" s="97"/>
      <c r="BZ40" s="129"/>
      <c r="CA40" s="130"/>
      <c r="CB40" s="129"/>
      <c r="CC40" s="134"/>
      <c r="CD40" s="134"/>
      <c r="CE40" s="134"/>
      <c r="CF40" s="134"/>
      <c r="CG40" s="134"/>
      <c r="CH40" s="134"/>
      <c r="CI40" s="134"/>
      <c r="CJ40" s="134"/>
      <c r="CK40" s="134"/>
      <c r="CL40" s="134"/>
      <c r="CM40" s="134"/>
      <c r="CN40" s="134"/>
      <c r="CO40" s="134"/>
      <c r="CP40" s="134"/>
      <c r="CQ40" s="134"/>
      <c r="CR40" s="134"/>
      <c r="CS40" s="134"/>
      <c r="CT40" s="134"/>
      <c r="CU40" s="134"/>
      <c r="CV40" s="134"/>
      <c r="CW40" s="134"/>
      <c r="CX40" s="134"/>
      <c r="CY40" s="134"/>
      <c r="CZ40" s="134"/>
      <c r="DA40" s="134"/>
      <c r="DB40" s="134"/>
    </row>
    <row r="41" spans="1:106" ht="16.5" customHeight="1" x14ac:dyDescent="0.3">
      <c r="A41" s="309">
        <v>7</v>
      </c>
      <c r="B41" s="310"/>
      <c r="C41" s="310"/>
      <c r="D41" s="310"/>
      <c r="E41" s="335"/>
      <c r="F41" s="310"/>
      <c r="G41" s="310"/>
      <c r="H41" s="310"/>
      <c r="I41" s="310"/>
      <c r="J41" s="309"/>
      <c r="K41" s="336" t="str">
        <f>IF(J41&lt;=0,"",IF(J41&lt;=2,"Muy Baja",IF(J41&lt;=24,"Baja",IF(J41&lt;=500,"Media",IF(J41&lt;=5000,"Alta","Muy Alta")))))</f>
        <v/>
      </c>
      <c r="L41" s="333" t="str">
        <f>IF(K41="","",IF(K41="Muy Baja",0.2,IF(K41="Baja",0.4,IF(K41="Media",0.6,IF(K41="Alta",0.8,IF(K41="Muy Alta",1,))))))</f>
        <v/>
      </c>
      <c r="M41" s="331"/>
      <c r="N41" s="331">
        <f ca="1">IF(NOT(ISERROR(MATCH(M41,'Tabla Impacto'!$B$221:$B$223,0))),'Tabla Impacto'!$F$223&amp;"Por favor no seleccionar los criterios de impacto(Afectación Económica o presupuestal y Pérdida Reputacional)",M41)</f>
        <v>0</v>
      </c>
      <c r="O41" s="332" t="str">
        <f ca="1">IF(OR(N41='Tabla Impacto'!$C$11,N41='Tabla Impacto'!$D$11),"Leve",IF(OR(N41='Tabla Impacto'!$C$12,N41='Tabla Impacto'!$D$12),"Menor",IF(OR(N41='Tabla Impacto'!$C$13,N41='Tabla Impacto'!$D$13),"Moderado",IF(OR(N41='Tabla Impacto'!$C$14,N41='Tabla Impacto'!$D$14),"Mayor",IF(OR(N41='Tabla Impacto'!$C$15,N41='Tabla Impacto'!$D$15),"Catastrófico","")))))</f>
        <v/>
      </c>
      <c r="P41" s="333" t="str">
        <f ca="1">IF(O41="","",IF(O41="Leve",0.2,IF(O41="Menor",0.4,IF(O41="Moderado",0.6,IF(O41="Mayor",0.8,IF(O41="Catastrófico",1,))))))</f>
        <v/>
      </c>
      <c r="Q41" s="334" t="str">
        <f t="shared" ref="Q41" ca="1" si="15">IF(OR(AND(K41="Muy Baja",O41="Leve"),AND(K41="Muy Baja",O41="Menor"),AND(K41="Baja",O41="Leve")),"Bajo",IF(OR(AND(K41="Muy baja",O41="Moderado"),AND(K41="Baja",O41="Menor"),AND(K41="Baja",O41="Moderado"),AND(K41="Media",O41="Leve"),AND(K41="Media",O41="Menor"),AND(K41="Media",O41="Moderado"),AND(K41="Alta",O41="Leve"),AND(K41="Alta",O41="Menor")),"Moderado",IF(OR(AND(K41="Muy Baja",O41="Mayor"),AND(K41="Baja",O41="Mayor"),AND(K41="Media",O41="Mayor"),AND(K41="Alta",O41="Moderado"),AND(K41="Alta",O41="Mayor"),AND(K41="Muy Alta",O41="Leve"),AND(K41="Muy Alta",O41="Menor"),AND(K41="Muy Alta",O41="Moderado"),AND(K41="Muy Alta",O41="Mayor")),"Alto",IF(OR(AND(K41="Muy Baja",O41="Catastrófico"),AND(K41="Baja",O41="Catastrófico"),AND(K41="Media",O41="Catastrófico"),AND(K41="Alta",O41="Catastrófico"),AND(K41="Muy Alta",O41="Catastrófico")),"Extremo",""))))</f>
        <v/>
      </c>
      <c r="R41" s="175">
        <v>1</v>
      </c>
      <c r="S41" s="178"/>
      <c r="T41" s="131" t="str">
        <f t="shared" si="14"/>
        <v/>
      </c>
      <c r="U41" s="131"/>
      <c r="V41" s="131"/>
      <c r="W41" s="131"/>
      <c r="X41" s="131"/>
      <c r="Y41" s="179"/>
      <c r="Z41" s="179"/>
      <c r="AA41" s="95" t="str">
        <f t="shared" si="11"/>
        <v/>
      </c>
      <c r="AB41" s="179"/>
      <c r="AC41" s="179"/>
      <c r="AD41" s="179"/>
      <c r="AE41" s="146" t="str">
        <f>IFERROR(IF(T41="Probabilidad",(L41-(+L41*AA41)),IF(T41="Impacto",L41,"")),"")</f>
        <v/>
      </c>
      <c r="AF41" s="128" t="str">
        <f>IFERROR(IF(AE41="","",IF(AE41&lt;=0.2,"Muy Baja",IF(AE41&lt;=0.4,"Baja",IF(AE41&lt;=0.6,"Media",IF(AE41&lt;=0.8,"Alta","Muy Alta"))))),"")</f>
        <v/>
      </c>
      <c r="AG41" s="95" t="str">
        <f t="shared" si="12"/>
        <v/>
      </c>
      <c r="AH41" s="128" t="str">
        <f>IFERROR(IF(AI41="","",IF(AI41&lt;=0.2,"Leve",IF(AI41&lt;=0.4,"Menor",IF(AI41&lt;=0.6,"Moderado",IF(AI41&lt;=0.8,"Mayor","Catastrófico"))))),"")</f>
        <v/>
      </c>
      <c r="AI41" s="95" t="str">
        <f>IFERROR(IF(T41="Impacto",(P41-(+P41*AA41)),IF(T41="Probabilidad",P41,"")),"")</f>
        <v/>
      </c>
      <c r="AJ41" s="96" t="str">
        <f t="shared" si="13"/>
        <v/>
      </c>
      <c r="AK41" s="317"/>
      <c r="AL41" s="176"/>
      <c r="AM41" s="175"/>
      <c r="AN41" s="184"/>
      <c r="AO41" s="97"/>
      <c r="AP41" s="129"/>
      <c r="AQ41" s="184"/>
      <c r="AR41" s="176"/>
      <c r="AS41" s="184"/>
      <c r="AT41" s="176"/>
      <c r="AU41" s="97"/>
      <c r="AV41" s="129"/>
      <c r="AW41" s="130"/>
      <c r="AX41" s="176"/>
      <c r="AY41" s="176"/>
      <c r="AZ41" s="175"/>
      <c r="BA41" s="184"/>
      <c r="BB41" s="184"/>
      <c r="BC41" s="176"/>
      <c r="BD41" s="176"/>
      <c r="BE41" s="175"/>
      <c r="BF41" s="184"/>
      <c r="BG41" s="184"/>
      <c r="BH41" s="176"/>
      <c r="BI41" s="176"/>
      <c r="BJ41" s="175"/>
      <c r="BK41" s="184"/>
      <c r="BL41" s="184"/>
      <c r="BM41" s="129"/>
      <c r="BN41" s="129"/>
      <c r="BO41" s="130"/>
      <c r="BP41" s="97"/>
      <c r="BQ41" s="97"/>
      <c r="BR41" s="132"/>
      <c r="BS41" s="129"/>
      <c r="BT41" s="129"/>
      <c r="BU41" s="129"/>
      <c r="BV41" s="97"/>
      <c r="BW41" s="129"/>
      <c r="BX41" s="129"/>
      <c r="BY41" s="97"/>
      <c r="BZ41" s="129"/>
      <c r="CA41" s="130"/>
      <c r="CB41" s="129"/>
      <c r="CC41" s="134"/>
      <c r="CD41" s="134"/>
      <c r="CE41" s="134"/>
      <c r="CF41" s="134"/>
      <c r="CG41" s="134"/>
      <c r="CH41" s="134"/>
      <c r="CI41" s="134"/>
      <c r="CJ41" s="134"/>
      <c r="CK41" s="134"/>
      <c r="CL41" s="134"/>
      <c r="CM41" s="134"/>
      <c r="CN41" s="134"/>
      <c r="CO41" s="134"/>
      <c r="CP41" s="134"/>
      <c r="CQ41" s="134"/>
      <c r="CR41" s="134"/>
      <c r="CS41" s="134"/>
      <c r="CT41" s="134"/>
      <c r="CU41" s="134"/>
      <c r="CV41" s="134"/>
      <c r="CW41" s="134"/>
      <c r="CX41" s="134"/>
      <c r="CY41" s="134"/>
      <c r="CZ41" s="134"/>
      <c r="DA41" s="134"/>
      <c r="DB41" s="134"/>
    </row>
    <row r="42" spans="1:106" ht="16.5" customHeight="1" x14ac:dyDescent="0.3">
      <c r="A42" s="309"/>
      <c r="B42" s="310"/>
      <c r="C42" s="310"/>
      <c r="D42" s="310"/>
      <c r="E42" s="335"/>
      <c r="F42" s="310"/>
      <c r="G42" s="310"/>
      <c r="H42" s="310"/>
      <c r="I42" s="310"/>
      <c r="J42" s="309"/>
      <c r="K42" s="336"/>
      <c r="L42" s="333"/>
      <c r="M42" s="323"/>
      <c r="N42" s="323"/>
      <c r="O42" s="323"/>
      <c r="P42" s="333"/>
      <c r="Q42" s="334"/>
      <c r="R42" s="175">
        <v>2</v>
      </c>
      <c r="S42" s="178"/>
      <c r="T42" s="131" t="str">
        <f t="shared" si="14"/>
        <v/>
      </c>
      <c r="U42" s="131"/>
      <c r="V42" s="131"/>
      <c r="W42" s="131"/>
      <c r="X42" s="131"/>
      <c r="Y42" s="179"/>
      <c r="Z42" s="179"/>
      <c r="AA42" s="95" t="str">
        <f t="shared" si="11"/>
        <v/>
      </c>
      <c r="AB42" s="179"/>
      <c r="AC42" s="179"/>
      <c r="AD42" s="179"/>
      <c r="AE42" s="146" t="str">
        <f>IFERROR(IF(AND(T41="Probabilidad",T42="Probabilidad"),(AG41-(+AG41*AA42)),IF(T42="Probabilidad",(L41-(+L41*AA42)),IF(T42="Impacto",AG41,""))),"")</f>
        <v/>
      </c>
      <c r="AF42" s="128" t="str">
        <f t="shared" si="4"/>
        <v/>
      </c>
      <c r="AG42" s="95" t="str">
        <f t="shared" si="12"/>
        <v/>
      </c>
      <c r="AH42" s="128" t="str">
        <f t="shared" si="5"/>
        <v/>
      </c>
      <c r="AI42" s="95" t="str">
        <f>IFERROR(IF(AND(T41="Impacto",T42="Impacto"),(AI35-(+AI35*AA42)),IF(T42="Impacto",($P$41-(+$P$41*AA42)),IF(T42="Probabilidad",AI35,""))),"")</f>
        <v/>
      </c>
      <c r="AJ42" s="96" t="str">
        <f t="shared" si="13"/>
        <v/>
      </c>
      <c r="AK42" s="318"/>
      <c r="AL42" s="176"/>
      <c r="AM42" s="175"/>
      <c r="AN42" s="184"/>
      <c r="AO42" s="97"/>
      <c r="AP42" s="129"/>
      <c r="AQ42" s="184"/>
      <c r="AR42" s="176"/>
      <c r="AS42" s="184"/>
      <c r="AT42" s="176"/>
      <c r="AU42" s="97"/>
      <c r="AV42" s="129"/>
      <c r="AW42" s="130"/>
      <c r="AX42" s="176"/>
      <c r="AY42" s="176"/>
      <c r="AZ42" s="175"/>
      <c r="BA42" s="184"/>
      <c r="BB42" s="184"/>
      <c r="BC42" s="176"/>
      <c r="BD42" s="176"/>
      <c r="BE42" s="175"/>
      <c r="BF42" s="184"/>
      <c r="BG42" s="184"/>
      <c r="BH42" s="176"/>
      <c r="BI42" s="176"/>
      <c r="BJ42" s="175"/>
      <c r="BK42" s="184"/>
      <c r="BL42" s="184"/>
      <c r="BM42" s="129"/>
      <c r="BN42" s="129"/>
      <c r="BO42" s="130"/>
      <c r="BP42" s="97"/>
      <c r="BQ42" s="97"/>
      <c r="BR42" s="132"/>
      <c r="BS42" s="129"/>
      <c r="BT42" s="129"/>
      <c r="BU42" s="129"/>
      <c r="BV42" s="97"/>
      <c r="BW42" s="129"/>
      <c r="BX42" s="129"/>
      <c r="BY42" s="97"/>
      <c r="BZ42" s="129"/>
      <c r="CA42" s="130"/>
      <c r="CB42" s="129"/>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row>
    <row r="43" spans="1:106" ht="16.5" customHeight="1" x14ac:dyDescent="0.3">
      <c r="A43" s="309"/>
      <c r="B43" s="310"/>
      <c r="C43" s="310"/>
      <c r="D43" s="310"/>
      <c r="E43" s="335"/>
      <c r="F43" s="310"/>
      <c r="G43" s="310"/>
      <c r="H43" s="310"/>
      <c r="I43" s="310"/>
      <c r="J43" s="309"/>
      <c r="K43" s="336"/>
      <c r="L43" s="333"/>
      <c r="M43" s="323"/>
      <c r="N43" s="323"/>
      <c r="O43" s="323"/>
      <c r="P43" s="333"/>
      <c r="Q43" s="334"/>
      <c r="R43" s="175">
        <v>3</v>
      </c>
      <c r="S43" s="192"/>
      <c r="T43" s="131" t="str">
        <f t="shared" si="14"/>
        <v/>
      </c>
      <c r="U43" s="131"/>
      <c r="V43" s="131"/>
      <c r="W43" s="131"/>
      <c r="X43" s="131"/>
      <c r="Y43" s="179"/>
      <c r="Z43" s="179"/>
      <c r="AA43" s="95" t="str">
        <f t="shared" si="11"/>
        <v/>
      </c>
      <c r="AB43" s="179"/>
      <c r="AC43" s="179"/>
      <c r="AD43" s="179"/>
      <c r="AE43" s="146" t="str">
        <f>IFERROR(IF(AND(T42="Probabilidad",T43="Probabilidad"),(AG42-(+AG42*AA43)),IF(AND(T42="Impacto",T43="Probabilidad"),(AG41-(+AG41*AA43)),IF(T43="Impacto",AG42,""))),"")</f>
        <v/>
      </c>
      <c r="AF43" s="128" t="str">
        <f t="shared" si="4"/>
        <v/>
      </c>
      <c r="AG43" s="95" t="str">
        <f t="shared" si="12"/>
        <v/>
      </c>
      <c r="AH43" s="128" t="str">
        <f t="shared" si="5"/>
        <v/>
      </c>
      <c r="AI43" s="95" t="str">
        <f>IFERROR(IF(AND(T42="Impacto",T43="Impacto"),(AI42-(+AI42*AA43)),IF(AND(T42="Probabilidad",T43="Impacto"),(AI41-(+AI41*AA43)),IF(T43="Probabilidad",AI42,""))),"")</f>
        <v/>
      </c>
      <c r="AJ43" s="96" t="str">
        <f t="shared" si="13"/>
        <v/>
      </c>
      <c r="AK43" s="318"/>
      <c r="AL43" s="176"/>
      <c r="AM43" s="175"/>
      <c r="AN43" s="184"/>
      <c r="AO43" s="97"/>
      <c r="AP43" s="129"/>
      <c r="AQ43" s="184"/>
      <c r="AR43" s="176"/>
      <c r="AS43" s="184"/>
      <c r="AT43" s="176"/>
      <c r="AU43" s="97"/>
      <c r="AV43" s="129"/>
      <c r="AW43" s="130"/>
      <c r="AX43" s="176"/>
      <c r="AY43" s="176"/>
      <c r="AZ43" s="175"/>
      <c r="BA43" s="184"/>
      <c r="BB43" s="184"/>
      <c r="BC43" s="176"/>
      <c r="BD43" s="176"/>
      <c r="BE43" s="175"/>
      <c r="BF43" s="184"/>
      <c r="BG43" s="184"/>
      <c r="BH43" s="176"/>
      <c r="BI43" s="176"/>
      <c r="BJ43" s="175"/>
      <c r="BK43" s="184"/>
      <c r="BL43" s="184"/>
      <c r="BM43" s="129"/>
      <c r="BN43" s="129"/>
      <c r="BO43" s="130"/>
      <c r="BP43" s="97"/>
      <c r="BQ43" s="97"/>
      <c r="BR43" s="132"/>
      <c r="BS43" s="129"/>
      <c r="BT43" s="129"/>
      <c r="BU43" s="129"/>
      <c r="BV43" s="97"/>
      <c r="BW43" s="129"/>
      <c r="BX43" s="129"/>
      <c r="BY43" s="97"/>
      <c r="BZ43" s="129"/>
      <c r="CA43" s="130"/>
      <c r="CB43" s="129"/>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row>
    <row r="44" spans="1:106" ht="16.5" customHeight="1" x14ac:dyDescent="0.3">
      <c r="A44" s="309"/>
      <c r="B44" s="310"/>
      <c r="C44" s="310"/>
      <c r="D44" s="310"/>
      <c r="E44" s="335"/>
      <c r="F44" s="310"/>
      <c r="G44" s="310"/>
      <c r="H44" s="310"/>
      <c r="I44" s="310"/>
      <c r="J44" s="309"/>
      <c r="K44" s="336"/>
      <c r="L44" s="333"/>
      <c r="M44" s="323"/>
      <c r="N44" s="323"/>
      <c r="O44" s="323"/>
      <c r="P44" s="333"/>
      <c r="Q44" s="334"/>
      <c r="R44" s="175">
        <v>4</v>
      </c>
      <c r="S44" s="178"/>
      <c r="T44" s="131" t="str">
        <f t="shared" si="14"/>
        <v/>
      </c>
      <c r="U44" s="131"/>
      <c r="V44" s="131"/>
      <c r="W44" s="131"/>
      <c r="X44" s="131"/>
      <c r="Y44" s="179"/>
      <c r="Z44" s="179"/>
      <c r="AA44" s="95" t="str">
        <f t="shared" si="11"/>
        <v/>
      </c>
      <c r="AB44" s="179"/>
      <c r="AC44" s="179"/>
      <c r="AD44" s="179"/>
      <c r="AE44" s="146" t="str">
        <f>IFERROR(IF(AND(T43="Probabilidad",T44="Probabilidad"),(AG43-(+AG43*AA44)),IF(AND(T43="Impacto",T44="Probabilidad"),(AG42-(+AG42*AA44)),IF(T44="Impacto",AG43,""))),"")</f>
        <v/>
      </c>
      <c r="AF44" s="128" t="str">
        <f t="shared" si="4"/>
        <v/>
      </c>
      <c r="AG44" s="95" t="str">
        <f t="shared" si="12"/>
        <v/>
      </c>
      <c r="AH44" s="128" t="str">
        <f t="shared" si="5"/>
        <v/>
      </c>
      <c r="AI44" s="95" t="str">
        <f>IFERROR(IF(AND(T43="Impacto",T44="Impacto"),(AI43-(+AI43*AA44)),IF(AND(T43="Probabilidad",T44="Impacto"),(AI42-(+AI42*AA44)),IF(T44="Probabilidad",AI43,""))),"")</f>
        <v/>
      </c>
      <c r="AJ44" s="96" t="str">
        <f t="shared" si="13"/>
        <v/>
      </c>
      <c r="AK44" s="318"/>
      <c r="AL44" s="176"/>
      <c r="AM44" s="175"/>
      <c r="AN44" s="184"/>
      <c r="AO44" s="97"/>
      <c r="AP44" s="129"/>
      <c r="AQ44" s="184"/>
      <c r="AR44" s="176"/>
      <c r="AS44" s="184"/>
      <c r="AT44" s="176"/>
      <c r="AU44" s="97"/>
      <c r="AV44" s="129"/>
      <c r="AW44" s="130"/>
      <c r="AX44" s="176"/>
      <c r="AY44" s="176"/>
      <c r="AZ44" s="175"/>
      <c r="BA44" s="184"/>
      <c r="BB44" s="184"/>
      <c r="BC44" s="176"/>
      <c r="BD44" s="176"/>
      <c r="BE44" s="175"/>
      <c r="BF44" s="184"/>
      <c r="BG44" s="184"/>
      <c r="BH44" s="176"/>
      <c r="BI44" s="176"/>
      <c r="BJ44" s="175"/>
      <c r="BK44" s="184"/>
      <c r="BL44" s="184"/>
      <c r="BM44" s="129"/>
      <c r="BN44" s="129"/>
      <c r="BO44" s="130"/>
      <c r="BP44" s="97"/>
      <c r="BQ44" s="97"/>
      <c r="BR44" s="132"/>
      <c r="BS44" s="129"/>
      <c r="BT44" s="129"/>
      <c r="BU44" s="129"/>
      <c r="BV44" s="97"/>
      <c r="BW44" s="129"/>
      <c r="BX44" s="129"/>
      <c r="BY44" s="97"/>
      <c r="BZ44" s="129"/>
      <c r="CA44" s="130"/>
      <c r="CB44" s="129"/>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row>
    <row r="45" spans="1:106" ht="16.5" customHeight="1" x14ac:dyDescent="0.3">
      <c r="A45" s="309"/>
      <c r="B45" s="310"/>
      <c r="C45" s="310"/>
      <c r="D45" s="310"/>
      <c r="E45" s="335"/>
      <c r="F45" s="310"/>
      <c r="G45" s="310"/>
      <c r="H45" s="310"/>
      <c r="I45" s="310"/>
      <c r="J45" s="309"/>
      <c r="K45" s="336"/>
      <c r="L45" s="333"/>
      <c r="M45" s="323"/>
      <c r="N45" s="323"/>
      <c r="O45" s="323"/>
      <c r="P45" s="333"/>
      <c r="Q45" s="334"/>
      <c r="R45" s="175">
        <v>5</v>
      </c>
      <c r="S45" s="178"/>
      <c r="T45" s="131" t="str">
        <f t="shared" si="14"/>
        <v/>
      </c>
      <c r="U45" s="131"/>
      <c r="V45" s="131"/>
      <c r="W45" s="131"/>
      <c r="X45" s="131"/>
      <c r="Y45" s="179"/>
      <c r="Z45" s="179"/>
      <c r="AA45" s="95" t="str">
        <f t="shared" si="11"/>
        <v/>
      </c>
      <c r="AB45" s="179"/>
      <c r="AC45" s="179"/>
      <c r="AD45" s="179"/>
      <c r="AE45" s="146" t="str">
        <f>IFERROR(IF(AND(T44="Probabilidad",T45="Probabilidad"),(AG44-(+AG44*AA45)),IF(AND(T44="Impacto",T45="Probabilidad"),(AG43-(+AG43*AA45)),IF(T45="Impacto",AG44,""))),"")</f>
        <v/>
      </c>
      <c r="AF45" s="128" t="str">
        <f t="shared" si="4"/>
        <v/>
      </c>
      <c r="AG45" s="95" t="str">
        <f t="shared" si="12"/>
        <v/>
      </c>
      <c r="AH45" s="128" t="str">
        <f t="shared" si="5"/>
        <v/>
      </c>
      <c r="AI45" s="95" t="str">
        <f>IFERROR(IF(AND(T44="Impacto",T45="Impacto"),(AI44-(+AI44*AA45)),IF(AND(T44="Probabilidad",T45="Impacto"),(AI43-(+AI43*AA45)),IF(T45="Probabilidad",AI44,""))),"")</f>
        <v/>
      </c>
      <c r="AJ45" s="96" t="str">
        <f t="shared" si="13"/>
        <v/>
      </c>
      <c r="AK45" s="318"/>
      <c r="AL45" s="176"/>
      <c r="AM45" s="175"/>
      <c r="AN45" s="184"/>
      <c r="AO45" s="97"/>
      <c r="AP45" s="129"/>
      <c r="AQ45" s="184"/>
      <c r="AR45" s="176"/>
      <c r="AS45" s="184"/>
      <c r="AT45" s="176"/>
      <c r="AU45" s="97"/>
      <c r="AV45" s="129"/>
      <c r="AW45" s="130"/>
      <c r="AX45" s="176"/>
      <c r="AY45" s="176"/>
      <c r="AZ45" s="175"/>
      <c r="BA45" s="184"/>
      <c r="BB45" s="184"/>
      <c r="BC45" s="176"/>
      <c r="BD45" s="176"/>
      <c r="BE45" s="175"/>
      <c r="BF45" s="184"/>
      <c r="BG45" s="184"/>
      <c r="BH45" s="176"/>
      <c r="BI45" s="176"/>
      <c r="BJ45" s="175"/>
      <c r="BK45" s="184"/>
      <c r="BL45" s="184"/>
      <c r="BM45" s="129"/>
      <c r="BN45" s="129"/>
      <c r="BO45" s="130"/>
      <c r="BP45" s="97"/>
      <c r="BQ45" s="97"/>
      <c r="BR45" s="132"/>
      <c r="BS45" s="129"/>
      <c r="BT45" s="129"/>
      <c r="BU45" s="129"/>
      <c r="BV45" s="97"/>
      <c r="BW45" s="129"/>
      <c r="BX45" s="129"/>
      <c r="BY45" s="97"/>
      <c r="BZ45" s="129"/>
      <c r="CA45" s="130"/>
      <c r="CB45" s="129"/>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row>
    <row r="46" spans="1:106" ht="16.5" customHeight="1" x14ac:dyDescent="0.3">
      <c r="A46" s="309"/>
      <c r="B46" s="310"/>
      <c r="C46" s="310"/>
      <c r="D46" s="310"/>
      <c r="E46" s="335"/>
      <c r="F46" s="310"/>
      <c r="G46" s="310"/>
      <c r="H46" s="310"/>
      <c r="I46" s="310"/>
      <c r="J46" s="309"/>
      <c r="K46" s="336"/>
      <c r="L46" s="333"/>
      <c r="M46" s="324"/>
      <c r="N46" s="324"/>
      <c r="O46" s="324"/>
      <c r="P46" s="333"/>
      <c r="Q46" s="334"/>
      <c r="R46" s="175">
        <v>6</v>
      </c>
      <c r="S46" s="178"/>
      <c r="T46" s="131" t="str">
        <f t="shared" si="14"/>
        <v/>
      </c>
      <c r="U46" s="131"/>
      <c r="V46" s="131"/>
      <c r="W46" s="131"/>
      <c r="X46" s="131"/>
      <c r="Y46" s="179"/>
      <c r="Z46" s="179"/>
      <c r="AA46" s="95" t="str">
        <f t="shared" si="11"/>
        <v/>
      </c>
      <c r="AB46" s="179"/>
      <c r="AC46" s="179"/>
      <c r="AD46" s="179"/>
      <c r="AE46" s="146" t="str">
        <f>IFERROR(IF(AND(T45="Probabilidad",T46="Probabilidad"),(AG45-(+AG45*AA46)),IF(AND(T45="Impacto",T46="Probabilidad"),(AG44-(+AG44*AA46)),IF(T46="Impacto",AG45,""))),"")</f>
        <v/>
      </c>
      <c r="AF46" s="128" t="str">
        <f t="shared" si="4"/>
        <v/>
      </c>
      <c r="AG46" s="95" t="str">
        <f t="shared" si="12"/>
        <v/>
      </c>
      <c r="AH46" s="128" t="str">
        <f t="shared" si="5"/>
        <v/>
      </c>
      <c r="AI46" s="95" t="str">
        <f>IFERROR(IF(AND(T45="Impacto",T46="Impacto"),(AI45-(+AI45*AA46)),IF(AND(T45="Probabilidad",T46="Impacto"),(AI44-(+AI44*AA46)),IF(T46="Probabilidad",AI45,""))),"")</f>
        <v/>
      </c>
      <c r="AJ46" s="96" t="str">
        <f t="shared" si="13"/>
        <v/>
      </c>
      <c r="AK46" s="319"/>
      <c r="AL46" s="176"/>
      <c r="AM46" s="175"/>
      <c r="AN46" s="184"/>
      <c r="AO46" s="97"/>
      <c r="AP46" s="129"/>
      <c r="AQ46" s="184"/>
      <c r="AR46" s="176"/>
      <c r="AS46" s="184"/>
      <c r="AT46" s="176"/>
      <c r="AU46" s="97"/>
      <c r="AV46" s="129"/>
      <c r="AW46" s="130"/>
      <c r="AX46" s="176"/>
      <c r="AY46" s="176"/>
      <c r="AZ46" s="175"/>
      <c r="BA46" s="184"/>
      <c r="BB46" s="184"/>
      <c r="BC46" s="176"/>
      <c r="BD46" s="176"/>
      <c r="BE46" s="175"/>
      <c r="BF46" s="184"/>
      <c r="BG46" s="184"/>
      <c r="BH46" s="176"/>
      <c r="BI46" s="176"/>
      <c r="BJ46" s="175"/>
      <c r="BK46" s="184"/>
      <c r="BL46" s="184"/>
      <c r="BM46" s="129"/>
      <c r="BN46" s="129"/>
      <c r="BO46" s="130"/>
      <c r="BP46" s="97"/>
      <c r="BQ46" s="97"/>
      <c r="BR46" s="132"/>
      <c r="BS46" s="129"/>
      <c r="BT46" s="129"/>
      <c r="BU46" s="129"/>
      <c r="BV46" s="97"/>
      <c r="BW46" s="129"/>
      <c r="BX46" s="129"/>
      <c r="BY46" s="97"/>
      <c r="BZ46" s="129"/>
      <c r="CA46" s="130"/>
      <c r="CB46" s="129"/>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row>
    <row r="47" spans="1:106" ht="16.5" customHeight="1" x14ac:dyDescent="0.3">
      <c r="A47" s="309">
        <v>8</v>
      </c>
      <c r="B47" s="310"/>
      <c r="C47" s="310"/>
      <c r="D47" s="310"/>
      <c r="E47" s="335"/>
      <c r="F47" s="310"/>
      <c r="G47" s="310"/>
      <c r="H47" s="310"/>
      <c r="I47" s="310"/>
      <c r="J47" s="309"/>
      <c r="K47" s="336" t="str">
        <f>IF(J47&lt;=0,"",IF(J47&lt;=2,"Muy Baja",IF(J47&lt;=24,"Baja",IF(J47&lt;=500,"Media",IF(J47&lt;=5000,"Alta","Muy Alta")))))</f>
        <v/>
      </c>
      <c r="L47" s="333" t="str">
        <f>IF(K47="","",IF(K47="Muy Baja",0.2,IF(K47="Baja",0.4,IF(K47="Media",0.6,IF(K47="Alta",0.8,IF(K47="Muy Alta",1,))))))</f>
        <v/>
      </c>
      <c r="M47" s="331"/>
      <c r="N47" s="331">
        <f ca="1">IF(NOT(ISERROR(MATCH(M47,'Tabla Impacto'!$B$221:$B$223,0))),'Tabla Impacto'!$F$223&amp;"Por favor no seleccionar los criterios de impacto(Afectación Económica o presupuestal y Pérdida Reputacional)",M47)</f>
        <v>0</v>
      </c>
      <c r="O47" s="332" t="str">
        <f ca="1">IF(OR(N47='Tabla Impacto'!$C$11,N47='Tabla Impacto'!$D$11),"Leve",IF(OR(N47='Tabla Impacto'!$C$12,N47='Tabla Impacto'!$D$12),"Menor",IF(OR(N47='Tabla Impacto'!$C$13,N47='Tabla Impacto'!$D$13),"Moderado",IF(OR(N47='Tabla Impacto'!$C$14,N47='Tabla Impacto'!$D$14),"Mayor",IF(OR(N47='Tabla Impacto'!$C$15,N47='Tabla Impacto'!$D$15),"Catastrófico","")))))</f>
        <v/>
      </c>
      <c r="P47" s="333" t="str">
        <f ca="1">IF(O47="","",IF(O47="Leve",0.2,IF(O47="Menor",0.4,IF(O47="Moderado",0.6,IF(O47="Mayor",0.8,IF(O47="Catastrófico",1,))))))</f>
        <v/>
      </c>
      <c r="Q47" s="334" t="str">
        <f t="shared" ref="Q47" ca="1" si="16">IF(OR(AND(K47="Muy Baja",O47="Leve"),AND(K47="Muy Baja",O47="Menor"),AND(K47="Baja",O47="Leve")),"Bajo",IF(OR(AND(K47="Muy baja",O47="Moderado"),AND(K47="Baja",O47="Menor"),AND(K47="Baja",O47="Moderado"),AND(K47="Media",O47="Leve"),AND(K47="Media",O47="Menor"),AND(K47="Media",O47="Moderado"),AND(K47="Alta",O47="Leve"),AND(K47="Alta",O47="Menor")),"Moderado",IF(OR(AND(K47="Muy Baja",O47="Mayor"),AND(K47="Baja",O47="Mayor"),AND(K47="Media",O47="Mayor"),AND(K47="Alta",O47="Moderado"),AND(K47="Alta",O47="Mayor"),AND(K47="Muy Alta",O47="Leve"),AND(K47="Muy Alta",O47="Menor"),AND(K47="Muy Alta",O47="Moderado"),AND(K47="Muy Alta",O47="Mayor")),"Alto",IF(OR(AND(K47="Muy Baja",O47="Catastrófico"),AND(K47="Baja",O47="Catastrófico"),AND(K47="Media",O47="Catastrófico"),AND(K47="Alta",O47="Catastrófico"),AND(K47="Muy Alta",O47="Catastrófico")),"Extremo",""))))</f>
        <v/>
      </c>
      <c r="R47" s="175">
        <v>1</v>
      </c>
      <c r="S47" s="178"/>
      <c r="T47" s="131" t="str">
        <f t="shared" si="14"/>
        <v/>
      </c>
      <c r="U47" s="131"/>
      <c r="V47" s="131"/>
      <c r="W47" s="131"/>
      <c r="X47" s="131"/>
      <c r="Y47" s="179"/>
      <c r="Z47" s="179"/>
      <c r="AA47" s="95" t="str">
        <f t="shared" si="11"/>
        <v/>
      </c>
      <c r="AB47" s="179"/>
      <c r="AC47" s="179"/>
      <c r="AD47" s="179"/>
      <c r="AE47" s="146" t="str">
        <f>IFERROR(IF(T47="Probabilidad",(L47-(+L47*AA47)),IF(T47="Impacto",L47,"")),"")</f>
        <v/>
      </c>
      <c r="AF47" s="128" t="str">
        <f>IFERROR(IF(AE47="","",IF(AE47&lt;=0.2,"Muy Baja",IF(AE47&lt;=0.4,"Baja",IF(AE47&lt;=0.6,"Media",IF(AE47&lt;=0.8,"Alta","Muy Alta"))))),"")</f>
        <v/>
      </c>
      <c r="AG47" s="95" t="str">
        <f t="shared" si="12"/>
        <v/>
      </c>
      <c r="AH47" s="128" t="str">
        <f>IFERROR(IF(AI47="","",IF(AI47&lt;=0.2,"Leve",IF(AI47&lt;=0.4,"Menor",IF(AI47&lt;=0.6,"Moderado",IF(AI47&lt;=0.8,"Mayor","Catastrófico"))))),"")</f>
        <v/>
      </c>
      <c r="AI47" s="95" t="str">
        <f>IFERROR(IF(T47="Impacto",(P47-(+P47*AA47)),IF(T47="Probabilidad",P47,"")),"")</f>
        <v/>
      </c>
      <c r="AJ47" s="96" t="str">
        <f t="shared" si="13"/>
        <v/>
      </c>
      <c r="AK47" s="317"/>
      <c r="AL47" s="176"/>
      <c r="AM47" s="175"/>
      <c r="AN47" s="184"/>
      <c r="AO47" s="97"/>
      <c r="AP47" s="129"/>
      <c r="AQ47" s="184"/>
      <c r="AR47" s="176"/>
      <c r="AS47" s="184"/>
      <c r="AT47" s="176"/>
      <c r="AU47" s="97"/>
      <c r="AV47" s="129"/>
      <c r="AW47" s="130"/>
      <c r="AX47" s="176"/>
      <c r="AY47" s="176"/>
      <c r="AZ47" s="175"/>
      <c r="BA47" s="184"/>
      <c r="BB47" s="184"/>
      <c r="BC47" s="176"/>
      <c r="BD47" s="176"/>
      <c r="BE47" s="175"/>
      <c r="BF47" s="184"/>
      <c r="BG47" s="184"/>
      <c r="BH47" s="176"/>
      <c r="BI47" s="176"/>
      <c r="BJ47" s="175"/>
      <c r="BK47" s="184"/>
      <c r="BL47" s="184"/>
      <c r="BM47" s="129"/>
      <c r="BN47" s="129"/>
      <c r="BO47" s="130"/>
      <c r="BP47" s="97"/>
      <c r="BQ47" s="97"/>
      <c r="BR47" s="132"/>
      <c r="BS47" s="129"/>
      <c r="BT47" s="129"/>
      <c r="BU47" s="129"/>
      <c r="BV47" s="97"/>
      <c r="BW47" s="129"/>
      <c r="BX47" s="129"/>
      <c r="BY47" s="97"/>
      <c r="BZ47" s="129"/>
      <c r="CA47" s="130"/>
      <c r="CB47" s="129"/>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row>
    <row r="48" spans="1:106" ht="16.5" customHeight="1" x14ac:dyDescent="0.3">
      <c r="A48" s="309"/>
      <c r="B48" s="310"/>
      <c r="C48" s="310"/>
      <c r="D48" s="310"/>
      <c r="E48" s="335"/>
      <c r="F48" s="310"/>
      <c r="G48" s="310"/>
      <c r="H48" s="310"/>
      <c r="I48" s="310"/>
      <c r="J48" s="309"/>
      <c r="K48" s="336"/>
      <c r="L48" s="333"/>
      <c r="M48" s="323"/>
      <c r="N48" s="323"/>
      <c r="O48" s="323"/>
      <c r="P48" s="333"/>
      <c r="Q48" s="334"/>
      <c r="R48" s="175">
        <v>2</v>
      </c>
      <c r="S48" s="178"/>
      <c r="T48" s="131" t="str">
        <f t="shared" si="14"/>
        <v/>
      </c>
      <c r="U48" s="131"/>
      <c r="V48" s="131"/>
      <c r="W48" s="131"/>
      <c r="X48" s="131"/>
      <c r="Y48" s="179"/>
      <c r="Z48" s="179"/>
      <c r="AA48" s="95" t="str">
        <f t="shared" si="11"/>
        <v/>
      </c>
      <c r="AB48" s="179"/>
      <c r="AC48" s="179"/>
      <c r="AD48" s="179"/>
      <c r="AE48" s="146" t="str">
        <f>IFERROR(IF(AND(T47="Probabilidad",T48="Probabilidad"),(AG47-(+AG47*AA48)),IF(T48="Probabilidad",(L47-(+L47*AA48)),IF(T48="Impacto",AG47,""))),"")</f>
        <v/>
      </c>
      <c r="AF48" s="128" t="str">
        <f t="shared" si="4"/>
        <v/>
      </c>
      <c r="AG48" s="95" t="str">
        <f t="shared" si="12"/>
        <v/>
      </c>
      <c r="AH48" s="128" t="str">
        <f t="shared" si="5"/>
        <v/>
      </c>
      <c r="AI48" s="95" t="str">
        <f>IFERROR(IF(AND(T47="Impacto",T48="Impacto"),(AI41-(+AI41*AA48)),IF(T48="Impacto",($P$47-(+$P$47*AA48)),IF(T48="Probabilidad",AI41,""))),"")</f>
        <v/>
      </c>
      <c r="AJ48" s="96" t="str">
        <f t="shared" si="13"/>
        <v/>
      </c>
      <c r="AK48" s="318"/>
      <c r="AL48" s="176"/>
      <c r="AM48" s="175"/>
      <c r="AN48" s="184"/>
      <c r="AO48" s="97"/>
      <c r="AP48" s="129"/>
      <c r="AQ48" s="184"/>
      <c r="AR48" s="176"/>
      <c r="AS48" s="184"/>
      <c r="AT48" s="176"/>
      <c r="AU48" s="97"/>
      <c r="AV48" s="129"/>
      <c r="AW48" s="130"/>
      <c r="AX48" s="176"/>
      <c r="AY48" s="176"/>
      <c r="AZ48" s="175"/>
      <c r="BA48" s="184"/>
      <c r="BB48" s="184"/>
      <c r="BC48" s="176"/>
      <c r="BD48" s="176"/>
      <c r="BE48" s="175"/>
      <c r="BF48" s="184"/>
      <c r="BG48" s="184"/>
      <c r="BH48" s="176"/>
      <c r="BI48" s="176"/>
      <c r="BJ48" s="175"/>
      <c r="BK48" s="184"/>
      <c r="BL48" s="184"/>
      <c r="BM48" s="129"/>
      <c r="BN48" s="129"/>
      <c r="BO48" s="130"/>
      <c r="BP48" s="97"/>
      <c r="BQ48" s="97"/>
      <c r="BR48" s="132"/>
      <c r="BS48" s="129"/>
      <c r="BT48" s="129"/>
      <c r="BU48" s="129"/>
      <c r="BV48" s="97"/>
      <c r="BW48" s="129"/>
      <c r="BX48" s="129"/>
      <c r="BY48" s="97"/>
      <c r="BZ48" s="129"/>
      <c r="CA48" s="130"/>
      <c r="CB48" s="129"/>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row>
    <row r="49" spans="1:106" ht="16.5" customHeight="1" x14ac:dyDescent="0.3">
      <c r="A49" s="309"/>
      <c r="B49" s="310"/>
      <c r="C49" s="310"/>
      <c r="D49" s="310"/>
      <c r="E49" s="335"/>
      <c r="F49" s="310"/>
      <c r="G49" s="310"/>
      <c r="H49" s="310"/>
      <c r="I49" s="310"/>
      <c r="J49" s="309"/>
      <c r="K49" s="336"/>
      <c r="L49" s="333"/>
      <c r="M49" s="323"/>
      <c r="N49" s="323"/>
      <c r="O49" s="323"/>
      <c r="P49" s="333"/>
      <c r="Q49" s="334"/>
      <c r="R49" s="175">
        <v>3</v>
      </c>
      <c r="S49" s="192"/>
      <c r="T49" s="131" t="str">
        <f t="shared" si="14"/>
        <v/>
      </c>
      <c r="U49" s="131"/>
      <c r="V49" s="131"/>
      <c r="W49" s="131"/>
      <c r="X49" s="131"/>
      <c r="Y49" s="179"/>
      <c r="Z49" s="179"/>
      <c r="AA49" s="95" t="str">
        <f t="shared" si="11"/>
        <v/>
      </c>
      <c r="AB49" s="179"/>
      <c r="AC49" s="179"/>
      <c r="AD49" s="179"/>
      <c r="AE49" s="146" t="str">
        <f>IFERROR(IF(AND(T48="Probabilidad",T49="Probabilidad"),(AG48-(+AG48*AA49)),IF(AND(T48="Impacto",T49="Probabilidad"),(AG47-(+AG47*AA49)),IF(T49="Impacto",AG48,""))),"")</f>
        <v/>
      </c>
      <c r="AF49" s="128" t="str">
        <f t="shared" si="4"/>
        <v/>
      </c>
      <c r="AG49" s="95" t="str">
        <f t="shared" si="12"/>
        <v/>
      </c>
      <c r="AH49" s="128" t="str">
        <f t="shared" si="5"/>
        <v/>
      </c>
      <c r="AI49" s="95" t="str">
        <f>IFERROR(IF(AND(T48="Impacto",T49="Impacto"),(AI48-(+AI48*AA49)),IF(AND(T48="Probabilidad",T49="Impacto"),(AI47-(+AI47*AA49)),IF(T49="Probabilidad",AI48,""))),"")</f>
        <v/>
      </c>
      <c r="AJ49" s="96" t="str">
        <f t="shared" si="13"/>
        <v/>
      </c>
      <c r="AK49" s="318"/>
      <c r="AL49" s="176"/>
      <c r="AM49" s="175"/>
      <c r="AN49" s="184"/>
      <c r="AO49" s="97"/>
      <c r="AP49" s="129"/>
      <c r="AQ49" s="184"/>
      <c r="AR49" s="176"/>
      <c r="AS49" s="184"/>
      <c r="AT49" s="176"/>
      <c r="AU49" s="97"/>
      <c r="AV49" s="129"/>
      <c r="AW49" s="130"/>
      <c r="AX49" s="176"/>
      <c r="AY49" s="176"/>
      <c r="AZ49" s="175"/>
      <c r="BA49" s="184"/>
      <c r="BB49" s="184"/>
      <c r="BC49" s="176"/>
      <c r="BD49" s="176"/>
      <c r="BE49" s="175"/>
      <c r="BF49" s="184"/>
      <c r="BG49" s="184"/>
      <c r="BH49" s="176"/>
      <c r="BI49" s="176"/>
      <c r="BJ49" s="175"/>
      <c r="BK49" s="184"/>
      <c r="BL49" s="184"/>
      <c r="BM49" s="129"/>
      <c r="BN49" s="129"/>
      <c r="BO49" s="130"/>
      <c r="BP49" s="97"/>
      <c r="BQ49" s="97"/>
      <c r="BR49" s="132"/>
      <c r="BS49" s="129"/>
      <c r="BT49" s="129"/>
      <c r="BU49" s="129"/>
      <c r="BV49" s="97"/>
      <c r="BW49" s="129"/>
      <c r="BX49" s="129"/>
      <c r="BY49" s="97"/>
      <c r="BZ49" s="129"/>
      <c r="CA49" s="130"/>
      <c r="CB49" s="129"/>
      <c r="CC49" s="134"/>
      <c r="CD49" s="134"/>
      <c r="CE49" s="134"/>
      <c r="CF49" s="134"/>
      <c r="CG49" s="134"/>
      <c r="CH49" s="134"/>
      <c r="CI49" s="134"/>
      <c r="CJ49" s="134"/>
      <c r="CK49" s="134"/>
      <c r="CL49" s="134"/>
      <c r="CM49" s="134"/>
      <c r="CN49" s="134"/>
      <c r="CO49" s="134"/>
      <c r="CP49" s="134"/>
      <c r="CQ49" s="134"/>
      <c r="CR49" s="134"/>
      <c r="CS49" s="134"/>
      <c r="CT49" s="134"/>
      <c r="CU49" s="134"/>
      <c r="CV49" s="134"/>
      <c r="CW49" s="134"/>
      <c r="CX49" s="134"/>
      <c r="CY49" s="134"/>
      <c r="CZ49" s="134"/>
      <c r="DA49" s="134"/>
      <c r="DB49" s="134"/>
    </row>
    <row r="50" spans="1:106" ht="16.5" customHeight="1" x14ac:dyDescent="0.3">
      <c r="A50" s="309"/>
      <c r="B50" s="310"/>
      <c r="C50" s="310"/>
      <c r="D50" s="310"/>
      <c r="E50" s="335"/>
      <c r="F50" s="310"/>
      <c r="G50" s="310"/>
      <c r="H50" s="310"/>
      <c r="I50" s="310"/>
      <c r="J50" s="309"/>
      <c r="K50" s="336"/>
      <c r="L50" s="333"/>
      <c r="M50" s="323"/>
      <c r="N50" s="323"/>
      <c r="O50" s="323"/>
      <c r="P50" s="333"/>
      <c r="Q50" s="334"/>
      <c r="R50" s="175">
        <v>4</v>
      </c>
      <c r="S50" s="178"/>
      <c r="T50" s="131" t="str">
        <f t="shared" si="14"/>
        <v/>
      </c>
      <c r="U50" s="131"/>
      <c r="V50" s="131"/>
      <c r="W50" s="131"/>
      <c r="X50" s="131"/>
      <c r="Y50" s="179"/>
      <c r="Z50" s="179"/>
      <c r="AA50" s="95" t="str">
        <f t="shared" si="11"/>
        <v/>
      </c>
      <c r="AB50" s="179"/>
      <c r="AC50" s="179"/>
      <c r="AD50" s="179"/>
      <c r="AE50" s="146" t="str">
        <f>IFERROR(IF(AND(T49="Probabilidad",T50="Probabilidad"),(AG49-(+AG49*AA50)),IF(AND(T49="Impacto",T50="Probabilidad"),(AG48-(+AG48*AA50)),IF(T50="Impacto",AG49,""))),"")</f>
        <v/>
      </c>
      <c r="AF50" s="128" t="str">
        <f t="shared" si="4"/>
        <v/>
      </c>
      <c r="AG50" s="95" t="str">
        <f t="shared" si="12"/>
        <v/>
      </c>
      <c r="AH50" s="128" t="str">
        <f t="shared" si="5"/>
        <v/>
      </c>
      <c r="AI50" s="95" t="str">
        <f>IFERROR(IF(AND(T49="Impacto",T50="Impacto"),(AI49-(+AI49*AA50)),IF(AND(T49="Probabilidad",T50="Impacto"),(AI48-(+AI48*AA50)),IF(T50="Probabilidad",AI49,""))),"")</f>
        <v/>
      </c>
      <c r="AJ50" s="96" t="str">
        <f t="shared" si="13"/>
        <v/>
      </c>
      <c r="AK50" s="318"/>
      <c r="AL50" s="176"/>
      <c r="AM50" s="175"/>
      <c r="AN50" s="184"/>
      <c r="AO50" s="97"/>
      <c r="AP50" s="129"/>
      <c r="AQ50" s="184"/>
      <c r="AR50" s="176"/>
      <c r="AS50" s="184"/>
      <c r="AT50" s="176"/>
      <c r="AU50" s="97"/>
      <c r="AV50" s="129"/>
      <c r="AW50" s="130"/>
      <c r="AX50" s="176"/>
      <c r="AY50" s="176"/>
      <c r="AZ50" s="175"/>
      <c r="BA50" s="184"/>
      <c r="BB50" s="184"/>
      <c r="BC50" s="176"/>
      <c r="BD50" s="176"/>
      <c r="BE50" s="175"/>
      <c r="BF50" s="184"/>
      <c r="BG50" s="184"/>
      <c r="BH50" s="176"/>
      <c r="BI50" s="176"/>
      <c r="BJ50" s="175"/>
      <c r="BK50" s="184"/>
      <c r="BL50" s="184"/>
      <c r="BM50" s="129"/>
      <c r="BN50" s="129"/>
      <c r="BO50" s="130"/>
      <c r="BP50" s="97"/>
      <c r="BQ50" s="97"/>
      <c r="BR50" s="132"/>
      <c r="BS50" s="129"/>
      <c r="BT50" s="129"/>
      <c r="BU50" s="129"/>
      <c r="BV50" s="97"/>
      <c r="BW50" s="129"/>
      <c r="BX50" s="129"/>
      <c r="BY50" s="97"/>
      <c r="BZ50" s="129"/>
      <c r="CA50" s="130"/>
      <c r="CB50" s="129"/>
      <c r="CC50" s="134"/>
      <c r="CD50" s="134"/>
      <c r="CE50" s="134"/>
      <c r="CF50" s="134"/>
      <c r="CG50" s="134"/>
      <c r="CH50" s="134"/>
      <c r="CI50" s="134"/>
      <c r="CJ50" s="134"/>
      <c r="CK50" s="134"/>
      <c r="CL50" s="134"/>
      <c r="CM50" s="134"/>
      <c r="CN50" s="134"/>
      <c r="CO50" s="134"/>
      <c r="CP50" s="134"/>
      <c r="CQ50" s="134"/>
      <c r="CR50" s="134"/>
      <c r="CS50" s="134"/>
      <c r="CT50" s="134"/>
      <c r="CU50" s="134"/>
      <c r="CV50" s="134"/>
      <c r="CW50" s="134"/>
      <c r="CX50" s="134"/>
      <c r="CY50" s="134"/>
      <c r="CZ50" s="134"/>
      <c r="DA50" s="134"/>
      <c r="DB50" s="134"/>
    </row>
    <row r="51" spans="1:106" ht="16.5" customHeight="1" x14ac:dyDescent="0.3">
      <c r="A51" s="309"/>
      <c r="B51" s="310"/>
      <c r="C51" s="310"/>
      <c r="D51" s="310"/>
      <c r="E51" s="335"/>
      <c r="F51" s="310"/>
      <c r="G51" s="310"/>
      <c r="H51" s="310"/>
      <c r="I51" s="310"/>
      <c r="J51" s="309"/>
      <c r="K51" s="336"/>
      <c r="L51" s="333"/>
      <c r="M51" s="323"/>
      <c r="N51" s="323"/>
      <c r="O51" s="323"/>
      <c r="P51" s="333"/>
      <c r="Q51" s="334"/>
      <c r="R51" s="175">
        <v>5</v>
      </c>
      <c r="S51" s="178"/>
      <c r="T51" s="131" t="str">
        <f t="shared" si="14"/>
        <v/>
      </c>
      <c r="U51" s="131"/>
      <c r="V51" s="131"/>
      <c r="W51" s="131"/>
      <c r="X51" s="131"/>
      <c r="Y51" s="179"/>
      <c r="Z51" s="179"/>
      <c r="AA51" s="95" t="str">
        <f t="shared" si="11"/>
        <v/>
      </c>
      <c r="AB51" s="179"/>
      <c r="AC51" s="179"/>
      <c r="AD51" s="179"/>
      <c r="AE51" s="146" t="str">
        <f>IFERROR(IF(AND(T50="Probabilidad",T51="Probabilidad"),(AG50-(+AG50*AA51)),IF(AND(T50="Impacto",T51="Probabilidad"),(AG49-(+AG49*AA51)),IF(T51="Impacto",AG50,""))),"")</f>
        <v/>
      </c>
      <c r="AF51" s="128" t="str">
        <f t="shared" si="4"/>
        <v/>
      </c>
      <c r="AG51" s="95" t="str">
        <f t="shared" si="12"/>
        <v/>
      </c>
      <c r="AH51" s="128" t="str">
        <f t="shared" si="5"/>
        <v/>
      </c>
      <c r="AI51" s="95" t="str">
        <f>IFERROR(IF(AND(T50="Impacto",T51="Impacto"),(AI50-(+AI50*AA51)),IF(AND(T50="Probabilidad",T51="Impacto"),(AI49-(+AI49*AA51)),IF(T51="Probabilidad",AI50,""))),"")</f>
        <v/>
      </c>
      <c r="AJ51" s="96" t="str">
        <f t="shared" si="13"/>
        <v/>
      </c>
      <c r="AK51" s="318"/>
      <c r="AL51" s="176"/>
      <c r="AM51" s="175"/>
      <c r="AN51" s="184"/>
      <c r="AO51" s="97"/>
      <c r="AP51" s="129"/>
      <c r="AQ51" s="184"/>
      <c r="AR51" s="176"/>
      <c r="AS51" s="184"/>
      <c r="AT51" s="176"/>
      <c r="AU51" s="97"/>
      <c r="AV51" s="129"/>
      <c r="AW51" s="130"/>
      <c r="AX51" s="176"/>
      <c r="AY51" s="176"/>
      <c r="AZ51" s="175"/>
      <c r="BA51" s="184"/>
      <c r="BB51" s="184"/>
      <c r="BC51" s="129"/>
      <c r="BD51" s="129"/>
      <c r="BE51" s="130"/>
      <c r="BF51" s="97"/>
      <c r="BG51" s="97"/>
      <c r="BH51" s="176"/>
      <c r="BI51" s="176"/>
      <c r="BJ51" s="175"/>
      <c r="BK51" s="184"/>
      <c r="BL51" s="184"/>
      <c r="BM51" s="129"/>
      <c r="BN51" s="129"/>
      <c r="BO51" s="130"/>
      <c r="BP51" s="97"/>
      <c r="BQ51" s="97"/>
      <c r="BR51" s="132"/>
      <c r="BS51" s="129"/>
      <c r="BT51" s="129"/>
      <c r="BU51" s="129"/>
      <c r="BV51" s="97"/>
      <c r="BW51" s="129"/>
      <c r="BX51" s="129"/>
      <c r="BY51" s="97"/>
      <c r="BZ51" s="129"/>
      <c r="CA51" s="130"/>
      <c r="CB51" s="129"/>
      <c r="CC51" s="134"/>
      <c r="CD51" s="134"/>
      <c r="CE51" s="134"/>
      <c r="CF51" s="134"/>
      <c r="CG51" s="134"/>
      <c r="CH51" s="134"/>
      <c r="CI51" s="134"/>
      <c r="CJ51" s="134"/>
      <c r="CK51" s="134"/>
      <c r="CL51" s="134"/>
      <c r="CM51" s="134"/>
      <c r="CN51" s="134"/>
      <c r="CO51" s="134"/>
      <c r="CP51" s="134"/>
      <c r="CQ51" s="134"/>
      <c r="CR51" s="134"/>
      <c r="CS51" s="134"/>
      <c r="CT51" s="134"/>
      <c r="CU51" s="134"/>
      <c r="CV51" s="134"/>
      <c r="CW51" s="134"/>
      <c r="CX51" s="134"/>
      <c r="CY51" s="134"/>
      <c r="CZ51" s="134"/>
      <c r="DA51" s="134"/>
      <c r="DB51" s="134"/>
    </row>
    <row r="52" spans="1:106" ht="16.5" customHeight="1" x14ac:dyDescent="0.3">
      <c r="A52" s="309"/>
      <c r="B52" s="310"/>
      <c r="C52" s="310"/>
      <c r="D52" s="310"/>
      <c r="E52" s="335"/>
      <c r="F52" s="310"/>
      <c r="G52" s="310"/>
      <c r="H52" s="310"/>
      <c r="I52" s="310"/>
      <c r="J52" s="309"/>
      <c r="K52" s="336"/>
      <c r="L52" s="333"/>
      <c r="M52" s="324"/>
      <c r="N52" s="324"/>
      <c r="O52" s="324"/>
      <c r="P52" s="333"/>
      <c r="Q52" s="334"/>
      <c r="R52" s="175">
        <v>6</v>
      </c>
      <c r="S52" s="178"/>
      <c r="T52" s="131" t="str">
        <f t="shared" si="14"/>
        <v/>
      </c>
      <c r="U52" s="131"/>
      <c r="V52" s="131"/>
      <c r="W52" s="131"/>
      <c r="X52" s="131"/>
      <c r="Y52" s="179"/>
      <c r="Z52" s="179"/>
      <c r="AA52" s="95" t="str">
        <f t="shared" si="11"/>
        <v/>
      </c>
      <c r="AB52" s="179"/>
      <c r="AC52" s="179"/>
      <c r="AD52" s="179"/>
      <c r="AE52" s="146" t="str">
        <f>IFERROR(IF(AND(T51="Probabilidad",T52="Probabilidad"),(AG51-(+AG51*AA52)),IF(AND(T51="Impacto",T52="Probabilidad"),(AG50-(+AG50*AA52)),IF(T52="Impacto",AG51,""))),"")</f>
        <v/>
      </c>
      <c r="AF52" s="128" t="str">
        <f t="shared" si="4"/>
        <v/>
      </c>
      <c r="AG52" s="95" t="str">
        <f t="shared" si="12"/>
        <v/>
      </c>
      <c r="AH52" s="128" t="str">
        <f t="shared" si="5"/>
        <v/>
      </c>
      <c r="AI52" s="95" t="str">
        <f>IFERROR(IF(AND(T51="Impacto",T52="Impacto"),(AI51-(+AI51*AA52)),IF(AND(T51="Probabilidad",T52="Impacto"),(AI50-(+AI50*AA52)),IF(T52="Probabilidad",AI51,""))),"")</f>
        <v/>
      </c>
      <c r="AJ52" s="96" t="str">
        <f t="shared" si="13"/>
        <v/>
      </c>
      <c r="AK52" s="319"/>
      <c r="AL52" s="176"/>
      <c r="AM52" s="175"/>
      <c r="AN52" s="184"/>
      <c r="AO52" s="97"/>
      <c r="AP52" s="129"/>
      <c r="AQ52" s="184"/>
      <c r="AR52" s="176"/>
      <c r="AS52" s="184"/>
      <c r="AT52" s="176"/>
      <c r="AU52" s="97"/>
      <c r="AV52" s="129"/>
      <c r="AW52" s="130"/>
      <c r="AX52" s="176"/>
      <c r="AY52" s="176"/>
      <c r="AZ52" s="175"/>
      <c r="BA52" s="184"/>
      <c r="BB52" s="184"/>
      <c r="BC52" s="129"/>
      <c r="BD52" s="129"/>
      <c r="BE52" s="130"/>
      <c r="BF52" s="97"/>
      <c r="BG52" s="97"/>
      <c r="BH52" s="176"/>
      <c r="BI52" s="176"/>
      <c r="BJ52" s="175"/>
      <c r="BK52" s="184"/>
      <c r="BL52" s="184"/>
      <c r="BM52" s="129"/>
      <c r="BN52" s="129"/>
      <c r="BO52" s="130"/>
      <c r="BP52" s="97"/>
      <c r="BQ52" s="97"/>
      <c r="BR52" s="132"/>
      <c r="BS52" s="129"/>
      <c r="BT52" s="129"/>
      <c r="BU52" s="129"/>
      <c r="BV52" s="97"/>
      <c r="BW52" s="129"/>
      <c r="BX52" s="129"/>
      <c r="BY52" s="97"/>
      <c r="BZ52" s="129"/>
      <c r="CA52" s="130"/>
      <c r="CB52" s="129"/>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row>
    <row r="53" spans="1:106" ht="16.5" customHeight="1" x14ac:dyDescent="0.3">
      <c r="A53" s="309">
        <v>9</v>
      </c>
      <c r="B53" s="310"/>
      <c r="C53" s="310"/>
      <c r="D53" s="310"/>
      <c r="E53" s="335"/>
      <c r="F53" s="310"/>
      <c r="G53" s="310"/>
      <c r="H53" s="310"/>
      <c r="I53" s="310"/>
      <c r="J53" s="309"/>
      <c r="K53" s="336" t="str">
        <f>IF(J53&lt;=0,"",IF(J53&lt;=2,"Muy Baja",IF(J53&lt;=24,"Baja",IF(J53&lt;=500,"Media",IF(J53&lt;=5000,"Alta","Muy Alta")))))</f>
        <v/>
      </c>
      <c r="L53" s="333" t="str">
        <f>IF(K53="","",IF(K53="Muy Baja",0.2,IF(K53="Baja",0.4,IF(K53="Media",0.6,IF(K53="Alta",0.8,IF(K53="Muy Alta",1,))))))</f>
        <v/>
      </c>
      <c r="M53" s="331"/>
      <c r="N53" s="331">
        <f ca="1">IF(NOT(ISERROR(MATCH(M53,'Tabla Impacto'!$B$221:$B$223,0))),'Tabla Impacto'!$F$223&amp;"Por favor no seleccionar los criterios de impacto(Afectación Económica o presupuestal y Pérdida Reputacional)",M53)</f>
        <v>0</v>
      </c>
      <c r="O53" s="332" t="str">
        <f ca="1">IF(OR(N53='Tabla Impacto'!$C$11,N53='Tabla Impacto'!$D$11),"Leve",IF(OR(N53='Tabla Impacto'!$C$12,N53='Tabla Impacto'!$D$12),"Menor",IF(OR(N53='Tabla Impacto'!$C$13,N53='Tabla Impacto'!$D$13),"Moderado",IF(OR(N53='Tabla Impacto'!$C$14,N53='Tabla Impacto'!$D$14),"Mayor",IF(OR(N53='Tabla Impacto'!$C$15,N53='Tabla Impacto'!$D$15),"Catastrófico","")))))</f>
        <v/>
      </c>
      <c r="P53" s="333" t="str">
        <f ca="1">IF(O53="","",IF(O53="Leve",0.2,IF(O53="Menor",0.4,IF(O53="Moderado",0.6,IF(O53="Mayor",0.8,IF(O53="Catastrófico",1,))))))</f>
        <v/>
      </c>
      <c r="Q53" s="334" t="str">
        <f t="shared" ref="Q53" ca="1" si="17">IF(OR(AND(K53="Muy Baja",O53="Leve"),AND(K53="Muy Baja",O53="Menor"),AND(K53="Baja",O53="Leve")),"Bajo",IF(OR(AND(K53="Muy baja",O53="Moderado"),AND(K53="Baja",O53="Menor"),AND(K53="Baja",O53="Moderado"),AND(K53="Media",O53="Leve"),AND(K53="Media",O53="Menor"),AND(K53="Media",O53="Moderado"),AND(K53="Alta",O53="Leve"),AND(K53="Alta",O53="Menor")),"Moderado",IF(OR(AND(K53="Muy Baja",O53="Mayor"),AND(K53="Baja",O53="Mayor"),AND(K53="Media",O53="Mayor"),AND(K53="Alta",O53="Moderado"),AND(K53="Alta",O53="Mayor"),AND(K53="Muy Alta",O53="Leve"),AND(K53="Muy Alta",O53="Menor"),AND(K53="Muy Alta",O53="Moderado"),AND(K53="Muy Alta",O53="Mayor")),"Alto",IF(OR(AND(K53="Muy Baja",O53="Catastrófico"),AND(K53="Baja",O53="Catastrófico"),AND(K53="Media",O53="Catastrófico"),AND(K53="Alta",O53="Catastrófico"),AND(K53="Muy Alta",O53="Catastrófico")),"Extremo",""))))</f>
        <v/>
      </c>
      <c r="R53" s="175">
        <v>1</v>
      </c>
      <c r="S53" s="178"/>
      <c r="T53" s="131" t="str">
        <f t="shared" si="14"/>
        <v/>
      </c>
      <c r="U53" s="131"/>
      <c r="V53" s="131"/>
      <c r="W53" s="131"/>
      <c r="X53" s="131"/>
      <c r="Y53" s="179"/>
      <c r="Z53" s="179"/>
      <c r="AA53" s="95" t="str">
        <f t="shared" si="11"/>
        <v/>
      </c>
      <c r="AB53" s="179"/>
      <c r="AC53" s="179"/>
      <c r="AD53" s="179"/>
      <c r="AE53" s="146" t="str">
        <f>IFERROR(IF(T53="Probabilidad",(L53-(+L53*AA53)),IF(T53="Impacto",L53,"")),"")</f>
        <v/>
      </c>
      <c r="AF53" s="128" t="str">
        <f>IFERROR(IF(AE53="","",IF(AE53&lt;=0.2,"Muy Baja",IF(AE53&lt;=0.4,"Baja",IF(AE53&lt;=0.6,"Media",IF(AE53&lt;=0.8,"Alta","Muy Alta"))))),"")</f>
        <v/>
      </c>
      <c r="AG53" s="95" t="str">
        <f t="shared" si="12"/>
        <v/>
      </c>
      <c r="AH53" s="128" t="str">
        <f>IFERROR(IF(AI53="","",IF(AI53&lt;=0.2,"Leve",IF(AI53&lt;=0.4,"Menor",IF(AI53&lt;=0.6,"Moderado",IF(AI53&lt;=0.8,"Mayor","Catastrófico"))))),"")</f>
        <v/>
      </c>
      <c r="AI53" s="95" t="str">
        <f>IFERROR(IF(T53="Impacto",(P53-(+P53*AA53)),IF(T53="Probabilidad",P53,"")),"")</f>
        <v/>
      </c>
      <c r="AJ53" s="96" t="str">
        <f t="shared" si="13"/>
        <v/>
      </c>
      <c r="AK53" s="317"/>
      <c r="AL53" s="176"/>
      <c r="AM53" s="175"/>
      <c r="AN53" s="184"/>
      <c r="AO53" s="97"/>
      <c r="AP53" s="129"/>
      <c r="AQ53" s="184"/>
      <c r="AR53" s="176"/>
      <c r="AS53" s="184"/>
      <c r="AT53" s="176"/>
      <c r="AU53" s="97"/>
      <c r="AV53" s="129"/>
      <c r="AW53" s="130"/>
      <c r="AX53" s="176"/>
      <c r="AY53" s="176"/>
      <c r="AZ53" s="175"/>
      <c r="BA53" s="184"/>
      <c r="BB53" s="184"/>
      <c r="BC53" s="129"/>
      <c r="BD53" s="129"/>
      <c r="BE53" s="130"/>
      <c r="BF53" s="97"/>
      <c r="BG53" s="97"/>
      <c r="BH53" s="176"/>
      <c r="BI53" s="176"/>
      <c r="BJ53" s="175"/>
      <c r="BK53" s="184"/>
      <c r="BL53" s="184"/>
      <c r="BM53" s="129"/>
      <c r="BN53" s="129"/>
      <c r="BO53" s="130"/>
      <c r="BP53" s="97"/>
      <c r="BQ53" s="97"/>
      <c r="BR53" s="132"/>
      <c r="BS53" s="129"/>
      <c r="BT53" s="129"/>
      <c r="BU53" s="129"/>
      <c r="BV53" s="97"/>
      <c r="BW53" s="129"/>
      <c r="BX53" s="129"/>
      <c r="BY53" s="97"/>
      <c r="BZ53" s="129"/>
      <c r="CA53" s="130"/>
      <c r="CB53" s="129"/>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row>
    <row r="54" spans="1:106" ht="16.5" customHeight="1" x14ac:dyDescent="0.3">
      <c r="A54" s="309"/>
      <c r="B54" s="310"/>
      <c r="C54" s="310"/>
      <c r="D54" s="310"/>
      <c r="E54" s="335"/>
      <c r="F54" s="310"/>
      <c r="G54" s="310"/>
      <c r="H54" s="310"/>
      <c r="I54" s="310"/>
      <c r="J54" s="309"/>
      <c r="K54" s="336"/>
      <c r="L54" s="333"/>
      <c r="M54" s="323"/>
      <c r="N54" s="323"/>
      <c r="O54" s="323"/>
      <c r="P54" s="333"/>
      <c r="Q54" s="334"/>
      <c r="R54" s="175">
        <v>2</v>
      </c>
      <c r="S54" s="178"/>
      <c r="T54" s="131" t="str">
        <f t="shared" si="14"/>
        <v/>
      </c>
      <c r="U54" s="131"/>
      <c r="V54" s="131"/>
      <c r="W54" s="131"/>
      <c r="X54" s="131"/>
      <c r="Y54" s="179"/>
      <c r="Z54" s="179"/>
      <c r="AA54" s="95" t="str">
        <f t="shared" si="11"/>
        <v/>
      </c>
      <c r="AB54" s="179"/>
      <c r="AC54" s="179"/>
      <c r="AD54" s="179"/>
      <c r="AE54" s="146" t="str">
        <f>IFERROR(IF(AND(T53="Probabilidad",T54="Probabilidad"),(AG53-(+AG53*AA54)),IF(T54="Probabilidad",(L53-(+L53*AA54)),IF(T54="Impacto",AG53,""))),"")</f>
        <v/>
      </c>
      <c r="AF54" s="128" t="str">
        <f t="shared" si="4"/>
        <v/>
      </c>
      <c r="AG54" s="95" t="str">
        <f t="shared" si="12"/>
        <v/>
      </c>
      <c r="AH54" s="128" t="str">
        <f t="shared" si="5"/>
        <v/>
      </c>
      <c r="AI54" s="95" t="str">
        <f>IFERROR(IF(AND(T53="Impacto",T54="Impacto"),(AI47-(+AI47*AA54)),IF(T54="Impacto",($P$53-(+$P$53*AA54)),IF(T54="Probabilidad",AI47,""))),"")</f>
        <v/>
      </c>
      <c r="AJ54" s="96" t="str">
        <f t="shared" si="13"/>
        <v/>
      </c>
      <c r="AK54" s="318"/>
      <c r="AL54" s="176"/>
      <c r="AM54" s="175"/>
      <c r="AN54" s="184"/>
      <c r="AO54" s="97"/>
      <c r="AP54" s="129"/>
      <c r="AQ54" s="184"/>
      <c r="AR54" s="176"/>
      <c r="AS54" s="184"/>
      <c r="AT54" s="176"/>
      <c r="AU54" s="97"/>
      <c r="AV54" s="129"/>
      <c r="AW54" s="130"/>
      <c r="AX54" s="176"/>
      <c r="AY54" s="176"/>
      <c r="AZ54" s="175"/>
      <c r="BA54" s="184"/>
      <c r="BB54" s="184"/>
      <c r="BC54" s="129"/>
      <c r="BD54" s="129"/>
      <c r="BE54" s="130"/>
      <c r="BF54" s="97"/>
      <c r="BG54" s="97"/>
      <c r="BH54" s="176"/>
      <c r="BI54" s="176"/>
      <c r="BJ54" s="175"/>
      <c r="BK54" s="184"/>
      <c r="BL54" s="184"/>
      <c r="BM54" s="129"/>
      <c r="BN54" s="129"/>
      <c r="BO54" s="130"/>
      <c r="BP54" s="97"/>
      <c r="BQ54" s="97"/>
      <c r="BR54" s="132"/>
      <c r="BS54" s="129"/>
      <c r="BT54" s="129"/>
      <c r="BU54" s="129"/>
      <c r="BV54" s="97"/>
      <c r="BW54" s="129"/>
      <c r="BX54" s="129"/>
      <c r="BY54" s="97"/>
      <c r="BZ54" s="129"/>
      <c r="CA54" s="130"/>
      <c r="CB54" s="129"/>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row>
    <row r="55" spans="1:106" ht="16.5" customHeight="1" x14ac:dyDescent="0.3">
      <c r="A55" s="309"/>
      <c r="B55" s="310"/>
      <c r="C55" s="310"/>
      <c r="D55" s="310"/>
      <c r="E55" s="335"/>
      <c r="F55" s="310"/>
      <c r="G55" s="310"/>
      <c r="H55" s="310"/>
      <c r="I55" s="310"/>
      <c r="J55" s="309"/>
      <c r="K55" s="336"/>
      <c r="L55" s="333"/>
      <c r="M55" s="323"/>
      <c r="N55" s="323"/>
      <c r="O55" s="323"/>
      <c r="P55" s="333"/>
      <c r="Q55" s="334"/>
      <c r="R55" s="175">
        <v>3</v>
      </c>
      <c r="S55" s="192"/>
      <c r="T55" s="131" t="str">
        <f t="shared" si="14"/>
        <v/>
      </c>
      <c r="U55" s="131"/>
      <c r="V55" s="131"/>
      <c r="W55" s="131"/>
      <c r="X55" s="131"/>
      <c r="Y55" s="179"/>
      <c r="Z55" s="179"/>
      <c r="AA55" s="95" t="str">
        <f t="shared" si="11"/>
        <v/>
      </c>
      <c r="AB55" s="179"/>
      <c r="AC55" s="179"/>
      <c r="AD55" s="179"/>
      <c r="AE55" s="146" t="str">
        <f>IFERROR(IF(AND(T54="Probabilidad",T55="Probabilidad"),(AG54-(+AG54*AA55)),IF(AND(T54="Impacto",T55="Probabilidad"),(AG53-(+AG53*AA55)),IF(T55="Impacto",AG54,""))),"")</f>
        <v/>
      </c>
      <c r="AF55" s="128" t="str">
        <f t="shared" si="4"/>
        <v/>
      </c>
      <c r="AG55" s="95" t="str">
        <f t="shared" si="12"/>
        <v/>
      </c>
      <c r="AH55" s="128" t="str">
        <f t="shared" si="5"/>
        <v/>
      </c>
      <c r="AI55" s="95" t="str">
        <f>IFERROR(IF(AND(T54="Impacto",T55="Impacto"),(AI54-(+AI54*AA55)),IF(AND(T54="Probabilidad",T55="Impacto"),(AI53-(+AI53*AA55)),IF(T55="Probabilidad",AI54,""))),"")</f>
        <v/>
      </c>
      <c r="AJ55" s="96" t="str">
        <f t="shared" si="13"/>
        <v/>
      </c>
      <c r="AK55" s="318"/>
      <c r="AL55" s="176"/>
      <c r="AM55" s="175"/>
      <c r="AN55" s="184"/>
      <c r="AO55" s="97"/>
      <c r="AP55" s="129"/>
      <c r="AQ55" s="97"/>
      <c r="AR55" s="129"/>
      <c r="AS55" s="184"/>
      <c r="AT55" s="176"/>
      <c r="AU55" s="97"/>
      <c r="AV55" s="129"/>
      <c r="AW55" s="130"/>
      <c r="AX55" s="129"/>
      <c r="AY55" s="129"/>
      <c r="AZ55" s="130"/>
      <c r="BA55" s="97"/>
      <c r="BB55" s="97"/>
      <c r="BC55" s="129"/>
      <c r="BD55" s="129"/>
      <c r="BE55" s="130"/>
      <c r="BF55" s="97"/>
      <c r="BG55" s="97"/>
      <c r="BH55" s="176"/>
      <c r="BI55" s="176"/>
      <c r="BJ55" s="175"/>
      <c r="BK55" s="184"/>
      <c r="BL55" s="184"/>
      <c r="BM55" s="129"/>
      <c r="BN55" s="129"/>
      <c r="BO55" s="130"/>
      <c r="BP55" s="97"/>
      <c r="BQ55" s="97"/>
      <c r="BR55" s="132"/>
      <c r="BS55" s="129"/>
      <c r="BT55" s="129"/>
      <c r="BU55" s="129"/>
      <c r="BV55" s="97"/>
      <c r="BW55" s="129"/>
      <c r="BX55" s="129"/>
      <c r="BY55" s="97"/>
      <c r="BZ55" s="129"/>
      <c r="CA55" s="130"/>
      <c r="CB55" s="129"/>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row>
    <row r="56" spans="1:106" ht="16.5" customHeight="1" x14ac:dyDescent="0.3">
      <c r="A56" s="309"/>
      <c r="B56" s="310"/>
      <c r="C56" s="310"/>
      <c r="D56" s="310"/>
      <c r="E56" s="335"/>
      <c r="F56" s="310"/>
      <c r="G56" s="310"/>
      <c r="H56" s="310"/>
      <c r="I56" s="310"/>
      <c r="J56" s="309"/>
      <c r="K56" s="336"/>
      <c r="L56" s="333"/>
      <c r="M56" s="323"/>
      <c r="N56" s="323"/>
      <c r="O56" s="323"/>
      <c r="P56" s="333"/>
      <c r="Q56" s="334"/>
      <c r="R56" s="175">
        <v>4</v>
      </c>
      <c r="S56" s="178"/>
      <c r="T56" s="131" t="str">
        <f t="shared" si="14"/>
        <v/>
      </c>
      <c r="U56" s="131"/>
      <c r="V56" s="131"/>
      <c r="W56" s="131"/>
      <c r="X56" s="131"/>
      <c r="Y56" s="179"/>
      <c r="Z56" s="179"/>
      <c r="AA56" s="95" t="str">
        <f t="shared" si="11"/>
        <v/>
      </c>
      <c r="AB56" s="179"/>
      <c r="AC56" s="179"/>
      <c r="AD56" s="179"/>
      <c r="AE56" s="146" t="str">
        <f>IFERROR(IF(AND(T55="Probabilidad",T56="Probabilidad"),(AG55-(+AG55*AA56)),IF(AND(T55="Impacto",T56="Probabilidad"),(AG54-(+AG54*AA56)),IF(T56="Impacto",AG55,""))),"")</f>
        <v/>
      </c>
      <c r="AF56" s="128" t="str">
        <f t="shared" si="4"/>
        <v/>
      </c>
      <c r="AG56" s="95" t="str">
        <f t="shared" si="12"/>
        <v/>
      </c>
      <c r="AH56" s="128" t="str">
        <f t="shared" si="5"/>
        <v/>
      </c>
      <c r="AI56" s="95" t="str">
        <f>IFERROR(IF(AND(T55="Impacto",T56="Impacto"),(AI55-(+AI55*AA56)),IF(AND(T55="Probabilidad",T56="Impacto"),(AI54-(+AI54*AA56)),IF(T56="Probabilidad",AI55,""))),"")</f>
        <v/>
      </c>
      <c r="AJ56" s="96" t="str">
        <f t="shared" si="13"/>
        <v/>
      </c>
      <c r="AK56" s="318"/>
      <c r="AL56" s="176"/>
      <c r="AM56" s="175"/>
      <c r="AN56" s="184"/>
      <c r="AO56" s="97"/>
      <c r="AP56" s="129"/>
      <c r="AQ56" s="97"/>
      <c r="AR56" s="129"/>
      <c r="AS56" s="184"/>
      <c r="AT56" s="176"/>
      <c r="AU56" s="97"/>
      <c r="AV56" s="129"/>
      <c r="AW56" s="130"/>
      <c r="AX56" s="129"/>
      <c r="AY56" s="129"/>
      <c r="AZ56" s="130"/>
      <c r="BA56" s="97"/>
      <c r="BB56" s="97"/>
      <c r="BC56" s="129"/>
      <c r="BD56" s="129"/>
      <c r="BE56" s="130"/>
      <c r="BF56" s="97"/>
      <c r="BG56" s="97"/>
      <c r="BH56" s="176"/>
      <c r="BI56" s="176"/>
      <c r="BJ56" s="175"/>
      <c r="BK56" s="184"/>
      <c r="BL56" s="184"/>
      <c r="BM56" s="129"/>
      <c r="BN56" s="129"/>
      <c r="BO56" s="130"/>
      <c r="BP56" s="97"/>
      <c r="BQ56" s="97"/>
      <c r="BR56" s="132"/>
      <c r="BS56" s="129"/>
      <c r="BT56" s="129"/>
      <c r="BU56" s="129"/>
      <c r="BV56" s="97"/>
      <c r="BW56" s="129"/>
      <c r="BX56" s="129"/>
      <c r="BY56" s="97"/>
      <c r="BZ56" s="129"/>
      <c r="CA56" s="130"/>
      <c r="CB56" s="129"/>
      <c r="CC56" s="134"/>
      <c r="CD56" s="134"/>
      <c r="CE56" s="134"/>
      <c r="CF56" s="134"/>
      <c r="CG56" s="134"/>
      <c r="CH56" s="134"/>
      <c r="CI56" s="134"/>
      <c r="CJ56" s="134"/>
      <c r="CK56" s="134"/>
      <c r="CL56" s="134"/>
      <c r="CM56" s="134"/>
      <c r="CN56" s="134"/>
      <c r="CO56" s="134"/>
      <c r="CP56" s="134"/>
      <c r="CQ56" s="134"/>
      <c r="CR56" s="134"/>
      <c r="CS56" s="134"/>
      <c r="CT56" s="134"/>
      <c r="CU56" s="134"/>
      <c r="CV56" s="134"/>
      <c r="CW56" s="134"/>
      <c r="CX56" s="134"/>
      <c r="CY56" s="134"/>
      <c r="CZ56" s="134"/>
      <c r="DA56" s="134"/>
      <c r="DB56" s="134"/>
    </row>
    <row r="57" spans="1:106" ht="16.5" customHeight="1" x14ac:dyDescent="0.3">
      <c r="A57" s="309"/>
      <c r="B57" s="310"/>
      <c r="C57" s="310"/>
      <c r="D57" s="310"/>
      <c r="E57" s="335"/>
      <c r="F57" s="310"/>
      <c r="G57" s="310"/>
      <c r="H57" s="310"/>
      <c r="I57" s="310"/>
      <c r="J57" s="309"/>
      <c r="K57" s="336"/>
      <c r="L57" s="333"/>
      <c r="M57" s="323"/>
      <c r="N57" s="323"/>
      <c r="O57" s="323"/>
      <c r="P57" s="333"/>
      <c r="Q57" s="334"/>
      <c r="R57" s="175">
        <v>5</v>
      </c>
      <c r="S57" s="178"/>
      <c r="T57" s="131" t="str">
        <f t="shared" si="14"/>
        <v/>
      </c>
      <c r="U57" s="131"/>
      <c r="V57" s="131"/>
      <c r="W57" s="131"/>
      <c r="X57" s="131"/>
      <c r="Y57" s="179"/>
      <c r="Z57" s="179"/>
      <c r="AA57" s="95" t="str">
        <f t="shared" si="11"/>
        <v/>
      </c>
      <c r="AB57" s="179"/>
      <c r="AC57" s="179"/>
      <c r="AD57" s="179"/>
      <c r="AE57" s="146" t="str">
        <f>IFERROR(IF(AND(T56="Probabilidad",T57="Probabilidad"),(AG56-(+AG56*AA57)),IF(AND(T56="Impacto",T57="Probabilidad"),(AG55-(+AG55*AA57)),IF(T57="Impacto",AG56,""))),"")</f>
        <v/>
      </c>
      <c r="AF57" s="128" t="str">
        <f t="shared" si="4"/>
        <v/>
      </c>
      <c r="AG57" s="95" t="str">
        <f t="shared" si="12"/>
        <v/>
      </c>
      <c r="AH57" s="128" t="str">
        <f t="shared" si="5"/>
        <v/>
      </c>
      <c r="AI57" s="95" t="str">
        <f>IFERROR(IF(AND(T56="Impacto",T57="Impacto"),(AI56-(+AI56*AA57)),IF(AND(T56="Probabilidad",T57="Impacto"),(AI55-(+AI55*AA57)),IF(T57="Probabilidad",AI56,""))),"")</f>
        <v/>
      </c>
      <c r="AJ57" s="96" t="str">
        <f t="shared" si="13"/>
        <v/>
      </c>
      <c r="AK57" s="318"/>
      <c r="AL57" s="176"/>
      <c r="AM57" s="175"/>
      <c r="AN57" s="184"/>
      <c r="AO57" s="97"/>
      <c r="AP57" s="129"/>
      <c r="AQ57" s="97"/>
      <c r="AR57" s="129"/>
      <c r="AS57" s="184"/>
      <c r="AT57" s="176"/>
      <c r="AU57" s="97"/>
      <c r="AV57" s="129"/>
      <c r="AW57" s="130"/>
      <c r="AX57" s="129"/>
      <c r="AY57" s="129"/>
      <c r="AZ57" s="130"/>
      <c r="BA57" s="97"/>
      <c r="BB57" s="97"/>
      <c r="BC57" s="129"/>
      <c r="BD57" s="129"/>
      <c r="BE57" s="130"/>
      <c r="BF57" s="97"/>
      <c r="BG57" s="97"/>
      <c r="BH57" s="176"/>
      <c r="BI57" s="176"/>
      <c r="BJ57" s="175"/>
      <c r="BK57" s="184"/>
      <c r="BL57" s="184"/>
      <c r="BM57" s="129"/>
      <c r="BN57" s="129"/>
      <c r="BO57" s="130"/>
      <c r="BP57" s="97"/>
      <c r="BQ57" s="97"/>
      <c r="BR57" s="132"/>
      <c r="BS57" s="129"/>
      <c r="BT57" s="129"/>
      <c r="BU57" s="129"/>
      <c r="BV57" s="97"/>
      <c r="BW57" s="129"/>
      <c r="BX57" s="129"/>
      <c r="BY57" s="97"/>
      <c r="BZ57" s="129"/>
      <c r="CA57" s="130"/>
      <c r="CB57" s="129"/>
      <c r="CC57" s="134"/>
      <c r="CD57" s="134"/>
      <c r="CE57" s="134"/>
      <c r="CF57" s="134"/>
      <c r="CG57" s="134"/>
      <c r="CH57" s="134"/>
      <c r="CI57" s="134"/>
      <c r="CJ57" s="134"/>
      <c r="CK57" s="134"/>
      <c r="CL57" s="134"/>
      <c r="CM57" s="134"/>
      <c r="CN57" s="134"/>
      <c r="CO57" s="134"/>
      <c r="CP57" s="134"/>
      <c r="CQ57" s="134"/>
      <c r="CR57" s="134"/>
      <c r="CS57" s="134"/>
      <c r="CT57" s="134"/>
      <c r="CU57" s="134"/>
      <c r="CV57" s="134"/>
      <c r="CW57" s="134"/>
      <c r="CX57" s="134"/>
      <c r="CY57" s="134"/>
      <c r="CZ57" s="134"/>
      <c r="DA57" s="134"/>
      <c r="DB57" s="134"/>
    </row>
    <row r="58" spans="1:106" ht="16.5" customHeight="1" x14ac:dyDescent="0.3">
      <c r="A58" s="309"/>
      <c r="B58" s="310"/>
      <c r="C58" s="310"/>
      <c r="D58" s="310"/>
      <c r="E58" s="335"/>
      <c r="F58" s="310"/>
      <c r="G58" s="310"/>
      <c r="H58" s="310"/>
      <c r="I58" s="310"/>
      <c r="J58" s="309"/>
      <c r="K58" s="336"/>
      <c r="L58" s="333"/>
      <c r="M58" s="324"/>
      <c r="N58" s="324"/>
      <c r="O58" s="324"/>
      <c r="P58" s="333"/>
      <c r="Q58" s="334"/>
      <c r="R58" s="175">
        <v>6</v>
      </c>
      <c r="S58" s="178"/>
      <c r="T58" s="131" t="str">
        <f t="shared" si="14"/>
        <v/>
      </c>
      <c r="U58" s="131"/>
      <c r="V58" s="131"/>
      <c r="W58" s="131"/>
      <c r="X58" s="131"/>
      <c r="Y58" s="179"/>
      <c r="Z58" s="179"/>
      <c r="AA58" s="95" t="str">
        <f t="shared" si="11"/>
        <v/>
      </c>
      <c r="AB58" s="179"/>
      <c r="AC58" s="179"/>
      <c r="AD58" s="179"/>
      <c r="AE58" s="146" t="str">
        <f>IFERROR(IF(AND(T57="Probabilidad",T58="Probabilidad"),(AG57-(+AG57*AA58)),IF(AND(T57="Impacto",T58="Probabilidad"),(AG56-(+AG56*AA58)),IF(T58="Impacto",AG57,""))),"")</f>
        <v/>
      </c>
      <c r="AF58" s="128" t="str">
        <f t="shared" si="4"/>
        <v/>
      </c>
      <c r="AG58" s="95" t="str">
        <f t="shared" si="12"/>
        <v/>
      </c>
      <c r="AH58" s="128" t="str">
        <f t="shared" si="5"/>
        <v/>
      </c>
      <c r="AI58" s="95" t="str">
        <f>IFERROR(IF(AND(T57="Impacto",T58="Impacto"),(AI57-(+AI57*AA58)),IF(AND(T57="Probabilidad",T58="Impacto"),(AI56-(+AI56*AA58)),IF(T58="Probabilidad",AI57,""))),"")</f>
        <v/>
      </c>
      <c r="AJ58" s="96" t="str">
        <f t="shared" si="13"/>
        <v/>
      </c>
      <c r="AK58" s="319"/>
      <c r="AL58" s="176"/>
      <c r="AM58" s="175"/>
      <c r="AN58" s="184"/>
      <c r="AO58" s="97"/>
      <c r="AP58" s="129"/>
      <c r="AQ58" s="97"/>
      <c r="AR58" s="129"/>
      <c r="AS58" s="184"/>
      <c r="AT58" s="176"/>
      <c r="AU58" s="97"/>
      <c r="AV58" s="129"/>
      <c r="AW58" s="130"/>
      <c r="AX58" s="129"/>
      <c r="AY58" s="129"/>
      <c r="AZ58" s="130"/>
      <c r="BA58" s="97"/>
      <c r="BB58" s="97"/>
      <c r="BC58" s="129"/>
      <c r="BD58" s="129"/>
      <c r="BE58" s="130"/>
      <c r="BF58" s="97"/>
      <c r="BG58" s="97"/>
      <c r="BH58" s="176"/>
      <c r="BI58" s="176"/>
      <c r="BJ58" s="175"/>
      <c r="BK58" s="184"/>
      <c r="BL58" s="184"/>
      <c r="BM58" s="129"/>
      <c r="BN58" s="129"/>
      <c r="BO58" s="130"/>
      <c r="BP58" s="97"/>
      <c r="BQ58" s="97"/>
      <c r="BR58" s="132"/>
      <c r="BS58" s="129"/>
      <c r="BT58" s="129"/>
      <c r="BU58" s="129"/>
      <c r="BV58" s="97"/>
      <c r="BW58" s="129"/>
      <c r="BX58" s="129"/>
      <c r="BY58" s="97"/>
      <c r="BZ58" s="129"/>
      <c r="CA58" s="130"/>
      <c r="CB58" s="129"/>
      <c r="CC58" s="134"/>
      <c r="CD58" s="134"/>
      <c r="CE58" s="134"/>
      <c r="CF58" s="134"/>
      <c r="CG58" s="134"/>
      <c r="CH58" s="134"/>
      <c r="CI58" s="134"/>
      <c r="CJ58" s="134"/>
      <c r="CK58" s="134"/>
      <c r="CL58" s="134"/>
      <c r="CM58" s="134"/>
      <c r="CN58" s="134"/>
      <c r="CO58" s="134"/>
      <c r="CP58" s="134"/>
      <c r="CQ58" s="134"/>
      <c r="CR58" s="134"/>
      <c r="CS58" s="134"/>
      <c r="CT58" s="134"/>
      <c r="CU58" s="134"/>
      <c r="CV58" s="134"/>
      <c r="CW58" s="134"/>
      <c r="CX58" s="134"/>
      <c r="CY58" s="134"/>
      <c r="CZ58" s="134"/>
      <c r="DA58" s="134"/>
      <c r="DB58" s="134"/>
    </row>
    <row r="59" spans="1:106" ht="16.5" customHeight="1" x14ac:dyDescent="0.3">
      <c r="A59" s="309">
        <v>10</v>
      </c>
      <c r="B59" s="310"/>
      <c r="C59" s="310"/>
      <c r="D59" s="310"/>
      <c r="E59" s="335"/>
      <c r="F59" s="310"/>
      <c r="G59" s="310"/>
      <c r="H59" s="310"/>
      <c r="I59" s="310"/>
      <c r="J59" s="309"/>
      <c r="K59" s="336" t="str">
        <f>IF(J59&lt;=0,"",IF(J59&lt;=2,"Muy Baja",IF(J59&lt;=24,"Baja",IF(J59&lt;=500,"Media",IF(J59&lt;=5000,"Alta","Muy Alta")))))</f>
        <v/>
      </c>
      <c r="L59" s="333" t="str">
        <f>IF(K59="","",IF(K59="Muy Baja",0.2,IF(K59="Baja",0.4,IF(K59="Media",0.6,IF(K59="Alta",0.8,IF(K59="Muy Alta",1,))))))</f>
        <v/>
      </c>
      <c r="M59" s="331"/>
      <c r="N59" s="331">
        <f ca="1">IF(NOT(ISERROR(MATCH(M59,'Tabla Impacto'!$B$221:$B$223,0))),'Tabla Impacto'!$F$223&amp;"Por favor no seleccionar los criterios de impacto(Afectación Económica o presupuestal y Pérdida Reputacional)",M59)</f>
        <v>0</v>
      </c>
      <c r="O59" s="332" t="str">
        <f ca="1">IF(OR(N59='Tabla Impacto'!$C$11,N59='Tabla Impacto'!$D$11),"Leve",IF(OR(N59='Tabla Impacto'!$C$12,N59='Tabla Impacto'!$D$12),"Menor",IF(OR(N59='Tabla Impacto'!$C$13,N59='Tabla Impacto'!$D$13),"Moderado",IF(OR(N59='Tabla Impacto'!$C$14,N59='Tabla Impacto'!$D$14),"Mayor",IF(OR(N59='Tabla Impacto'!$C$15,N59='Tabla Impacto'!$D$15),"Catastrófico","")))))</f>
        <v/>
      </c>
      <c r="P59" s="333" t="str">
        <f ca="1">IF(O59="","",IF(O59="Leve",0.2,IF(O59="Menor",0.4,IF(O59="Moderado",0.6,IF(O59="Mayor",0.8,IF(O59="Catastrófico",1,))))))</f>
        <v/>
      </c>
      <c r="Q59" s="334" t="str">
        <f t="shared" ref="Q59" ca="1" si="18">IF(OR(AND(K59="Muy Baja",O59="Leve"),AND(K59="Muy Baja",O59="Menor"),AND(K59="Baja",O59="Leve")),"Bajo",IF(OR(AND(K59="Muy baja",O59="Moderado"),AND(K59="Baja",O59="Menor"),AND(K59="Baja",O59="Moderado"),AND(K59="Media",O59="Leve"),AND(K59="Media",O59="Menor"),AND(K59="Media",O59="Moderado"),AND(K59="Alta",O59="Leve"),AND(K59="Alta",O59="Menor")),"Moderado",IF(OR(AND(K59="Muy Baja",O59="Mayor"),AND(K59="Baja",O59="Mayor"),AND(K59="Media",O59="Mayor"),AND(K59="Alta",O59="Moderado"),AND(K59="Alta",O59="Mayor"),AND(K59="Muy Alta",O59="Leve"),AND(K59="Muy Alta",O59="Menor"),AND(K59="Muy Alta",O59="Moderado"),AND(K59="Muy Alta",O59="Mayor")),"Alto",IF(OR(AND(K59="Muy Baja",O59="Catastrófico"),AND(K59="Baja",O59="Catastrófico"),AND(K59="Media",O59="Catastrófico"),AND(K59="Alta",O59="Catastrófico"),AND(K59="Muy Alta",O59="Catastrófico")),"Extremo",""))))</f>
        <v/>
      </c>
      <c r="R59" s="175">
        <v>1</v>
      </c>
      <c r="S59" s="178"/>
      <c r="T59" s="131" t="str">
        <f t="shared" si="14"/>
        <v/>
      </c>
      <c r="U59" s="131"/>
      <c r="V59" s="131"/>
      <c r="W59" s="131"/>
      <c r="X59" s="131"/>
      <c r="Y59" s="179"/>
      <c r="Z59" s="179"/>
      <c r="AA59" s="95" t="str">
        <f t="shared" si="11"/>
        <v/>
      </c>
      <c r="AB59" s="179"/>
      <c r="AC59" s="179"/>
      <c r="AD59" s="179"/>
      <c r="AE59" s="146" t="str">
        <f>IFERROR(IF(T59="Probabilidad",(L59-(+L59*AA59)),IF(T59="Impacto",L59,"")),"")</f>
        <v/>
      </c>
      <c r="AF59" s="128" t="str">
        <f>IFERROR(IF(AE59="","",IF(AE59&lt;=0.2,"Muy Baja",IF(AE59&lt;=0.4,"Baja",IF(AE59&lt;=0.6,"Media",IF(AE59&lt;=0.8,"Alta","Muy Alta"))))),"")</f>
        <v/>
      </c>
      <c r="AG59" s="95" t="str">
        <f t="shared" si="12"/>
        <v/>
      </c>
      <c r="AH59" s="128" t="str">
        <f>IFERROR(IF(AI59="","",IF(AI59&lt;=0.2,"Leve",IF(AI59&lt;=0.4,"Menor",IF(AI59&lt;=0.6,"Moderado",IF(AI59&lt;=0.8,"Mayor","Catastrófico"))))),"")</f>
        <v/>
      </c>
      <c r="AI59" s="95" t="str">
        <f>IFERROR(IF(T59="Impacto",(P59-(+P59*AA59)),IF(T59="Probabilidad",P59,"")),"")</f>
        <v/>
      </c>
      <c r="AJ59" s="96" t="str">
        <f t="shared" si="13"/>
        <v/>
      </c>
      <c r="AK59" s="317"/>
      <c r="AL59" s="176"/>
      <c r="AM59" s="175"/>
      <c r="AN59" s="184"/>
      <c r="AO59" s="97"/>
      <c r="AP59" s="129"/>
      <c r="AQ59" s="97"/>
      <c r="AR59" s="129"/>
      <c r="AS59" s="184"/>
      <c r="AT59" s="176"/>
      <c r="AU59" s="97"/>
      <c r="AV59" s="129"/>
      <c r="AW59" s="130"/>
      <c r="AX59" s="129"/>
      <c r="AY59" s="129"/>
      <c r="AZ59" s="130"/>
      <c r="BA59" s="97"/>
      <c r="BB59" s="97"/>
      <c r="BC59" s="129"/>
      <c r="BD59" s="129"/>
      <c r="BE59" s="130"/>
      <c r="BF59" s="97"/>
      <c r="BG59" s="97"/>
      <c r="BH59" s="176"/>
      <c r="BI59" s="176"/>
      <c r="BJ59" s="175"/>
      <c r="BK59" s="184"/>
      <c r="BL59" s="184"/>
      <c r="BM59" s="129"/>
      <c r="BN59" s="129"/>
      <c r="BO59" s="130"/>
      <c r="BP59" s="97"/>
      <c r="BQ59" s="97"/>
      <c r="BR59" s="132"/>
      <c r="BS59" s="129"/>
      <c r="BT59" s="129"/>
      <c r="BU59" s="129"/>
      <c r="BV59" s="97"/>
      <c r="BW59" s="129"/>
      <c r="BX59" s="129"/>
      <c r="BY59" s="97"/>
      <c r="BZ59" s="129"/>
      <c r="CA59" s="130"/>
      <c r="CB59" s="129"/>
      <c r="CC59" s="134"/>
      <c r="CD59" s="134"/>
      <c r="CE59" s="134"/>
      <c r="CF59" s="134"/>
      <c r="CG59" s="134"/>
      <c r="CH59" s="134"/>
      <c r="CI59" s="134"/>
      <c r="CJ59" s="134"/>
      <c r="CK59" s="134"/>
      <c r="CL59" s="134"/>
      <c r="CM59" s="134"/>
      <c r="CN59" s="134"/>
      <c r="CO59" s="134"/>
      <c r="CP59" s="134"/>
      <c r="CQ59" s="134"/>
      <c r="CR59" s="134"/>
      <c r="CS59" s="134"/>
      <c r="CT59" s="134"/>
      <c r="CU59" s="134"/>
      <c r="CV59" s="134"/>
      <c r="CW59" s="134"/>
      <c r="CX59" s="134"/>
      <c r="CY59" s="134"/>
      <c r="CZ59" s="134"/>
      <c r="DA59" s="134"/>
      <c r="DB59" s="134"/>
    </row>
    <row r="60" spans="1:106" ht="16.5" customHeight="1" x14ac:dyDescent="0.3">
      <c r="A60" s="309"/>
      <c r="B60" s="310"/>
      <c r="C60" s="310"/>
      <c r="D60" s="310"/>
      <c r="E60" s="335"/>
      <c r="F60" s="310"/>
      <c r="G60" s="310"/>
      <c r="H60" s="310"/>
      <c r="I60" s="310"/>
      <c r="J60" s="309"/>
      <c r="K60" s="336"/>
      <c r="L60" s="333"/>
      <c r="M60" s="323"/>
      <c r="N60" s="323"/>
      <c r="O60" s="323"/>
      <c r="P60" s="333"/>
      <c r="Q60" s="334"/>
      <c r="R60" s="175">
        <v>2</v>
      </c>
      <c r="S60" s="178"/>
      <c r="T60" s="131" t="str">
        <f t="shared" si="14"/>
        <v/>
      </c>
      <c r="U60" s="131"/>
      <c r="V60" s="131"/>
      <c r="W60" s="131"/>
      <c r="X60" s="131"/>
      <c r="Y60" s="179"/>
      <c r="Z60" s="179"/>
      <c r="AA60" s="95" t="str">
        <f t="shared" si="11"/>
        <v/>
      </c>
      <c r="AB60" s="179"/>
      <c r="AC60" s="179"/>
      <c r="AD60" s="179"/>
      <c r="AE60" s="146" t="str">
        <f>IFERROR(IF(AND(T59="Probabilidad",T60="Probabilidad"),(AG59-(+AG59*AA60)),IF(T60="Probabilidad",(L59-(+L59*AA60)),IF(T60="Impacto",AG59,""))),"")</f>
        <v/>
      </c>
      <c r="AF60" s="128" t="str">
        <f t="shared" si="4"/>
        <v/>
      </c>
      <c r="AG60" s="95" t="str">
        <f t="shared" si="12"/>
        <v/>
      </c>
      <c r="AH60" s="128" t="str">
        <f t="shared" si="5"/>
        <v/>
      </c>
      <c r="AI60" s="95" t="str">
        <f>IFERROR(IF(AND(T59="Impacto",T60="Impacto"),(AI53-(+AI53*AA60)),IF(T60="Impacto",($P$59-(+$P$59*AA60)),IF(T60="Probabilidad",AI53,""))),"")</f>
        <v/>
      </c>
      <c r="AJ60" s="96" t="str">
        <f t="shared" si="13"/>
        <v/>
      </c>
      <c r="AK60" s="318"/>
      <c r="AL60" s="176"/>
      <c r="AM60" s="175"/>
      <c r="AN60" s="184"/>
      <c r="AO60" s="97"/>
      <c r="AP60" s="129"/>
      <c r="AQ60" s="97"/>
      <c r="AR60" s="129"/>
      <c r="AS60" s="184"/>
      <c r="AT60" s="176"/>
      <c r="AU60" s="97"/>
      <c r="AV60" s="129"/>
      <c r="AW60" s="130"/>
      <c r="AX60" s="129"/>
      <c r="AY60" s="129"/>
      <c r="AZ60" s="130"/>
      <c r="BA60" s="97"/>
      <c r="BB60" s="97"/>
      <c r="BC60" s="129"/>
      <c r="BD60" s="129"/>
      <c r="BE60" s="130"/>
      <c r="BF60" s="97"/>
      <c r="BG60" s="97"/>
      <c r="BH60" s="176"/>
      <c r="BI60" s="176"/>
      <c r="BJ60" s="175"/>
      <c r="BK60" s="184"/>
      <c r="BL60" s="184"/>
      <c r="BM60" s="129"/>
      <c r="BN60" s="129"/>
      <c r="BO60" s="130"/>
      <c r="BP60" s="97"/>
      <c r="BQ60" s="97"/>
      <c r="BR60" s="132"/>
      <c r="BS60" s="129"/>
      <c r="BT60" s="129"/>
      <c r="BU60" s="129"/>
      <c r="BV60" s="97"/>
      <c r="BW60" s="129"/>
      <c r="BX60" s="129"/>
      <c r="BY60" s="97"/>
      <c r="BZ60" s="129"/>
      <c r="CA60" s="130"/>
      <c r="CB60" s="129"/>
    </row>
    <row r="61" spans="1:106" ht="16.5" customHeight="1" x14ac:dyDescent="0.3">
      <c r="A61" s="309"/>
      <c r="B61" s="310"/>
      <c r="C61" s="310"/>
      <c r="D61" s="310"/>
      <c r="E61" s="335"/>
      <c r="F61" s="310"/>
      <c r="G61" s="310"/>
      <c r="H61" s="310"/>
      <c r="I61" s="310"/>
      <c r="J61" s="309"/>
      <c r="K61" s="336"/>
      <c r="L61" s="333"/>
      <c r="M61" s="323"/>
      <c r="N61" s="323"/>
      <c r="O61" s="323"/>
      <c r="P61" s="333"/>
      <c r="Q61" s="334"/>
      <c r="R61" s="175">
        <v>3</v>
      </c>
      <c r="S61" s="192"/>
      <c r="T61" s="131" t="str">
        <f t="shared" si="14"/>
        <v/>
      </c>
      <c r="U61" s="131"/>
      <c r="V61" s="131"/>
      <c r="W61" s="131"/>
      <c r="X61" s="131"/>
      <c r="Y61" s="179"/>
      <c r="Z61" s="179"/>
      <c r="AA61" s="95" t="str">
        <f t="shared" si="11"/>
        <v/>
      </c>
      <c r="AB61" s="179"/>
      <c r="AC61" s="179"/>
      <c r="AD61" s="179"/>
      <c r="AE61" s="146" t="str">
        <f>IFERROR(IF(AND(T60="Probabilidad",T61="Probabilidad"),(AG60-(+AG60*AA61)),IF(AND(T60="Impacto",T61="Probabilidad"),(AG59-(+AG59*AA61)),IF(T61="Impacto",AG60,""))),"")</f>
        <v/>
      </c>
      <c r="AF61" s="128" t="str">
        <f t="shared" si="4"/>
        <v/>
      </c>
      <c r="AG61" s="95" t="str">
        <f t="shared" si="12"/>
        <v/>
      </c>
      <c r="AH61" s="128" t="str">
        <f t="shared" si="5"/>
        <v/>
      </c>
      <c r="AI61" s="95" t="str">
        <f>IFERROR(IF(AND(T60="Impacto",T61="Impacto"),(AI60-(+AI60*AA61)),IF(AND(T60="Probabilidad",T61="Impacto"),(AI59-(+AI59*AA61)),IF(T61="Probabilidad",AI60,""))),"")</f>
        <v/>
      </c>
      <c r="AJ61" s="96" t="str">
        <f t="shared" si="13"/>
        <v/>
      </c>
      <c r="AK61" s="318"/>
      <c r="AL61" s="176"/>
      <c r="AM61" s="175"/>
      <c r="AN61" s="184"/>
      <c r="AO61" s="97"/>
      <c r="AP61" s="129"/>
      <c r="AQ61" s="97"/>
      <c r="AR61" s="129"/>
      <c r="AS61" s="184"/>
      <c r="AT61" s="176"/>
      <c r="AU61" s="97"/>
      <c r="AV61" s="129"/>
      <c r="AW61" s="130"/>
      <c r="AX61" s="129"/>
      <c r="AY61" s="129"/>
      <c r="AZ61" s="130"/>
      <c r="BA61" s="97"/>
      <c r="BB61" s="97"/>
      <c r="BC61" s="129"/>
      <c r="BD61" s="129"/>
      <c r="BE61" s="130"/>
      <c r="BF61" s="97"/>
      <c r="BG61" s="97"/>
      <c r="BH61" s="176"/>
      <c r="BI61" s="176"/>
      <c r="BJ61" s="175"/>
      <c r="BK61" s="184"/>
      <c r="BL61" s="184"/>
      <c r="BM61" s="129"/>
      <c r="BN61" s="129"/>
      <c r="BO61" s="130"/>
      <c r="BP61" s="97"/>
      <c r="BQ61" s="97"/>
      <c r="BR61" s="132"/>
      <c r="BS61" s="129"/>
      <c r="BT61" s="129"/>
      <c r="BU61" s="129"/>
      <c r="BV61" s="97"/>
      <c r="BW61" s="129"/>
      <c r="BX61" s="129"/>
      <c r="BY61" s="97"/>
      <c r="BZ61" s="129"/>
      <c r="CA61" s="130"/>
      <c r="CB61" s="129"/>
    </row>
    <row r="62" spans="1:106" ht="16.5" customHeight="1" x14ac:dyDescent="0.3">
      <c r="A62" s="309"/>
      <c r="B62" s="310"/>
      <c r="C62" s="310"/>
      <c r="D62" s="310"/>
      <c r="E62" s="335"/>
      <c r="F62" s="310"/>
      <c r="G62" s="310"/>
      <c r="H62" s="310"/>
      <c r="I62" s="310"/>
      <c r="J62" s="309"/>
      <c r="K62" s="336"/>
      <c r="L62" s="333"/>
      <c r="M62" s="323"/>
      <c r="N62" s="323"/>
      <c r="O62" s="323"/>
      <c r="P62" s="333"/>
      <c r="Q62" s="334"/>
      <c r="R62" s="175">
        <v>4</v>
      </c>
      <c r="S62" s="178"/>
      <c r="T62" s="131" t="str">
        <f t="shared" si="14"/>
        <v/>
      </c>
      <c r="U62" s="131"/>
      <c r="V62" s="131"/>
      <c r="W62" s="131"/>
      <c r="X62" s="131"/>
      <c r="Y62" s="179"/>
      <c r="Z62" s="179"/>
      <c r="AA62" s="95" t="str">
        <f t="shared" si="11"/>
        <v/>
      </c>
      <c r="AB62" s="179"/>
      <c r="AC62" s="179"/>
      <c r="AD62" s="179"/>
      <c r="AE62" s="146" t="str">
        <f>IFERROR(IF(AND(T61="Probabilidad",T62="Probabilidad"),(AG61-(+AG61*AA62)),IF(AND(T61="Impacto",T62="Probabilidad"),(AG60-(+AG60*AA62)),IF(T62="Impacto",AG61,""))),"")</f>
        <v/>
      </c>
      <c r="AF62" s="128" t="str">
        <f t="shared" si="4"/>
        <v/>
      </c>
      <c r="AG62" s="95" t="str">
        <f t="shared" si="12"/>
        <v/>
      </c>
      <c r="AH62" s="128" t="str">
        <f t="shared" si="5"/>
        <v/>
      </c>
      <c r="AI62" s="95" t="str">
        <f>IFERROR(IF(AND(T61="Impacto",T62="Impacto"),(AI61-(+AI61*AA62)),IF(AND(T61="Probabilidad",T62="Impacto"),(AI60-(+AI60*AA62)),IF(T62="Probabilidad",AI61,""))),"")</f>
        <v/>
      </c>
      <c r="AJ62" s="96" t="str">
        <f t="shared" si="13"/>
        <v/>
      </c>
      <c r="AK62" s="318"/>
      <c r="AL62" s="176"/>
      <c r="AM62" s="175"/>
      <c r="AN62" s="184"/>
      <c r="AO62" s="97"/>
      <c r="AP62" s="129"/>
      <c r="AQ62" s="97"/>
      <c r="AR62" s="129"/>
      <c r="AS62" s="184"/>
      <c r="AT62" s="176"/>
      <c r="AU62" s="97"/>
      <c r="AV62" s="129"/>
      <c r="AW62" s="130"/>
      <c r="AX62" s="129"/>
      <c r="AY62" s="129"/>
      <c r="AZ62" s="130"/>
      <c r="BA62" s="97"/>
      <c r="BB62" s="97"/>
      <c r="BC62" s="129"/>
      <c r="BD62" s="129"/>
      <c r="BE62" s="130"/>
      <c r="BF62" s="97"/>
      <c r="BG62" s="97"/>
      <c r="BH62" s="176"/>
      <c r="BI62" s="176"/>
      <c r="BJ62" s="175"/>
      <c r="BK62" s="184"/>
      <c r="BL62" s="184"/>
      <c r="BM62" s="129"/>
      <c r="BN62" s="129"/>
      <c r="BO62" s="130"/>
      <c r="BP62" s="97"/>
      <c r="BQ62" s="97"/>
      <c r="BR62" s="132"/>
      <c r="BS62" s="129"/>
      <c r="BT62" s="129"/>
      <c r="BU62" s="129"/>
      <c r="BV62" s="97"/>
      <c r="BW62" s="129"/>
      <c r="BX62" s="129"/>
      <c r="BY62" s="97"/>
      <c r="BZ62" s="129"/>
      <c r="CA62" s="130"/>
      <c r="CB62" s="129"/>
    </row>
    <row r="63" spans="1:106" ht="16.5" customHeight="1" x14ac:dyDescent="0.3">
      <c r="A63" s="309"/>
      <c r="B63" s="310"/>
      <c r="C63" s="310"/>
      <c r="D63" s="310"/>
      <c r="E63" s="335"/>
      <c r="F63" s="310"/>
      <c r="G63" s="310"/>
      <c r="H63" s="310"/>
      <c r="I63" s="310"/>
      <c r="J63" s="309"/>
      <c r="K63" s="336"/>
      <c r="L63" s="333"/>
      <c r="M63" s="323"/>
      <c r="N63" s="323"/>
      <c r="O63" s="323"/>
      <c r="P63" s="333"/>
      <c r="Q63" s="334"/>
      <c r="R63" s="175">
        <v>5</v>
      </c>
      <c r="S63" s="178"/>
      <c r="T63" s="131" t="str">
        <f t="shared" si="14"/>
        <v/>
      </c>
      <c r="U63" s="131"/>
      <c r="V63" s="131"/>
      <c r="W63" s="131"/>
      <c r="X63" s="131"/>
      <c r="Y63" s="179"/>
      <c r="Z63" s="179"/>
      <c r="AA63" s="95" t="str">
        <f t="shared" si="11"/>
        <v/>
      </c>
      <c r="AB63" s="179"/>
      <c r="AC63" s="179"/>
      <c r="AD63" s="179"/>
      <c r="AE63" s="146" t="str">
        <f>IFERROR(IF(AND(T62="Probabilidad",T63="Probabilidad"),(AG62-(+AG62*AA63)),IF(AND(T62="Impacto",T63="Probabilidad"),(AG61-(+AG61*AA63)),IF(T63="Impacto",AG62,""))),"")</f>
        <v/>
      </c>
      <c r="AF63" s="128" t="str">
        <f t="shared" si="4"/>
        <v/>
      </c>
      <c r="AG63" s="95" t="str">
        <f t="shared" si="12"/>
        <v/>
      </c>
      <c r="AH63" s="128" t="str">
        <f t="shared" si="5"/>
        <v/>
      </c>
      <c r="AI63" s="95" t="str">
        <f>IFERROR(IF(AND(T62="Impacto",T63="Impacto"),(AI62-(+AI62*AA63)),IF(AND(T62="Probabilidad",T63="Impacto"),(AI61-(+AI61*AA63)),IF(T63="Probabilidad",AI62,""))),"")</f>
        <v/>
      </c>
      <c r="AJ63" s="96" t="str">
        <f t="shared" si="13"/>
        <v/>
      </c>
      <c r="AK63" s="318"/>
      <c r="AL63" s="176"/>
      <c r="AM63" s="175"/>
      <c r="AN63" s="184"/>
      <c r="AO63" s="97"/>
      <c r="AP63" s="129"/>
      <c r="AQ63" s="97"/>
      <c r="AR63" s="129"/>
      <c r="AS63" s="184"/>
      <c r="AT63" s="176"/>
      <c r="AU63" s="97"/>
      <c r="AV63" s="129"/>
      <c r="AW63" s="130"/>
      <c r="AX63" s="129"/>
      <c r="AY63" s="129"/>
      <c r="AZ63" s="130"/>
      <c r="BA63" s="97"/>
      <c r="BB63" s="97"/>
      <c r="BC63" s="129"/>
      <c r="BD63" s="129"/>
      <c r="BE63" s="130"/>
      <c r="BF63" s="97"/>
      <c r="BG63" s="97"/>
      <c r="BH63" s="176"/>
      <c r="BI63" s="176"/>
      <c r="BJ63" s="175"/>
      <c r="BK63" s="184"/>
      <c r="BL63" s="184"/>
      <c r="BM63" s="129"/>
      <c r="BN63" s="129"/>
      <c r="BO63" s="130"/>
      <c r="BP63" s="97"/>
      <c r="BQ63" s="97"/>
      <c r="BR63" s="132"/>
      <c r="BS63" s="129"/>
      <c r="BT63" s="129"/>
      <c r="BU63" s="129"/>
      <c r="BV63" s="97"/>
      <c r="BW63" s="129"/>
      <c r="BX63" s="129"/>
      <c r="BY63" s="97"/>
      <c r="BZ63" s="129"/>
      <c r="CA63" s="130"/>
      <c r="CB63" s="129"/>
    </row>
    <row r="64" spans="1:106" ht="16.5" customHeight="1" x14ac:dyDescent="0.3">
      <c r="A64" s="309"/>
      <c r="B64" s="310"/>
      <c r="C64" s="310"/>
      <c r="D64" s="310"/>
      <c r="E64" s="335"/>
      <c r="F64" s="310"/>
      <c r="G64" s="310"/>
      <c r="H64" s="310"/>
      <c r="I64" s="310"/>
      <c r="J64" s="309"/>
      <c r="K64" s="336"/>
      <c r="L64" s="333"/>
      <c r="M64" s="324"/>
      <c r="N64" s="324"/>
      <c r="O64" s="324"/>
      <c r="P64" s="333"/>
      <c r="Q64" s="334"/>
      <c r="R64" s="175">
        <v>6</v>
      </c>
      <c r="S64" s="178"/>
      <c r="T64" s="131" t="str">
        <f t="shared" si="14"/>
        <v/>
      </c>
      <c r="U64" s="131"/>
      <c r="V64" s="131"/>
      <c r="W64" s="131"/>
      <c r="X64" s="131"/>
      <c r="Y64" s="179"/>
      <c r="Z64" s="179"/>
      <c r="AA64" s="95" t="str">
        <f t="shared" si="11"/>
        <v/>
      </c>
      <c r="AB64" s="179"/>
      <c r="AC64" s="179"/>
      <c r="AD64" s="179"/>
      <c r="AE64" s="146" t="str">
        <f>IFERROR(IF(AND(T63="Probabilidad",T64="Probabilidad"),(AG63-(+AG63*AA64)),IF(AND(T63="Impacto",T64="Probabilidad"),(AG62-(+AG62*AA64)),IF(T64="Impacto",AG63,""))),"")</f>
        <v/>
      </c>
      <c r="AF64" s="128" t="str">
        <f t="shared" si="4"/>
        <v/>
      </c>
      <c r="AG64" s="95" t="str">
        <f t="shared" si="12"/>
        <v/>
      </c>
      <c r="AH64" s="128" t="str">
        <f t="shared" si="5"/>
        <v/>
      </c>
      <c r="AI64" s="95" t="str">
        <f>IFERROR(IF(AND(T63="Impacto",T64="Impacto"),(AI63-(+AI63*AA64)),IF(AND(T63="Probabilidad",T64="Impacto"),(AI62-(+AI62*AA64)),IF(T64="Probabilidad",AI63,""))),"")</f>
        <v/>
      </c>
      <c r="AJ64" s="96" t="str">
        <f t="shared" si="13"/>
        <v/>
      </c>
      <c r="AK64" s="319"/>
      <c r="AL64" s="176"/>
      <c r="AM64" s="175"/>
      <c r="AN64" s="184"/>
      <c r="AO64" s="97"/>
      <c r="AP64" s="129"/>
      <c r="AQ64" s="97"/>
      <c r="AR64" s="129"/>
      <c r="AS64" s="184"/>
      <c r="AT64" s="176"/>
      <c r="AU64" s="97"/>
      <c r="AV64" s="129"/>
      <c r="AW64" s="130"/>
      <c r="AX64" s="129"/>
      <c r="AY64" s="129"/>
      <c r="AZ64" s="130"/>
      <c r="BA64" s="97"/>
      <c r="BB64" s="97"/>
      <c r="BC64" s="129"/>
      <c r="BD64" s="129"/>
      <c r="BE64" s="130"/>
      <c r="BF64" s="97"/>
      <c r="BG64" s="97"/>
      <c r="BH64" s="176"/>
      <c r="BI64" s="176"/>
      <c r="BJ64" s="175"/>
      <c r="BK64" s="184"/>
      <c r="BL64" s="184"/>
      <c r="BM64" s="129"/>
      <c r="BN64" s="129"/>
      <c r="BO64" s="130"/>
      <c r="BP64" s="97"/>
      <c r="BQ64" s="97"/>
      <c r="BR64" s="132"/>
      <c r="BS64" s="129"/>
      <c r="BT64" s="129"/>
      <c r="BU64" s="129"/>
      <c r="BV64" s="97"/>
      <c r="BW64" s="129"/>
      <c r="BX64" s="129"/>
      <c r="BY64" s="97"/>
      <c r="BZ64" s="129"/>
      <c r="CA64" s="130"/>
      <c r="CB64" s="129"/>
    </row>
  </sheetData>
  <sheetProtection algorithmName="SHA-512" hashValue="DN3Q5EKXrP56S/e2g5lwidmL4BMxRu0OStIuedTTYKK8pu5HvOB+8F2Z1aDKkydW6ZlZj/B3xe9sFLOKD6uDTg==" saltValue="wBzWNx8A/nd/TagNO23V2A==" spinCount="100000" sheet="1" formatCells="0" formatColumns="0" formatRows="0"/>
  <dataConsolidate link="1"/>
  <mergeCells count="264">
    <mergeCell ref="C41:C46"/>
    <mergeCell ref="D41:D46"/>
    <mergeCell ref="B47:B52"/>
    <mergeCell ref="C47:C52"/>
    <mergeCell ref="D47:D52"/>
    <mergeCell ref="B53:B58"/>
    <mergeCell ref="C53:C58"/>
    <mergeCell ref="D53:D58"/>
    <mergeCell ref="B59:B64"/>
    <mergeCell ref="C59:C64"/>
    <mergeCell ref="D59:D64"/>
    <mergeCell ref="BZ3:BZ4"/>
    <mergeCell ref="CA3:CA4"/>
    <mergeCell ref="BS3:BS4"/>
    <mergeCell ref="BU3:BU4"/>
    <mergeCell ref="CB3:CB4"/>
    <mergeCell ref="AH3:AH4"/>
    <mergeCell ref="AF3:AF4"/>
    <mergeCell ref="AG3:AG4"/>
    <mergeCell ref="J3:J4"/>
    <mergeCell ref="AL3:AL4"/>
    <mergeCell ref="BY3:BY4"/>
    <mergeCell ref="BD3:BD4"/>
    <mergeCell ref="BE3:BE4"/>
    <mergeCell ref="BF3:BF4"/>
    <mergeCell ref="BG3:BG4"/>
    <mergeCell ref="BR2:BU2"/>
    <mergeCell ref="BR3:BR4"/>
    <mergeCell ref="BT3:BT4"/>
    <mergeCell ref="B3:B4"/>
    <mergeCell ref="C3:C4"/>
    <mergeCell ref="D3:D4"/>
    <mergeCell ref="AY3:AY4"/>
    <mergeCell ref="AZ3:AZ4"/>
    <mergeCell ref="BA3:BA4"/>
    <mergeCell ref="BB3:BB4"/>
    <mergeCell ref="AE2:AK2"/>
    <mergeCell ref="AL2:AW2"/>
    <mergeCell ref="R2:AD2"/>
    <mergeCell ref="Q3:Q4"/>
    <mergeCell ref="N3:N4"/>
    <mergeCell ref="T3:T4"/>
    <mergeCell ref="AT3:AT4"/>
    <mergeCell ref="AP3:AP4"/>
    <mergeCell ref="AR3:AR4"/>
    <mergeCell ref="AQ3:AQ4"/>
    <mergeCell ref="AS3:AS4"/>
    <mergeCell ref="AU3:AU4"/>
    <mergeCell ref="BC2:BG2"/>
    <mergeCell ref="BC3:BC4"/>
    <mergeCell ref="I5:I10"/>
    <mergeCell ref="J5:J10"/>
    <mergeCell ref="K5:K10"/>
    <mergeCell ref="A5:A10"/>
    <mergeCell ref="F5:F10"/>
    <mergeCell ref="G5:G10"/>
    <mergeCell ref="H5:H10"/>
    <mergeCell ref="E5:E10"/>
    <mergeCell ref="Q5:Q10"/>
    <mergeCell ref="L5:L10"/>
    <mergeCell ref="M5:M10"/>
    <mergeCell ref="N5:N10"/>
    <mergeCell ref="O5:O10"/>
    <mergeCell ref="P5:P10"/>
    <mergeCell ref="B5:B10"/>
    <mergeCell ref="C5:C10"/>
    <mergeCell ref="D5:D10"/>
    <mergeCell ref="C17:C22"/>
    <mergeCell ref="A3:A4"/>
    <mergeCell ref="I3:I4"/>
    <mergeCell ref="E3:E4"/>
    <mergeCell ref="H3:H4"/>
    <mergeCell ref="G3:G4"/>
    <mergeCell ref="AK3:AK4"/>
    <mergeCell ref="R3:R4"/>
    <mergeCell ref="AJ3:AJ4"/>
    <mergeCell ref="AI3:AI4"/>
    <mergeCell ref="AE3:AE4"/>
    <mergeCell ref="S3:S4"/>
    <mergeCell ref="Y3:AD3"/>
    <mergeCell ref="K3:K4"/>
    <mergeCell ref="L3:L4"/>
    <mergeCell ref="F3:F4"/>
    <mergeCell ref="M3:M4"/>
    <mergeCell ref="U3:X3"/>
    <mergeCell ref="N11:N16"/>
    <mergeCell ref="O11:O16"/>
    <mergeCell ref="P11:P16"/>
    <mergeCell ref="Q11:Q16"/>
    <mergeCell ref="O3:O4"/>
    <mergeCell ref="P3:P4"/>
    <mergeCell ref="D23:D28"/>
    <mergeCell ref="I11:I16"/>
    <mergeCell ref="J11:J16"/>
    <mergeCell ref="K11:K16"/>
    <mergeCell ref="L11:L16"/>
    <mergeCell ref="M11:M16"/>
    <mergeCell ref="A11:A16"/>
    <mergeCell ref="F11:F16"/>
    <mergeCell ref="G11:G16"/>
    <mergeCell ref="A17:A22"/>
    <mergeCell ref="F17:F22"/>
    <mergeCell ref="G17:G22"/>
    <mergeCell ref="H17:H22"/>
    <mergeCell ref="E17:E22"/>
    <mergeCell ref="I17:I22"/>
    <mergeCell ref="J17:J22"/>
    <mergeCell ref="K17:K22"/>
    <mergeCell ref="L17:L22"/>
    <mergeCell ref="H11:H16"/>
    <mergeCell ref="E11:E16"/>
    <mergeCell ref="B11:B16"/>
    <mergeCell ref="C11:C16"/>
    <mergeCell ref="D11:D16"/>
    <mergeCell ref="B17:B22"/>
    <mergeCell ref="J29:J34"/>
    <mergeCell ref="K29:K34"/>
    <mergeCell ref="P17:P22"/>
    <mergeCell ref="Q17:Q22"/>
    <mergeCell ref="A23:A28"/>
    <mergeCell ref="F23:F28"/>
    <mergeCell ref="G23:G28"/>
    <mergeCell ref="H23:H28"/>
    <mergeCell ref="E23:E28"/>
    <mergeCell ref="I23:I28"/>
    <mergeCell ref="J23:J28"/>
    <mergeCell ref="K23:K28"/>
    <mergeCell ref="L23:L28"/>
    <mergeCell ref="M23:M28"/>
    <mergeCell ref="N23:N28"/>
    <mergeCell ref="O23:O28"/>
    <mergeCell ref="P23:P28"/>
    <mergeCell ref="Q23:Q28"/>
    <mergeCell ref="M17:M22"/>
    <mergeCell ref="N17:N22"/>
    <mergeCell ref="O17:O22"/>
    <mergeCell ref="D17:D22"/>
    <mergeCell ref="B23:B28"/>
    <mergeCell ref="C23:C28"/>
    <mergeCell ref="A29:A34"/>
    <mergeCell ref="F29:F34"/>
    <mergeCell ref="G29:G34"/>
    <mergeCell ref="A35:A40"/>
    <mergeCell ref="F35:F40"/>
    <mergeCell ref="G35:G40"/>
    <mergeCell ref="H35:H40"/>
    <mergeCell ref="E35:E40"/>
    <mergeCell ref="I35:I40"/>
    <mergeCell ref="H29:H34"/>
    <mergeCell ref="E29:E34"/>
    <mergeCell ref="I29:I34"/>
    <mergeCell ref="L29:L34"/>
    <mergeCell ref="M29:M34"/>
    <mergeCell ref="J35:J40"/>
    <mergeCell ref="K35:K40"/>
    <mergeCell ref="L35:L40"/>
    <mergeCell ref="N29:N34"/>
    <mergeCell ref="O29:O34"/>
    <mergeCell ref="A47:A52"/>
    <mergeCell ref="F47:F52"/>
    <mergeCell ref="G47:G52"/>
    <mergeCell ref="H47:H52"/>
    <mergeCell ref="E47:E52"/>
    <mergeCell ref="A41:A46"/>
    <mergeCell ref="F41:F46"/>
    <mergeCell ref="G41:G46"/>
    <mergeCell ref="H41:H46"/>
    <mergeCell ref="E41:E46"/>
    <mergeCell ref="B29:B34"/>
    <mergeCell ref="C29:C34"/>
    <mergeCell ref="D29:D34"/>
    <mergeCell ref="B35:B40"/>
    <mergeCell ref="C35:C40"/>
    <mergeCell ref="D35:D40"/>
    <mergeCell ref="B41:B46"/>
    <mergeCell ref="G53:G58"/>
    <mergeCell ref="H53:H58"/>
    <mergeCell ref="E53:E58"/>
    <mergeCell ref="I53:I58"/>
    <mergeCell ref="J53:J58"/>
    <mergeCell ref="K53:K58"/>
    <mergeCell ref="L53:L58"/>
    <mergeCell ref="P41:P46"/>
    <mergeCell ref="Q41:Q46"/>
    <mergeCell ref="I47:I52"/>
    <mergeCell ref="J47:J52"/>
    <mergeCell ref="K47:K52"/>
    <mergeCell ref="L47:L52"/>
    <mergeCell ref="M47:M52"/>
    <mergeCell ref="I41:I46"/>
    <mergeCell ref="J41:J46"/>
    <mergeCell ref="K41:K46"/>
    <mergeCell ref="L41:L46"/>
    <mergeCell ref="N47:N52"/>
    <mergeCell ref="O47:O52"/>
    <mergeCell ref="P47:P52"/>
    <mergeCell ref="Q47:Q52"/>
    <mergeCell ref="P53:P58"/>
    <mergeCell ref="Q53:Q58"/>
    <mergeCell ref="A59:A64"/>
    <mergeCell ref="F59:F64"/>
    <mergeCell ref="G59:G64"/>
    <mergeCell ref="H59:H64"/>
    <mergeCell ref="E59:E64"/>
    <mergeCell ref="I59:I64"/>
    <mergeCell ref="J59:J64"/>
    <mergeCell ref="K59:K64"/>
    <mergeCell ref="L59:L64"/>
    <mergeCell ref="M59:M64"/>
    <mergeCell ref="N59:N64"/>
    <mergeCell ref="O59:O64"/>
    <mergeCell ref="P59:P64"/>
    <mergeCell ref="Q59:Q64"/>
    <mergeCell ref="M53:M58"/>
    <mergeCell ref="N53:N58"/>
    <mergeCell ref="O53:O58"/>
    <mergeCell ref="AK23:AK28"/>
    <mergeCell ref="AK59:AK64"/>
    <mergeCell ref="P29:P34"/>
    <mergeCell ref="Q29:Q34"/>
    <mergeCell ref="P35:P40"/>
    <mergeCell ref="Q35:Q40"/>
    <mergeCell ref="M41:M46"/>
    <mergeCell ref="N41:N46"/>
    <mergeCell ref="O41:O46"/>
    <mergeCell ref="M35:M40"/>
    <mergeCell ref="N35:N40"/>
    <mergeCell ref="O35:O40"/>
    <mergeCell ref="A53:A58"/>
    <mergeCell ref="F53:F58"/>
    <mergeCell ref="BY2:CB2"/>
    <mergeCell ref="A2:I2"/>
    <mergeCell ref="J2:Q2"/>
    <mergeCell ref="AK29:AK34"/>
    <mergeCell ref="AK35:AK40"/>
    <mergeCell ref="AK41:AK46"/>
    <mergeCell ref="AK47:AK52"/>
    <mergeCell ref="AK53:AK58"/>
    <mergeCell ref="BV2:BX2"/>
    <mergeCell ref="BV3:BV4"/>
    <mergeCell ref="BW3:BW4"/>
    <mergeCell ref="BX3:BX4"/>
    <mergeCell ref="AK5:AK10"/>
    <mergeCell ref="AK11:AK16"/>
    <mergeCell ref="AK17:AK22"/>
    <mergeCell ref="AW3:AW4"/>
    <mergeCell ref="AV3:AV4"/>
    <mergeCell ref="AO3:AO4"/>
    <mergeCell ref="AN3:AN4"/>
    <mergeCell ref="AM3:AM4"/>
    <mergeCell ref="AX3:AX4"/>
    <mergeCell ref="AX2:BB2"/>
    <mergeCell ref="BH2:BL2"/>
    <mergeCell ref="BH3:BH4"/>
    <mergeCell ref="BI3:BI4"/>
    <mergeCell ref="BJ3:BJ4"/>
    <mergeCell ref="BK3:BK4"/>
    <mergeCell ref="BL3:BL4"/>
    <mergeCell ref="BM2:BQ2"/>
    <mergeCell ref="BM3:BM4"/>
    <mergeCell ref="BN3:BN4"/>
    <mergeCell ref="BO3:BO4"/>
    <mergeCell ref="BP3:BP4"/>
    <mergeCell ref="BQ3:BQ4"/>
  </mergeCells>
  <conditionalFormatting sqref="K5 K11">
    <cfRule type="cellIs" dxfId="200" priority="248" operator="equal">
      <formula>"Baja"</formula>
    </cfRule>
    <cfRule type="cellIs" dxfId="199" priority="247" operator="equal">
      <formula>"Media"</formula>
    </cfRule>
    <cfRule type="cellIs" dxfId="198" priority="246" operator="equal">
      <formula>"Alta"</formula>
    </cfRule>
    <cfRule type="cellIs" dxfId="197" priority="245" operator="equal">
      <formula>"Muy Alta"</formula>
    </cfRule>
    <cfRule type="cellIs" dxfId="196" priority="249" operator="equal">
      <formula>"Muy Baja"</formula>
    </cfRule>
  </conditionalFormatting>
  <conditionalFormatting sqref="K17">
    <cfRule type="cellIs" dxfId="195" priority="203" operator="equal">
      <formula>"Muy Baja"</formula>
    </cfRule>
    <cfRule type="cellIs" dxfId="194" priority="202" operator="equal">
      <formula>"Baja"</formula>
    </cfRule>
    <cfRule type="cellIs" dxfId="193" priority="201" operator="equal">
      <formula>"Media"</formula>
    </cfRule>
    <cfRule type="cellIs" dxfId="192" priority="200" operator="equal">
      <formula>"Alta"</formula>
    </cfRule>
    <cfRule type="cellIs" dxfId="191" priority="199" operator="equal">
      <formula>"Muy Alta"</formula>
    </cfRule>
  </conditionalFormatting>
  <conditionalFormatting sqref="K23">
    <cfRule type="cellIs" dxfId="190" priority="178" operator="equal">
      <formula>"Media"</formula>
    </cfRule>
    <cfRule type="cellIs" dxfId="189" priority="180" operator="equal">
      <formula>"Muy Baja"</formula>
    </cfRule>
    <cfRule type="cellIs" dxfId="188" priority="179" operator="equal">
      <formula>"Baja"</formula>
    </cfRule>
    <cfRule type="cellIs" dxfId="187" priority="177" operator="equal">
      <formula>"Alta"</formula>
    </cfRule>
    <cfRule type="cellIs" dxfId="186" priority="176" operator="equal">
      <formula>"Muy Alta"</formula>
    </cfRule>
  </conditionalFormatting>
  <conditionalFormatting sqref="K29">
    <cfRule type="cellIs" dxfId="185" priority="157" operator="equal">
      <formula>"Muy Baja"</formula>
    </cfRule>
    <cfRule type="cellIs" dxfId="184" priority="156" operator="equal">
      <formula>"Baja"</formula>
    </cfRule>
    <cfRule type="cellIs" dxfId="183" priority="155" operator="equal">
      <formula>"Media"</formula>
    </cfRule>
    <cfRule type="cellIs" dxfId="182" priority="154" operator="equal">
      <formula>"Alta"</formula>
    </cfRule>
    <cfRule type="cellIs" dxfId="181" priority="153" operator="equal">
      <formula>"Muy Alta"</formula>
    </cfRule>
  </conditionalFormatting>
  <conditionalFormatting sqref="K35">
    <cfRule type="cellIs" dxfId="180" priority="134" operator="equal">
      <formula>"Muy Baja"</formula>
    </cfRule>
    <cfRule type="cellIs" dxfId="179" priority="133" operator="equal">
      <formula>"Baja"</formula>
    </cfRule>
    <cfRule type="cellIs" dxfId="178" priority="131" operator="equal">
      <formula>"Alta"</formula>
    </cfRule>
    <cfRule type="cellIs" dxfId="177" priority="130" operator="equal">
      <formula>"Muy Alta"</formula>
    </cfRule>
    <cfRule type="cellIs" dxfId="176" priority="132" operator="equal">
      <formula>"Media"</formula>
    </cfRule>
  </conditionalFormatting>
  <conditionalFormatting sqref="K41">
    <cfRule type="cellIs" dxfId="175" priority="111" operator="equal">
      <formula>"Muy Baja"</formula>
    </cfRule>
    <cfRule type="cellIs" dxfId="174" priority="110" operator="equal">
      <formula>"Baja"</formula>
    </cfRule>
    <cfRule type="cellIs" dxfId="173" priority="109" operator="equal">
      <formula>"Media"</formula>
    </cfRule>
    <cfRule type="cellIs" dxfId="172" priority="108" operator="equal">
      <formula>"Alta"</formula>
    </cfRule>
    <cfRule type="cellIs" dxfId="171" priority="107" operator="equal">
      <formula>"Muy Alta"</formula>
    </cfRule>
  </conditionalFormatting>
  <conditionalFormatting sqref="K47">
    <cfRule type="cellIs" dxfId="170" priority="84" operator="equal">
      <formula>"Muy Alta"</formula>
    </cfRule>
    <cfRule type="cellIs" dxfId="169" priority="85" operator="equal">
      <formula>"Alta"</formula>
    </cfRule>
    <cfRule type="cellIs" dxfId="168" priority="86" operator="equal">
      <formula>"Media"</formula>
    </cfRule>
    <cfRule type="cellIs" dxfId="167" priority="87" operator="equal">
      <formula>"Baja"</formula>
    </cfRule>
    <cfRule type="cellIs" dxfId="166" priority="88" operator="equal">
      <formula>"Muy Baja"</formula>
    </cfRule>
  </conditionalFormatting>
  <conditionalFormatting sqref="K53">
    <cfRule type="cellIs" dxfId="165" priority="65" operator="equal">
      <formula>"Muy Baja"</formula>
    </cfRule>
    <cfRule type="cellIs" dxfId="164" priority="64" operator="equal">
      <formula>"Baja"</formula>
    </cfRule>
    <cfRule type="cellIs" dxfId="163" priority="63" operator="equal">
      <formula>"Media"</formula>
    </cfRule>
    <cfRule type="cellIs" dxfId="162" priority="61" operator="equal">
      <formula>"Muy Alta"</formula>
    </cfRule>
    <cfRule type="cellIs" dxfId="161" priority="62" operator="equal">
      <formula>"Alta"</formula>
    </cfRule>
  </conditionalFormatting>
  <conditionalFormatting sqref="K59">
    <cfRule type="cellIs" dxfId="160" priority="42" operator="equal">
      <formula>"Muy Baja"</formula>
    </cfRule>
    <cfRule type="cellIs" dxfId="159" priority="41" operator="equal">
      <formula>"Baja"</formula>
    </cfRule>
    <cfRule type="cellIs" dxfId="158" priority="40" operator="equal">
      <formula>"Media"</formula>
    </cfRule>
    <cfRule type="cellIs" dxfId="157" priority="39" operator="equal">
      <formula>"Alta"</formula>
    </cfRule>
    <cfRule type="cellIs" dxfId="156" priority="38" operator="equal">
      <formula>"Muy Alta"</formula>
    </cfRule>
  </conditionalFormatting>
  <conditionalFormatting sqref="N5 N11 N17 N23 N29 N35 N41 N47 N53 N59">
    <cfRule type="containsText" dxfId="155" priority="6" operator="containsText" text="❌">
      <formula>NOT(ISERROR(SEARCH(("❌"),(N5))))</formula>
    </cfRule>
  </conditionalFormatting>
  <conditionalFormatting sqref="O5 O11 O17 O23 O29 O35 O41 O47 O53 O59">
    <cfRule type="cellIs" dxfId="154" priority="1" operator="equal">
      <formula>"Catastrófico"</formula>
    </cfRule>
    <cfRule type="cellIs" dxfId="153" priority="2" operator="equal">
      <formula>"Mayor"</formula>
    </cfRule>
    <cfRule type="cellIs" dxfId="152" priority="3" operator="equal">
      <formula>"Moderado"</formula>
    </cfRule>
    <cfRule type="cellIs" dxfId="151" priority="4" operator="equal">
      <formula>"Menor"</formula>
    </cfRule>
    <cfRule type="cellIs" dxfId="150" priority="5" operator="equal">
      <formula>"Leve"</formula>
    </cfRule>
  </conditionalFormatting>
  <conditionalFormatting sqref="Q5 Q11 Q17 Q23 Q29 Q35 Q41 Q47 Q53 Q59">
    <cfRule type="cellIs" dxfId="149" priority="239" operator="equal">
      <formula>"Bajo"</formula>
    </cfRule>
    <cfRule type="cellIs" dxfId="148" priority="236" operator="equal">
      <formula>"Extremo"</formula>
    </cfRule>
    <cfRule type="cellIs" dxfId="147" priority="237" operator="equal">
      <formula>"Alto"</formula>
    </cfRule>
    <cfRule type="cellIs" dxfId="146" priority="238" operator="equal">
      <formula>"Moderado"</formula>
    </cfRule>
  </conditionalFormatting>
  <conditionalFormatting sqref="AF5:AF64">
    <cfRule type="cellIs" dxfId="145" priority="33" operator="equal">
      <formula>"Muy Baja"</formula>
    </cfRule>
    <cfRule type="cellIs" dxfId="144" priority="30" operator="equal">
      <formula>"Alta"</formula>
    </cfRule>
    <cfRule type="cellIs" dxfId="143" priority="29" operator="equal">
      <formula>"Muy Alta"</formula>
    </cfRule>
    <cfRule type="cellIs" dxfId="142" priority="31" operator="equal">
      <formula>"Media"</formula>
    </cfRule>
    <cfRule type="cellIs" dxfId="141" priority="32" operator="equal">
      <formula>"Baja"</formula>
    </cfRule>
  </conditionalFormatting>
  <conditionalFormatting sqref="AH5:AH64">
    <cfRule type="cellIs" dxfId="140" priority="27" operator="equal">
      <formula>"Menor"</formula>
    </cfRule>
    <cfRule type="cellIs" dxfId="139" priority="28" operator="equal">
      <formula>"Leve"</formula>
    </cfRule>
    <cfRule type="cellIs" dxfId="138" priority="25" operator="equal">
      <formula>"Mayor"</formula>
    </cfRule>
    <cfRule type="cellIs" dxfId="137" priority="24" operator="equal">
      <formula>"Catastrófico"</formula>
    </cfRule>
    <cfRule type="cellIs" dxfId="136" priority="26" operator="equal">
      <formula>"Moderado"</formula>
    </cfRule>
  </conditionalFormatting>
  <conditionalFormatting sqref="AJ5:AJ64">
    <cfRule type="cellIs" dxfId="135" priority="21" operator="equal">
      <formula>"Alto"</formula>
    </cfRule>
    <cfRule type="cellIs" dxfId="134" priority="20" operator="equal">
      <formula>"Extremo"</formula>
    </cfRule>
    <cfRule type="cellIs" dxfId="133" priority="23" operator="equal">
      <formula>"Bajo"</formula>
    </cfRule>
    <cfRule type="cellIs" dxfId="132" priority="22" operator="equal">
      <formula>"Moderado"</formula>
    </cfRule>
  </conditionalFormatting>
  <pageMargins left="0.70866141732283472" right="0.70866141732283472" top="0.74803149606299213" bottom="0.74803149606299213" header="0.31496062992125984" footer="0.31496062992125984"/>
  <pageSetup paperSize="9" scale="32" orientation="landscape" r:id="rId1"/>
  <headerFooter>
    <oddHeader>&amp;L&amp;G&amp;C&amp;"Arial,Negrita"&amp;12MAPA Y PLAN DE MANEJO DE RIESGOS Y OPORTUNIDADES</oddHeader>
    <oddFooter>&amp;C&amp;N&amp;RDES-FM-12
V11</oddFooter>
  </headerFooter>
  <colBreaks count="3" manualBreakCount="3">
    <brk id="17" max="1048575" man="1"/>
    <brk id="49" max="1048575" man="1"/>
    <brk id="69" max="1048575" man="1"/>
  </colBreaks>
  <legacyDrawing r:id="rId2"/>
  <legacyDrawingHF r:id="rId3"/>
  <extLst>
    <ext xmlns:x14="http://schemas.microsoft.com/office/spreadsheetml/2009/9/main" uri="{CCE6A557-97BC-4b89-ADB6-D9C93CAAB3DF}">
      <x14:dataValidations xmlns:xm="http://schemas.microsoft.com/office/excel/2006/main" count="14">
        <x14:dataValidation type="list" allowBlank="1" showInputMessage="1" showErrorMessage="1" xr:uid="{C22113E0-40D4-4956-8699-E1C7595DCFAC}">
          <x14:formula1>
            <xm:f>Hoja1!$A$26:$A$39</xm:f>
          </x14:formula1>
          <xm:sqref>B5:B64</xm:sqref>
        </x14:dataValidation>
        <x14:dataValidation type="list" allowBlank="1" showInputMessage="1" showErrorMessage="1" xr:uid="{6789922C-7009-4358-823D-FB2E9E78A8C8}">
          <x14:formula1>
            <xm:f>Hoja1!$B$26:$B$39</xm:f>
          </x14:formula1>
          <xm:sqref>C5:C64</xm:sqref>
        </x14:dataValidation>
        <x14:dataValidation type="list" allowBlank="1" showInputMessage="1" showErrorMessage="1" xr:uid="{79E4EA97-376E-4D32-9A4B-281971BC3027}">
          <x14:formula1>
            <xm:f>'Opciones Tratamiento'!$E$2:$E$4</xm:f>
          </x14:formula1>
          <xm:sqref>F5:F10</xm:sqref>
        </x14:dataValidation>
        <x14:dataValidation type="list" allowBlank="1" showInputMessage="1" showErrorMessage="1" xr:uid="{20540207-01C6-4A72-AE1D-1F8E497C73DF}">
          <x14:formula1>
            <xm:f>'Tabla Impacto'!$F$210:$F$221</xm:f>
          </x14:formula1>
          <xm:sqref>M5:M64</xm:sqref>
        </x14:dataValidation>
        <x14:dataValidation type="list" allowBlank="1" showInputMessage="1" showErrorMessage="1" xr:uid="{D6AF0B02-295C-4044-8147-56CA9A900C69}">
          <x14:formula1>
            <xm:f>'Opciones Tratamiento'!$B$28:$B$29</xm:f>
          </x14:formula1>
          <xm:sqref>U5:X64</xm:sqref>
        </x14:dataValidation>
        <x14:dataValidation type="list" allowBlank="1" showInputMessage="1" showErrorMessage="1" xr:uid="{527F6F30-81E4-4B32-BD2C-A65AA023C9BF}">
          <x14:formula1>
            <xm:f>Hoja1!$A$3:$A$5</xm:f>
          </x14:formula1>
          <xm:sqref>Y5:Y64</xm:sqref>
        </x14:dataValidation>
        <x14:dataValidation type="list" allowBlank="1" showInputMessage="1" showErrorMessage="1" xr:uid="{85F0530E-F2BB-406F-BA73-85B7B4C815A7}">
          <x14:formula1>
            <xm:f>Hoja1!$A$6:$A$7</xm:f>
          </x14:formula1>
          <xm:sqref>Z5:Z64</xm:sqref>
        </x14:dataValidation>
        <x14:dataValidation type="list" allowBlank="1" showInputMessage="1" showErrorMessage="1" xr:uid="{21B7451D-57A2-442B-B656-70EAEEBE737E}">
          <x14:formula1>
            <xm:f>Hoja1!$A$8:$A$9</xm:f>
          </x14:formula1>
          <xm:sqref>AB5:AB64</xm:sqref>
        </x14:dataValidation>
        <x14:dataValidation type="list" allowBlank="1" showInputMessage="1" showErrorMessage="1" xr:uid="{51BE8435-9FE8-471A-B50E-3628D561F6AD}">
          <x14:formula1>
            <xm:f>Hoja1!$A$10:$A$11</xm:f>
          </x14:formula1>
          <xm:sqref>AC5:AC64</xm:sqref>
        </x14:dataValidation>
        <x14:dataValidation type="list" allowBlank="1" showInputMessage="1" showErrorMessage="1" xr:uid="{1B763439-AEA5-463C-BEA9-36367686F1D4}">
          <x14:formula1>
            <xm:f>Hoja1!$A$12:$A$14</xm:f>
          </x14:formula1>
          <xm:sqref>AD5:AD64</xm:sqref>
        </x14:dataValidation>
        <x14:dataValidation type="list" allowBlank="1" showInputMessage="1" showErrorMessage="1" xr:uid="{65DA67C1-8965-410A-8623-7B25469B31B4}">
          <x14:formula1>
            <xm:f>'Opciones Tratamiento'!$B$2:$B$5</xm:f>
          </x14:formula1>
          <xm:sqref>AK5:AK64</xm:sqref>
        </x14:dataValidation>
        <x14:dataValidation type="list" allowBlank="1" showInputMessage="1" showErrorMessage="1" xr:uid="{EC301CB8-4529-4B84-8749-B92ABF4385AC}">
          <x14:formula1>
            <xm:f>'Opciones Tratamiento'!$B$13:$B$17</xm:f>
          </x14:formula1>
          <xm:sqref>I5:I64</xm:sqref>
        </x14:dataValidation>
        <x14:dataValidation type="list" allowBlank="1" showInputMessage="1" showErrorMessage="1" xr:uid="{E6F74DCE-49CD-4778-A2EF-2824BDA98BDA}">
          <x14:formula1>
            <xm:f>'Opciones Tratamiento'!$B$20:$B$22</xm:f>
          </x14:formula1>
          <xm:sqref>AW5:AW64</xm:sqref>
        </x14:dataValidation>
        <x14:dataValidation type="list" allowBlank="1" showInputMessage="1" showErrorMessage="1" xr:uid="{2F66127B-362D-4FD8-8ECB-C272E752ABD2}">
          <x14:formula1>
            <xm:f>Hoja1!$A$23:$A$24</xm:f>
          </x14:formula1>
          <xm:sqref>BB5:BB64 BG5:BG64 BL5:BL64 BQ5:BQ64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D65"/>
  <sheetViews>
    <sheetView showGridLines="0" topLeftCell="BS5" zoomScale="95" zoomScaleNormal="95" zoomScaleSheetLayoutView="10" zoomScalePageLayoutView="20" workbookViewId="0">
      <selection activeCell="BY6" sqref="BY6"/>
    </sheetView>
  </sheetViews>
  <sheetFormatPr baseColWidth="10" defaultColWidth="11.42578125" defaultRowHeight="21" customHeight="1" x14ac:dyDescent="0.3"/>
  <cols>
    <col min="1" max="1" width="4" style="181" bestFit="1" customWidth="1"/>
    <col min="2" max="3" width="18.7109375" style="182" customWidth="1"/>
    <col min="4" max="4" width="21.85546875" style="182" customWidth="1"/>
    <col min="5" max="5" width="38.85546875" style="1" customWidth="1"/>
    <col min="6" max="6" width="14.140625" style="181" customWidth="1"/>
    <col min="7" max="7" width="19" style="181" customWidth="1"/>
    <col min="8" max="8" width="18.5703125" style="181" customWidth="1"/>
    <col min="9" max="9" width="19" style="183" customWidth="1"/>
    <col min="10" max="12" width="17.85546875" style="1" customWidth="1"/>
    <col min="13" max="13" width="16.5703125" style="1" customWidth="1"/>
    <col min="14" max="14" width="5.85546875" style="1" customWidth="1"/>
    <col min="15" max="15" width="48.42578125" style="1" customWidth="1"/>
    <col min="16" max="24" width="31" style="1" hidden="1" customWidth="1"/>
    <col min="25" max="25" width="31" style="185" hidden="1" customWidth="1"/>
    <col min="26" max="26" width="31" style="186" hidden="1" customWidth="1"/>
    <col min="27" max="36" width="31" style="1" hidden="1" customWidth="1"/>
    <col min="37" max="37" width="17.85546875" style="1" hidden="1" customWidth="1"/>
    <col min="38" max="38" width="16.5703125" style="1" hidden="1" customWidth="1"/>
    <col min="39" max="39" width="31" style="1" hidden="1" customWidth="1"/>
    <col min="40" max="40" width="23" style="1" customWidth="1"/>
    <col min="41" max="41" width="18.85546875" style="1" customWidth="1"/>
    <col min="42" max="42" width="22.140625" style="1" customWidth="1"/>
    <col min="43" max="43" width="20.5703125" style="135" hidden="1" customWidth="1"/>
    <col min="44" max="44" width="18.5703125" style="135" hidden="1" customWidth="1"/>
    <col min="45" max="45" width="20.5703125" style="135" hidden="1" customWidth="1"/>
    <col min="46" max="46" width="18.5703125" style="135" hidden="1" customWidth="1"/>
    <col min="47" max="47" width="20.5703125" style="135" hidden="1" customWidth="1"/>
    <col min="48" max="48" width="18.5703125" style="135" hidden="1" customWidth="1"/>
    <col min="49" max="49" width="20.5703125" style="135" customWidth="1"/>
    <col min="50" max="50" width="18.5703125" style="135" customWidth="1"/>
    <col min="51" max="51" width="21" style="135" customWidth="1"/>
    <col min="52" max="53" width="23" style="135" hidden="1" customWidth="1"/>
    <col min="54" max="54" width="18.85546875" style="135" hidden="1" customWidth="1"/>
    <col min="55" max="55" width="16.85546875" style="135" hidden="1" customWidth="1"/>
    <col min="56" max="56" width="19.5703125" style="135" hidden="1" customWidth="1"/>
    <col min="57" max="58" width="23" style="135" hidden="1" customWidth="1"/>
    <col min="59" max="59" width="18.85546875" style="135" hidden="1" customWidth="1"/>
    <col min="60" max="60" width="16.85546875" style="135" hidden="1" customWidth="1"/>
    <col min="61" max="61" width="19.5703125" style="135" hidden="1" customWidth="1"/>
    <col min="62" max="63" width="23" style="1" hidden="1" customWidth="1"/>
    <col min="64" max="64" width="18.85546875" style="1" hidden="1" customWidth="1"/>
    <col min="65" max="65" width="16.85546875" style="1" hidden="1" customWidth="1"/>
    <col min="66" max="66" width="19.5703125" style="1" hidden="1" customWidth="1"/>
    <col min="67" max="68" width="23" style="135" customWidth="1"/>
    <col min="69" max="69" width="18.85546875" style="135" customWidth="1"/>
    <col min="70" max="70" width="16.85546875" style="135" customWidth="1"/>
    <col min="71" max="71" width="19.5703125" style="135" customWidth="1"/>
    <col min="72" max="72" width="28.85546875" style="135" customWidth="1"/>
    <col min="73" max="74" width="23" style="135" customWidth="1"/>
    <col min="75" max="75" width="18.5703125" style="135" customWidth="1"/>
    <col min="76" max="76" width="20.5703125" style="135" customWidth="1"/>
    <col min="77" max="77" width="23" style="135" customWidth="1"/>
    <col min="78" max="78" width="18.5703125" style="135" customWidth="1"/>
    <col min="79" max="79" width="20.5703125" style="135" customWidth="1"/>
    <col min="80" max="80" width="58.140625" style="135" customWidth="1"/>
    <col min="81" max="81" width="36.42578125" style="135" customWidth="1"/>
    <col min="82" max="82" width="55.85546875" style="135" customWidth="1"/>
    <col min="83" max="16384" width="11.42578125" style="135"/>
  </cols>
  <sheetData>
    <row r="1" spans="1:108" ht="21" customHeight="1" x14ac:dyDescent="0.3">
      <c r="AN1" s="134"/>
      <c r="AO1" s="134"/>
      <c r="AP1" s="134"/>
      <c r="AQ1" s="134"/>
      <c r="AR1" s="134"/>
      <c r="AS1" s="134"/>
      <c r="AT1" s="134"/>
      <c r="AU1" s="134"/>
      <c r="AV1" s="134"/>
      <c r="AW1" s="134"/>
      <c r="AX1" s="134"/>
      <c r="AY1" s="134"/>
      <c r="AZ1" s="134"/>
      <c r="BA1" s="134"/>
      <c r="BB1" s="134"/>
      <c r="BC1" s="134"/>
      <c r="BD1" s="134"/>
      <c r="BE1" s="134"/>
      <c r="BF1" s="134"/>
      <c r="BG1" s="134"/>
      <c r="BH1" s="134"/>
      <c r="BI1" s="134"/>
      <c r="BJ1" s="2"/>
      <c r="BK1" s="2"/>
      <c r="BL1" s="2"/>
      <c r="BM1" s="2"/>
      <c r="BN1" s="2"/>
      <c r="BO1" s="134"/>
      <c r="BP1" s="134"/>
      <c r="BQ1" s="134"/>
      <c r="BR1" s="134"/>
      <c r="BS1" s="134"/>
    </row>
    <row r="2" spans="1:108" ht="21" customHeight="1" x14ac:dyDescent="0.3">
      <c r="A2" s="314" t="s">
        <v>127</v>
      </c>
      <c r="B2" s="315"/>
      <c r="C2" s="315"/>
      <c r="D2" s="315"/>
      <c r="E2" s="315"/>
      <c r="F2" s="315"/>
      <c r="G2" s="315"/>
      <c r="H2" s="315"/>
      <c r="I2" s="316"/>
      <c r="J2" s="314" t="s">
        <v>128</v>
      </c>
      <c r="K2" s="315"/>
      <c r="L2" s="315"/>
      <c r="M2" s="316"/>
      <c r="N2" s="314" t="s">
        <v>129</v>
      </c>
      <c r="O2" s="315"/>
      <c r="P2" s="315"/>
      <c r="Q2" s="315"/>
      <c r="R2" s="315"/>
      <c r="S2" s="315"/>
      <c r="T2" s="315"/>
      <c r="U2" s="315"/>
      <c r="V2" s="315"/>
      <c r="W2" s="315"/>
      <c r="X2" s="315"/>
      <c r="Y2" s="315"/>
      <c r="Z2" s="315"/>
      <c r="AA2" s="315"/>
      <c r="AB2" s="315"/>
      <c r="AC2" s="315"/>
      <c r="AD2" s="315"/>
      <c r="AE2" s="315"/>
      <c r="AF2" s="315"/>
      <c r="AG2" s="315"/>
      <c r="AH2" s="316"/>
      <c r="AI2" s="314" t="s">
        <v>230</v>
      </c>
      <c r="AJ2" s="315"/>
      <c r="AK2" s="315"/>
      <c r="AL2" s="316"/>
      <c r="AM2" s="172"/>
      <c r="AN2" s="349" t="s">
        <v>131</v>
      </c>
      <c r="AO2" s="349"/>
      <c r="AP2" s="349"/>
      <c r="AQ2" s="349"/>
      <c r="AR2" s="349"/>
      <c r="AS2" s="349"/>
      <c r="AT2" s="349"/>
      <c r="AU2" s="349"/>
      <c r="AV2" s="349"/>
      <c r="AW2" s="349"/>
      <c r="AX2" s="349"/>
      <c r="AY2" s="349"/>
      <c r="AZ2" s="307" t="s">
        <v>132</v>
      </c>
      <c r="BA2" s="307"/>
      <c r="BB2" s="307"/>
      <c r="BC2" s="307"/>
      <c r="BD2" s="307"/>
      <c r="BE2" s="307" t="s">
        <v>133</v>
      </c>
      <c r="BF2" s="307"/>
      <c r="BG2" s="307"/>
      <c r="BH2" s="307"/>
      <c r="BI2" s="307"/>
      <c r="BJ2" s="307" t="s">
        <v>134</v>
      </c>
      <c r="BK2" s="307"/>
      <c r="BL2" s="307"/>
      <c r="BM2" s="307"/>
      <c r="BN2" s="307"/>
      <c r="BO2" s="307" t="s">
        <v>135</v>
      </c>
      <c r="BP2" s="307"/>
      <c r="BQ2" s="307"/>
      <c r="BR2" s="307"/>
      <c r="BS2" s="307"/>
      <c r="BT2" s="347" t="s">
        <v>136</v>
      </c>
      <c r="BU2" s="347"/>
      <c r="BV2" s="347"/>
      <c r="BW2" s="347"/>
      <c r="BX2" s="320" t="s">
        <v>137</v>
      </c>
      <c r="BY2" s="320"/>
      <c r="BZ2" s="320"/>
      <c r="CA2" s="311" t="s">
        <v>138</v>
      </c>
      <c r="CB2" s="312"/>
      <c r="CC2" s="312"/>
      <c r="CD2" s="313"/>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row>
    <row r="3" spans="1:108" s="141" customFormat="1" ht="21" customHeight="1" x14ac:dyDescent="0.3">
      <c r="A3" s="372" t="s">
        <v>139</v>
      </c>
      <c r="B3" s="340" t="s">
        <v>7</v>
      </c>
      <c r="C3" s="340" t="s">
        <v>9</v>
      </c>
      <c r="D3" s="340" t="s">
        <v>11</v>
      </c>
      <c r="E3" s="373" t="s">
        <v>21</v>
      </c>
      <c r="F3" s="373" t="s">
        <v>15</v>
      </c>
      <c r="G3" s="340" t="s">
        <v>17</v>
      </c>
      <c r="H3" s="340" t="s">
        <v>19</v>
      </c>
      <c r="I3" s="340" t="s">
        <v>23</v>
      </c>
      <c r="J3" s="340" t="s">
        <v>231</v>
      </c>
      <c r="K3" s="340" t="s">
        <v>15</v>
      </c>
      <c r="L3" s="340" t="s">
        <v>232</v>
      </c>
      <c r="M3" s="364" t="s">
        <v>29</v>
      </c>
      <c r="N3" s="367" t="s">
        <v>148</v>
      </c>
      <c r="O3" s="340" t="s">
        <v>31</v>
      </c>
      <c r="P3" s="340" t="s">
        <v>233</v>
      </c>
      <c r="Q3" s="364" t="s">
        <v>156</v>
      </c>
      <c r="R3" s="340" t="s">
        <v>156</v>
      </c>
      <c r="S3" s="340" t="s">
        <v>234</v>
      </c>
      <c r="T3" s="340" t="s">
        <v>235</v>
      </c>
      <c r="U3" s="340" t="s">
        <v>236</v>
      </c>
      <c r="V3" s="340" t="s">
        <v>237</v>
      </c>
      <c r="W3" s="340" t="s">
        <v>238</v>
      </c>
      <c r="X3" s="340" t="s">
        <v>239</v>
      </c>
      <c r="Y3" s="340" t="s">
        <v>240</v>
      </c>
      <c r="Z3" s="340" t="s">
        <v>241</v>
      </c>
      <c r="AA3" s="340" t="s">
        <v>242</v>
      </c>
      <c r="AB3" s="340" t="s">
        <v>243</v>
      </c>
      <c r="AC3" s="368" t="s">
        <v>244</v>
      </c>
      <c r="AD3" s="369"/>
      <c r="AE3" s="340" t="s">
        <v>245</v>
      </c>
      <c r="AF3" s="340" t="s">
        <v>246</v>
      </c>
      <c r="AG3" s="340" t="s">
        <v>247</v>
      </c>
      <c r="AH3" s="340" t="s">
        <v>248</v>
      </c>
      <c r="AI3" s="340" t="s">
        <v>231</v>
      </c>
      <c r="AJ3" s="340" t="s">
        <v>15</v>
      </c>
      <c r="AK3" s="340" t="s">
        <v>232</v>
      </c>
      <c r="AL3" s="364" t="s">
        <v>249</v>
      </c>
      <c r="AM3" s="340" t="s">
        <v>250</v>
      </c>
      <c r="AN3" s="328" t="s">
        <v>155</v>
      </c>
      <c r="AO3" s="328" t="s">
        <v>156</v>
      </c>
      <c r="AP3" s="328" t="s">
        <v>157</v>
      </c>
      <c r="AQ3" s="328" t="s">
        <v>158</v>
      </c>
      <c r="AR3" s="328" t="s">
        <v>159</v>
      </c>
      <c r="AS3" s="328" t="s">
        <v>158</v>
      </c>
      <c r="AT3" s="329" t="s">
        <v>160</v>
      </c>
      <c r="AU3" s="328" t="s">
        <v>158</v>
      </c>
      <c r="AV3" s="328" t="s">
        <v>161</v>
      </c>
      <c r="AW3" s="328" t="s">
        <v>158</v>
      </c>
      <c r="AX3" s="329" t="s">
        <v>162</v>
      </c>
      <c r="AY3" s="328" t="s">
        <v>53</v>
      </c>
      <c r="AZ3" s="308" t="s">
        <v>163</v>
      </c>
      <c r="BA3" s="308" t="s">
        <v>164</v>
      </c>
      <c r="BB3" s="308" t="s">
        <v>156</v>
      </c>
      <c r="BC3" s="308" t="s">
        <v>165</v>
      </c>
      <c r="BD3" s="308" t="s">
        <v>166</v>
      </c>
      <c r="BE3" s="308" t="s">
        <v>163</v>
      </c>
      <c r="BF3" s="308" t="s">
        <v>164</v>
      </c>
      <c r="BG3" s="308" t="s">
        <v>156</v>
      </c>
      <c r="BH3" s="308" t="s">
        <v>165</v>
      </c>
      <c r="BI3" s="308" t="s">
        <v>166</v>
      </c>
      <c r="BJ3" s="308" t="s">
        <v>163</v>
      </c>
      <c r="BK3" s="308" t="s">
        <v>164</v>
      </c>
      <c r="BL3" s="308" t="s">
        <v>156</v>
      </c>
      <c r="BM3" s="308" t="s">
        <v>165</v>
      </c>
      <c r="BN3" s="308" t="s">
        <v>166</v>
      </c>
      <c r="BO3" s="308" t="s">
        <v>163</v>
      </c>
      <c r="BP3" s="308" t="s">
        <v>164</v>
      </c>
      <c r="BQ3" s="308" t="s">
        <v>156</v>
      </c>
      <c r="BR3" s="308" t="s">
        <v>165</v>
      </c>
      <c r="BS3" s="308" t="s">
        <v>166</v>
      </c>
      <c r="BT3" s="366" t="s">
        <v>251</v>
      </c>
      <c r="BU3" s="366" t="s">
        <v>168</v>
      </c>
      <c r="BV3" s="366" t="s">
        <v>169</v>
      </c>
      <c r="BW3" s="366" t="s">
        <v>164</v>
      </c>
      <c r="BX3" s="321" t="s">
        <v>158</v>
      </c>
      <c r="BY3" s="321" t="s">
        <v>170</v>
      </c>
      <c r="BZ3" s="321" t="s">
        <v>171</v>
      </c>
      <c r="CA3" s="352" t="s">
        <v>172</v>
      </c>
      <c r="CB3" s="352" t="s">
        <v>173</v>
      </c>
      <c r="CC3" s="352" t="s">
        <v>174</v>
      </c>
      <c r="CD3" s="352" t="s">
        <v>175</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row>
    <row r="4" spans="1:108" s="143" customFormat="1" ht="21" customHeight="1" thickBot="1" x14ac:dyDescent="0.3">
      <c r="A4" s="372"/>
      <c r="B4" s="340"/>
      <c r="C4" s="340"/>
      <c r="D4" s="340"/>
      <c r="E4" s="373"/>
      <c r="F4" s="373"/>
      <c r="G4" s="340"/>
      <c r="H4" s="340"/>
      <c r="I4" s="340"/>
      <c r="J4" s="340"/>
      <c r="K4" s="340"/>
      <c r="L4" s="340"/>
      <c r="M4" s="365"/>
      <c r="N4" s="367"/>
      <c r="O4" s="340"/>
      <c r="P4" s="340"/>
      <c r="Q4" s="365"/>
      <c r="R4" s="340" t="s">
        <v>156</v>
      </c>
      <c r="S4" s="340"/>
      <c r="T4" s="340"/>
      <c r="U4" s="340"/>
      <c r="V4" s="340"/>
      <c r="W4" s="340" t="s">
        <v>238</v>
      </c>
      <c r="X4" s="340"/>
      <c r="Y4" s="340" t="s">
        <v>238</v>
      </c>
      <c r="Z4" s="340"/>
      <c r="AA4" s="340" t="s">
        <v>242</v>
      </c>
      <c r="AB4" s="340"/>
      <c r="AC4" s="370"/>
      <c r="AD4" s="371"/>
      <c r="AE4" s="340"/>
      <c r="AF4" s="340"/>
      <c r="AG4" s="340"/>
      <c r="AH4" s="340"/>
      <c r="AI4" s="340"/>
      <c r="AJ4" s="340"/>
      <c r="AK4" s="340"/>
      <c r="AL4" s="365"/>
      <c r="AM4" s="340"/>
      <c r="AN4" s="328"/>
      <c r="AO4" s="328"/>
      <c r="AP4" s="328"/>
      <c r="AQ4" s="328"/>
      <c r="AR4" s="328"/>
      <c r="AS4" s="328"/>
      <c r="AT4" s="330"/>
      <c r="AU4" s="328"/>
      <c r="AV4" s="328"/>
      <c r="AW4" s="328"/>
      <c r="AX4" s="330"/>
      <c r="AY4" s="328"/>
      <c r="AZ4" s="308"/>
      <c r="BA4" s="308"/>
      <c r="BB4" s="308"/>
      <c r="BC4" s="308"/>
      <c r="BD4" s="308"/>
      <c r="BE4" s="308"/>
      <c r="BF4" s="308"/>
      <c r="BG4" s="308"/>
      <c r="BH4" s="308"/>
      <c r="BI4" s="308"/>
      <c r="BJ4" s="308"/>
      <c r="BK4" s="308"/>
      <c r="BL4" s="308"/>
      <c r="BM4" s="308"/>
      <c r="BN4" s="308"/>
      <c r="BO4" s="308"/>
      <c r="BP4" s="308"/>
      <c r="BQ4" s="308"/>
      <c r="BR4" s="308"/>
      <c r="BS4" s="308"/>
      <c r="BT4" s="366"/>
      <c r="BU4" s="366"/>
      <c r="BV4" s="366"/>
      <c r="BW4" s="366"/>
      <c r="BX4" s="321"/>
      <c r="BY4" s="321"/>
      <c r="BZ4" s="321"/>
      <c r="CA4" s="352"/>
      <c r="CB4" s="352"/>
      <c r="CC4" s="352"/>
      <c r="CD4" s="35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row>
    <row r="5" spans="1:108" s="139" customFormat="1" ht="409.5" x14ac:dyDescent="0.25">
      <c r="A5" s="309">
        <v>1</v>
      </c>
      <c r="B5" s="310" t="s">
        <v>72</v>
      </c>
      <c r="C5" s="310" t="s">
        <v>184</v>
      </c>
      <c r="D5" s="310" t="s">
        <v>252</v>
      </c>
      <c r="E5" s="335" t="s">
        <v>253</v>
      </c>
      <c r="F5" s="310" t="s">
        <v>187</v>
      </c>
      <c r="G5" s="310" t="s">
        <v>254</v>
      </c>
      <c r="H5" s="310" t="s">
        <v>255</v>
      </c>
      <c r="I5" s="310" t="s">
        <v>256</v>
      </c>
      <c r="J5" s="309">
        <v>3</v>
      </c>
      <c r="K5" s="309">
        <v>4</v>
      </c>
      <c r="L5" s="357">
        <f>+(J5*K5)*4</f>
        <v>48</v>
      </c>
      <c r="M5" s="354" t="str">
        <f>IF(OR(AND(J5=3,K5=4),AND(J5=2,K5=5),AND(J5=2,K5=5),AND(L5=20),AND(L5&gt;=52,L5&lt;=100)),"ZONA RIESGO EXTREMA",IF(OR(AND(J5=5,K5=2),AND(J5=4,K5=3),AND(J5=1,K5=4),AND(L5=16),AND(L5&gt;=28,L5&lt;=48)),"ZONA RIESGO ALTA",IF(OR(AND(J5=1,K5=3),AND(J5=4,K5=1),AND(L5=24)),"ZONA RIESGO MODERADA",IF(AND(L5&gt;=4,L5&lt;=16),"ZONA RIESGO BAJA"))))</f>
        <v>ZONA RIESGO EXTREMA</v>
      </c>
      <c r="N5" s="175">
        <v>1</v>
      </c>
      <c r="O5" s="178" t="s">
        <v>257</v>
      </c>
      <c r="P5" s="187">
        <v>15</v>
      </c>
      <c r="Q5" s="187">
        <v>15</v>
      </c>
      <c r="R5" s="187">
        <v>15</v>
      </c>
      <c r="S5" s="187">
        <v>15</v>
      </c>
      <c r="T5" s="187">
        <v>15</v>
      </c>
      <c r="U5" s="187">
        <v>15</v>
      </c>
      <c r="V5" s="187">
        <v>10</v>
      </c>
      <c r="W5" s="99">
        <f>SUM(P5:V5)</f>
        <v>100</v>
      </c>
      <c r="X5" s="100" t="str">
        <f t="shared" ref="X5:X64" si="0">IF(AND(W5&gt;=86,W5&lt;=95),"MODERADO",IF(AND(W5&gt;=96), "FUERTE",IF(AND(W5&lt;=85), "DEBIL")))</f>
        <v>FUERTE</v>
      </c>
      <c r="Y5" s="188" t="s">
        <v>258</v>
      </c>
      <c r="Z5" s="101" t="str">
        <f>IFERROR((_xlfn.IFS(AND(X5="FUERTE",Y5="FUERTE"),"FUERTE",AND(X5="FUERTE",Y5="MODERADO"),"MODERADO",AND(X5="FUERTE",Y5="DEBIL"),"DEBIL",AND(X5="MODERADO",Y5="FUERTE"),"MODERADO",AND(X5="MODERADO",Y5="MODERADO"),"MODERADO",AND(X5="MODERADO",Y5="DEBIL"),"DEBIL",AND(X5="DEBIL",Y5="FUERTE"),"DEBIL",AND(X5="DEBIL",Y5="MODERADO"),"DEBIL",AND(X5="DEBIL",Y5="DEBIL"),"DEBIL")),"")</f>
        <v>FUERTE</v>
      </c>
      <c r="AA5" s="99" t="str">
        <f>IF(AND(Z5="FUERTE"),"NO", "SI")</f>
        <v>NO</v>
      </c>
      <c r="AB5" s="187" t="s">
        <v>259</v>
      </c>
      <c r="AC5" s="358">
        <f>IF(AND(W5&gt;0,SUM(W6:W10)=0),W5,IF(AND(SUM(W5:W6)&gt;0,SUM(W7:W10)=0),AVERAGE(W5:W6),IF(AND(SUM(W5:W7)&gt;0,SUM(W8:W10)=0),AVERAGE(W5:W7),IF(AND(SUM(W5:W8)&gt;0,SUM(W9:W10)=0),AVERAGE(W5:W8),IF(AND(SUM(W5:W9)&gt;0,W10=0),AVERAGE(W5:W9),AVERAGE(W5:W10))))))</f>
        <v>100</v>
      </c>
      <c r="AD5" s="358" t="str">
        <f>IF(AND(AC5&gt;=50,AC5&lt;=99),"MODERADO",IF(AND(AC5=100), "FUERTE",IF(AND(AC5&lt;50), "DEBIL")))</f>
        <v>FUERTE</v>
      </c>
      <c r="AE5" s="359" t="s">
        <v>260</v>
      </c>
      <c r="AF5" s="359" t="s">
        <v>260</v>
      </c>
      <c r="AG5" s="360">
        <f>IFERROR(_xlfn.IFS(AND(AD5="MODERADO",AE5="Directamente"),1,AND(AD5="FUERTE",AE5="Directamente"),2),"0")</f>
        <v>2</v>
      </c>
      <c r="AH5" s="360">
        <f>IFERROR(_xlfn.IFS(AND(AD5="MODERADO",AF5="Directamente"),1,AND(AD5="FUERTE",AF5="Directamente"),2,AND(AD5="FUERTE",AF5="Indirectamente"),1),"0")</f>
        <v>2</v>
      </c>
      <c r="AI5" s="353">
        <v>3</v>
      </c>
      <c r="AJ5" s="353">
        <v>3</v>
      </c>
      <c r="AK5" s="357">
        <f>+(AI5*AJ5)*4</f>
        <v>36</v>
      </c>
      <c r="AL5" s="354" t="str">
        <f>IF(OR(AND(AI5=3,AJ5=4),AND(AI5=2,AJ5=5),AND(AI5=2,AJ5=5),AND(AK5=20),AND(AK5&gt;=52,AK5&lt;=100)),"ZONA RIESGO EXTREMA",IF(OR(AND(AI5=5,AJ5=2),AND(AI5=4,AJ5=3),AND(AI5=1,AJ5=4),AND(AK5=16),AND(AK5&gt;=28,AK5&lt;=48)),"ZONA RIESGO ALTA",IF(OR(AND(AI5=1,AJ5=3),AND(AI5=4,AJ5=1),AND(AK5=24)),"ZONA RIESGO MODERADA",IF(AND(AK5&gt;=4,AK5&lt;=16),"ZONA RIESGO BAJA"))))</f>
        <v>ZONA RIESGO ALTA</v>
      </c>
      <c r="AM5" s="361" t="s">
        <v>261</v>
      </c>
      <c r="AN5" s="187" t="s">
        <v>259</v>
      </c>
      <c r="AO5" s="175" t="s">
        <v>262</v>
      </c>
      <c r="AP5" s="184">
        <v>44958</v>
      </c>
      <c r="AQ5" s="196" t="s">
        <v>263</v>
      </c>
      <c r="AR5" s="176" t="s">
        <v>264</v>
      </c>
      <c r="AS5" s="196" t="s">
        <v>265</v>
      </c>
      <c r="AT5" s="196" t="s">
        <v>266</v>
      </c>
      <c r="AU5" s="196" t="s">
        <v>267</v>
      </c>
      <c r="AV5" s="176" t="s">
        <v>268</v>
      </c>
      <c r="AW5" s="132" t="s">
        <v>208</v>
      </c>
      <c r="AX5" s="132" t="s">
        <v>641</v>
      </c>
      <c r="AY5" s="130"/>
      <c r="AZ5" s="196" t="s">
        <v>263</v>
      </c>
      <c r="BA5" s="176" t="s">
        <v>269</v>
      </c>
      <c r="BB5" s="176" t="s">
        <v>270</v>
      </c>
      <c r="BC5" s="196" t="s">
        <v>271</v>
      </c>
      <c r="BD5" s="184" t="s">
        <v>214</v>
      </c>
      <c r="BE5" s="196" t="s">
        <v>272</v>
      </c>
      <c r="BF5" s="176" t="s">
        <v>273</v>
      </c>
      <c r="BG5" s="175" t="s">
        <v>274</v>
      </c>
      <c r="BH5" s="184" t="s">
        <v>275</v>
      </c>
      <c r="BI5" s="184" t="s">
        <v>214</v>
      </c>
      <c r="BJ5" s="196" t="s">
        <v>206</v>
      </c>
      <c r="BK5" s="176" t="s">
        <v>276</v>
      </c>
      <c r="BL5" s="176" t="s">
        <v>277</v>
      </c>
      <c r="BM5" s="196" t="s">
        <v>275</v>
      </c>
      <c r="BN5" s="184"/>
      <c r="BO5" s="132" t="s">
        <v>222</v>
      </c>
      <c r="BP5" s="129" t="s">
        <v>640</v>
      </c>
      <c r="BQ5" s="129" t="s">
        <v>277</v>
      </c>
      <c r="BR5" s="132" t="s">
        <v>275</v>
      </c>
      <c r="BS5" s="97"/>
      <c r="BT5" s="132" t="s">
        <v>278</v>
      </c>
      <c r="BU5" s="129"/>
      <c r="BV5" s="129"/>
      <c r="BW5" s="129"/>
      <c r="BX5" s="132" t="s">
        <v>637</v>
      </c>
      <c r="BY5" s="239" t="s">
        <v>639</v>
      </c>
      <c r="BZ5" s="239" t="s">
        <v>642</v>
      </c>
      <c r="CA5" s="248" t="s">
        <v>279</v>
      </c>
      <c r="CB5" s="252" t="s">
        <v>280</v>
      </c>
      <c r="CC5" s="252" t="s">
        <v>281</v>
      </c>
      <c r="CD5" s="252" t="s">
        <v>282</v>
      </c>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row>
    <row r="6" spans="1:108" ht="409.5" x14ac:dyDescent="0.3">
      <c r="A6" s="309"/>
      <c r="B6" s="310"/>
      <c r="C6" s="310"/>
      <c r="D6" s="310"/>
      <c r="E6" s="335"/>
      <c r="F6" s="310"/>
      <c r="G6" s="310"/>
      <c r="H6" s="310"/>
      <c r="I6" s="310"/>
      <c r="J6" s="309"/>
      <c r="K6" s="309"/>
      <c r="L6" s="357"/>
      <c r="M6" s="355"/>
      <c r="N6" s="175">
        <v>2</v>
      </c>
      <c r="O6" s="178" t="s">
        <v>283</v>
      </c>
      <c r="P6" s="187">
        <v>15</v>
      </c>
      <c r="Q6" s="187">
        <v>15</v>
      </c>
      <c r="R6" s="187">
        <v>15</v>
      </c>
      <c r="S6" s="187">
        <v>15</v>
      </c>
      <c r="T6" s="187">
        <v>15</v>
      </c>
      <c r="U6" s="187">
        <v>15</v>
      </c>
      <c r="V6" s="187">
        <v>10</v>
      </c>
      <c r="W6" s="99">
        <f t="shared" ref="W6:W64" si="1">SUM(P6:V6)</f>
        <v>100</v>
      </c>
      <c r="X6" s="100" t="str">
        <f t="shared" si="0"/>
        <v>FUERTE</v>
      </c>
      <c r="Y6" s="188" t="s">
        <v>258</v>
      </c>
      <c r="Z6" s="101" t="str">
        <f t="shared" ref="Z6:Z64" si="2">IFERROR((_xlfn.IFS(AND(X6="FUERTE",Y6="FUERTE"),"FUERTE",AND(X6="FUERTE",Y6="MODERADO"),"MODERADO",AND(X6="FUERTE",Y6="DEBIL"),"DEBIL",AND(X6="MODERADO",Y6="FUERTE"),"MODERADO",AND(X6="MODERADO",Y6="MODERADO"),"MODERADO",AND(X6="MODERADO",Y6="DEBIL"),"DEBIL",AND(X6="DEBIL",Y6="FUERTE"),"DEBIL",AND(X6="DEBIL",Y6="MODERADO"),"DEBIL",AND(X6="DEBIL",Y6="DEBIL"),"DEBIL")),"")</f>
        <v>FUERTE</v>
      </c>
      <c r="AA6" s="99" t="str">
        <f t="shared" ref="AA6:AA64" si="3">IF(AND(Z6="FUERTE"),"NO", "SI")</f>
        <v>NO</v>
      </c>
      <c r="AB6" s="187" t="s">
        <v>284</v>
      </c>
      <c r="AC6" s="358"/>
      <c r="AD6" s="358"/>
      <c r="AE6" s="359"/>
      <c r="AF6" s="359"/>
      <c r="AG6" s="360"/>
      <c r="AH6" s="360"/>
      <c r="AI6" s="353"/>
      <c r="AJ6" s="353"/>
      <c r="AK6" s="357"/>
      <c r="AL6" s="355"/>
      <c r="AM6" s="362"/>
      <c r="AN6" s="187" t="s">
        <v>284</v>
      </c>
      <c r="AO6" s="175" t="s">
        <v>262</v>
      </c>
      <c r="AP6" s="184">
        <v>44958</v>
      </c>
      <c r="AQ6" s="196" t="s">
        <v>285</v>
      </c>
      <c r="AR6" s="176" t="s">
        <v>286</v>
      </c>
      <c r="AS6" s="196" t="s">
        <v>265</v>
      </c>
      <c r="AT6" s="196" t="s">
        <v>287</v>
      </c>
      <c r="AU6" s="196" t="s">
        <v>206</v>
      </c>
      <c r="AV6" s="176" t="s">
        <v>288</v>
      </c>
      <c r="AW6" s="132" t="s">
        <v>208</v>
      </c>
      <c r="AX6" s="132" t="s">
        <v>289</v>
      </c>
      <c r="AY6" s="130"/>
      <c r="AZ6" s="196" t="s">
        <v>263</v>
      </c>
      <c r="BA6" s="176" t="s">
        <v>290</v>
      </c>
      <c r="BB6" s="175" t="s">
        <v>291</v>
      </c>
      <c r="BC6" s="196" t="s">
        <v>271</v>
      </c>
      <c r="BD6" s="184" t="s">
        <v>214</v>
      </c>
      <c r="BE6" s="196" t="s">
        <v>292</v>
      </c>
      <c r="BF6" s="196" t="s">
        <v>293</v>
      </c>
      <c r="BG6" s="175" t="s">
        <v>262</v>
      </c>
      <c r="BH6" s="184" t="s">
        <v>275</v>
      </c>
      <c r="BI6" s="184" t="s">
        <v>214</v>
      </c>
      <c r="BJ6" s="176" t="s">
        <v>206</v>
      </c>
      <c r="BK6" s="176" t="s">
        <v>294</v>
      </c>
      <c r="BL6" s="176" t="s">
        <v>277</v>
      </c>
      <c r="BM6" s="196" t="s">
        <v>275</v>
      </c>
      <c r="BN6" s="184" t="s">
        <v>214</v>
      </c>
      <c r="BO6" s="132" t="s">
        <v>222</v>
      </c>
      <c r="BP6" s="129" t="s">
        <v>295</v>
      </c>
      <c r="BQ6" s="129" t="s">
        <v>277</v>
      </c>
      <c r="BR6" s="132" t="s">
        <v>275</v>
      </c>
      <c r="BS6" s="97"/>
      <c r="BT6" s="132"/>
      <c r="BU6" s="129"/>
      <c r="BV6" s="129"/>
      <c r="BW6" s="129"/>
      <c r="BX6" s="132" t="s">
        <v>637</v>
      </c>
      <c r="BY6" s="239" t="s">
        <v>643</v>
      </c>
      <c r="BZ6" s="239" t="s">
        <v>644</v>
      </c>
      <c r="CA6" s="248" t="s">
        <v>279</v>
      </c>
      <c r="CB6" s="252" t="s">
        <v>296</v>
      </c>
      <c r="CC6" s="252" t="s">
        <v>297</v>
      </c>
      <c r="CD6" s="252" t="s">
        <v>298</v>
      </c>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row>
    <row r="7" spans="1:108" ht="21" customHeight="1" thickTop="1" thickBot="1" x14ac:dyDescent="0.35">
      <c r="A7" s="309"/>
      <c r="B7" s="310"/>
      <c r="C7" s="310"/>
      <c r="D7" s="310"/>
      <c r="E7" s="335"/>
      <c r="F7" s="310"/>
      <c r="G7" s="310"/>
      <c r="H7" s="310"/>
      <c r="I7" s="310"/>
      <c r="J7" s="309"/>
      <c r="K7" s="309"/>
      <c r="L7" s="357"/>
      <c r="M7" s="355"/>
      <c r="N7" s="175">
        <v>3</v>
      </c>
      <c r="O7" s="180"/>
      <c r="P7" s="187"/>
      <c r="Q7" s="187"/>
      <c r="R7" s="187"/>
      <c r="S7" s="187"/>
      <c r="T7" s="187"/>
      <c r="U7" s="187"/>
      <c r="V7" s="187"/>
      <c r="W7" s="99">
        <f t="shared" si="1"/>
        <v>0</v>
      </c>
      <c r="X7" s="100" t="str">
        <f t="shared" si="0"/>
        <v>DEBIL</v>
      </c>
      <c r="Y7" s="188"/>
      <c r="Z7" s="101" t="str">
        <f t="shared" si="2"/>
        <v/>
      </c>
      <c r="AA7" s="99" t="str">
        <f t="shared" si="3"/>
        <v>SI</v>
      </c>
      <c r="AB7" s="187"/>
      <c r="AC7" s="358"/>
      <c r="AD7" s="358"/>
      <c r="AE7" s="359"/>
      <c r="AF7" s="359"/>
      <c r="AG7" s="360"/>
      <c r="AH7" s="360"/>
      <c r="AI7" s="353"/>
      <c r="AJ7" s="353"/>
      <c r="AK7" s="357"/>
      <c r="AL7" s="355"/>
      <c r="AM7" s="362"/>
      <c r="AN7" s="176"/>
      <c r="AO7" s="175"/>
      <c r="AP7" s="184"/>
      <c r="AQ7" s="184"/>
      <c r="AR7" s="176"/>
      <c r="AS7" s="184"/>
      <c r="AT7" s="176"/>
      <c r="AU7" s="184"/>
      <c r="AV7" s="176"/>
      <c r="AW7" s="97"/>
      <c r="AX7" s="129"/>
      <c r="AY7" s="130"/>
      <c r="AZ7" s="176"/>
      <c r="BA7" s="176"/>
      <c r="BB7" s="175"/>
      <c r="BC7" s="184"/>
      <c r="BD7" s="184"/>
      <c r="BE7" s="176"/>
      <c r="BF7" s="176"/>
      <c r="BG7" s="175"/>
      <c r="BH7" s="184"/>
      <c r="BI7" s="184"/>
      <c r="BJ7" s="176"/>
      <c r="BK7" s="176"/>
      <c r="BL7" s="175"/>
      <c r="BM7" s="184"/>
      <c r="BN7" s="184"/>
      <c r="BO7" s="129"/>
      <c r="BP7" s="129"/>
      <c r="BQ7" s="130"/>
      <c r="BR7" s="97"/>
      <c r="BS7" s="97"/>
      <c r="BT7" s="97"/>
      <c r="BU7" s="129"/>
      <c r="BV7" s="129"/>
      <c r="BW7" s="129"/>
      <c r="BX7" s="97"/>
      <c r="BY7" s="129"/>
      <c r="BZ7" s="129"/>
      <c r="CA7" s="97"/>
      <c r="CB7" s="129"/>
      <c r="CC7" s="130"/>
      <c r="CD7" s="129"/>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row>
    <row r="8" spans="1:108" ht="21" customHeight="1" thickTop="1" thickBot="1" x14ac:dyDescent="0.35">
      <c r="A8" s="309"/>
      <c r="B8" s="310"/>
      <c r="C8" s="310"/>
      <c r="D8" s="310"/>
      <c r="E8" s="335"/>
      <c r="F8" s="310"/>
      <c r="G8" s="310"/>
      <c r="H8" s="310"/>
      <c r="I8" s="310"/>
      <c r="J8" s="309"/>
      <c r="K8" s="309"/>
      <c r="L8" s="357"/>
      <c r="M8" s="355"/>
      <c r="N8" s="175">
        <v>4</v>
      </c>
      <c r="O8" s="178"/>
      <c r="P8" s="187"/>
      <c r="Q8" s="187"/>
      <c r="R8" s="187"/>
      <c r="S8" s="187"/>
      <c r="T8" s="187"/>
      <c r="U8" s="187"/>
      <c r="V8" s="187"/>
      <c r="W8" s="99">
        <f t="shared" si="1"/>
        <v>0</v>
      </c>
      <c r="X8" s="100" t="str">
        <f t="shared" si="0"/>
        <v>DEBIL</v>
      </c>
      <c r="Y8" s="188"/>
      <c r="Z8" s="101" t="str">
        <f t="shared" si="2"/>
        <v/>
      </c>
      <c r="AA8" s="99" t="str">
        <f t="shared" si="3"/>
        <v>SI</v>
      </c>
      <c r="AB8" s="187"/>
      <c r="AC8" s="358"/>
      <c r="AD8" s="358"/>
      <c r="AE8" s="359"/>
      <c r="AF8" s="359"/>
      <c r="AG8" s="360"/>
      <c r="AH8" s="360"/>
      <c r="AI8" s="353"/>
      <c r="AJ8" s="353"/>
      <c r="AK8" s="357"/>
      <c r="AL8" s="355"/>
      <c r="AM8" s="362"/>
      <c r="AN8" s="176"/>
      <c r="AO8" s="175"/>
      <c r="AP8" s="184"/>
      <c r="AQ8" s="184"/>
      <c r="AR8" s="176"/>
      <c r="AS8" s="184"/>
      <c r="AT8" s="176"/>
      <c r="AU8" s="184"/>
      <c r="AV8" s="176"/>
      <c r="AW8" s="97"/>
      <c r="AX8" s="129"/>
      <c r="AY8" s="130"/>
      <c r="AZ8" s="176"/>
      <c r="BA8" s="176"/>
      <c r="BB8" s="175"/>
      <c r="BC8" s="184"/>
      <c r="BD8" s="184"/>
      <c r="BE8" s="176"/>
      <c r="BF8" s="176"/>
      <c r="BG8" s="175"/>
      <c r="BH8" s="184"/>
      <c r="BI8" s="184"/>
      <c r="BJ8" s="176"/>
      <c r="BK8" s="176"/>
      <c r="BL8" s="175"/>
      <c r="BM8" s="184"/>
      <c r="BN8" s="184"/>
      <c r="BO8" s="129"/>
      <c r="BP8" s="129"/>
      <c r="BQ8" s="130"/>
      <c r="BR8" s="97"/>
      <c r="BS8" s="97"/>
      <c r="BT8" s="97"/>
      <c r="BU8" s="129"/>
      <c r="BV8" s="129"/>
      <c r="BW8" s="129"/>
      <c r="BX8" s="97"/>
      <c r="BY8" s="129"/>
      <c r="BZ8" s="129"/>
      <c r="CA8" s="97"/>
      <c r="CB8" s="129"/>
      <c r="CC8" s="130"/>
      <c r="CD8" s="129"/>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row>
    <row r="9" spans="1:108" ht="21" customHeight="1" thickTop="1" thickBot="1" x14ac:dyDescent="0.35">
      <c r="A9" s="309"/>
      <c r="B9" s="310"/>
      <c r="C9" s="310"/>
      <c r="D9" s="310"/>
      <c r="E9" s="335"/>
      <c r="F9" s="310"/>
      <c r="G9" s="310"/>
      <c r="H9" s="310"/>
      <c r="I9" s="310"/>
      <c r="J9" s="309"/>
      <c r="K9" s="309"/>
      <c r="L9" s="357"/>
      <c r="M9" s="355"/>
      <c r="N9" s="175">
        <v>5</v>
      </c>
      <c r="O9" s="178"/>
      <c r="P9" s="187"/>
      <c r="Q9" s="187"/>
      <c r="R9" s="187"/>
      <c r="S9" s="187"/>
      <c r="T9" s="187"/>
      <c r="U9" s="187"/>
      <c r="V9" s="187"/>
      <c r="W9" s="99">
        <f t="shared" si="1"/>
        <v>0</v>
      </c>
      <c r="X9" s="100" t="str">
        <f t="shared" si="0"/>
        <v>DEBIL</v>
      </c>
      <c r="Y9" s="188"/>
      <c r="Z9" s="101" t="str">
        <f t="shared" si="2"/>
        <v/>
      </c>
      <c r="AA9" s="99" t="str">
        <f t="shared" si="3"/>
        <v>SI</v>
      </c>
      <c r="AB9" s="187"/>
      <c r="AC9" s="358"/>
      <c r="AD9" s="358"/>
      <c r="AE9" s="359"/>
      <c r="AF9" s="359"/>
      <c r="AG9" s="360"/>
      <c r="AH9" s="360"/>
      <c r="AI9" s="353"/>
      <c r="AJ9" s="353"/>
      <c r="AK9" s="357"/>
      <c r="AL9" s="355"/>
      <c r="AM9" s="362"/>
      <c r="AN9" s="176"/>
      <c r="AO9" s="175"/>
      <c r="AP9" s="184"/>
      <c r="AQ9" s="184"/>
      <c r="AR9" s="176"/>
      <c r="AS9" s="184"/>
      <c r="AT9" s="176"/>
      <c r="AU9" s="184"/>
      <c r="AV9" s="176"/>
      <c r="AW9" s="97"/>
      <c r="AX9" s="129"/>
      <c r="AY9" s="130"/>
      <c r="AZ9" s="176"/>
      <c r="BA9" s="176"/>
      <c r="BB9" s="175"/>
      <c r="BC9" s="184"/>
      <c r="BD9" s="184"/>
      <c r="BE9" s="176"/>
      <c r="BF9" s="176"/>
      <c r="BG9" s="175"/>
      <c r="BH9" s="184"/>
      <c r="BI9" s="184"/>
      <c r="BJ9" s="176"/>
      <c r="BK9" s="176"/>
      <c r="BL9" s="175"/>
      <c r="BM9" s="184"/>
      <c r="BN9" s="184"/>
      <c r="BO9" s="129"/>
      <c r="BP9" s="129"/>
      <c r="BQ9" s="130"/>
      <c r="BR9" s="97"/>
      <c r="BS9" s="97"/>
      <c r="BT9" s="97"/>
      <c r="BU9" s="129"/>
      <c r="BV9" s="129"/>
      <c r="BW9" s="129"/>
      <c r="BX9" s="97"/>
      <c r="BY9" s="129"/>
      <c r="BZ9" s="129"/>
      <c r="CA9" s="97"/>
      <c r="CB9" s="129"/>
      <c r="CC9" s="130"/>
      <c r="CD9" s="129"/>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row>
    <row r="10" spans="1:108" ht="47.25" customHeight="1" thickTop="1" thickBot="1" x14ac:dyDescent="0.35">
      <c r="A10" s="309"/>
      <c r="B10" s="310"/>
      <c r="C10" s="310"/>
      <c r="D10" s="310"/>
      <c r="E10" s="335"/>
      <c r="F10" s="310"/>
      <c r="G10" s="310"/>
      <c r="H10" s="310"/>
      <c r="I10" s="310"/>
      <c r="J10" s="309"/>
      <c r="K10" s="309"/>
      <c r="L10" s="357"/>
      <c r="M10" s="356"/>
      <c r="N10" s="175">
        <v>6</v>
      </c>
      <c r="O10" s="178"/>
      <c r="P10" s="187"/>
      <c r="Q10" s="187"/>
      <c r="R10" s="187"/>
      <c r="S10" s="187"/>
      <c r="T10" s="187"/>
      <c r="U10" s="187"/>
      <c r="V10" s="187"/>
      <c r="W10" s="99">
        <f t="shared" si="1"/>
        <v>0</v>
      </c>
      <c r="X10" s="100" t="str">
        <f t="shared" si="0"/>
        <v>DEBIL</v>
      </c>
      <c r="Y10" s="188"/>
      <c r="Z10" s="101" t="str">
        <f t="shared" si="2"/>
        <v/>
      </c>
      <c r="AA10" s="99" t="str">
        <f t="shared" si="3"/>
        <v>SI</v>
      </c>
      <c r="AB10" s="187"/>
      <c r="AC10" s="358"/>
      <c r="AD10" s="358"/>
      <c r="AE10" s="359"/>
      <c r="AF10" s="359"/>
      <c r="AG10" s="360"/>
      <c r="AH10" s="360"/>
      <c r="AI10" s="353"/>
      <c r="AJ10" s="353"/>
      <c r="AK10" s="357"/>
      <c r="AL10" s="356"/>
      <c r="AM10" s="363"/>
      <c r="AN10" s="176"/>
      <c r="AO10" s="175"/>
      <c r="AP10" s="184"/>
      <c r="AQ10" s="184"/>
      <c r="AR10" s="176"/>
      <c r="AS10" s="184"/>
      <c r="AT10" s="176"/>
      <c r="AU10" s="184"/>
      <c r="AV10" s="176"/>
      <c r="AW10" s="97"/>
      <c r="AX10" s="129"/>
      <c r="AY10" s="130"/>
      <c r="AZ10" s="176"/>
      <c r="BA10" s="176"/>
      <c r="BB10" s="175"/>
      <c r="BC10" s="184"/>
      <c r="BD10" s="184"/>
      <c r="BE10" s="176"/>
      <c r="BF10" s="176"/>
      <c r="BG10" s="175"/>
      <c r="BH10" s="184"/>
      <c r="BI10" s="184"/>
      <c r="BJ10" s="176"/>
      <c r="BK10" s="176"/>
      <c r="BL10" s="175"/>
      <c r="BM10" s="184"/>
      <c r="BN10" s="184"/>
      <c r="BO10" s="129"/>
      <c r="BP10" s="129"/>
      <c r="BQ10" s="130"/>
      <c r="BR10" s="97"/>
      <c r="BS10" s="97"/>
      <c r="BT10" s="97"/>
      <c r="BU10" s="129"/>
      <c r="BV10" s="129"/>
      <c r="BW10" s="129"/>
      <c r="BX10" s="97"/>
      <c r="BY10" s="129"/>
      <c r="BZ10" s="129"/>
      <c r="CA10" s="97"/>
      <c r="CB10" s="129"/>
      <c r="CC10" s="130"/>
      <c r="CD10" s="129"/>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row>
    <row r="11" spans="1:108" ht="21" customHeight="1" thickTop="1" thickBot="1" x14ac:dyDescent="0.35">
      <c r="A11" s="309">
        <v>2</v>
      </c>
      <c r="B11" s="310"/>
      <c r="C11" s="310"/>
      <c r="D11" s="310"/>
      <c r="E11" s="335"/>
      <c r="F11" s="310"/>
      <c r="G11" s="310"/>
      <c r="H11" s="310"/>
      <c r="I11" s="310"/>
      <c r="J11" s="309"/>
      <c r="K11" s="309"/>
      <c r="L11" s="357">
        <f>+(J11*K11)*4</f>
        <v>0</v>
      </c>
      <c r="M11" s="354" t="b">
        <f>IF(OR(AND(J11=3,K11=4),AND(J11=2,K11=5),AND(J11=2,K11=5),AND(L11=20),AND(L11&gt;=52,L11&lt;=100)),"ZONA RIESGO EXTREMA",IF(OR(AND(J11=5,K11=2),AND(J11=4,K11=3),AND(J11=1,K11=4),AND(L11=16),AND(L11&gt;=28,L11&lt;=48)),"ZONA RIESGO ALTA",IF(OR(AND(J11=1,K11=3),AND(J11=4,K11=1),AND(L11=24)),"ZONA RIESGO MODERADA",IF(AND(L11&gt;=4,L11&lt;=16),"ZONA RIESGO BAJA"))))</f>
        <v>0</v>
      </c>
      <c r="N11" s="175">
        <v>1</v>
      </c>
      <c r="O11" s="178"/>
      <c r="P11" s="187"/>
      <c r="Q11" s="187"/>
      <c r="R11" s="187"/>
      <c r="S11" s="187"/>
      <c r="T11" s="187"/>
      <c r="U11" s="187"/>
      <c r="V11" s="187"/>
      <c r="W11" s="99">
        <f t="shared" si="1"/>
        <v>0</v>
      </c>
      <c r="X11" s="100" t="str">
        <f t="shared" si="0"/>
        <v>DEBIL</v>
      </c>
      <c r="Y11" s="188"/>
      <c r="Z11" s="101" t="str">
        <f t="shared" si="2"/>
        <v/>
      </c>
      <c r="AA11" s="99" t="str">
        <f t="shared" si="3"/>
        <v>SI</v>
      </c>
      <c r="AB11" s="187"/>
      <c r="AC11" s="358">
        <f>IF(AND(W11&gt;0,SUM(W12:W16)=0),W11,IF(AND(SUM(W11:W12)&gt;0,SUM(W13:W16)=0),AVERAGE(W11:W12),IF(AND(SUM(W11:W13)&gt;0,SUM(W14:W16)=0),AVERAGE(W11:W13),IF(AND(SUM(W11:W14)&gt;0,SUM(W15:W16)=0),AVERAGE(W11:W14),IF(AND(SUM(W11:W15)&gt;0,W16=0),AVERAGE(W11:W15),AVERAGE(W11:W16))))))</f>
        <v>0</v>
      </c>
      <c r="AD11" s="358" t="str">
        <f>IF(AND(AC11&gt;=50,AC11&lt;=99),"MODERADO",IF(AND(AC11=100), "FUERTE",IF(AND(AC11&lt;50), "DEBIL")))</f>
        <v>DEBIL</v>
      </c>
      <c r="AE11" s="359"/>
      <c r="AF11" s="359"/>
      <c r="AG11" s="360" t="str">
        <f>IFERROR(_xlfn.IFS(AND(AD11="MODERADO",AE11="Directamente"),1,AND(AD11="FUERTE",AE11="Directamente"),2),"0")</f>
        <v>0</v>
      </c>
      <c r="AH11" s="360" t="str">
        <f>IFERROR(_xlfn.IFS(AND(AD11="MODERADO",AF11="Directamente"),1,AND(AD11="FUERTE",AF11="Directamente"),2,AND(AD11="FUERTE",AF11="Indirectamente"),1),"0")</f>
        <v>0</v>
      </c>
      <c r="AI11" s="353"/>
      <c r="AJ11" s="353"/>
      <c r="AK11" s="357">
        <f>+(AI11*AJ11)*4</f>
        <v>0</v>
      </c>
      <c r="AL11" s="354" t="b">
        <f>IF(OR(AND(AI11=3,AJ11=4),AND(AI11=2,AJ11=5),AND(AI11=2,AJ11=5),AND(AK11=20),AND(AK11&gt;=52,AK11&lt;=100)),"ZONA RIESGO EXTREMA",IF(OR(AND(AI11=5,AJ11=2),AND(AI11=4,AJ11=3),AND(AI11=1,AJ11=4),AND(AK11=16),AND(AK11&gt;=28,AK11&lt;=48)),"ZONA RIESGO ALTA",IF(OR(AND(AI11=1,AJ11=3),AND(AI11=4,AJ11=1),AND(AK11=24)),"ZONA RIESGO MODERADA",IF(AND(AK11&gt;=4,AK11&lt;=16),"ZONA RIESGO BAJA"))))</f>
        <v>0</v>
      </c>
      <c r="AM11" s="361"/>
      <c r="AN11" s="176"/>
      <c r="AO11" s="175"/>
      <c r="AP11" s="184"/>
      <c r="AQ11" s="184"/>
      <c r="AR11" s="176"/>
      <c r="AS11" s="184"/>
      <c r="AT11" s="176"/>
      <c r="AU11" s="184"/>
      <c r="AV11" s="176"/>
      <c r="AW11" s="97"/>
      <c r="AX11" s="129"/>
      <c r="AY11" s="130"/>
      <c r="AZ11" s="176"/>
      <c r="BA11" s="176"/>
      <c r="BB11" s="175"/>
      <c r="BC11" s="184"/>
      <c r="BD11" s="184"/>
      <c r="BE11" s="176"/>
      <c r="BF11" s="176"/>
      <c r="BG11" s="175"/>
      <c r="BH11" s="184"/>
      <c r="BI11" s="184"/>
      <c r="BJ11" s="176"/>
      <c r="BK11" s="176"/>
      <c r="BL11" s="175"/>
      <c r="BM11" s="184"/>
      <c r="BN11" s="184"/>
      <c r="BO11" s="129"/>
      <c r="BP11" s="129"/>
      <c r="BQ11" s="130"/>
      <c r="BR11" s="97"/>
      <c r="BS11" s="97"/>
      <c r="BT11" s="97"/>
      <c r="BU11" s="129"/>
      <c r="BV11" s="129"/>
      <c r="BW11" s="129"/>
      <c r="BX11" s="97"/>
      <c r="BY11" s="129"/>
      <c r="BZ11" s="129"/>
      <c r="CA11" s="97"/>
      <c r="CB11" s="129"/>
      <c r="CC11" s="130"/>
      <c r="CD11" s="129"/>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row>
    <row r="12" spans="1:108" ht="21" customHeight="1" thickTop="1" thickBot="1" x14ac:dyDescent="0.35">
      <c r="A12" s="309"/>
      <c r="B12" s="310"/>
      <c r="C12" s="310"/>
      <c r="D12" s="310"/>
      <c r="E12" s="335"/>
      <c r="F12" s="310"/>
      <c r="G12" s="310"/>
      <c r="H12" s="310"/>
      <c r="I12" s="310"/>
      <c r="J12" s="309"/>
      <c r="K12" s="309"/>
      <c r="L12" s="357"/>
      <c r="M12" s="355"/>
      <c r="N12" s="175">
        <v>2</v>
      </c>
      <c r="O12" s="178"/>
      <c r="P12" s="187"/>
      <c r="Q12" s="187"/>
      <c r="R12" s="187"/>
      <c r="S12" s="187"/>
      <c r="T12" s="187"/>
      <c r="U12" s="187"/>
      <c r="V12" s="187"/>
      <c r="W12" s="99">
        <f t="shared" si="1"/>
        <v>0</v>
      </c>
      <c r="X12" s="100" t="str">
        <f t="shared" si="0"/>
        <v>DEBIL</v>
      </c>
      <c r="Y12" s="188"/>
      <c r="Z12" s="101" t="str">
        <f t="shared" si="2"/>
        <v/>
      </c>
      <c r="AA12" s="99" t="str">
        <f t="shared" si="3"/>
        <v>SI</v>
      </c>
      <c r="AB12" s="187"/>
      <c r="AC12" s="358"/>
      <c r="AD12" s="358"/>
      <c r="AE12" s="359"/>
      <c r="AF12" s="359"/>
      <c r="AG12" s="360"/>
      <c r="AH12" s="360"/>
      <c r="AI12" s="353"/>
      <c r="AJ12" s="353"/>
      <c r="AK12" s="357"/>
      <c r="AL12" s="355"/>
      <c r="AM12" s="362"/>
      <c r="AN12" s="176"/>
      <c r="AO12" s="175"/>
      <c r="AP12" s="184"/>
      <c r="AQ12" s="184"/>
      <c r="AR12" s="176"/>
      <c r="AS12" s="184"/>
      <c r="AT12" s="176"/>
      <c r="AU12" s="184"/>
      <c r="AV12" s="176"/>
      <c r="AW12" s="97"/>
      <c r="AX12" s="129"/>
      <c r="AY12" s="130"/>
      <c r="AZ12" s="176"/>
      <c r="BA12" s="176"/>
      <c r="BB12" s="175"/>
      <c r="BC12" s="184"/>
      <c r="BD12" s="184"/>
      <c r="BE12" s="176"/>
      <c r="BF12" s="176"/>
      <c r="BG12" s="175"/>
      <c r="BH12" s="184"/>
      <c r="BI12" s="184"/>
      <c r="BJ12" s="176"/>
      <c r="BK12" s="176"/>
      <c r="BL12" s="175"/>
      <c r="BM12" s="184"/>
      <c r="BN12" s="184"/>
      <c r="BO12" s="129"/>
      <c r="BP12" s="129"/>
      <c r="BQ12" s="130"/>
      <c r="BR12" s="97"/>
      <c r="BS12" s="97"/>
      <c r="BT12" s="97"/>
      <c r="BU12" s="129"/>
      <c r="BV12" s="129"/>
      <c r="BW12" s="129"/>
      <c r="BX12" s="97"/>
      <c r="BY12" s="129"/>
      <c r="BZ12" s="129"/>
      <c r="CA12" s="97"/>
      <c r="CB12" s="129"/>
      <c r="CC12" s="130"/>
      <c r="CD12" s="129"/>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row>
    <row r="13" spans="1:108" ht="21" customHeight="1" thickTop="1" thickBot="1" x14ac:dyDescent="0.35">
      <c r="A13" s="309"/>
      <c r="B13" s="310"/>
      <c r="C13" s="310"/>
      <c r="D13" s="310"/>
      <c r="E13" s="335"/>
      <c r="F13" s="310"/>
      <c r="G13" s="310"/>
      <c r="H13" s="310"/>
      <c r="I13" s="310"/>
      <c r="J13" s="309"/>
      <c r="K13" s="309"/>
      <c r="L13" s="357"/>
      <c r="M13" s="355"/>
      <c r="N13" s="175">
        <v>3</v>
      </c>
      <c r="O13" s="180"/>
      <c r="P13" s="187"/>
      <c r="Q13" s="187"/>
      <c r="R13" s="187"/>
      <c r="S13" s="187"/>
      <c r="T13" s="187"/>
      <c r="U13" s="187"/>
      <c r="V13" s="187"/>
      <c r="W13" s="99">
        <f t="shared" si="1"/>
        <v>0</v>
      </c>
      <c r="X13" s="100" t="str">
        <f t="shared" si="0"/>
        <v>DEBIL</v>
      </c>
      <c r="Y13" s="188"/>
      <c r="Z13" s="101" t="str">
        <f t="shared" si="2"/>
        <v/>
      </c>
      <c r="AA13" s="99" t="str">
        <f t="shared" si="3"/>
        <v>SI</v>
      </c>
      <c r="AB13" s="187"/>
      <c r="AC13" s="358"/>
      <c r="AD13" s="358"/>
      <c r="AE13" s="359"/>
      <c r="AF13" s="359"/>
      <c r="AG13" s="360"/>
      <c r="AH13" s="360"/>
      <c r="AI13" s="353"/>
      <c r="AJ13" s="353"/>
      <c r="AK13" s="357"/>
      <c r="AL13" s="355"/>
      <c r="AM13" s="362"/>
      <c r="AN13" s="176"/>
      <c r="AO13" s="175"/>
      <c r="AP13" s="184"/>
      <c r="AQ13" s="184"/>
      <c r="AR13" s="176"/>
      <c r="AS13" s="184"/>
      <c r="AT13" s="176"/>
      <c r="AU13" s="184"/>
      <c r="AV13" s="176"/>
      <c r="AW13" s="97"/>
      <c r="AX13" s="129"/>
      <c r="AY13" s="130"/>
      <c r="AZ13" s="176"/>
      <c r="BA13" s="176"/>
      <c r="BB13" s="175"/>
      <c r="BC13" s="184"/>
      <c r="BD13" s="184"/>
      <c r="BE13" s="176"/>
      <c r="BF13" s="176"/>
      <c r="BG13" s="175"/>
      <c r="BH13" s="184"/>
      <c r="BI13" s="184"/>
      <c r="BJ13" s="176"/>
      <c r="BK13" s="176"/>
      <c r="BL13" s="175"/>
      <c r="BM13" s="184"/>
      <c r="BN13" s="184"/>
      <c r="BO13" s="129"/>
      <c r="BP13" s="129"/>
      <c r="BQ13" s="130"/>
      <c r="BR13" s="97"/>
      <c r="BS13" s="97"/>
      <c r="BT13" s="97"/>
      <c r="BU13" s="129"/>
      <c r="BV13" s="129"/>
      <c r="BW13" s="129"/>
      <c r="BX13" s="97"/>
      <c r="BY13" s="129"/>
      <c r="BZ13" s="129"/>
      <c r="CA13" s="97"/>
      <c r="CB13" s="129"/>
      <c r="CC13" s="130"/>
      <c r="CD13" s="129"/>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row>
    <row r="14" spans="1:108" ht="21" customHeight="1" thickTop="1" thickBot="1" x14ac:dyDescent="0.35">
      <c r="A14" s="309"/>
      <c r="B14" s="310"/>
      <c r="C14" s="310"/>
      <c r="D14" s="310"/>
      <c r="E14" s="335"/>
      <c r="F14" s="310"/>
      <c r="G14" s="310"/>
      <c r="H14" s="310"/>
      <c r="I14" s="310"/>
      <c r="J14" s="309"/>
      <c r="K14" s="309"/>
      <c r="L14" s="357"/>
      <c r="M14" s="355"/>
      <c r="N14" s="175">
        <v>4</v>
      </c>
      <c r="O14" s="178"/>
      <c r="P14" s="187"/>
      <c r="Q14" s="187"/>
      <c r="R14" s="187"/>
      <c r="S14" s="187"/>
      <c r="T14" s="187"/>
      <c r="U14" s="187"/>
      <c r="V14" s="187"/>
      <c r="W14" s="99">
        <f t="shared" si="1"/>
        <v>0</v>
      </c>
      <c r="X14" s="100" t="str">
        <f t="shared" si="0"/>
        <v>DEBIL</v>
      </c>
      <c r="Y14" s="188"/>
      <c r="Z14" s="101" t="str">
        <f t="shared" si="2"/>
        <v/>
      </c>
      <c r="AA14" s="99" t="str">
        <f t="shared" si="3"/>
        <v>SI</v>
      </c>
      <c r="AB14" s="187"/>
      <c r="AC14" s="358"/>
      <c r="AD14" s="358"/>
      <c r="AE14" s="359"/>
      <c r="AF14" s="359"/>
      <c r="AG14" s="360"/>
      <c r="AH14" s="360"/>
      <c r="AI14" s="353"/>
      <c r="AJ14" s="353"/>
      <c r="AK14" s="357"/>
      <c r="AL14" s="355"/>
      <c r="AM14" s="362"/>
      <c r="AN14" s="176"/>
      <c r="AO14" s="175"/>
      <c r="AP14" s="184"/>
      <c r="AQ14" s="184"/>
      <c r="AR14" s="176"/>
      <c r="AS14" s="184"/>
      <c r="AT14" s="176"/>
      <c r="AU14" s="184"/>
      <c r="AV14" s="176"/>
      <c r="AW14" s="97"/>
      <c r="AX14" s="129"/>
      <c r="AY14" s="130"/>
      <c r="AZ14" s="176"/>
      <c r="BA14" s="176"/>
      <c r="BB14" s="175"/>
      <c r="BC14" s="184"/>
      <c r="BD14" s="184"/>
      <c r="BE14" s="176"/>
      <c r="BF14" s="176"/>
      <c r="BG14" s="175"/>
      <c r="BH14" s="184"/>
      <c r="BI14" s="184"/>
      <c r="BJ14" s="176"/>
      <c r="BK14" s="176"/>
      <c r="BL14" s="175"/>
      <c r="BM14" s="184"/>
      <c r="BN14" s="184"/>
      <c r="BO14" s="129"/>
      <c r="BP14" s="129"/>
      <c r="BQ14" s="130"/>
      <c r="BR14" s="97"/>
      <c r="BS14" s="97"/>
      <c r="BT14" s="97"/>
      <c r="BU14" s="129"/>
      <c r="BV14" s="129"/>
      <c r="BW14" s="129"/>
      <c r="BX14" s="97"/>
      <c r="BY14" s="129"/>
      <c r="BZ14" s="129"/>
      <c r="CA14" s="97"/>
      <c r="CB14" s="129"/>
      <c r="CC14" s="130"/>
      <c r="CD14" s="129"/>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row>
    <row r="15" spans="1:108" ht="21" customHeight="1" thickTop="1" thickBot="1" x14ac:dyDescent="0.35">
      <c r="A15" s="309"/>
      <c r="B15" s="310"/>
      <c r="C15" s="310"/>
      <c r="D15" s="310"/>
      <c r="E15" s="335"/>
      <c r="F15" s="310"/>
      <c r="G15" s="310"/>
      <c r="H15" s="310"/>
      <c r="I15" s="310"/>
      <c r="J15" s="309"/>
      <c r="K15" s="309"/>
      <c r="L15" s="357"/>
      <c r="M15" s="355"/>
      <c r="N15" s="175">
        <v>5</v>
      </c>
      <c r="O15" s="178"/>
      <c r="P15" s="187"/>
      <c r="Q15" s="187"/>
      <c r="R15" s="187"/>
      <c r="S15" s="187"/>
      <c r="T15" s="187"/>
      <c r="U15" s="187"/>
      <c r="V15" s="187"/>
      <c r="W15" s="99">
        <f t="shared" si="1"/>
        <v>0</v>
      </c>
      <c r="X15" s="100" t="str">
        <f t="shared" si="0"/>
        <v>DEBIL</v>
      </c>
      <c r="Y15" s="188"/>
      <c r="Z15" s="101" t="str">
        <f t="shared" si="2"/>
        <v/>
      </c>
      <c r="AA15" s="99" t="str">
        <f t="shared" si="3"/>
        <v>SI</v>
      </c>
      <c r="AB15" s="187"/>
      <c r="AC15" s="358"/>
      <c r="AD15" s="358"/>
      <c r="AE15" s="359"/>
      <c r="AF15" s="359"/>
      <c r="AG15" s="360"/>
      <c r="AH15" s="360"/>
      <c r="AI15" s="353"/>
      <c r="AJ15" s="353"/>
      <c r="AK15" s="357"/>
      <c r="AL15" s="355"/>
      <c r="AM15" s="362"/>
      <c r="AN15" s="176"/>
      <c r="AO15" s="175"/>
      <c r="AP15" s="184"/>
      <c r="AQ15" s="184"/>
      <c r="AR15" s="176"/>
      <c r="AS15" s="184"/>
      <c r="AT15" s="176"/>
      <c r="AU15" s="184"/>
      <c r="AV15" s="176"/>
      <c r="AW15" s="97"/>
      <c r="AX15" s="129"/>
      <c r="AY15" s="130"/>
      <c r="AZ15" s="176"/>
      <c r="BA15" s="176"/>
      <c r="BB15" s="175"/>
      <c r="BC15" s="184"/>
      <c r="BD15" s="184"/>
      <c r="BE15" s="176"/>
      <c r="BF15" s="176"/>
      <c r="BG15" s="175"/>
      <c r="BH15" s="184"/>
      <c r="BI15" s="184"/>
      <c r="BJ15" s="176"/>
      <c r="BK15" s="176"/>
      <c r="BL15" s="175"/>
      <c r="BM15" s="184"/>
      <c r="BN15" s="184"/>
      <c r="BO15" s="129"/>
      <c r="BP15" s="129"/>
      <c r="BQ15" s="130"/>
      <c r="BR15" s="97"/>
      <c r="BS15" s="97"/>
      <c r="BT15" s="97"/>
      <c r="BU15" s="129"/>
      <c r="BV15" s="129"/>
      <c r="BW15" s="129"/>
      <c r="BX15" s="97"/>
      <c r="BY15" s="129"/>
      <c r="BZ15" s="129"/>
      <c r="CA15" s="97"/>
      <c r="CB15" s="129"/>
      <c r="CC15" s="130"/>
      <c r="CD15" s="129"/>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row>
    <row r="16" spans="1:108" ht="21" customHeight="1" thickTop="1" thickBot="1" x14ac:dyDescent="0.35">
      <c r="A16" s="309"/>
      <c r="B16" s="310"/>
      <c r="C16" s="310"/>
      <c r="D16" s="310"/>
      <c r="E16" s="335"/>
      <c r="F16" s="310"/>
      <c r="G16" s="310"/>
      <c r="H16" s="310"/>
      <c r="I16" s="310"/>
      <c r="J16" s="309"/>
      <c r="K16" s="309"/>
      <c r="L16" s="357"/>
      <c r="M16" s="356"/>
      <c r="N16" s="175">
        <v>6</v>
      </c>
      <c r="O16" s="178"/>
      <c r="P16" s="187"/>
      <c r="Q16" s="187"/>
      <c r="R16" s="187"/>
      <c r="S16" s="187"/>
      <c r="T16" s="187"/>
      <c r="U16" s="187"/>
      <c r="V16" s="187"/>
      <c r="W16" s="99">
        <f t="shared" si="1"/>
        <v>0</v>
      </c>
      <c r="X16" s="100" t="str">
        <f t="shared" si="0"/>
        <v>DEBIL</v>
      </c>
      <c r="Y16" s="188"/>
      <c r="Z16" s="101" t="str">
        <f t="shared" si="2"/>
        <v/>
      </c>
      <c r="AA16" s="99" t="str">
        <f t="shared" si="3"/>
        <v>SI</v>
      </c>
      <c r="AB16" s="187"/>
      <c r="AC16" s="358"/>
      <c r="AD16" s="358"/>
      <c r="AE16" s="359"/>
      <c r="AF16" s="359"/>
      <c r="AG16" s="360"/>
      <c r="AH16" s="360"/>
      <c r="AI16" s="353"/>
      <c r="AJ16" s="353"/>
      <c r="AK16" s="357"/>
      <c r="AL16" s="356"/>
      <c r="AM16" s="363"/>
      <c r="AN16" s="176"/>
      <c r="AO16" s="175"/>
      <c r="AP16" s="184"/>
      <c r="AQ16" s="184"/>
      <c r="AR16" s="176"/>
      <c r="AS16" s="184"/>
      <c r="AT16" s="176"/>
      <c r="AU16" s="184"/>
      <c r="AV16" s="176"/>
      <c r="AW16" s="97"/>
      <c r="AX16" s="129"/>
      <c r="AY16" s="130"/>
      <c r="AZ16" s="176"/>
      <c r="BA16" s="176"/>
      <c r="BB16" s="175"/>
      <c r="BC16" s="184"/>
      <c r="BD16" s="184"/>
      <c r="BE16" s="176"/>
      <c r="BF16" s="176"/>
      <c r="BG16" s="175"/>
      <c r="BH16" s="184"/>
      <c r="BI16" s="184"/>
      <c r="BJ16" s="176"/>
      <c r="BK16" s="176"/>
      <c r="BL16" s="175"/>
      <c r="BM16" s="184"/>
      <c r="BN16" s="184"/>
      <c r="BO16" s="129"/>
      <c r="BP16" s="129"/>
      <c r="BQ16" s="130"/>
      <c r="BR16" s="97"/>
      <c r="BS16" s="97"/>
      <c r="BT16" s="97"/>
      <c r="BU16" s="129"/>
      <c r="BV16" s="129"/>
      <c r="BW16" s="129"/>
      <c r="BX16" s="97"/>
      <c r="BY16" s="129"/>
      <c r="BZ16" s="129"/>
      <c r="CA16" s="97"/>
      <c r="CB16" s="129"/>
      <c r="CC16" s="130"/>
      <c r="CD16" s="129"/>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row>
    <row r="17" spans="1:108" ht="21" customHeight="1" thickTop="1" thickBot="1" x14ac:dyDescent="0.35">
      <c r="A17" s="309">
        <v>3</v>
      </c>
      <c r="B17" s="310"/>
      <c r="C17" s="310"/>
      <c r="D17" s="310"/>
      <c r="E17" s="335"/>
      <c r="F17" s="310"/>
      <c r="G17" s="310"/>
      <c r="H17" s="310"/>
      <c r="I17" s="310"/>
      <c r="J17" s="309"/>
      <c r="K17" s="309"/>
      <c r="L17" s="357">
        <f>+(J17*K17)*4</f>
        <v>0</v>
      </c>
      <c r="M17" s="354" t="b">
        <f>IF(OR(AND(J17=3,K17=4),AND(J17=2,K17=5),AND(J17=2,K17=5),AND(L17=20),AND(L17&gt;=52,L17&lt;=100)),"ZONA RIESGO EXTREMA",IF(OR(AND(J17=5,K17=2),AND(J17=4,K17=3),AND(J17=1,K17=4),AND(L17=16),AND(L17&gt;=28,L17&lt;=48)),"ZONA RIESGO ALTA",IF(OR(AND(J17=1,K17=3),AND(J17=4,K17=1),AND(L17=24)),"ZONA RIESGO MODERADA",IF(AND(L17&gt;=4,L17&lt;=16),"ZONA RIESGO BAJA"))))</f>
        <v>0</v>
      </c>
      <c r="N17" s="175">
        <v>1</v>
      </c>
      <c r="O17" s="178"/>
      <c r="P17" s="187"/>
      <c r="Q17" s="187"/>
      <c r="R17" s="187"/>
      <c r="S17" s="187"/>
      <c r="T17" s="187"/>
      <c r="U17" s="187"/>
      <c r="V17" s="187"/>
      <c r="W17" s="99">
        <f t="shared" si="1"/>
        <v>0</v>
      </c>
      <c r="X17" s="100" t="str">
        <f t="shared" si="0"/>
        <v>DEBIL</v>
      </c>
      <c r="Y17" s="188"/>
      <c r="Z17" s="101" t="str">
        <f t="shared" si="2"/>
        <v/>
      </c>
      <c r="AA17" s="99" t="str">
        <f t="shared" si="3"/>
        <v>SI</v>
      </c>
      <c r="AB17" s="187"/>
      <c r="AC17" s="358">
        <f>IF(AND(W17&gt;0,SUM(W18:W22)=0),W17,IF(AND(SUM(W17:W18)&gt;0,SUM(W19:W22)=0),AVERAGE(W17:W18),IF(AND(SUM(W17:W19)&gt;0,SUM(W20:W22)=0),AVERAGE(W17:W19),IF(AND(SUM(W17:W20)&gt;0,SUM(W21:W22)=0),AVERAGE(W17:W20),IF(AND(SUM(W17:W21)&gt;0,W22=0),AVERAGE(W17:W21),AVERAGE(W17:W22))))))</f>
        <v>0</v>
      </c>
      <c r="AD17" s="358" t="str">
        <f>IF(AND(AC17&gt;=50,AC17&lt;=99),"MODERADO",IF(AND(AC17=100), "FUERTE",IF(AND(AC17&lt;50), "DEBIL")))</f>
        <v>DEBIL</v>
      </c>
      <c r="AE17" s="359"/>
      <c r="AF17" s="359"/>
      <c r="AG17" s="360" t="str">
        <f>IFERROR(_xlfn.IFS(AND(AD17="MODERADO",AE17="Directamente"),1,AND(AD17="FUERTE",AE17="Directamente"),2),"0")</f>
        <v>0</v>
      </c>
      <c r="AH17" s="360" t="str">
        <f>IFERROR(_xlfn.IFS(AND(AD17="MODERADO",AF17="Directamente"),1,AND(AD17="FUERTE",AF17="Directamente"),2,AND(AD17="FUERTE",AF17="Indirectamente"),1),"0")</f>
        <v>0</v>
      </c>
      <c r="AI17" s="353"/>
      <c r="AJ17" s="353"/>
      <c r="AK17" s="357">
        <f>+(AI17*AJ17)*4</f>
        <v>0</v>
      </c>
      <c r="AL17" s="354" t="b">
        <f>IF(OR(AND(AI17=3,AJ17=4),AND(AI17=2,AJ17=5),AND(AI17=2,AJ17=5),AND(AK17=20),AND(AK17&gt;=52,AK17&lt;=100)),"ZONA RIESGO EXTREMA",IF(OR(AND(AI17=5,AJ17=2),AND(AI17=4,AJ17=3),AND(AI17=1,AJ17=4),AND(AK17=16),AND(AK17&gt;=28,AK17&lt;=48)),"ZONA RIESGO ALTA",IF(OR(AND(AI17=1,AJ17=3),AND(AI17=4,AJ17=1),AND(AK17=24)),"ZONA RIESGO MODERADA",IF(AND(AK17&gt;=4,AK17&lt;=16),"ZONA RIESGO BAJA"))))</f>
        <v>0</v>
      </c>
      <c r="AM17" s="361"/>
      <c r="AN17" s="176"/>
      <c r="AO17" s="175"/>
      <c r="AP17" s="184"/>
      <c r="AQ17" s="184"/>
      <c r="AR17" s="176"/>
      <c r="AS17" s="184"/>
      <c r="AT17" s="176"/>
      <c r="AU17" s="184"/>
      <c r="AV17" s="176"/>
      <c r="AW17" s="97"/>
      <c r="AX17" s="129"/>
      <c r="AY17" s="130"/>
      <c r="AZ17" s="176"/>
      <c r="BA17" s="176"/>
      <c r="BB17" s="175"/>
      <c r="BC17" s="184"/>
      <c r="BD17" s="184"/>
      <c r="BE17" s="176"/>
      <c r="BF17" s="176"/>
      <c r="BG17" s="175"/>
      <c r="BH17" s="184"/>
      <c r="BI17" s="184"/>
      <c r="BJ17" s="176"/>
      <c r="BK17" s="176"/>
      <c r="BL17" s="175"/>
      <c r="BM17" s="184"/>
      <c r="BN17" s="184"/>
      <c r="BO17" s="129"/>
      <c r="BP17" s="129"/>
      <c r="BQ17" s="130"/>
      <c r="BR17" s="97"/>
      <c r="BS17" s="97"/>
      <c r="BT17" s="97"/>
      <c r="BU17" s="129"/>
      <c r="BV17" s="129"/>
      <c r="BW17" s="129"/>
      <c r="BX17" s="97"/>
      <c r="BY17" s="129"/>
      <c r="BZ17" s="129"/>
      <c r="CA17" s="97"/>
      <c r="CB17" s="129"/>
      <c r="CC17" s="130"/>
      <c r="CD17" s="129"/>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row>
    <row r="18" spans="1:108" ht="21" customHeight="1" thickTop="1" thickBot="1" x14ac:dyDescent="0.35">
      <c r="A18" s="309"/>
      <c r="B18" s="310"/>
      <c r="C18" s="310"/>
      <c r="D18" s="310"/>
      <c r="E18" s="335"/>
      <c r="F18" s="310"/>
      <c r="G18" s="310"/>
      <c r="H18" s="310"/>
      <c r="I18" s="310"/>
      <c r="J18" s="309"/>
      <c r="K18" s="309"/>
      <c r="L18" s="357"/>
      <c r="M18" s="355"/>
      <c r="N18" s="175">
        <v>2</v>
      </c>
      <c r="O18" s="178"/>
      <c r="P18" s="187"/>
      <c r="Q18" s="187"/>
      <c r="R18" s="187"/>
      <c r="S18" s="187"/>
      <c r="T18" s="187"/>
      <c r="U18" s="187"/>
      <c r="V18" s="187"/>
      <c r="W18" s="99">
        <f t="shared" si="1"/>
        <v>0</v>
      </c>
      <c r="X18" s="100" t="str">
        <f t="shared" si="0"/>
        <v>DEBIL</v>
      </c>
      <c r="Y18" s="188"/>
      <c r="Z18" s="101" t="str">
        <f t="shared" si="2"/>
        <v/>
      </c>
      <c r="AA18" s="99" t="str">
        <f t="shared" si="3"/>
        <v>SI</v>
      </c>
      <c r="AB18" s="187"/>
      <c r="AC18" s="358"/>
      <c r="AD18" s="358"/>
      <c r="AE18" s="359"/>
      <c r="AF18" s="359"/>
      <c r="AG18" s="360"/>
      <c r="AH18" s="360"/>
      <c r="AI18" s="353"/>
      <c r="AJ18" s="353"/>
      <c r="AK18" s="357"/>
      <c r="AL18" s="355"/>
      <c r="AM18" s="362"/>
      <c r="AN18" s="176"/>
      <c r="AO18" s="175"/>
      <c r="AP18" s="184"/>
      <c r="AQ18" s="184"/>
      <c r="AR18" s="176"/>
      <c r="AS18" s="184"/>
      <c r="AT18" s="176"/>
      <c r="AU18" s="184"/>
      <c r="AV18" s="176"/>
      <c r="AW18" s="97"/>
      <c r="AX18" s="129"/>
      <c r="AY18" s="130"/>
      <c r="AZ18" s="176"/>
      <c r="BA18" s="176"/>
      <c r="BB18" s="175"/>
      <c r="BC18" s="184"/>
      <c r="BD18" s="184"/>
      <c r="BE18" s="176"/>
      <c r="BF18" s="176"/>
      <c r="BG18" s="175"/>
      <c r="BH18" s="184"/>
      <c r="BI18" s="184"/>
      <c r="BJ18" s="176"/>
      <c r="BK18" s="176"/>
      <c r="BL18" s="175"/>
      <c r="BM18" s="184"/>
      <c r="BN18" s="184"/>
      <c r="BO18" s="129"/>
      <c r="BP18" s="129"/>
      <c r="BQ18" s="130"/>
      <c r="BR18" s="97"/>
      <c r="BS18" s="97"/>
      <c r="BT18" s="97"/>
      <c r="BU18" s="129"/>
      <c r="BV18" s="129"/>
      <c r="BW18" s="129"/>
      <c r="BX18" s="97"/>
      <c r="BY18" s="129"/>
      <c r="BZ18" s="129"/>
      <c r="CA18" s="97"/>
      <c r="CB18" s="129"/>
      <c r="CC18" s="130"/>
      <c r="CD18" s="129"/>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row>
    <row r="19" spans="1:108" ht="21" customHeight="1" thickTop="1" thickBot="1" x14ac:dyDescent="0.35">
      <c r="A19" s="309"/>
      <c r="B19" s="310"/>
      <c r="C19" s="310"/>
      <c r="D19" s="310"/>
      <c r="E19" s="335"/>
      <c r="F19" s="310"/>
      <c r="G19" s="310"/>
      <c r="H19" s="310"/>
      <c r="I19" s="310"/>
      <c r="J19" s="309"/>
      <c r="K19" s="309"/>
      <c r="L19" s="357"/>
      <c r="M19" s="355"/>
      <c r="N19" s="175">
        <v>3</v>
      </c>
      <c r="O19" s="180"/>
      <c r="P19" s="187"/>
      <c r="Q19" s="187"/>
      <c r="R19" s="187"/>
      <c r="S19" s="187"/>
      <c r="T19" s="187"/>
      <c r="U19" s="187"/>
      <c r="V19" s="187"/>
      <c r="W19" s="99">
        <f t="shared" si="1"/>
        <v>0</v>
      </c>
      <c r="X19" s="100" t="str">
        <f t="shared" si="0"/>
        <v>DEBIL</v>
      </c>
      <c r="Y19" s="188"/>
      <c r="Z19" s="101" t="str">
        <f t="shared" si="2"/>
        <v/>
      </c>
      <c r="AA19" s="99" t="str">
        <f t="shared" si="3"/>
        <v>SI</v>
      </c>
      <c r="AB19" s="187"/>
      <c r="AC19" s="358"/>
      <c r="AD19" s="358"/>
      <c r="AE19" s="359"/>
      <c r="AF19" s="359"/>
      <c r="AG19" s="360"/>
      <c r="AH19" s="360"/>
      <c r="AI19" s="353"/>
      <c r="AJ19" s="353"/>
      <c r="AK19" s="357"/>
      <c r="AL19" s="355"/>
      <c r="AM19" s="362"/>
      <c r="AN19" s="176"/>
      <c r="AO19" s="175"/>
      <c r="AP19" s="184"/>
      <c r="AQ19" s="184"/>
      <c r="AR19" s="176"/>
      <c r="AS19" s="184"/>
      <c r="AT19" s="176"/>
      <c r="AU19" s="184"/>
      <c r="AV19" s="176"/>
      <c r="AW19" s="97"/>
      <c r="AX19" s="129"/>
      <c r="AY19" s="130"/>
      <c r="AZ19" s="176"/>
      <c r="BA19" s="176"/>
      <c r="BB19" s="175"/>
      <c r="BC19" s="184"/>
      <c r="BD19" s="184"/>
      <c r="BE19" s="176"/>
      <c r="BF19" s="176"/>
      <c r="BG19" s="175"/>
      <c r="BH19" s="184"/>
      <c r="BI19" s="184"/>
      <c r="BJ19" s="176"/>
      <c r="BK19" s="176"/>
      <c r="BL19" s="175"/>
      <c r="BM19" s="184"/>
      <c r="BN19" s="184"/>
      <c r="BO19" s="129"/>
      <c r="BP19" s="129"/>
      <c r="BQ19" s="130"/>
      <c r="BR19" s="97"/>
      <c r="BS19" s="97"/>
      <c r="BT19" s="97"/>
      <c r="BU19" s="129"/>
      <c r="BV19" s="129"/>
      <c r="BW19" s="129"/>
      <c r="BX19" s="97"/>
      <c r="BY19" s="129"/>
      <c r="BZ19" s="129"/>
      <c r="CA19" s="97"/>
      <c r="CB19" s="129"/>
      <c r="CC19" s="130"/>
      <c r="CD19" s="129"/>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row>
    <row r="20" spans="1:108" ht="21" customHeight="1" thickTop="1" thickBot="1" x14ac:dyDescent="0.35">
      <c r="A20" s="309"/>
      <c r="B20" s="310"/>
      <c r="C20" s="310"/>
      <c r="D20" s="310"/>
      <c r="E20" s="335"/>
      <c r="F20" s="310"/>
      <c r="G20" s="310"/>
      <c r="H20" s="310"/>
      <c r="I20" s="310"/>
      <c r="J20" s="309"/>
      <c r="K20" s="309"/>
      <c r="L20" s="357"/>
      <c r="M20" s="355"/>
      <c r="N20" s="175">
        <v>4</v>
      </c>
      <c r="O20" s="178"/>
      <c r="P20" s="187"/>
      <c r="Q20" s="187"/>
      <c r="R20" s="187"/>
      <c r="S20" s="187"/>
      <c r="T20" s="187"/>
      <c r="U20" s="187"/>
      <c r="V20" s="187"/>
      <c r="W20" s="99">
        <f t="shared" si="1"/>
        <v>0</v>
      </c>
      <c r="X20" s="100" t="str">
        <f t="shared" si="0"/>
        <v>DEBIL</v>
      </c>
      <c r="Y20" s="188"/>
      <c r="Z20" s="101" t="str">
        <f t="shared" si="2"/>
        <v/>
      </c>
      <c r="AA20" s="99" t="str">
        <f t="shared" si="3"/>
        <v>SI</v>
      </c>
      <c r="AB20" s="187"/>
      <c r="AC20" s="358"/>
      <c r="AD20" s="358"/>
      <c r="AE20" s="359"/>
      <c r="AF20" s="359"/>
      <c r="AG20" s="360"/>
      <c r="AH20" s="360"/>
      <c r="AI20" s="353"/>
      <c r="AJ20" s="353"/>
      <c r="AK20" s="357"/>
      <c r="AL20" s="355"/>
      <c r="AM20" s="362"/>
      <c r="AN20" s="176"/>
      <c r="AO20" s="175"/>
      <c r="AP20" s="184"/>
      <c r="AQ20" s="184"/>
      <c r="AR20" s="176"/>
      <c r="AS20" s="184"/>
      <c r="AT20" s="176"/>
      <c r="AU20" s="184"/>
      <c r="AV20" s="176"/>
      <c r="AW20" s="97"/>
      <c r="AX20" s="129"/>
      <c r="AY20" s="130"/>
      <c r="AZ20" s="176"/>
      <c r="BA20" s="176"/>
      <c r="BB20" s="175"/>
      <c r="BC20" s="184"/>
      <c r="BD20" s="184"/>
      <c r="BE20" s="176"/>
      <c r="BF20" s="176"/>
      <c r="BG20" s="175"/>
      <c r="BH20" s="184"/>
      <c r="BI20" s="184"/>
      <c r="BJ20" s="176"/>
      <c r="BK20" s="176"/>
      <c r="BL20" s="175"/>
      <c r="BM20" s="184"/>
      <c r="BN20" s="184"/>
      <c r="BO20" s="129"/>
      <c r="BP20" s="129"/>
      <c r="BQ20" s="130"/>
      <c r="BR20" s="97"/>
      <c r="BS20" s="97"/>
      <c r="BT20" s="97"/>
      <c r="BU20" s="129"/>
      <c r="BV20" s="129"/>
      <c r="BW20" s="129"/>
      <c r="BX20" s="97"/>
      <c r="BY20" s="129"/>
      <c r="BZ20" s="129"/>
      <c r="CA20" s="97"/>
      <c r="CB20" s="129"/>
      <c r="CC20" s="130"/>
      <c r="CD20" s="129"/>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row>
    <row r="21" spans="1:108" ht="21" customHeight="1" thickTop="1" thickBot="1" x14ac:dyDescent="0.35">
      <c r="A21" s="309"/>
      <c r="B21" s="310"/>
      <c r="C21" s="310"/>
      <c r="D21" s="310"/>
      <c r="E21" s="335"/>
      <c r="F21" s="310"/>
      <c r="G21" s="310"/>
      <c r="H21" s="310"/>
      <c r="I21" s="310"/>
      <c r="J21" s="309"/>
      <c r="K21" s="309"/>
      <c r="L21" s="357"/>
      <c r="M21" s="355"/>
      <c r="N21" s="175">
        <v>5</v>
      </c>
      <c r="O21" s="178"/>
      <c r="P21" s="187"/>
      <c r="Q21" s="187"/>
      <c r="R21" s="187"/>
      <c r="S21" s="187"/>
      <c r="T21" s="187"/>
      <c r="U21" s="187"/>
      <c r="V21" s="187"/>
      <c r="W21" s="99">
        <f t="shared" si="1"/>
        <v>0</v>
      </c>
      <c r="X21" s="100" t="str">
        <f t="shared" si="0"/>
        <v>DEBIL</v>
      </c>
      <c r="Y21" s="188"/>
      <c r="Z21" s="101" t="str">
        <f t="shared" si="2"/>
        <v/>
      </c>
      <c r="AA21" s="99" t="str">
        <f t="shared" si="3"/>
        <v>SI</v>
      </c>
      <c r="AB21" s="187"/>
      <c r="AC21" s="358"/>
      <c r="AD21" s="358"/>
      <c r="AE21" s="359"/>
      <c r="AF21" s="359"/>
      <c r="AG21" s="360"/>
      <c r="AH21" s="360"/>
      <c r="AI21" s="353"/>
      <c r="AJ21" s="353"/>
      <c r="AK21" s="357"/>
      <c r="AL21" s="355"/>
      <c r="AM21" s="362"/>
      <c r="AN21" s="176"/>
      <c r="AO21" s="175"/>
      <c r="AP21" s="184"/>
      <c r="AQ21" s="184"/>
      <c r="AR21" s="176"/>
      <c r="AS21" s="184"/>
      <c r="AT21" s="176"/>
      <c r="AU21" s="184"/>
      <c r="AV21" s="176"/>
      <c r="AW21" s="97"/>
      <c r="AX21" s="129"/>
      <c r="AY21" s="130"/>
      <c r="AZ21" s="176"/>
      <c r="BA21" s="176"/>
      <c r="BB21" s="175"/>
      <c r="BC21" s="184"/>
      <c r="BD21" s="184"/>
      <c r="BE21" s="176"/>
      <c r="BF21" s="176"/>
      <c r="BG21" s="175"/>
      <c r="BH21" s="184"/>
      <c r="BI21" s="184"/>
      <c r="BJ21" s="176"/>
      <c r="BK21" s="176"/>
      <c r="BL21" s="175"/>
      <c r="BM21" s="184"/>
      <c r="BN21" s="184"/>
      <c r="BO21" s="129"/>
      <c r="BP21" s="129"/>
      <c r="BQ21" s="130"/>
      <c r="BR21" s="97"/>
      <c r="BS21" s="97"/>
      <c r="BT21" s="97"/>
      <c r="BU21" s="129"/>
      <c r="BV21" s="129"/>
      <c r="BW21" s="129"/>
      <c r="BX21" s="97"/>
      <c r="BY21" s="129"/>
      <c r="BZ21" s="129"/>
      <c r="CA21" s="97"/>
      <c r="CB21" s="129"/>
      <c r="CC21" s="130"/>
      <c r="CD21" s="129"/>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row>
    <row r="22" spans="1:108" ht="21" customHeight="1" thickTop="1" thickBot="1" x14ac:dyDescent="0.35">
      <c r="A22" s="309"/>
      <c r="B22" s="310"/>
      <c r="C22" s="310"/>
      <c r="D22" s="310"/>
      <c r="E22" s="335"/>
      <c r="F22" s="310"/>
      <c r="G22" s="310"/>
      <c r="H22" s="310"/>
      <c r="I22" s="310"/>
      <c r="J22" s="309"/>
      <c r="K22" s="309"/>
      <c r="L22" s="357"/>
      <c r="M22" s="356"/>
      <c r="N22" s="175">
        <v>6</v>
      </c>
      <c r="O22" s="178"/>
      <c r="P22" s="187"/>
      <c r="Q22" s="187"/>
      <c r="R22" s="187"/>
      <c r="S22" s="187"/>
      <c r="T22" s="187"/>
      <c r="U22" s="187"/>
      <c r="V22" s="187"/>
      <c r="W22" s="99">
        <f t="shared" si="1"/>
        <v>0</v>
      </c>
      <c r="X22" s="100" t="str">
        <f t="shared" si="0"/>
        <v>DEBIL</v>
      </c>
      <c r="Y22" s="188"/>
      <c r="Z22" s="101" t="str">
        <f t="shared" si="2"/>
        <v/>
      </c>
      <c r="AA22" s="99" t="str">
        <f t="shared" si="3"/>
        <v>SI</v>
      </c>
      <c r="AB22" s="187"/>
      <c r="AC22" s="358"/>
      <c r="AD22" s="358"/>
      <c r="AE22" s="359"/>
      <c r="AF22" s="359"/>
      <c r="AG22" s="360"/>
      <c r="AH22" s="360"/>
      <c r="AI22" s="353"/>
      <c r="AJ22" s="353"/>
      <c r="AK22" s="357"/>
      <c r="AL22" s="356"/>
      <c r="AM22" s="363"/>
      <c r="AN22" s="176"/>
      <c r="AO22" s="175"/>
      <c r="AP22" s="184"/>
      <c r="AQ22" s="184"/>
      <c r="AR22" s="176"/>
      <c r="AS22" s="184"/>
      <c r="AT22" s="176"/>
      <c r="AU22" s="184"/>
      <c r="AV22" s="176"/>
      <c r="AW22" s="97"/>
      <c r="AX22" s="129"/>
      <c r="AY22" s="130"/>
      <c r="AZ22" s="176"/>
      <c r="BA22" s="176"/>
      <c r="BB22" s="175"/>
      <c r="BC22" s="184"/>
      <c r="BD22" s="184"/>
      <c r="BE22" s="176"/>
      <c r="BF22" s="176"/>
      <c r="BG22" s="175"/>
      <c r="BH22" s="184"/>
      <c r="BI22" s="184"/>
      <c r="BJ22" s="176"/>
      <c r="BK22" s="176"/>
      <c r="BL22" s="175"/>
      <c r="BM22" s="184"/>
      <c r="BN22" s="184"/>
      <c r="BO22" s="129"/>
      <c r="BP22" s="129"/>
      <c r="BQ22" s="130"/>
      <c r="BR22" s="97"/>
      <c r="BS22" s="97"/>
      <c r="BT22" s="97"/>
      <c r="BU22" s="129"/>
      <c r="BV22" s="129"/>
      <c r="BW22" s="129"/>
      <c r="BX22" s="97"/>
      <c r="BY22" s="129"/>
      <c r="BZ22" s="129"/>
      <c r="CA22" s="97"/>
      <c r="CB22" s="129"/>
      <c r="CC22" s="130"/>
      <c r="CD22" s="129"/>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row>
    <row r="23" spans="1:108" ht="21" customHeight="1" thickTop="1" thickBot="1" x14ac:dyDescent="0.35">
      <c r="A23" s="309">
        <v>4</v>
      </c>
      <c r="B23" s="310"/>
      <c r="C23" s="310"/>
      <c r="D23" s="310"/>
      <c r="E23" s="335"/>
      <c r="F23" s="310"/>
      <c r="G23" s="310"/>
      <c r="H23" s="310"/>
      <c r="I23" s="310"/>
      <c r="J23" s="309"/>
      <c r="K23" s="309"/>
      <c r="L23" s="357">
        <f>+(J23*K23)*4</f>
        <v>0</v>
      </c>
      <c r="M23" s="354" t="b">
        <f>IF(OR(AND(J23=3,K23=4),AND(J23=2,K23=5),AND(J23=2,K23=5),AND(L23=20),AND(L23&gt;=52,L23&lt;=100)),"ZONA RIESGO EXTREMA",IF(OR(AND(J23=5,K23=2),AND(J23=4,K23=3),AND(J23=1,K23=4),AND(L23=16),AND(L23&gt;=28,L23&lt;=48)),"ZONA RIESGO ALTA",IF(OR(AND(J23=1,K23=3),AND(J23=4,K23=1),AND(L23=24)),"ZONA RIESGO MODERADA",IF(AND(L23&gt;=4,L23&lt;=16),"ZONA RIESGO BAJA"))))</f>
        <v>0</v>
      </c>
      <c r="N23" s="175">
        <v>1</v>
      </c>
      <c r="O23" s="178"/>
      <c r="P23" s="187"/>
      <c r="Q23" s="187"/>
      <c r="R23" s="187"/>
      <c r="S23" s="187"/>
      <c r="T23" s="187"/>
      <c r="U23" s="187"/>
      <c r="V23" s="187"/>
      <c r="W23" s="99">
        <f t="shared" si="1"/>
        <v>0</v>
      </c>
      <c r="X23" s="100" t="str">
        <f t="shared" si="0"/>
        <v>DEBIL</v>
      </c>
      <c r="Y23" s="188"/>
      <c r="Z23" s="101" t="str">
        <f t="shared" si="2"/>
        <v/>
      </c>
      <c r="AA23" s="99" t="str">
        <f t="shared" si="3"/>
        <v>SI</v>
      </c>
      <c r="AB23" s="187"/>
      <c r="AC23" s="358">
        <f>IF(AND(W23&gt;0,SUM(W24:W28)=0),W23,IF(AND(SUM(W23:W24)&gt;0,SUM(W25:W28)=0),AVERAGE(W23:W24),IF(AND(SUM(W23:W25)&gt;0,SUM(W26:W28)=0),AVERAGE(W23:W25),IF(AND(SUM(W23:W26)&gt;0,SUM(W27:W28)=0),AVERAGE(W23:W26),IF(AND(SUM(W23:W27)&gt;0,W28=0),AVERAGE(W23:W27),AVERAGE(W23:W28))))))</f>
        <v>0</v>
      </c>
      <c r="AD23" s="358" t="str">
        <f>IF(AND(AC23&gt;=50,AC23&lt;=99),"MODERADO",IF(AND(AC23=100), "FUERTE",IF(AND(AC23&lt;50), "DEBIL")))</f>
        <v>DEBIL</v>
      </c>
      <c r="AE23" s="359"/>
      <c r="AF23" s="359"/>
      <c r="AG23" s="360" t="str">
        <f>IFERROR(_xlfn.IFS(AND(AD23="MODERADO",AE23="Directamente"),1,AND(AD23="FUERTE",AE23="Directamente"),2),"0")</f>
        <v>0</v>
      </c>
      <c r="AH23" s="360" t="str">
        <f>IFERROR(_xlfn.IFS(AND(AD23="MODERADO",AF23="Directamente"),1,AND(AD23="FUERTE",AF23="Directamente"),2,AND(AD23="FUERTE",AF23="Indirectamente"),1),"0")</f>
        <v>0</v>
      </c>
      <c r="AI23" s="353"/>
      <c r="AJ23" s="353"/>
      <c r="AK23" s="357">
        <f>+(AI23*AJ23)*4</f>
        <v>0</v>
      </c>
      <c r="AL23" s="354" t="b">
        <f>IF(OR(AND(AI23=3,AJ23=4),AND(AI23=2,AJ23=5),AND(AI23=2,AJ23=5),AND(AK23=20),AND(AK23&gt;=52,AK23&lt;=100)),"ZONA RIESGO EXTREMA",IF(OR(AND(AI23=5,AJ23=2),AND(AI23=4,AJ23=3),AND(AI23=1,AJ23=4),AND(AK23=16),AND(AK23&gt;=28,AK23&lt;=48)),"ZONA RIESGO ALTA",IF(OR(AND(AI23=1,AJ23=3),AND(AI23=4,AJ23=1),AND(AK23=24)),"ZONA RIESGO MODERADA",IF(AND(AK23&gt;=4,AK23&lt;=16),"ZONA RIESGO BAJA"))))</f>
        <v>0</v>
      </c>
      <c r="AM23" s="361"/>
      <c r="AN23" s="176"/>
      <c r="AO23" s="175"/>
      <c r="AP23" s="184"/>
      <c r="AQ23" s="184"/>
      <c r="AR23" s="176"/>
      <c r="AS23" s="184"/>
      <c r="AT23" s="176"/>
      <c r="AU23" s="184"/>
      <c r="AV23" s="176"/>
      <c r="AW23" s="97"/>
      <c r="AX23" s="129"/>
      <c r="AY23" s="130"/>
      <c r="AZ23" s="176"/>
      <c r="BA23" s="176"/>
      <c r="BB23" s="175"/>
      <c r="BC23" s="184"/>
      <c r="BD23" s="184"/>
      <c r="BE23" s="176"/>
      <c r="BF23" s="176"/>
      <c r="BG23" s="175"/>
      <c r="BH23" s="184"/>
      <c r="BI23" s="184"/>
      <c r="BJ23" s="176"/>
      <c r="BK23" s="176"/>
      <c r="BL23" s="175"/>
      <c r="BM23" s="184"/>
      <c r="BN23" s="184"/>
      <c r="BO23" s="129"/>
      <c r="BP23" s="129"/>
      <c r="BQ23" s="130"/>
      <c r="BR23" s="97"/>
      <c r="BS23" s="97"/>
      <c r="BT23" s="97"/>
      <c r="BU23" s="129"/>
      <c r="BV23" s="129"/>
      <c r="BW23" s="129"/>
      <c r="BX23" s="97"/>
      <c r="BY23" s="129"/>
      <c r="BZ23" s="129"/>
      <c r="CA23" s="97"/>
      <c r="CB23" s="129"/>
      <c r="CC23" s="130"/>
      <c r="CD23" s="129"/>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row>
    <row r="24" spans="1:108" ht="21" customHeight="1" thickTop="1" thickBot="1" x14ac:dyDescent="0.35">
      <c r="A24" s="309"/>
      <c r="B24" s="310"/>
      <c r="C24" s="310"/>
      <c r="D24" s="310"/>
      <c r="E24" s="335"/>
      <c r="F24" s="310"/>
      <c r="G24" s="310"/>
      <c r="H24" s="310"/>
      <c r="I24" s="310"/>
      <c r="J24" s="309"/>
      <c r="K24" s="309"/>
      <c r="L24" s="357"/>
      <c r="M24" s="355"/>
      <c r="N24" s="175">
        <v>2</v>
      </c>
      <c r="O24" s="178"/>
      <c r="P24" s="187"/>
      <c r="Q24" s="187"/>
      <c r="R24" s="187"/>
      <c r="S24" s="187"/>
      <c r="T24" s="187"/>
      <c r="U24" s="187"/>
      <c r="V24" s="187"/>
      <c r="W24" s="99">
        <f t="shared" si="1"/>
        <v>0</v>
      </c>
      <c r="X24" s="100" t="str">
        <f t="shared" si="0"/>
        <v>DEBIL</v>
      </c>
      <c r="Y24" s="188"/>
      <c r="Z24" s="101" t="str">
        <f t="shared" si="2"/>
        <v/>
      </c>
      <c r="AA24" s="99" t="str">
        <f t="shared" si="3"/>
        <v>SI</v>
      </c>
      <c r="AB24" s="187"/>
      <c r="AC24" s="358"/>
      <c r="AD24" s="358"/>
      <c r="AE24" s="359"/>
      <c r="AF24" s="359"/>
      <c r="AG24" s="360"/>
      <c r="AH24" s="360"/>
      <c r="AI24" s="353"/>
      <c r="AJ24" s="353"/>
      <c r="AK24" s="357"/>
      <c r="AL24" s="355"/>
      <c r="AM24" s="362"/>
      <c r="AN24" s="176"/>
      <c r="AO24" s="175"/>
      <c r="AP24" s="184"/>
      <c r="AQ24" s="184"/>
      <c r="AR24" s="176"/>
      <c r="AS24" s="184"/>
      <c r="AT24" s="176"/>
      <c r="AU24" s="184"/>
      <c r="AV24" s="176"/>
      <c r="AW24" s="97"/>
      <c r="AX24" s="129"/>
      <c r="AY24" s="130"/>
      <c r="AZ24" s="176"/>
      <c r="BA24" s="176"/>
      <c r="BB24" s="175"/>
      <c r="BC24" s="184"/>
      <c r="BD24" s="184"/>
      <c r="BE24" s="176"/>
      <c r="BF24" s="176"/>
      <c r="BG24" s="175"/>
      <c r="BH24" s="184"/>
      <c r="BI24" s="184"/>
      <c r="BJ24" s="176"/>
      <c r="BK24" s="176"/>
      <c r="BL24" s="175"/>
      <c r="BM24" s="184"/>
      <c r="BN24" s="184"/>
      <c r="BO24" s="129"/>
      <c r="BP24" s="129"/>
      <c r="BQ24" s="130"/>
      <c r="BR24" s="97"/>
      <c r="BS24" s="97"/>
      <c r="BT24" s="97"/>
      <c r="BU24" s="129"/>
      <c r="BV24" s="129"/>
      <c r="BW24" s="129"/>
      <c r="BX24" s="97"/>
      <c r="BY24" s="129"/>
      <c r="BZ24" s="129"/>
      <c r="CA24" s="97"/>
      <c r="CB24" s="129"/>
      <c r="CC24" s="130"/>
      <c r="CD24" s="129"/>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row>
    <row r="25" spans="1:108" ht="21" customHeight="1" thickTop="1" thickBot="1" x14ac:dyDescent="0.35">
      <c r="A25" s="309"/>
      <c r="B25" s="310"/>
      <c r="C25" s="310"/>
      <c r="D25" s="310"/>
      <c r="E25" s="335"/>
      <c r="F25" s="310"/>
      <c r="G25" s="310"/>
      <c r="H25" s="310"/>
      <c r="I25" s="310"/>
      <c r="J25" s="309"/>
      <c r="K25" s="309"/>
      <c r="L25" s="357"/>
      <c r="M25" s="355"/>
      <c r="N25" s="175">
        <v>3</v>
      </c>
      <c r="O25" s="180"/>
      <c r="P25" s="187"/>
      <c r="Q25" s="187"/>
      <c r="R25" s="187"/>
      <c r="S25" s="187"/>
      <c r="T25" s="187"/>
      <c r="U25" s="187"/>
      <c r="V25" s="187"/>
      <c r="W25" s="99">
        <f t="shared" si="1"/>
        <v>0</v>
      </c>
      <c r="X25" s="100" t="str">
        <f t="shared" si="0"/>
        <v>DEBIL</v>
      </c>
      <c r="Y25" s="188"/>
      <c r="Z25" s="101" t="str">
        <f t="shared" si="2"/>
        <v/>
      </c>
      <c r="AA25" s="99" t="str">
        <f t="shared" si="3"/>
        <v>SI</v>
      </c>
      <c r="AB25" s="187"/>
      <c r="AC25" s="358"/>
      <c r="AD25" s="358"/>
      <c r="AE25" s="359"/>
      <c r="AF25" s="359"/>
      <c r="AG25" s="360"/>
      <c r="AH25" s="360"/>
      <c r="AI25" s="353"/>
      <c r="AJ25" s="353"/>
      <c r="AK25" s="357"/>
      <c r="AL25" s="355"/>
      <c r="AM25" s="362"/>
      <c r="AN25" s="176"/>
      <c r="AO25" s="175"/>
      <c r="AP25" s="184"/>
      <c r="AQ25" s="184"/>
      <c r="AR25" s="176"/>
      <c r="AS25" s="184"/>
      <c r="AT25" s="176"/>
      <c r="AU25" s="184"/>
      <c r="AV25" s="176"/>
      <c r="AW25" s="97"/>
      <c r="AX25" s="129"/>
      <c r="AY25" s="130"/>
      <c r="AZ25" s="176"/>
      <c r="BA25" s="176"/>
      <c r="BB25" s="175"/>
      <c r="BC25" s="184"/>
      <c r="BD25" s="184"/>
      <c r="BE25" s="176"/>
      <c r="BF25" s="176"/>
      <c r="BG25" s="175"/>
      <c r="BH25" s="184"/>
      <c r="BI25" s="184"/>
      <c r="BJ25" s="176"/>
      <c r="BK25" s="176"/>
      <c r="BL25" s="175"/>
      <c r="BM25" s="184"/>
      <c r="BN25" s="184"/>
      <c r="BO25" s="129"/>
      <c r="BP25" s="129"/>
      <c r="BQ25" s="130"/>
      <c r="BR25" s="97"/>
      <c r="BS25" s="97"/>
      <c r="BT25" s="97"/>
      <c r="BU25" s="129"/>
      <c r="BV25" s="129"/>
      <c r="BW25" s="129"/>
      <c r="BX25" s="97"/>
      <c r="BY25" s="129"/>
      <c r="BZ25" s="129"/>
      <c r="CA25" s="97"/>
      <c r="CB25" s="129"/>
      <c r="CC25" s="130"/>
      <c r="CD25" s="129"/>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row>
    <row r="26" spans="1:108" ht="21" customHeight="1" thickTop="1" thickBot="1" x14ac:dyDescent="0.35">
      <c r="A26" s="309"/>
      <c r="B26" s="310"/>
      <c r="C26" s="310"/>
      <c r="D26" s="310"/>
      <c r="E26" s="335"/>
      <c r="F26" s="310"/>
      <c r="G26" s="310"/>
      <c r="H26" s="310"/>
      <c r="I26" s="310"/>
      <c r="J26" s="309"/>
      <c r="K26" s="309"/>
      <c r="L26" s="357"/>
      <c r="M26" s="355"/>
      <c r="N26" s="175">
        <v>4</v>
      </c>
      <c r="O26" s="178"/>
      <c r="P26" s="187"/>
      <c r="Q26" s="187"/>
      <c r="R26" s="187"/>
      <c r="S26" s="187"/>
      <c r="T26" s="187"/>
      <c r="U26" s="187"/>
      <c r="V26" s="187"/>
      <c r="W26" s="99">
        <f t="shared" si="1"/>
        <v>0</v>
      </c>
      <c r="X26" s="100" t="str">
        <f t="shared" si="0"/>
        <v>DEBIL</v>
      </c>
      <c r="Y26" s="188"/>
      <c r="Z26" s="101" t="str">
        <f t="shared" si="2"/>
        <v/>
      </c>
      <c r="AA26" s="99" t="str">
        <f t="shared" si="3"/>
        <v>SI</v>
      </c>
      <c r="AB26" s="187"/>
      <c r="AC26" s="358"/>
      <c r="AD26" s="358"/>
      <c r="AE26" s="359"/>
      <c r="AF26" s="359"/>
      <c r="AG26" s="360"/>
      <c r="AH26" s="360"/>
      <c r="AI26" s="353"/>
      <c r="AJ26" s="353"/>
      <c r="AK26" s="357"/>
      <c r="AL26" s="355"/>
      <c r="AM26" s="362"/>
      <c r="AN26" s="176"/>
      <c r="AO26" s="175"/>
      <c r="AP26" s="184"/>
      <c r="AQ26" s="184"/>
      <c r="AR26" s="176"/>
      <c r="AS26" s="184"/>
      <c r="AT26" s="176"/>
      <c r="AU26" s="184"/>
      <c r="AV26" s="176"/>
      <c r="AW26" s="97"/>
      <c r="AX26" s="129"/>
      <c r="AY26" s="130"/>
      <c r="AZ26" s="176"/>
      <c r="BA26" s="176"/>
      <c r="BB26" s="175"/>
      <c r="BC26" s="184"/>
      <c r="BD26" s="184"/>
      <c r="BE26" s="176"/>
      <c r="BF26" s="176"/>
      <c r="BG26" s="175"/>
      <c r="BH26" s="184"/>
      <c r="BI26" s="184"/>
      <c r="BJ26" s="176"/>
      <c r="BK26" s="176"/>
      <c r="BL26" s="175"/>
      <c r="BM26" s="184"/>
      <c r="BN26" s="184"/>
      <c r="BO26" s="129"/>
      <c r="BP26" s="129"/>
      <c r="BQ26" s="130"/>
      <c r="BR26" s="97"/>
      <c r="BS26" s="97"/>
      <c r="BT26" s="97"/>
      <c r="BU26" s="129"/>
      <c r="BV26" s="129"/>
      <c r="BW26" s="129"/>
      <c r="BX26" s="97"/>
      <c r="BY26" s="129"/>
      <c r="BZ26" s="129"/>
      <c r="CA26" s="97"/>
      <c r="CB26" s="129"/>
      <c r="CC26" s="130"/>
      <c r="CD26" s="129"/>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row>
    <row r="27" spans="1:108" ht="21" customHeight="1" thickTop="1" thickBot="1" x14ac:dyDescent="0.35">
      <c r="A27" s="309"/>
      <c r="B27" s="310"/>
      <c r="C27" s="310"/>
      <c r="D27" s="310"/>
      <c r="E27" s="335"/>
      <c r="F27" s="310"/>
      <c r="G27" s="310"/>
      <c r="H27" s="310"/>
      <c r="I27" s="310"/>
      <c r="J27" s="309"/>
      <c r="K27" s="309"/>
      <c r="L27" s="357"/>
      <c r="M27" s="355"/>
      <c r="N27" s="175">
        <v>5</v>
      </c>
      <c r="O27" s="178"/>
      <c r="P27" s="187"/>
      <c r="Q27" s="187"/>
      <c r="R27" s="187"/>
      <c r="S27" s="187"/>
      <c r="T27" s="187"/>
      <c r="U27" s="187"/>
      <c r="V27" s="187"/>
      <c r="W27" s="99">
        <f t="shared" si="1"/>
        <v>0</v>
      </c>
      <c r="X27" s="100" t="str">
        <f t="shared" si="0"/>
        <v>DEBIL</v>
      </c>
      <c r="Y27" s="188"/>
      <c r="Z27" s="101" t="str">
        <f t="shared" si="2"/>
        <v/>
      </c>
      <c r="AA27" s="99" t="str">
        <f t="shared" si="3"/>
        <v>SI</v>
      </c>
      <c r="AB27" s="187"/>
      <c r="AC27" s="358"/>
      <c r="AD27" s="358"/>
      <c r="AE27" s="359"/>
      <c r="AF27" s="359"/>
      <c r="AG27" s="360"/>
      <c r="AH27" s="360"/>
      <c r="AI27" s="353"/>
      <c r="AJ27" s="353"/>
      <c r="AK27" s="357"/>
      <c r="AL27" s="355"/>
      <c r="AM27" s="362"/>
      <c r="AN27" s="176"/>
      <c r="AO27" s="175"/>
      <c r="AP27" s="184"/>
      <c r="AQ27" s="184"/>
      <c r="AR27" s="176"/>
      <c r="AS27" s="184"/>
      <c r="AT27" s="176"/>
      <c r="AU27" s="184"/>
      <c r="AV27" s="176"/>
      <c r="AW27" s="97"/>
      <c r="AX27" s="129"/>
      <c r="AY27" s="130"/>
      <c r="AZ27" s="176"/>
      <c r="BA27" s="176"/>
      <c r="BB27" s="175"/>
      <c r="BC27" s="184"/>
      <c r="BD27" s="184"/>
      <c r="BE27" s="176"/>
      <c r="BF27" s="176"/>
      <c r="BG27" s="175"/>
      <c r="BH27" s="184"/>
      <c r="BI27" s="184"/>
      <c r="BJ27" s="176"/>
      <c r="BK27" s="176"/>
      <c r="BL27" s="175"/>
      <c r="BM27" s="184"/>
      <c r="BN27" s="184"/>
      <c r="BO27" s="129"/>
      <c r="BP27" s="129"/>
      <c r="BQ27" s="130"/>
      <c r="BR27" s="97"/>
      <c r="BS27" s="97"/>
      <c r="BT27" s="97"/>
      <c r="BU27" s="129"/>
      <c r="BV27" s="129"/>
      <c r="BW27" s="129"/>
      <c r="BX27" s="97"/>
      <c r="BY27" s="129"/>
      <c r="BZ27" s="129"/>
      <c r="CA27" s="97"/>
      <c r="CB27" s="129"/>
      <c r="CC27" s="130"/>
      <c r="CD27" s="129"/>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row>
    <row r="28" spans="1:108" ht="21" customHeight="1" thickTop="1" thickBot="1" x14ac:dyDescent="0.35">
      <c r="A28" s="309"/>
      <c r="B28" s="310"/>
      <c r="C28" s="310"/>
      <c r="D28" s="310"/>
      <c r="E28" s="335"/>
      <c r="F28" s="310"/>
      <c r="G28" s="310"/>
      <c r="H28" s="310"/>
      <c r="I28" s="310"/>
      <c r="J28" s="309"/>
      <c r="K28" s="309"/>
      <c r="L28" s="357"/>
      <c r="M28" s="356"/>
      <c r="N28" s="175">
        <v>6</v>
      </c>
      <c r="O28" s="178"/>
      <c r="P28" s="187"/>
      <c r="Q28" s="187"/>
      <c r="R28" s="187"/>
      <c r="S28" s="187"/>
      <c r="T28" s="187"/>
      <c r="U28" s="187"/>
      <c r="V28" s="187"/>
      <c r="W28" s="99">
        <f t="shared" si="1"/>
        <v>0</v>
      </c>
      <c r="X28" s="100" t="str">
        <f t="shared" si="0"/>
        <v>DEBIL</v>
      </c>
      <c r="Y28" s="188"/>
      <c r="Z28" s="101" t="str">
        <f t="shared" si="2"/>
        <v/>
      </c>
      <c r="AA28" s="99" t="str">
        <f t="shared" si="3"/>
        <v>SI</v>
      </c>
      <c r="AB28" s="187"/>
      <c r="AC28" s="358"/>
      <c r="AD28" s="358"/>
      <c r="AE28" s="359"/>
      <c r="AF28" s="359"/>
      <c r="AG28" s="360"/>
      <c r="AH28" s="360"/>
      <c r="AI28" s="353"/>
      <c r="AJ28" s="353"/>
      <c r="AK28" s="357"/>
      <c r="AL28" s="356"/>
      <c r="AM28" s="363"/>
      <c r="AN28" s="176"/>
      <c r="AO28" s="175"/>
      <c r="AP28" s="184"/>
      <c r="AQ28" s="97"/>
      <c r="AR28" s="129"/>
      <c r="AS28" s="184"/>
      <c r="AT28" s="176"/>
      <c r="AU28" s="184"/>
      <c r="AV28" s="176"/>
      <c r="AW28" s="97"/>
      <c r="AX28" s="129"/>
      <c r="AY28" s="130"/>
      <c r="AZ28" s="176"/>
      <c r="BA28" s="176"/>
      <c r="BB28" s="175"/>
      <c r="BC28" s="184"/>
      <c r="BD28" s="184"/>
      <c r="BE28" s="176"/>
      <c r="BF28" s="176"/>
      <c r="BG28" s="175"/>
      <c r="BH28" s="184"/>
      <c r="BI28" s="184"/>
      <c r="BJ28" s="176"/>
      <c r="BK28" s="176"/>
      <c r="BL28" s="175"/>
      <c r="BM28" s="184"/>
      <c r="BN28" s="184"/>
      <c r="BO28" s="129"/>
      <c r="BP28" s="129"/>
      <c r="BQ28" s="130"/>
      <c r="BR28" s="97"/>
      <c r="BS28" s="97"/>
      <c r="BT28" s="97"/>
      <c r="BU28" s="129"/>
      <c r="BV28" s="129"/>
      <c r="BW28" s="129"/>
      <c r="BX28" s="97"/>
      <c r="BY28" s="129"/>
      <c r="BZ28" s="129"/>
      <c r="CA28" s="97"/>
      <c r="CB28" s="129"/>
      <c r="CC28" s="130"/>
      <c r="CD28" s="129"/>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row>
    <row r="29" spans="1:108" ht="21" customHeight="1" thickTop="1" thickBot="1" x14ac:dyDescent="0.35">
      <c r="A29" s="309">
        <v>5</v>
      </c>
      <c r="B29" s="310"/>
      <c r="C29" s="310"/>
      <c r="D29" s="310"/>
      <c r="E29" s="335"/>
      <c r="F29" s="310"/>
      <c r="G29" s="310"/>
      <c r="H29" s="310"/>
      <c r="I29" s="310"/>
      <c r="J29" s="309"/>
      <c r="K29" s="309"/>
      <c r="L29" s="357">
        <f>+(J29*K29)*4</f>
        <v>0</v>
      </c>
      <c r="M29" s="354" t="b">
        <f>IF(OR(AND(J29=3,K29=4),AND(J29=2,K29=5),AND(J29=2,K29=5),AND(L29=20),AND(L29&gt;=52,L29&lt;=100)),"ZONA RIESGO EXTREMA",IF(OR(AND(J29=5,K29=2),AND(J29=4,K29=3),AND(J29=1,K29=4),AND(L29=16),AND(L29&gt;=28,L29&lt;=48)),"ZONA RIESGO ALTA",IF(OR(AND(J29=1,K29=3),AND(J29=4,K29=1),AND(L29=24)),"ZONA RIESGO MODERADA",IF(AND(L29&gt;=4,L29&lt;=16),"ZONA RIESGO BAJA"))))</f>
        <v>0</v>
      </c>
      <c r="N29" s="175">
        <v>1</v>
      </c>
      <c r="O29" s="178"/>
      <c r="P29" s="187"/>
      <c r="Q29" s="187"/>
      <c r="R29" s="187"/>
      <c r="S29" s="187"/>
      <c r="T29" s="187"/>
      <c r="U29" s="187"/>
      <c r="V29" s="187"/>
      <c r="W29" s="99">
        <f t="shared" si="1"/>
        <v>0</v>
      </c>
      <c r="X29" s="100" t="str">
        <f t="shared" si="0"/>
        <v>DEBIL</v>
      </c>
      <c r="Y29" s="188"/>
      <c r="Z29" s="101" t="str">
        <f t="shared" si="2"/>
        <v/>
      </c>
      <c r="AA29" s="99" t="str">
        <f t="shared" si="3"/>
        <v>SI</v>
      </c>
      <c r="AB29" s="187"/>
      <c r="AC29" s="358">
        <f>IF(AND(W29&gt;0,SUM(W30:W34)=0),W29,IF(AND(SUM(W29:W30)&gt;0,SUM(W31:W34)=0),AVERAGE(W29:W30),IF(AND(SUM(W29:W31)&gt;0,SUM(W32:W34)=0),AVERAGE(W29:W31),IF(AND(SUM(W29:W32)&gt;0,SUM(W33:W34)=0),AVERAGE(W29:W32),IF(AND(SUM(W29:W33)&gt;0,W34=0),AVERAGE(W29:W33),AVERAGE(W29:W34))))))</f>
        <v>0</v>
      </c>
      <c r="AD29" s="358" t="str">
        <f>IF(AND(AC29&gt;=50,AC29&lt;=99),"MODERADO",IF(AND(AC29=100), "FUERTE",IF(AND(AC29&lt;50), "DEBIL")))</f>
        <v>DEBIL</v>
      </c>
      <c r="AE29" s="359"/>
      <c r="AF29" s="359"/>
      <c r="AG29" s="360" t="str">
        <f>IFERROR(_xlfn.IFS(AND(AD29="MODERADO",AE29="Directamente"),1,AND(AD29="FUERTE",AE29="Directamente"),2),"0")</f>
        <v>0</v>
      </c>
      <c r="AH29" s="360" t="str">
        <f>IFERROR(_xlfn.IFS(AND(AD29="MODERADO",AF29="Directamente"),1,AND(AD29="FUERTE",AF29="Directamente"),2,AND(AD29="FUERTE",AF29="Indirectamente"),1),"0")</f>
        <v>0</v>
      </c>
      <c r="AI29" s="353"/>
      <c r="AJ29" s="353"/>
      <c r="AK29" s="357">
        <f>+(AI29*AJ29)*4</f>
        <v>0</v>
      </c>
      <c r="AL29" s="354" t="b">
        <f>IF(OR(AND(AI29=3,AJ29=4),AND(AI29=2,AJ29=5),AND(AI29=2,AJ29=5),AND(AK29=20),AND(AK29&gt;=52,AK29&lt;=100)),"ZONA RIESGO EXTREMA",IF(OR(AND(AI29=5,AJ29=2),AND(AI29=4,AJ29=3),AND(AI29=1,AJ29=4),AND(AK29=16),AND(AK29&gt;=28,AK29&lt;=48)),"ZONA RIESGO ALTA",IF(OR(AND(AI29=1,AJ29=3),AND(AI29=4,AJ29=1),AND(AK29=24)),"ZONA RIESGO MODERADA",IF(AND(AK29&gt;=4,AK29&lt;=16),"ZONA RIESGO BAJA"))))</f>
        <v>0</v>
      </c>
      <c r="AM29" s="361"/>
      <c r="AN29" s="176"/>
      <c r="AO29" s="175"/>
      <c r="AP29" s="184"/>
      <c r="AQ29" s="97"/>
      <c r="AR29" s="129"/>
      <c r="AS29" s="184"/>
      <c r="AT29" s="176"/>
      <c r="AU29" s="184"/>
      <c r="AV29" s="176"/>
      <c r="AW29" s="97"/>
      <c r="AX29" s="129"/>
      <c r="AY29" s="130"/>
      <c r="AZ29" s="176"/>
      <c r="BA29" s="176"/>
      <c r="BB29" s="175"/>
      <c r="BC29" s="184"/>
      <c r="BD29" s="184"/>
      <c r="BE29" s="176"/>
      <c r="BF29" s="176"/>
      <c r="BG29" s="175"/>
      <c r="BH29" s="184"/>
      <c r="BI29" s="184"/>
      <c r="BJ29" s="176"/>
      <c r="BK29" s="176"/>
      <c r="BL29" s="175"/>
      <c r="BM29" s="184"/>
      <c r="BN29" s="184"/>
      <c r="BO29" s="129"/>
      <c r="BP29" s="129"/>
      <c r="BQ29" s="130"/>
      <c r="BR29" s="97"/>
      <c r="BS29" s="97"/>
      <c r="BT29" s="97"/>
      <c r="BU29" s="129"/>
      <c r="BV29" s="129"/>
      <c r="BW29" s="129"/>
      <c r="BX29" s="97"/>
      <c r="BY29" s="129"/>
      <c r="BZ29" s="129"/>
      <c r="CA29" s="97"/>
      <c r="CB29" s="129"/>
      <c r="CC29" s="130"/>
      <c r="CD29" s="129"/>
      <c r="CE29" s="134"/>
      <c r="CF29" s="134"/>
      <c r="CG29" s="134"/>
      <c r="CH29" s="134"/>
      <c r="CI29" s="134"/>
      <c r="CJ29" s="134"/>
      <c r="CK29" s="134"/>
      <c r="CL29" s="134"/>
      <c r="CM29" s="134"/>
      <c r="CN29" s="134"/>
      <c r="CO29" s="134"/>
      <c r="CP29" s="134"/>
      <c r="CQ29" s="134"/>
      <c r="CR29" s="134"/>
      <c r="CS29" s="134"/>
      <c r="CT29" s="134"/>
      <c r="CU29" s="134"/>
      <c r="CV29" s="134"/>
      <c r="CW29" s="134"/>
      <c r="CX29" s="134"/>
      <c r="CY29" s="134"/>
      <c r="CZ29" s="134"/>
      <c r="DA29" s="134"/>
      <c r="DB29" s="134"/>
      <c r="DC29" s="134"/>
      <c r="DD29" s="134"/>
    </row>
    <row r="30" spans="1:108" ht="21" customHeight="1" thickTop="1" thickBot="1" x14ac:dyDescent="0.35">
      <c r="A30" s="309"/>
      <c r="B30" s="310"/>
      <c r="C30" s="310"/>
      <c r="D30" s="310"/>
      <c r="E30" s="335"/>
      <c r="F30" s="310"/>
      <c r="G30" s="310"/>
      <c r="H30" s="310"/>
      <c r="I30" s="310"/>
      <c r="J30" s="309"/>
      <c r="K30" s="309"/>
      <c r="L30" s="357"/>
      <c r="M30" s="355"/>
      <c r="N30" s="175">
        <v>2</v>
      </c>
      <c r="O30" s="178"/>
      <c r="P30" s="187"/>
      <c r="Q30" s="187"/>
      <c r="R30" s="187"/>
      <c r="S30" s="187"/>
      <c r="T30" s="187"/>
      <c r="U30" s="187"/>
      <c r="V30" s="187"/>
      <c r="W30" s="99">
        <f t="shared" si="1"/>
        <v>0</v>
      </c>
      <c r="X30" s="100" t="str">
        <f t="shared" si="0"/>
        <v>DEBIL</v>
      </c>
      <c r="Y30" s="188"/>
      <c r="Z30" s="101" t="str">
        <f t="shared" si="2"/>
        <v/>
      </c>
      <c r="AA30" s="99" t="str">
        <f t="shared" si="3"/>
        <v>SI</v>
      </c>
      <c r="AB30" s="187"/>
      <c r="AC30" s="358"/>
      <c r="AD30" s="358"/>
      <c r="AE30" s="359"/>
      <c r="AF30" s="359"/>
      <c r="AG30" s="360"/>
      <c r="AH30" s="360"/>
      <c r="AI30" s="353"/>
      <c r="AJ30" s="353"/>
      <c r="AK30" s="357"/>
      <c r="AL30" s="355"/>
      <c r="AM30" s="362"/>
      <c r="AN30" s="176"/>
      <c r="AO30" s="175"/>
      <c r="AP30" s="184"/>
      <c r="AQ30" s="97"/>
      <c r="AR30" s="129"/>
      <c r="AS30" s="184"/>
      <c r="AT30" s="176"/>
      <c r="AU30" s="184"/>
      <c r="AV30" s="176"/>
      <c r="AW30" s="97"/>
      <c r="AX30" s="129"/>
      <c r="AY30" s="130"/>
      <c r="AZ30" s="176"/>
      <c r="BA30" s="176"/>
      <c r="BB30" s="175"/>
      <c r="BC30" s="184"/>
      <c r="BD30" s="184"/>
      <c r="BE30" s="176"/>
      <c r="BF30" s="176"/>
      <c r="BG30" s="175"/>
      <c r="BH30" s="184"/>
      <c r="BI30" s="184"/>
      <c r="BJ30" s="176"/>
      <c r="BK30" s="176"/>
      <c r="BL30" s="175"/>
      <c r="BM30" s="184"/>
      <c r="BN30" s="184"/>
      <c r="BO30" s="129"/>
      <c r="BP30" s="129"/>
      <c r="BQ30" s="130"/>
      <c r="BR30" s="97"/>
      <c r="BS30" s="97"/>
      <c r="BT30" s="97"/>
      <c r="BU30" s="129"/>
      <c r="BV30" s="129"/>
      <c r="BW30" s="129"/>
      <c r="BX30" s="97"/>
      <c r="BY30" s="129"/>
      <c r="BZ30" s="129"/>
      <c r="CA30" s="97"/>
      <c r="CB30" s="129"/>
      <c r="CC30" s="130"/>
      <c r="CD30" s="129"/>
      <c r="CE30" s="134"/>
      <c r="CF30" s="134"/>
      <c r="CG30" s="134"/>
      <c r="CH30" s="134"/>
      <c r="CI30" s="134"/>
      <c r="CJ30" s="134"/>
      <c r="CK30" s="134"/>
      <c r="CL30" s="134"/>
      <c r="CM30" s="134"/>
      <c r="CN30" s="134"/>
      <c r="CO30" s="134"/>
      <c r="CP30" s="134"/>
      <c r="CQ30" s="134"/>
      <c r="CR30" s="134"/>
      <c r="CS30" s="134"/>
      <c r="CT30" s="134"/>
      <c r="CU30" s="134"/>
      <c r="CV30" s="134"/>
      <c r="CW30" s="134"/>
      <c r="CX30" s="134"/>
      <c r="CY30" s="134"/>
      <c r="CZ30" s="134"/>
      <c r="DA30" s="134"/>
      <c r="DB30" s="134"/>
      <c r="DC30" s="134"/>
      <c r="DD30" s="134"/>
    </row>
    <row r="31" spans="1:108" ht="21" customHeight="1" thickTop="1" thickBot="1" x14ac:dyDescent="0.35">
      <c r="A31" s="309"/>
      <c r="B31" s="310"/>
      <c r="C31" s="310"/>
      <c r="D31" s="310"/>
      <c r="E31" s="335"/>
      <c r="F31" s="310"/>
      <c r="G31" s="310"/>
      <c r="H31" s="310"/>
      <c r="I31" s="310"/>
      <c r="J31" s="309"/>
      <c r="K31" s="309"/>
      <c r="L31" s="357"/>
      <c r="M31" s="355"/>
      <c r="N31" s="175">
        <v>3</v>
      </c>
      <c r="O31" s="180"/>
      <c r="P31" s="187"/>
      <c r="Q31" s="187"/>
      <c r="R31" s="187"/>
      <c r="S31" s="187"/>
      <c r="T31" s="187"/>
      <c r="U31" s="187"/>
      <c r="V31" s="187"/>
      <c r="W31" s="99">
        <f t="shared" si="1"/>
        <v>0</v>
      </c>
      <c r="X31" s="100" t="str">
        <f t="shared" si="0"/>
        <v>DEBIL</v>
      </c>
      <c r="Y31" s="188"/>
      <c r="Z31" s="101" t="str">
        <f t="shared" si="2"/>
        <v/>
      </c>
      <c r="AA31" s="99" t="str">
        <f t="shared" si="3"/>
        <v>SI</v>
      </c>
      <c r="AB31" s="187"/>
      <c r="AC31" s="358"/>
      <c r="AD31" s="358"/>
      <c r="AE31" s="359"/>
      <c r="AF31" s="359"/>
      <c r="AG31" s="360"/>
      <c r="AH31" s="360"/>
      <c r="AI31" s="353"/>
      <c r="AJ31" s="353"/>
      <c r="AK31" s="357"/>
      <c r="AL31" s="355"/>
      <c r="AM31" s="362"/>
      <c r="AN31" s="176"/>
      <c r="AO31" s="175"/>
      <c r="AP31" s="184"/>
      <c r="AQ31" s="97"/>
      <c r="AR31" s="129"/>
      <c r="AS31" s="184"/>
      <c r="AT31" s="176"/>
      <c r="AU31" s="184"/>
      <c r="AV31" s="176"/>
      <c r="AW31" s="97"/>
      <c r="AX31" s="129"/>
      <c r="AY31" s="130"/>
      <c r="AZ31" s="176"/>
      <c r="BA31" s="176"/>
      <c r="BB31" s="175"/>
      <c r="BC31" s="184"/>
      <c r="BD31" s="184"/>
      <c r="BE31" s="176"/>
      <c r="BF31" s="176"/>
      <c r="BG31" s="175"/>
      <c r="BH31" s="184"/>
      <c r="BI31" s="184"/>
      <c r="BJ31" s="176"/>
      <c r="BK31" s="176"/>
      <c r="BL31" s="175"/>
      <c r="BM31" s="184"/>
      <c r="BN31" s="184"/>
      <c r="BO31" s="129"/>
      <c r="BP31" s="129"/>
      <c r="BQ31" s="130"/>
      <c r="BR31" s="97"/>
      <c r="BS31" s="97"/>
      <c r="BT31" s="97"/>
      <c r="BU31" s="129"/>
      <c r="BV31" s="129"/>
      <c r="BW31" s="129"/>
      <c r="BX31" s="97"/>
      <c r="BY31" s="129"/>
      <c r="BZ31" s="129"/>
      <c r="CA31" s="97"/>
      <c r="CB31" s="129"/>
      <c r="CC31" s="130"/>
      <c r="CD31" s="129"/>
      <c r="CE31" s="134"/>
      <c r="CF31" s="134"/>
      <c r="CG31" s="134"/>
      <c r="CH31" s="134"/>
      <c r="CI31" s="134"/>
      <c r="CJ31" s="134"/>
      <c r="CK31" s="134"/>
      <c r="CL31" s="134"/>
      <c r="CM31" s="134"/>
      <c r="CN31" s="134"/>
      <c r="CO31" s="134"/>
      <c r="CP31" s="134"/>
      <c r="CQ31" s="134"/>
      <c r="CR31" s="134"/>
      <c r="CS31" s="134"/>
      <c r="CT31" s="134"/>
      <c r="CU31" s="134"/>
      <c r="CV31" s="134"/>
      <c r="CW31" s="134"/>
      <c r="CX31" s="134"/>
      <c r="CY31" s="134"/>
      <c r="CZ31" s="134"/>
      <c r="DA31" s="134"/>
      <c r="DB31" s="134"/>
      <c r="DC31" s="134"/>
      <c r="DD31" s="134"/>
    </row>
    <row r="32" spans="1:108" ht="21" customHeight="1" thickTop="1" thickBot="1" x14ac:dyDescent="0.35">
      <c r="A32" s="309"/>
      <c r="B32" s="310"/>
      <c r="C32" s="310"/>
      <c r="D32" s="310"/>
      <c r="E32" s="335"/>
      <c r="F32" s="310"/>
      <c r="G32" s="310"/>
      <c r="H32" s="310"/>
      <c r="I32" s="310"/>
      <c r="J32" s="309"/>
      <c r="K32" s="309"/>
      <c r="L32" s="357"/>
      <c r="M32" s="355"/>
      <c r="N32" s="175">
        <v>4</v>
      </c>
      <c r="O32" s="178"/>
      <c r="P32" s="187"/>
      <c r="Q32" s="187"/>
      <c r="R32" s="187"/>
      <c r="S32" s="187"/>
      <c r="T32" s="187"/>
      <c r="U32" s="187"/>
      <c r="V32" s="187"/>
      <c r="W32" s="99">
        <f t="shared" si="1"/>
        <v>0</v>
      </c>
      <c r="X32" s="100" t="str">
        <f t="shared" si="0"/>
        <v>DEBIL</v>
      </c>
      <c r="Y32" s="188"/>
      <c r="Z32" s="101" t="str">
        <f t="shared" si="2"/>
        <v/>
      </c>
      <c r="AA32" s="99" t="str">
        <f t="shared" si="3"/>
        <v>SI</v>
      </c>
      <c r="AB32" s="187"/>
      <c r="AC32" s="358"/>
      <c r="AD32" s="358"/>
      <c r="AE32" s="359"/>
      <c r="AF32" s="359"/>
      <c r="AG32" s="360"/>
      <c r="AH32" s="360"/>
      <c r="AI32" s="353"/>
      <c r="AJ32" s="353"/>
      <c r="AK32" s="357"/>
      <c r="AL32" s="355"/>
      <c r="AM32" s="362"/>
      <c r="AN32" s="176"/>
      <c r="AO32" s="175"/>
      <c r="AP32" s="184"/>
      <c r="AQ32" s="97"/>
      <c r="AR32" s="129"/>
      <c r="AS32" s="184"/>
      <c r="AT32" s="176"/>
      <c r="AU32" s="184"/>
      <c r="AV32" s="176"/>
      <c r="AW32" s="97"/>
      <c r="AX32" s="129"/>
      <c r="AY32" s="130"/>
      <c r="AZ32" s="176"/>
      <c r="BA32" s="176"/>
      <c r="BB32" s="175"/>
      <c r="BC32" s="184"/>
      <c r="BD32" s="184"/>
      <c r="BE32" s="176"/>
      <c r="BF32" s="176"/>
      <c r="BG32" s="175"/>
      <c r="BH32" s="184"/>
      <c r="BI32" s="184"/>
      <c r="BJ32" s="176"/>
      <c r="BK32" s="176"/>
      <c r="BL32" s="175"/>
      <c r="BM32" s="184"/>
      <c r="BN32" s="184"/>
      <c r="BO32" s="129"/>
      <c r="BP32" s="129"/>
      <c r="BQ32" s="130"/>
      <c r="BR32" s="97"/>
      <c r="BS32" s="97"/>
      <c r="BT32" s="97"/>
      <c r="BU32" s="129"/>
      <c r="BV32" s="129"/>
      <c r="BW32" s="129"/>
      <c r="BX32" s="97"/>
      <c r="BY32" s="129"/>
      <c r="BZ32" s="129"/>
      <c r="CA32" s="97"/>
      <c r="CB32" s="129"/>
      <c r="CC32" s="130"/>
      <c r="CD32" s="129"/>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row>
    <row r="33" spans="1:108" ht="21" customHeight="1" thickTop="1" thickBot="1" x14ac:dyDescent="0.35">
      <c r="A33" s="309"/>
      <c r="B33" s="310"/>
      <c r="C33" s="310"/>
      <c r="D33" s="310"/>
      <c r="E33" s="335"/>
      <c r="F33" s="310"/>
      <c r="G33" s="310"/>
      <c r="H33" s="310"/>
      <c r="I33" s="310"/>
      <c r="J33" s="309"/>
      <c r="K33" s="309"/>
      <c r="L33" s="357"/>
      <c r="M33" s="355"/>
      <c r="N33" s="175">
        <v>5</v>
      </c>
      <c r="O33" s="178"/>
      <c r="P33" s="187"/>
      <c r="Q33" s="187"/>
      <c r="R33" s="187"/>
      <c r="S33" s="187"/>
      <c r="T33" s="187"/>
      <c r="U33" s="187"/>
      <c r="V33" s="187"/>
      <c r="W33" s="99">
        <f t="shared" si="1"/>
        <v>0</v>
      </c>
      <c r="X33" s="100" t="str">
        <f t="shared" si="0"/>
        <v>DEBIL</v>
      </c>
      <c r="Y33" s="188"/>
      <c r="Z33" s="101" t="str">
        <f t="shared" si="2"/>
        <v/>
      </c>
      <c r="AA33" s="99" t="str">
        <f t="shared" si="3"/>
        <v>SI</v>
      </c>
      <c r="AB33" s="187"/>
      <c r="AC33" s="358"/>
      <c r="AD33" s="358"/>
      <c r="AE33" s="359"/>
      <c r="AF33" s="359"/>
      <c r="AG33" s="360"/>
      <c r="AH33" s="360"/>
      <c r="AI33" s="353"/>
      <c r="AJ33" s="353"/>
      <c r="AK33" s="357"/>
      <c r="AL33" s="355"/>
      <c r="AM33" s="362"/>
      <c r="AN33" s="176"/>
      <c r="AO33" s="175"/>
      <c r="AP33" s="184"/>
      <c r="AQ33" s="97"/>
      <c r="AR33" s="129"/>
      <c r="AS33" s="184"/>
      <c r="AT33" s="176"/>
      <c r="AU33" s="184"/>
      <c r="AV33" s="176"/>
      <c r="AW33" s="97"/>
      <c r="AX33" s="129"/>
      <c r="AY33" s="130"/>
      <c r="AZ33" s="176"/>
      <c r="BA33" s="176"/>
      <c r="BB33" s="175"/>
      <c r="BC33" s="184"/>
      <c r="BD33" s="184"/>
      <c r="BE33" s="176"/>
      <c r="BF33" s="176"/>
      <c r="BG33" s="175"/>
      <c r="BH33" s="184"/>
      <c r="BI33" s="184"/>
      <c r="BJ33" s="176"/>
      <c r="BK33" s="176"/>
      <c r="BL33" s="175"/>
      <c r="BM33" s="184"/>
      <c r="BN33" s="184"/>
      <c r="BO33" s="129"/>
      <c r="BP33" s="129"/>
      <c r="BQ33" s="130"/>
      <c r="BR33" s="97"/>
      <c r="BS33" s="97"/>
      <c r="BT33" s="97"/>
      <c r="BU33" s="129"/>
      <c r="BV33" s="129"/>
      <c r="BW33" s="129"/>
      <c r="BX33" s="97"/>
      <c r="BY33" s="129"/>
      <c r="BZ33" s="129"/>
      <c r="CA33" s="97"/>
      <c r="CB33" s="129"/>
      <c r="CC33" s="130"/>
      <c r="CD33" s="129"/>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row>
    <row r="34" spans="1:108" ht="21" customHeight="1" thickTop="1" thickBot="1" x14ac:dyDescent="0.35">
      <c r="A34" s="309"/>
      <c r="B34" s="310"/>
      <c r="C34" s="310"/>
      <c r="D34" s="310"/>
      <c r="E34" s="335"/>
      <c r="F34" s="310"/>
      <c r="G34" s="310"/>
      <c r="H34" s="310"/>
      <c r="I34" s="310"/>
      <c r="J34" s="309"/>
      <c r="K34" s="309"/>
      <c r="L34" s="357"/>
      <c r="M34" s="356"/>
      <c r="N34" s="175">
        <v>6</v>
      </c>
      <c r="O34" s="178"/>
      <c r="P34" s="187"/>
      <c r="Q34" s="187"/>
      <c r="R34" s="187"/>
      <c r="S34" s="187"/>
      <c r="T34" s="187"/>
      <c r="U34" s="187"/>
      <c r="V34" s="187"/>
      <c r="W34" s="99">
        <f t="shared" si="1"/>
        <v>0</v>
      </c>
      <c r="X34" s="100" t="str">
        <f t="shared" si="0"/>
        <v>DEBIL</v>
      </c>
      <c r="Y34" s="188"/>
      <c r="Z34" s="101" t="str">
        <f t="shared" si="2"/>
        <v/>
      </c>
      <c r="AA34" s="99" t="str">
        <f t="shared" si="3"/>
        <v>SI</v>
      </c>
      <c r="AB34" s="187"/>
      <c r="AC34" s="358"/>
      <c r="AD34" s="358"/>
      <c r="AE34" s="359"/>
      <c r="AF34" s="359"/>
      <c r="AG34" s="360"/>
      <c r="AH34" s="360"/>
      <c r="AI34" s="353"/>
      <c r="AJ34" s="353"/>
      <c r="AK34" s="357"/>
      <c r="AL34" s="356"/>
      <c r="AM34" s="363"/>
      <c r="AN34" s="176"/>
      <c r="AO34" s="175"/>
      <c r="AP34" s="184"/>
      <c r="AQ34" s="97"/>
      <c r="AR34" s="129"/>
      <c r="AS34" s="184"/>
      <c r="AT34" s="176"/>
      <c r="AU34" s="184"/>
      <c r="AV34" s="176"/>
      <c r="AW34" s="97"/>
      <c r="AX34" s="129"/>
      <c r="AY34" s="130"/>
      <c r="AZ34" s="129"/>
      <c r="BA34" s="129"/>
      <c r="BB34" s="130"/>
      <c r="BC34" s="97"/>
      <c r="BD34" s="97"/>
      <c r="BE34" s="176"/>
      <c r="BF34" s="176"/>
      <c r="BG34" s="175"/>
      <c r="BH34" s="184"/>
      <c r="BI34" s="184"/>
      <c r="BJ34" s="176"/>
      <c r="BK34" s="176"/>
      <c r="BL34" s="175"/>
      <c r="BM34" s="184"/>
      <c r="BN34" s="184"/>
      <c r="BO34" s="129"/>
      <c r="BP34" s="129"/>
      <c r="BQ34" s="130"/>
      <c r="BR34" s="97"/>
      <c r="BS34" s="97"/>
      <c r="BT34" s="97"/>
      <c r="BU34" s="129"/>
      <c r="BV34" s="129"/>
      <c r="BW34" s="129"/>
      <c r="BX34" s="97"/>
      <c r="BY34" s="129"/>
      <c r="BZ34" s="129"/>
      <c r="CA34" s="97"/>
      <c r="CB34" s="129"/>
      <c r="CC34" s="130"/>
      <c r="CD34" s="129"/>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row>
    <row r="35" spans="1:108" ht="21" customHeight="1" thickTop="1" thickBot="1" x14ac:dyDescent="0.35">
      <c r="A35" s="309">
        <v>6</v>
      </c>
      <c r="B35" s="310"/>
      <c r="C35" s="310"/>
      <c r="D35" s="310"/>
      <c r="E35" s="335"/>
      <c r="F35" s="310"/>
      <c r="G35" s="310"/>
      <c r="H35" s="310"/>
      <c r="I35" s="310"/>
      <c r="J35" s="309"/>
      <c r="K35" s="309"/>
      <c r="L35" s="357">
        <f>+(J35*K35)*4</f>
        <v>0</v>
      </c>
      <c r="M35" s="354" t="b">
        <f>IF(OR(AND(J35=3,K35=4),AND(J35=2,K35=5),AND(J35=2,K35=5),AND(L35=20),AND(L35&gt;=52,L35&lt;=100)),"ZONA RIESGO EXTREMA",IF(OR(AND(J35=5,K35=2),AND(J35=4,K35=3),AND(J35=1,K35=4),AND(L35=16),AND(L35&gt;=28,L35&lt;=48)),"ZONA RIESGO ALTA",IF(OR(AND(J35=1,K35=3),AND(J35=4,K35=1),AND(L35=24)),"ZONA RIESGO MODERADA",IF(AND(L35&gt;=4,L35&lt;=16),"ZONA RIESGO BAJA"))))</f>
        <v>0</v>
      </c>
      <c r="N35" s="175">
        <v>1</v>
      </c>
      <c r="O35" s="178"/>
      <c r="P35" s="187"/>
      <c r="Q35" s="187"/>
      <c r="R35" s="187"/>
      <c r="S35" s="187"/>
      <c r="T35" s="187"/>
      <c r="U35" s="187"/>
      <c r="V35" s="187"/>
      <c r="W35" s="99">
        <f t="shared" si="1"/>
        <v>0</v>
      </c>
      <c r="X35" s="100" t="str">
        <f t="shared" si="0"/>
        <v>DEBIL</v>
      </c>
      <c r="Y35" s="188"/>
      <c r="Z35" s="101" t="str">
        <f t="shared" si="2"/>
        <v/>
      </c>
      <c r="AA35" s="99" t="str">
        <f t="shared" si="3"/>
        <v>SI</v>
      </c>
      <c r="AB35" s="187"/>
      <c r="AC35" s="358">
        <f>IF(AND(W35&gt;0,SUM(W36:W40)=0),W35,IF(AND(SUM(W35:W36)&gt;0,SUM(W37:W40)=0),AVERAGE(W35:W36),IF(AND(SUM(W35:W37)&gt;0,SUM(W38:W40)=0),AVERAGE(W35:W37),IF(AND(SUM(W35:W38)&gt;0,SUM(W39:W40)=0),AVERAGE(W35:W38),IF(AND(SUM(W35:W39)&gt;0,W40=0),AVERAGE(W35:W39),AVERAGE(W35:W40))))))</f>
        <v>0</v>
      </c>
      <c r="AD35" s="358" t="str">
        <f>IF(AND(AC35&gt;=50,AC35&lt;=99),"MODERADO",IF(AND(AC35=100), "FUERTE",IF(AND(AC35&lt;50), "DEBIL")))</f>
        <v>DEBIL</v>
      </c>
      <c r="AE35" s="359"/>
      <c r="AF35" s="359"/>
      <c r="AG35" s="360" t="str">
        <f>IFERROR(_xlfn.IFS(AND(AD35="MODERADO",AE35="Directamente"),1,AND(AD35="FUERTE",AE35="Directamente"),2),"0")</f>
        <v>0</v>
      </c>
      <c r="AH35" s="360" t="str">
        <f>IFERROR(_xlfn.IFS(AND(AD35="MODERADO",AF35="Directamente"),1,AND(AD35="FUERTE",AF35="Directamente"),2,AND(AD35="FUERTE",AF35="Indirectamente"),1),"0")</f>
        <v>0</v>
      </c>
      <c r="AI35" s="353"/>
      <c r="AJ35" s="353"/>
      <c r="AK35" s="357">
        <f>+(AI35*AJ35)*4</f>
        <v>0</v>
      </c>
      <c r="AL35" s="354" t="b">
        <f>IF(OR(AND(AI35=3,AJ35=4),AND(AI35=2,AJ35=5),AND(AI35=2,AJ35=5),AND(AK35=20),AND(AK35&gt;=52,AK35&lt;=100)),"ZONA RIESGO EXTREMA",IF(OR(AND(AI35=5,AJ35=2),AND(AI35=4,AJ35=3),AND(AI35=1,AJ35=4),AND(AK35=16),AND(AK35&gt;=28,AK35&lt;=48)),"ZONA RIESGO ALTA",IF(OR(AND(AI35=1,AJ35=3),AND(AI35=4,AJ35=1),AND(AK35=24)),"ZONA RIESGO MODERADA",IF(AND(AK35&gt;=4,AK35&lt;=16),"ZONA RIESGO BAJA"))))</f>
        <v>0</v>
      </c>
      <c r="AM35" s="361"/>
      <c r="AN35" s="176"/>
      <c r="AO35" s="175"/>
      <c r="AP35" s="184"/>
      <c r="AQ35" s="97"/>
      <c r="AR35" s="129"/>
      <c r="AS35" s="184"/>
      <c r="AT35" s="176"/>
      <c r="AU35" s="184"/>
      <c r="AV35" s="176"/>
      <c r="AW35" s="97"/>
      <c r="AX35" s="129"/>
      <c r="AY35" s="130"/>
      <c r="AZ35" s="129"/>
      <c r="BA35" s="129"/>
      <c r="BB35" s="130"/>
      <c r="BC35" s="97"/>
      <c r="BD35" s="97"/>
      <c r="BE35" s="176"/>
      <c r="BF35" s="176"/>
      <c r="BG35" s="175"/>
      <c r="BH35" s="184"/>
      <c r="BI35" s="184"/>
      <c r="BJ35" s="176"/>
      <c r="BK35" s="176"/>
      <c r="BL35" s="175"/>
      <c r="BM35" s="184"/>
      <c r="BN35" s="184"/>
      <c r="BO35" s="129"/>
      <c r="BP35" s="129"/>
      <c r="BQ35" s="130"/>
      <c r="BR35" s="97"/>
      <c r="BS35" s="97"/>
      <c r="BT35" s="97"/>
      <c r="BU35" s="129"/>
      <c r="BV35" s="129"/>
      <c r="BW35" s="129"/>
      <c r="BX35" s="97"/>
      <c r="BY35" s="129"/>
      <c r="BZ35" s="129"/>
      <c r="CA35" s="97"/>
      <c r="CB35" s="129"/>
      <c r="CC35" s="130"/>
      <c r="CD35" s="129"/>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row>
    <row r="36" spans="1:108" ht="21" customHeight="1" thickTop="1" thickBot="1" x14ac:dyDescent="0.35">
      <c r="A36" s="309"/>
      <c r="B36" s="310"/>
      <c r="C36" s="310"/>
      <c r="D36" s="310"/>
      <c r="E36" s="335"/>
      <c r="F36" s="310"/>
      <c r="G36" s="310"/>
      <c r="H36" s="310"/>
      <c r="I36" s="310"/>
      <c r="J36" s="309"/>
      <c r="K36" s="309"/>
      <c r="L36" s="357"/>
      <c r="M36" s="355"/>
      <c r="N36" s="175">
        <v>2</v>
      </c>
      <c r="O36" s="178"/>
      <c r="P36" s="187"/>
      <c r="Q36" s="187"/>
      <c r="R36" s="187"/>
      <c r="S36" s="187"/>
      <c r="T36" s="187"/>
      <c r="U36" s="187"/>
      <c r="V36" s="187"/>
      <c r="W36" s="99">
        <f t="shared" si="1"/>
        <v>0</v>
      </c>
      <c r="X36" s="100" t="str">
        <f t="shared" si="0"/>
        <v>DEBIL</v>
      </c>
      <c r="Y36" s="188"/>
      <c r="Z36" s="101" t="str">
        <f t="shared" si="2"/>
        <v/>
      </c>
      <c r="AA36" s="99" t="str">
        <f t="shared" si="3"/>
        <v>SI</v>
      </c>
      <c r="AB36" s="187"/>
      <c r="AC36" s="358"/>
      <c r="AD36" s="358"/>
      <c r="AE36" s="359"/>
      <c r="AF36" s="359"/>
      <c r="AG36" s="360"/>
      <c r="AH36" s="360"/>
      <c r="AI36" s="353"/>
      <c r="AJ36" s="353"/>
      <c r="AK36" s="357"/>
      <c r="AL36" s="355"/>
      <c r="AM36" s="362"/>
      <c r="AN36" s="176"/>
      <c r="AO36" s="175"/>
      <c r="AP36" s="184"/>
      <c r="AQ36" s="97"/>
      <c r="AR36" s="129"/>
      <c r="AS36" s="184"/>
      <c r="AT36" s="176"/>
      <c r="AU36" s="184"/>
      <c r="AV36" s="176"/>
      <c r="AW36" s="97"/>
      <c r="AX36" s="129"/>
      <c r="AY36" s="130"/>
      <c r="AZ36" s="129"/>
      <c r="BA36" s="129"/>
      <c r="BB36" s="130"/>
      <c r="BC36" s="97"/>
      <c r="BD36" s="97"/>
      <c r="BE36" s="176"/>
      <c r="BF36" s="176"/>
      <c r="BG36" s="175"/>
      <c r="BH36" s="184"/>
      <c r="BI36" s="184"/>
      <c r="BJ36" s="176"/>
      <c r="BK36" s="176"/>
      <c r="BL36" s="175"/>
      <c r="BM36" s="184"/>
      <c r="BN36" s="184"/>
      <c r="BO36" s="129"/>
      <c r="BP36" s="129"/>
      <c r="BQ36" s="130"/>
      <c r="BR36" s="97"/>
      <c r="BS36" s="97"/>
      <c r="BT36" s="97"/>
      <c r="BU36" s="129"/>
      <c r="BV36" s="129"/>
      <c r="BW36" s="129"/>
      <c r="BX36" s="97"/>
      <c r="BY36" s="129"/>
      <c r="BZ36" s="129"/>
      <c r="CA36" s="97"/>
      <c r="CB36" s="129"/>
      <c r="CC36" s="130"/>
      <c r="CD36" s="129"/>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row>
    <row r="37" spans="1:108" ht="21" customHeight="1" thickTop="1" thickBot="1" x14ac:dyDescent="0.35">
      <c r="A37" s="309"/>
      <c r="B37" s="310"/>
      <c r="C37" s="310"/>
      <c r="D37" s="310"/>
      <c r="E37" s="335"/>
      <c r="F37" s="310"/>
      <c r="G37" s="310"/>
      <c r="H37" s="310"/>
      <c r="I37" s="310"/>
      <c r="J37" s="309"/>
      <c r="K37" s="309"/>
      <c r="L37" s="357"/>
      <c r="M37" s="355"/>
      <c r="N37" s="175">
        <v>3</v>
      </c>
      <c r="O37" s="180"/>
      <c r="P37" s="187"/>
      <c r="Q37" s="187"/>
      <c r="R37" s="187"/>
      <c r="S37" s="187"/>
      <c r="T37" s="187"/>
      <c r="U37" s="187"/>
      <c r="V37" s="187"/>
      <c r="W37" s="99">
        <f t="shared" si="1"/>
        <v>0</v>
      </c>
      <c r="X37" s="100" t="str">
        <f t="shared" si="0"/>
        <v>DEBIL</v>
      </c>
      <c r="Y37" s="188"/>
      <c r="Z37" s="101" t="str">
        <f t="shared" si="2"/>
        <v/>
      </c>
      <c r="AA37" s="99" t="str">
        <f t="shared" si="3"/>
        <v>SI</v>
      </c>
      <c r="AB37" s="187"/>
      <c r="AC37" s="358"/>
      <c r="AD37" s="358"/>
      <c r="AE37" s="359"/>
      <c r="AF37" s="359"/>
      <c r="AG37" s="360"/>
      <c r="AH37" s="360"/>
      <c r="AI37" s="353"/>
      <c r="AJ37" s="353"/>
      <c r="AK37" s="357"/>
      <c r="AL37" s="355"/>
      <c r="AM37" s="362"/>
      <c r="AN37" s="176"/>
      <c r="AO37" s="175"/>
      <c r="AP37" s="184"/>
      <c r="AQ37" s="97"/>
      <c r="AR37" s="129"/>
      <c r="AS37" s="184"/>
      <c r="AT37" s="176"/>
      <c r="AU37" s="184"/>
      <c r="AV37" s="176"/>
      <c r="AW37" s="97"/>
      <c r="AX37" s="129"/>
      <c r="AY37" s="130"/>
      <c r="AZ37" s="129"/>
      <c r="BA37" s="129"/>
      <c r="BB37" s="130"/>
      <c r="BC37" s="97"/>
      <c r="BD37" s="97"/>
      <c r="BE37" s="176"/>
      <c r="BF37" s="176"/>
      <c r="BG37" s="175"/>
      <c r="BH37" s="184"/>
      <c r="BI37" s="184"/>
      <c r="BJ37" s="176"/>
      <c r="BK37" s="176"/>
      <c r="BL37" s="175"/>
      <c r="BM37" s="184"/>
      <c r="BN37" s="184"/>
      <c r="BO37" s="129"/>
      <c r="BP37" s="129"/>
      <c r="BQ37" s="130"/>
      <c r="BR37" s="97"/>
      <c r="BS37" s="97"/>
      <c r="BT37" s="97"/>
      <c r="BU37" s="129"/>
      <c r="BV37" s="129"/>
      <c r="BW37" s="129"/>
      <c r="BX37" s="97"/>
      <c r="BY37" s="129"/>
      <c r="BZ37" s="129"/>
      <c r="CA37" s="97"/>
      <c r="CB37" s="129"/>
      <c r="CC37" s="130"/>
      <c r="CD37" s="129"/>
      <c r="CE37" s="134"/>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row>
    <row r="38" spans="1:108" ht="21" customHeight="1" thickTop="1" thickBot="1" x14ac:dyDescent="0.35">
      <c r="A38" s="309"/>
      <c r="B38" s="310"/>
      <c r="C38" s="310"/>
      <c r="D38" s="310"/>
      <c r="E38" s="335"/>
      <c r="F38" s="310"/>
      <c r="G38" s="310"/>
      <c r="H38" s="310"/>
      <c r="I38" s="310"/>
      <c r="J38" s="309"/>
      <c r="K38" s="309"/>
      <c r="L38" s="357"/>
      <c r="M38" s="355"/>
      <c r="N38" s="175">
        <v>4</v>
      </c>
      <c r="O38" s="178"/>
      <c r="P38" s="187"/>
      <c r="Q38" s="187"/>
      <c r="R38" s="187"/>
      <c r="S38" s="187"/>
      <c r="T38" s="187"/>
      <c r="U38" s="187"/>
      <c r="V38" s="187"/>
      <c r="W38" s="99">
        <f t="shared" si="1"/>
        <v>0</v>
      </c>
      <c r="X38" s="100" t="str">
        <f t="shared" si="0"/>
        <v>DEBIL</v>
      </c>
      <c r="Y38" s="188"/>
      <c r="Z38" s="101" t="str">
        <f t="shared" si="2"/>
        <v/>
      </c>
      <c r="AA38" s="99" t="str">
        <f t="shared" si="3"/>
        <v>SI</v>
      </c>
      <c r="AB38" s="187"/>
      <c r="AC38" s="358"/>
      <c r="AD38" s="358"/>
      <c r="AE38" s="359"/>
      <c r="AF38" s="359"/>
      <c r="AG38" s="360"/>
      <c r="AH38" s="360"/>
      <c r="AI38" s="353"/>
      <c r="AJ38" s="353"/>
      <c r="AK38" s="357"/>
      <c r="AL38" s="355"/>
      <c r="AM38" s="362"/>
      <c r="AN38" s="176"/>
      <c r="AO38" s="175"/>
      <c r="AP38" s="184"/>
      <c r="AQ38" s="97"/>
      <c r="AR38" s="129"/>
      <c r="AS38" s="184"/>
      <c r="AT38" s="176"/>
      <c r="AU38" s="184"/>
      <c r="AV38" s="176"/>
      <c r="AW38" s="97"/>
      <c r="AX38" s="129"/>
      <c r="AY38" s="130"/>
      <c r="AZ38" s="129"/>
      <c r="BA38" s="129"/>
      <c r="BB38" s="130"/>
      <c r="BC38" s="97"/>
      <c r="BD38" s="97"/>
      <c r="BE38" s="176"/>
      <c r="BF38" s="176"/>
      <c r="BG38" s="175"/>
      <c r="BH38" s="184"/>
      <c r="BI38" s="184"/>
      <c r="BJ38" s="176"/>
      <c r="BK38" s="176"/>
      <c r="BL38" s="175"/>
      <c r="BM38" s="184"/>
      <c r="BN38" s="184"/>
      <c r="BO38" s="129"/>
      <c r="BP38" s="129"/>
      <c r="BQ38" s="130"/>
      <c r="BR38" s="97"/>
      <c r="BS38" s="97"/>
      <c r="BT38" s="97"/>
      <c r="BU38" s="129"/>
      <c r="BV38" s="129"/>
      <c r="BW38" s="129"/>
      <c r="BX38" s="97"/>
      <c r="BY38" s="129"/>
      <c r="BZ38" s="129"/>
      <c r="CA38" s="97"/>
      <c r="CB38" s="129"/>
      <c r="CC38" s="130"/>
      <c r="CD38" s="129"/>
      <c r="CE38" s="134"/>
      <c r="CF38" s="134"/>
      <c r="CG38" s="134"/>
      <c r="CH38" s="134"/>
      <c r="CI38" s="134"/>
      <c r="CJ38" s="134"/>
      <c r="CK38" s="134"/>
      <c r="CL38" s="134"/>
      <c r="CM38" s="134"/>
      <c r="CN38" s="134"/>
      <c r="CO38" s="134"/>
      <c r="CP38" s="134"/>
      <c r="CQ38" s="134"/>
      <c r="CR38" s="134"/>
      <c r="CS38" s="134"/>
      <c r="CT38" s="134"/>
      <c r="CU38" s="134"/>
      <c r="CV38" s="134"/>
      <c r="CW38" s="134"/>
      <c r="CX38" s="134"/>
      <c r="CY38" s="134"/>
      <c r="CZ38" s="134"/>
      <c r="DA38" s="134"/>
      <c r="DB38" s="134"/>
      <c r="DC38" s="134"/>
      <c r="DD38" s="134"/>
    </row>
    <row r="39" spans="1:108" ht="21" customHeight="1" thickTop="1" thickBot="1" x14ac:dyDescent="0.35">
      <c r="A39" s="309"/>
      <c r="B39" s="310"/>
      <c r="C39" s="310"/>
      <c r="D39" s="310"/>
      <c r="E39" s="335"/>
      <c r="F39" s="310"/>
      <c r="G39" s="310"/>
      <c r="H39" s="310"/>
      <c r="I39" s="310"/>
      <c r="J39" s="309"/>
      <c r="K39" s="309"/>
      <c r="L39" s="357"/>
      <c r="M39" s="355"/>
      <c r="N39" s="175">
        <v>5</v>
      </c>
      <c r="O39" s="178"/>
      <c r="P39" s="187"/>
      <c r="Q39" s="187"/>
      <c r="R39" s="187"/>
      <c r="S39" s="187"/>
      <c r="T39" s="187"/>
      <c r="U39" s="187"/>
      <c r="V39" s="187"/>
      <c r="W39" s="99">
        <f t="shared" si="1"/>
        <v>0</v>
      </c>
      <c r="X39" s="100" t="str">
        <f t="shared" si="0"/>
        <v>DEBIL</v>
      </c>
      <c r="Y39" s="188"/>
      <c r="Z39" s="101" t="str">
        <f t="shared" si="2"/>
        <v/>
      </c>
      <c r="AA39" s="99" t="str">
        <f t="shared" si="3"/>
        <v>SI</v>
      </c>
      <c r="AB39" s="187"/>
      <c r="AC39" s="358"/>
      <c r="AD39" s="358"/>
      <c r="AE39" s="359"/>
      <c r="AF39" s="359"/>
      <c r="AG39" s="360"/>
      <c r="AH39" s="360"/>
      <c r="AI39" s="353"/>
      <c r="AJ39" s="353"/>
      <c r="AK39" s="357"/>
      <c r="AL39" s="355"/>
      <c r="AM39" s="362"/>
      <c r="AN39" s="176"/>
      <c r="AO39" s="175"/>
      <c r="AP39" s="184"/>
      <c r="AQ39" s="97"/>
      <c r="AR39" s="129"/>
      <c r="AS39" s="184"/>
      <c r="AT39" s="176"/>
      <c r="AU39" s="184"/>
      <c r="AV39" s="176"/>
      <c r="AW39" s="97"/>
      <c r="AX39" s="129"/>
      <c r="AY39" s="130"/>
      <c r="AZ39" s="129"/>
      <c r="BA39" s="129"/>
      <c r="BB39" s="130"/>
      <c r="BC39" s="97"/>
      <c r="BD39" s="97"/>
      <c r="BE39" s="176"/>
      <c r="BF39" s="176"/>
      <c r="BG39" s="175"/>
      <c r="BH39" s="184"/>
      <c r="BI39" s="184"/>
      <c r="BJ39" s="176"/>
      <c r="BK39" s="176"/>
      <c r="BL39" s="175"/>
      <c r="BM39" s="184"/>
      <c r="BN39" s="184"/>
      <c r="BO39" s="129"/>
      <c r="BP39" s="129"/>
      <c r="BQ39" s="130"/>
      <c r="BR39" s="97"/>
      <c r="BS39" s="97"/>
      <c r="BT39" s="97"/>
      <c r="BU39" s="129"/>
      <c r="BV39" s="129"/>
      <c r="BW39" s="129"/>
      <c r="BX39" s="97"/>
      <c r="BY39" s="129"/>
      <c r="BZ39" s="129"/>
      <c r="CA39" s="97"/>
      <c r="CB39" s="129"/>
      <c r="CC39" s="130"/>
      <c r="CD39" s="129"/>
      <c r="CE39" s="134"/>
      <c r="CF39" s="134"/>
      <c r="CG39" s="134"/>
      <c r="CH39" s="134"/>
      <c r="CI39" s="134"/>
      <c r="CJ39" s="134"/>
      <c r="CK39" s="134"/>
      <c r="CL39" s="134"/>
      <c r="CM39" s="134"/>
      <c r="CN39" s="134"/>
      <c r="CO39" s="134"/>
      <c r="CP39" s="134"/>
      <c r="CQ39" s="134"/>
      <c r="CR39" s="134"/>
      <c r="CS39" s="134"/>
      <c r="CT39" s="134"/>
      <c r="CU39" s="134"/>
      <c r="CV39" s="134"/>
      <c r="CW39" s="134"/>
      <c r="CX39" s="134"/>
      <c r="CY39" s="134"/>
      <c r="CZ39" s="134"/>
      <c r="DA39" s="134"/>
      <c r="DB39" s="134"/>
      <c r="DC39" s="134"/>
      <c r="DD39" s="134"/>
    </row>
    <row r="40" spans="1:108" ht="21" customHeight="1" thickTop="1" thickBot="1" x14ac:dyDescent="0.35">
      <c r="A40" s="309"/>
      <c r="B40" s="310"/>
      <c r="C40" s="310"/>
      <c r="D40" s="310"/>
      <c r="E40" s="335"/>
      <c r="F40" s="310"/>
      <c r="G40" s="310"/>
      <c r="H40" s="310"/>
      <c r="I40" s="310"/>
      <c r="J40" s="309"/>
      <c r="K40" s="309"/>
      <c r="L40" s="357"/>
      <c r="M40" s="356"/>
      <c r="N40" s="175">
        <v>6</v>
      </c>
      <c r="O40" s="178"/>
      <c r="P40" s="187"/>
      <c r="Q40" s="187"/>
      <c r="R40" s="187"/>
      <c r="S40" s="187"/>
      <c r="T40" s="187"/>
      <c r="U40" s="187"/>
      <c r="V40" s="187"/>
      <c r="W40" s="99">
        <f t="shared" si="1"/>
        <v>0</v>
      </c>
      <c r="X40" s="100" t="str">
        <f t="shared" si="0"/>
        <v>DEBIL</v>
      </c>
      <c r="Y40" s="188"/>
      <c r="Z40" s="101" t="str">
        <f t="shared" si="2"/>
        <v/>
      </c>
      <c r="AA40" s="99" t="str">
        <f t="shared" si="3"/>
        <v>SI</v>
      </c>
      <c r="AB40" s="187"/>
      <c r="AC40" s="358"/>
      <c r="AD40" s="358"/>
      <c r="AE40" s="359"/>
      <c r="AF40" s="359"/>
      <c r="AG40" s="360"/>
      <c r="AH40" s="360"/>
      <c r="AI40" s="353"/>
      <c r="AJ40" s="353"/>
      <c r="AK40" s="357"/>
      <c r="AL40" s="356"/>
      <c r="AM40" s="363"/>
      <c r="AN40" s="176"/>
      <c r="AO40" s="175"/>
      <c r="AP40" s="184"/>
      <c r="AQ40" s="97"/>
      <c r="AR40" s="129"/>
      <c r="AS40" s="184"/>
      <c r="AT40" s="176"/>
      <c r="AU40" s="184"/>
      <c r="AV40" s="176"/>
      <c r="AW40" s="97"/>
      <c r="AX40" s="129"/>
      <c r="AY40" s="130"/>
      <c r="AZ40" s="129"/>
      <c r="BA40" s="129"/>
      <c r="BB40" s="130"/>
      <c r="BC40" s="97"/>
      <c r="BD40" s="97"/>
      <c r="BE40" s="176"/>
      <c r="BF40" s="176"/>
      <c r="BG40" s="175"/>
      <c r="BH40" s="184"/>
      <c r="BI40" s="184"/>
      <c r="BJ40" s="176"/>
      <c r="BK40" s="176"/>
      <c r="BL40" s="175"/>
      <c r="BM40" s="184"/>
      <c r="BN40" s="184"/>
      <c r="BO40" s="129"/>
      <c r="BP40" s="129"/>
      <c r="BQ40" s="130"/>
      <c r="BR40" s="97"/>
      <c r="BS40" s="97"/>
      <c r="BT40" s="97"/>
      <c r="BU40" s="129"/>
      <c r="BV40" s="129"/>
      <c r="BW40" s="129"/>
      <c r="BX40" s="97"/>
      <c r="BY40" s="129"/>
      <c r="BZ40" s="129"/>
      <c r="CA40" s="97"/>
      <c r="CB40" s="129"/>
      <c r="CC40" s="130"/>
      <c r="CD40" s="129"/>
      <c r="CE40" s="134"/>
      <c r="CF40" s="134"/>
      <c r="CG40" s="134"/>
      <c r="CH40" s="134"/>
      <c r="CI40" s="134"/>
      <c r="CJ40" s="134"/>
      <c r="CK40" s="134"/>
      <c r="CL40" s="134"/>
      <c r="CM40" s="134"/>
      <c r="CN40" s="134"/>
      <c r="CO40" s="134"/>
      <c r="CP40" s="134"/>
      <c r="CQ40" s="134"/>
      <c r="CR40" s="134"/>
      <c r="CS40" s="134"/>
      <c r="CT40" s="134"/>
      <c r="CU40" s="134"/>
      <c r="CV40" s="134"/>
      <c r="CW40" s="134"/>
      <c r="CX40" s="134"/>
      <c r="CY40" s="134"/>
      <c r="CZ40" s="134"/>
      <c r="DA40" s="134"/>
      <c r="DB40" s="134"/>
      <c r="DC40" s="134"/>
      <c r="DD40" s="134"/>
    </row>
    <row r="41" spans="1:108" ht="21" customHeight="1" thickTop="1" thickBot="1" x14ac:dyDescent="0.35">
      <c r="A41" s="309">
        <v>7</v>
      </c>
      <c r="B41" s="310"/>
      <c r="C41" s="310"/>
      <c r="D41" s="310"/>
      <c r="E41" s="335"/>
      <c r="F41" s="310"/>
      <c r="G41" s="310"/>
      <c r="H41" s="310"/>
      <c r="I41" s="310"/>
      <c r="J41" s="309"/>
      <c r="K41" s="309"/>
      <c r="L41" s="357">
        <f>+(J41*K41)*4</f>
        <v>0</v>
      </c>
      <c r="M41" s="354" t="b">
        <f>IF(OR(AND(J41=3,K41=4),AND(J41=2,K41=5),AND(J41=2,K41=5),AND(L41=20),AND(L41&gt;=52,L41&lt;=100)),"ZONA RIESGO EXTREMA",IF(OR(AND(J41=5,K41=2),AND(J41=4,K41=3),AND(J41=1,K41=4),AND(L41=16),AND(L41&gt;=28,L41&lt;=48)),"ZONA RIESGO ALTA",IF(OR(AND(J41=1,K41=3),AND(J41=4,K41=1),AND(L41=24)),"ZONA RIESGO MODERADA",IF(AND(L41&gt;=4,L41&lt;=16),"ZONA RIESGO BAJA"))))</f>
        <v>0</v>
      </c>
      <c r="N41" s="175">
        <v>1</v>
      </c>
      <c r="O41" s="178"/>
      <c r="P41" s="187"/>
      <c r="Q41" s="187"/>
      <c r="R41" s="187"/>
      <c r="S41" s="187"/>
      <c r="T41" s="187"/>
      <c r="U41" s="187"/>
      <c r="V41" s="187"/>
      <c r="W41" s="99">
        <f t="shared" si="1"/>
        <v>0</v>
      </c>
      <c r="X41" s="100" t="str">
        <f t="shared" si="0"/>
        <v>DEBIL</v>
      </c>
      <c r="Y41" s="188"/>
      <c r="Z41" s="101" t="str">
        <f t="shared" si="2"/>
        <v/>
      </c>
      <c r="AA41" s="99" t="str">
        <f t="shared" si="3"/>
        <v>SI</v>
      </c>
      <c r="AB41" s="187"/>
      <c r="AC41" s="358">
        <f>IF(AND(W41&gt;0,SUM(W42:W46)=0),W41,IF(AND(SUM(W41:W42)&gt;0,SUM(W43:W46)=0),AVERAGE(W41:W42),IF(AND(SUM(W41:W43)&gt;0,SUM(W44:W46)=0),AVERAGE(W41:W43),IF(AND(SUM(W41:W44)&gt;0,SUM(W45:W46)=0),AVERAGE(W41:W44),IF(AND(SUM(W41:W45)&gt;0,W46=0),AVERAGE(W41:W45),AVERAGE(W41:W46))))))</f>
        <v>0</v>
      </c>
      <c r="AD41" s="358" t="str">
        <f>IF(AND(AC41&gt;=50,AC41&lt;=99),"MODERADO",IF(AND(AC41=100), "FUERTE",IF(AND(AC41&lt;50), "DEBIL")))</f>
        <v>DEBIL</v>
      </c>
      <c r="AE41" s="359"/>
      <c r="AF41" s="359"/>
      <c r="AG41" s="360" t="str">
        <f>IFERROR(_xlfn.IFS(AND(AD41="MODERADO",AE41="Directamente"),1,AND(AD41="FUERTE",AE41="Directamente"),2),"0")</f>
        <v>0</v>
      </c>
      <c r="AH41" s="360" t="str">
        <f>IFERROR(_xlfn.IFS(AND(AD41="MODERADO",AF41="Directamente"),1,AND(AD41="FUERTE",AF41="Directamente"),2,AND(AD41="FUERTE",AF41="Indirectamente"),1),"0")</f>
        <v>0</v>
      </c>
      <c r="AI41" s="353"/>
      <c r="AJ41" s="353"/>
      <c r="AK41" s="357">
        <f>+(AI41*AJ41)*4</f>
        <v>0</v>
      </c>
      <c r="AL41" s="354" t="b">
        <f>IF(OR(AND(AI41=3,AJ41=4),AND(AI41=2,AJ41=5),AND(AI41=2,AJ41=5),AND(AK41=20),AND(AK41&gt;=52,AK41&lt;=100)),"ZONA RIESGO EXTREMA",IF(OR(AND(AI41=5,AJ41=2),AND(AI41=4,AJ41=3),AND(AI41=1,AJ41=4),AND(AK41=16),AND(AK41&gt;=28,AK41&lt;=48)),"ZONA RIESGO ALTA",IF(OR(AND(AI41=1,AJ41=3),AND(AI41=4,AJ41=1),AND(AK41=24)),"ZONA RIESGO MODERADA",IF(AND(AK41&gt;=4,AK41&lt;=16),"ZONA RIESGO BAJA"))))</f>
        <v>0</v>
      </c>
      <c r="AM41" s="361"/>
      <c r="AN41" s="176"/>
      <c r="AO41" s="175"/>
      <c r="AP41" s="184"/>
      <c r="AQ41" s="97"/>
      <c r="AR41" s="129"/>
      <c r="AS41" s="184"/>
      <c r="AT41" s="176"/>
      <c r="AU41" s="184"/>
      <c r="AV41" s="176"/>
      <c r="AW41" s="97"/>
      <c r="AX41" s="129"/>
      <c r="AY41" s="130"/>
      <c r="AZ41" s="129"/>
      <c r="BA41" s="129"/>
      <c r="BB41" s="130"/>
      <c r="BC41" s="97"/>
      <c r="BD41" s="97"/>
      <c r="BE41" s="176"/>
      <c r="BF41" s="176"/>
      <c r="BG41" s="175"/>
      <c r="BH41" s="184"/>
      <c r="BI41" s="184"/>
      <c r="BJ41" s="176"/>
      <c r="BK41" s="176"/>
      <c r="BL41" s="175"/>
      <c r="BM41" s="184"/>
      <c r="BN41" s="184"/>
      <c r="BO41" s="129"/>
      <c r="BP41" s="129"/>
      <c r="BQ41" s="130"/>
      <c r="BR41" s="97"/>
      <c r="BS41" s="97"/>
      <c r="BT41" s="97"/>
      <c r="BU41" s="129"/>
      <c r="BV41" s="129"/>
      <c r="BW41" s="129"/>
      <c r="BX41" s="97"/>
      <c r="BY41" s="129"/>
      <c r="BZ41" s="129"/>
      <c r="CA41" s="97"/>
      <c r="CB41" s="129"/>
      <c r="CC41" s="130"/>
      <c r="CD41" s="129"/>
      <c r="CE41" s="134"/>
      <c r="CF41" s="134"/>
      <c r="CG41" s="134"/>
      <c r="CH41" s="134"/>
      <c r="CI41" s="134"/>
      <c r="CJ41" s="134"/>
      <c r="CK41" s="134"/>
      <c r="CL41" s="134"/>
      <c r="CM41" s="134"/>
      <c r="CN41" s="134"/>
      <c r="CO41" s="134"/>
      <c r="CP41" s="134"/>
      <c r="CQ41" s="134"/>
      <c r="CR41" s="134"/>
      <c r="CS41" s="134"/>
      <c r="CT41" s="134"/>
      <c r="CU41" s="134"/>
      <c r="CV41" s="134"/>
      <c r="CW41" s="134"/>
      <c r="CX41" s="134"/>
      <c r="CY41" s="134"/>
      <c r="CZ41" s="134"/>
      <c r="DA41" s="134"/>
      <c r="DB41" s="134"/>
      <c r="DC41" s="134"/>
      <c r="DD41" s="134"/>
    </row>
    <row r="42" spans="1:108" ht="21" customHeight="1" thickTop="1" thickBot="1" x14ac:dyDescent="0.35">
      <c r="A42" s="309"/>
      <c r="B42" s="310"/>
      <c r="C42" s="310"/>
      <c r="D42" s="310"/>
      <c r="E42" s="335"/>
      <c r="F42" s="310"/>
      <c r="G42" s="310"/>
      <c r="H42" s="310"/>
      <c r="I42" s="310"/>
      <c r="J42" s="309"/>
      <c r="K42" s="309"/>
      <c r="L42" s="357"/>
      <c r="M42" s="355"/>
      <c r="N42" s="175">
        <v>2</v>
      </c>
      <c r="O42" s="178"/>
      <c r="P42" s="187"/>
      <c r="Q42" s="187"/>
      <c r="R42" s="187"/>
      <c r="S42" s="187"/>
      <c r="T42" s="187"/>
      <c r="U42" s="187"/>
      <c r="V42" s="187"/>
      <c r="W42" s="99">
        <f t="shared" si="1"/>
        <v>0</v>
      </c>
      <c r="X42" s="100" t="str">
        <f t="shared" si="0"/>
        <v>DEBIL</v>
      </c>
      <c r="Y42" s="188"/>
      <c r="Z42" s="101" t="str">
        <f t="shared" si="2"/>
        <v/>
      </c>
      <c r="AA42" s="99" t="str">
        <f t="shared" si="3"/>
        <v>SI</v>
      </c>
      <c r="AB42" s="187"/>
      <c r="AC42" s="358"/>
      <c r="AD42" s="358"/>
      <c r="AE42" s="359"/>
      <c r="AF42" s="359"/>
      <c r="AG42" s="360"/>
      <c r="AH42" s="360"/>
      <c r="AI42" s="353"/>
      <c r="AJ42" s="353"/>
      <c r="AK42" s="357"/>
      <c r="AL42" s="355"/>
      <c r="AM42" s="362"/>
      <c r="AN42" s="176"/>
      <c r="AO42" s="175"/>
      <c r="AP42" s="184"/>
      <c r="AQ42" s="97"/>
      <c r="AR42" s="129"/>
      <c r="AS42" s="184"/>
      <c r="AT42" s="176"/>
      <c r="AU42" s="184"/>
      <c r="AV42" s="176"/>
      <c r="AW42" s="97"/>
      <c r="AX42" s="129"/>
      <c r="AY42" s="130"/>
      <c r="AZ42" s="129"/>
      <c r="BA42" s="129"/>
      <c r="BB42" s="130"/>
      <c r="BC42" s="97"/>
      <c r="BD42" s="97"/>
      <c r="BE42" s="176"/>
      <c r="BF42" s="176"/>
      <c r="BG42" s="175"/>
      <c r="BH42" s="184"/>
      <c r="BI42" s="184"/>
      <c r="BJ42" s="176"/>
      <c r="BK42" s="176"/>
      <c r="BL42" s="175"/>
      <c r="BM42" s="184"/>
      <c r="BN42" s="184"/>
      <c r="BO42" s="129"/>
      <c r="BP42" s="129"/>
      <c r="BQ42" s="130"/>
      <c r="BR42" s="97"/>
      <c r="BS42" s="97"/>
      <c r="BT42" s="97"/>
      <c r="BU42" s="129"/>
      <c r="BV42" s="129"/>
      <c r="BW42" s="129"/>
      <c r="BX42" s="97"/>
      <c r="BY42" s="129"/>
      <c r="BZ42" s="129"/>
      <c r="CA42" s="97"/>
      <c r="CB42" s="129"/>
      <c r="CC42" s="130"/>
      <c r="CD42" s="129"/>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row>
    <row r="43" spans="1:108" ht="21" customHeight="1" thickTop="1" thickBot="1" x14ac:dyDescent="0.35">
      <c r="A43" s="309"/>
      <c r="B43" s="310"/>
      <c r="C43" s="310"/>
      <c r="D43" s="310"/>
      <c r="E43" s="335"/>
      <c r="F43" s="310"/>
      <c r="G43" s="310"/>
      <c r="H43" s="310"/>
      <c r="I43" s="310"/>
      <c r="J43" s="309"/>
      <c r="K43" s="309"/>
      <c r="L43" s="357"/>
      <c r="M43" s="355"/>
      <c r="N43" s="175">
        <v>3</v>
      </c>
      <c r="O43" s="180"/>
      <c r="P43" s="187"/>
      <c r="Q43" s="187"/>
      <c r="R43" s="187"/>
      <c r="S43" s="187"/>
      <c r="T43" s="187"/>
      <c r="U43" s="187"/>
      <c r="V43" s="187"/>
      <c r="W43" s="99">
        <f t="shared" si="1"/>
        <v>0</v>
      </c>
      <c r="X43" s="100" t="str">
        <f t="shared" si="0"/>
        <v>DEBIL</v>
      </c>
      <c r="Y43" s="188"/>
      <c r="Z43" s="101" t="str">
        <f t="shared" si="2"/>
        <v/>
      </c>
      <c r="AA43" s="99" t="str">
        <f t="shared" si="3"/>
        <v>SI</v>
      </c>
      <c r="AB43" s="187"/>
      <c r="AC43" s="358"/>
      <c r="AD43" s="358"/>
      <c r="AE43" s="359"/>
      <c r="AF43" s="359"/>
      <c r="AG43" s="360"/>
      <c r="AH43" s="360"/>
      <c r="AI43" s="353"/>
      <c r="AJ43" s="353"/>
      <c r="AK43" s="357"/>
      <c r="AL43" s="355"/>
      <c r="AM43" s="362"/>
      <c r="AN43" s="176"/>
      <c r="AO43" s="175"/>
      <c r="AP43" s="184"/>
      <c r="AQ43" s="97"/>
      <c r="AR43" s="129"/>
      <c r="AS43" s="184"/>
      <c r="AT43" s="176"/>
      <c r="AU43" s="184"/>
      <c r="AV43" s="176"/>
      <c r="AW43" s="97"/>
      <c r="AX43" s="129"/>
      <c r="AY43" s="130"/>
      <c r="AZ43" s="129"/>
      <c r="BA43" s="129"/>
      <c r="BB43" s="130"/>
      <c r="BC43" s="97"/>
      <c r="BD43" s="97"/>
      <c r="BE43" s="176"/>
      <c r="BF43" s="176"/>
      <c r="BG43" s="175"/>
      <c r="BH43" s="184"/>
      <c r="BI43" s="184"/>
      <c r="BJ43" s="176"/>
      <c r="BK43" s="176"/>
      <c r="BL43" s="175"/>
      <c r="BM43" s="184"/>
      <c r="BN43" s="184"/>
      <c r="BO43" s="129"/>
      <c r="BP43" s="129"/>
      <c r="BQ43" s="130"/>
      <c r="BR43" s="97"/>
      <c r="BS43" s="97"/>
      <c r="BT43" s="97"/>
      <c r="BU43" s="129"/>
      <c r="BV43" s="129"/>
      <c r="BW43" s="129"/>
      <c r="BX43" s="97"/>
      <c r="BY43" s="129"/>
      <c r="BZ43" s="129"/>
      <c r="CA43" s="97"/>
      <c r="CB43" s="129"/>
      <c r="CC43" s="130"/>
      <c r="CD43" s="129"/>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row>
    <row r="44" spans="1:108" ht="21" customHeight="1" thickTop="1" thickBot="1" x14ac:dyDescent="0.35">
      <c r="A44" s="309"/>
      <c r="B44" s="310"/>
      <c r="C44" s="310"/>
      <c r="D44" s="310"/>
      <c r="E44" s="335"/>
      <c r="F44" s="310"/>
      <c r="G44" s="310"/>
      <c r="H44" s="310"/>
      <c r="I44" s="310"/>
      <c r="J44" s="309"/>
      <c r="K44" s="309"/>
      <c r="L44" s="357"/>
      <c r="M44" s="355"/>
      <c r="N44" s="175">
        <v>4</v>
      </c>
      <c r="O44" s="178"/>
      <c r="P44" s="187"/>
      <c r="Q44" s="187"/>
      <c r="R44" s="187"/>
      <c r="S44" s="187"/>
      <c r="T44" s="187"/>
      <c r="U44" s="187"/>
      <c r="V44" s="187"/>
      <c r="W44" s="99">
        <f t="shared" si="1"/>
        <v>0</v>
      </c>
      <c r="X44" s="100" t="str">
        <f t="shared" si="0"/>
        <v>DEBIL</v>
      </c>
      <c r="Y44" s="188"/>
      <c r="Z44" s="101" t="str">
        <f t="shared" si="2"/>
        <v/>
      </c>
      <c r="AA44" s="99" t="str">
        <f t="shared" si="3"/>
        <v>SI</v>
      </c>
      <c r="AB44" s="187"/>
      <c r="AC44" s="358"/>
      <c r="AD44" s="358"/>
      <c r="AE44" s="359"/>
      <c r="AF44" s="359"/>
      <c r="AG44" s="360"/>
      <c r="AH44" s="360"/>
      <c r="AI44" s="353"/>
      <c r="AJ44" s="353"/>
      <c r="AK44" s="357"/>
      <c r="AL44" s="355"/>
      <c r="AM44" s="362"/>
      <c r="AN44" s="176"/>
      <c r="AO44" s="175"/>
      <c r="AP44" s="184"/>
      <c r="AQ44" s="97"/>
      <c r="AR44" s="129"/>
      <c r="AS44" s="184"/>
      <c r="AT44" s="176"/>
      <c r="AU44" s="184"/>
      <c r="AV44" s="176"/>
      <c r="AW44" s="97"/>
      <c r="AX44" s="129"/>
      <c r="AY44" s="130"/>
      <c r="AZ44" s="129"/>
      <c r="BA44" s="129"/>
      <c r="BB44" s="130"/>
      <c r="BC44" s="97"/>
      <c r="BD44" s="97"/>
      <c r="BE44" s="129"/>
      <c r="BF44" s="129"/>
      <c r="BG44" s="130"/>
      <c r="BH44" s="97"/>
      <c r="BI44" s="97"/>
      <c r="BJ44" s="176"/>
      <c r="BK44" s="176"/>
      <c r="BL44" s="175"/>
      <c r="BM44" s="184"/>
      <c r="BN44" s="184"/>
      <c r="BO44" s="129"/>
      <c r="BP44" s="129"/>
      <c r="BQ44" s="130"/>
      <c r="BR44" s="97"/>
      <c r="BS44" s="97"/>
      <c r="BT44" s="97"/>
      <c r="BU44" s="129"/>
      <c r="BV44" s="129"/>
      <c r="BW44" s="129"/>
      <c r="BX44" s="97"/>
      <c r="BY44" s="129"/>
      <c r="BZ44" s="129"/>
      <c r="CA44" s="97"/>
      <c r="CB44" s="129"/>
      <c r="CC44" s="130"/>
      <c r="CD44" s="129"/>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row>
    <row r="45" spans="1:108" ht="21" customHeight="1" thickTop="1" thickBot="1" x14ac:dyDescent="0.35">
      <c r="A45" s="309"/>
      <c r="B45" s="310"/>
      <c r="C45" s="310"/>
      <c r="D45" s="310"/>
      <c r="E45" s="335"/>
      <c r="F45" s="310"/>
      <c r="G45" s="310"/>
      <c r="H45" s="310"/>
      <c r="I45" s="310"/>
      <c r="J45" s="309"/>
      <c r="K45" s="309"/>
      <c r="L45" s="357"/>
      <c r="M45" s="355"/>
      <c r="N45" s="175">
        <v>5</v>
      </c>
      <c r="O45" s="178"/>
      <c r="P45" s="187"/>
      <c r="Q45" s="187"/>
      <c r="R45" s="187"/>
      <c r="S45" s="187"/>
      <c r="T45" s="187"/>
      <c r="U45" s="187"/>
      <c r="V45" s="187"/>
      <c r="W45" s="99">
        <f t="shared" si="1"/>
        <v>0</v>
      </c>
      <c r="X45" s="100" t="str">
        <f t="shared" si="0"/>
        <v>DEBIL</v>
      </c>
      <c r="Y45" s="188"/>
      <c r="Z45" s="101" t="str">
        <f t="shared" si="2"/>
        <v/>
      </c>
      <c r="AA45" s="99" t="str">
        <f t="shared" si="3"/>
        <v>SI</v>
      </c>
      <c r="AB45" s="187"/>
      <c r="AC45" s="358"/>
      <c r="AD45" s="358"/>
      <c r="AE45" s="359"/>
      <c r="AF45" s="359"/>
      <c r="AG45" s="360"/>
      <c r="AH45" s="360"/>
      <c r="AI45" s="353"/>
      <c r="AJ45" s="353"/>
      <c r="AK45" s="357"/>
      <c r="AL45" s="355"/>
      <c r="AM45" s="362"/>
      <c r="AN45" s="176"/>
      <c r="AO45" s="175"/>
      <c r="AP45" s="184"/>
      <c r="AQ45" s="97"/>
      <c r="AR45" s="129"/>
      <c r="AS45" s="184"/>
      <c r="AT45" s="176"/>
      <c r="AU45" s="184"/>
      <c r="AV45" s="176"/>
      <c r="AW45" s="97"/>
      <c r="AX45" s="129"/>
      <c r="AY45" s="130"/>
      <c r="AZ45" s="129"/>
      <c r="BA45" s="129"/>
      <c r="BB45" s="130"/>
      <c r="BC45" s="97"/>
      <c r="BD45" s="97"/>
      <c r="BE45" s="129"/>
      <c r="BF45" s="129"/>
      <c r="BG45" s="130"/>
      <c r="BH45" s="97"/>
      <c r="BI45" s="97"/>
      <c r="BJ45" s="176"/>
      <c r="BK45" s="176"/>
      <c r="BL45" s="175"/>
      <c r="BM45" s="184"/>
      <c r="BN45" s="184"/>
      <c r="BO45" s="129"/>
      <c r="BP45" s="129"/>
      <c r="BQ45" s="130"/>
      <c r="BR45" s="97"/>
      <c r="BS45" s="97"/>
      <c r="BT45" s="97"/>
      <c r="BU45" s="129"/>
      <c r="BV45" s="129"/>
      <c r="BW45" s="129"/>
      <c r="BX45" s="97"/>
      <c r="BY45" s="129"/>
      <c r="BZ45" s="129"/>
      <c r="CA45" s="97"/>
      <c r="CB45" s="129"/>
      <c r="CC45" s="130"/>
      <c r="CD45" s="129"/>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row>
    <row r="46" spans="1:108" ht="21" customHeight="1" thickTop="1" thickBot="1" x14ac:dyDescent="0.35">
      <c r="A46" s="309"/>
      <c r="B46" s="310"/>
      <c r="C46" s="310"/>
      <c r="D46" s="310"/>
      <c r="E46" s="335"/>
      <c r="F46" s="310"/>
      <c r="G46" s="310"/>
      <c r="H46" s="310"/>
      <c r="I46" s="310"/>
      <c r="J46" s="309"/>
      <c r="K46" s="309"/>
      <c r="L46" s="357"/>
      <c r="M46" s="356"/>
      <c r="N46" s="175">
        <v>6</v>
      </c>
      <c r="O46" s="178"/>
      <c r="P46" s="187"/>
      <c r="Q46" s="187"/>
      <c r="R46" s="187"/>
      <c r="S46" s="187"/>
      <c r="T46" s="187"/>
      <c r="U46" s="187"/>
      <c r="V46" s="187"/>
      <c r="W46" s="99">
        <f t="shared" si="1"/>
        <v>0</v>
      </c>
      <c r="X46" s="100" t="str">
        <f t="shared" si="0"/>
        <v>DEBIL</v>
      </c>
      <c r="Y46" s="188"/>
      <c r="Z46" s="101" t="str">
        <f t="shared" si="2"/>
        <v/>
      </c>
      <c r="AA46" s="99" t="str">
        <f t="shared" si="3"/>
        <v>SI</v>
      </c>
      <c r="AB46" s="187"/>
      <c r="AC46" s="358"/>
      <c r="AD46" s="358"/>
      <c r="AE46" s="359"/>
      <c r="AF46" s="359"/>
      <c r="AG46" s="360"/>
      <c r="AH46" s="360"/>
      <c r="AI46" s="353"/>
      <c r="AJ46" s="353"/>
      <c r="AK46" s="357"/>
      <c r="AL46" s="356"/>
      <c r="AM46" s="363"/>
      <c r="AN46" s="176"/>
      <c r="AO46" s="175"/>
      <c r="AP46" s="184"/>
      <c r="AQ46" s="97"/>
      <c r="AR46" s="129"/>
      <c r="AS46" s="184"/>
      <c r="AT46" s="176"/>
      <c r="AU46" s="184"/>
      <c r="AV46" s="176"/>
      <c r="AW46" s="97"/>
      <c r="AX46" s="129"/>
      <c r="AY46" s="130"/>
      <c r="AZ46" s="129"/>
      <c r="BA46" s="129"/>
      <c r="BB46" s="130"/>
      <c r="BC46" s="97"/>
      <c r="BD46" s="97"/>
      <c r="BE46" s="129"/>
      <c r="BF46" s="129"/>
      <c r="BG46" s="130"/>
      <c r="BH46" s="97"/>
      <c r="BI46" s="97"/>
      <c r="BJ46" s="176"/>
      <c r="BK46" s="176"/>
      <c r="BL46" s="175"/>
      <c r="BM46" s="184"/>
      <c r="BN46" s="184"/>
      <c r="BO46" s="129"/>
      <c r="BP46" s="129"/>
      <c r="BQ46" s="130"/>
      <c r="BR46" s="97"/>
      <c r="BS46" s="97"/>
      <c r="BT46" s="97"/>
      <c r="BU46" s="129"/>
      <c r="BV46" s="129"/>
      <c r="BW46" s="129"/>
      <c r="BX46" s="97"/>
      <c r="BY46" s="129"/>
      <c r="BZ46" s="129"/>
      <c r="CA46" s="97"/>
      <c r="CB46" s="129"/>
      <c r="CC46" s="130"/>
      <c r="CD46" s="129"/>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row>
    <row r="47" spans="1:108" ht="21" customHeight="1" thickTop="1" thickBot="1" x14ac:dyDescent="0.35">
      <c r="A47" s="309">
        <v>8</v>
      </c>
      <c r="B47" s="310"/>
      <c r="C47" s="310"/>
      <c r="D47" s="310"/>
      <c r="E47" s="335"/>
      <c r="F47" s="310"/>
      <c r="G47" s="310"/>
      <c r="H47" s="310"/>
      <c r="I47" s="310"/>
      <c r="J47" s="309"/>
      <c r="K47" s="309"/>
      <c r="L47" s="357">
        <f>+(J47*K47)*4</f>
        <v>0</v>
      </c>
      <c r="M47" s="354" t="b">
        <f>IF(OR(AND(J47=3,K47=4),AND(J47=2,K47=5),AND(J47=2,K47=5),AND(L47=20),AND(L47&gt;=52,L47&lt;=100)),"ZONA RIESGO EXTREMA",IF(OR(AND(J47=5,K47=2),AND(J47=4,K47=3),AND(J47=1,K47=4),AND(L47=16),AND(L47&gt;=28,L47&lt;=48)),"ZONA RIESGO ALTA",IF(OR(AND(J47=1,K47=3),AND(J47=4,K47=1),AND(L47=24)),"ZONA RIESGO MODERADA",IF(AND(L47&gt;=4,L47&lt;=16),"ZONA RIESGO BAJA"))))</f>
        <v>0</v>
      </c>
      <c r="N47" s="175">
        <v>1</v>
      </c>
      <c r="O47" s="178"/>
      <c r="P47" s="187"/>
      <c r="Q47" s="187"/>
      <c r="R47" s="187"/>
      <c r="S47" s="187"/>
      <c r="T47" s="187"/>
      <c r="U47" s="187"/>
      <c r="V47" s="187"/>
      <c r="W47" s="99">
        <f t="shared" si="1"/>
        <v>0</v>
      </c>
      <c r="X47" s="100" t="str">
        <f t="shared" si="0"/>
        <v>DEBIL</v>
      </c>
      <c r="Y47" s="188"/>
      <c r="Z47" s="101" t="str">
        <f t="shared" si="2"/>
        <v/>
      </c>
      <c r="AA47" s="99" t="str">
        <f t="shared" si="3"/>
        <v>SI</v>
      </c>
      <c r="AB47" s="187"/>
      <c r="AC47" s="358">
        <f>IF(AND(W47&gt;0,SUM(W48:W52)=0),W47,IF(AND(SUM(W47:W48)&gt;0,SUM(W49:W52)=0),AVERAGE(W47:W48),IF(AND(SUM(W47:W49)&gt;0,SUM(W50:W52)=0),AVERAGE(W47:W49),IF(AND(SUM(W47:W50)&gt;0,SUM(W51:W52)=0),AVERAGE(W47:W50),IF(AND(SUM(W47:W51)&gt;0,W52=0),AVERAGE(W47:W51),AVERAGE(W47:W52))))))</f>
        <v>0</v>
      </c>
      <c r="AD47" s="358" t="str">
        <f>IF(AND(AC47&gt;=50,AC47&lt;=99),"MODERADO",IF(AND(AC47=100), "FUERTE",IF(AND(AC47&lt;50), "DEBIL")))</f>
        <v>DEBIL</v>
      </c>
      <c r="AE47" s="359"/>
      <c r="AF47" s="359"/>
      <c r="AG47" s="360" t="str">
        <f>IFERROR(_xlfn.IFS(AND(AD47="MODERADO",AE47="Directamente"),1,AND(AD47="FUERTE",AE47="Directamente"),2),"0")</f>
        <v>0</v>
      </c>
      <c r="AH47" s="360" t="str">
        <f>IFERROR(_xlfn.IFS(AND(AD47="MODERADO",AF47="Directamente"),1,AND(AD47="FUERTE",AF47="Directamente"),2,AND(AD47="FUERTE",AF47="Indirectamente"),1),"0")</f>
        <v>0</v>
      </c>
      <c r="AI47" s="353"/>
      <c r="AJ47" s="353"/>
      <c r="AK47" s="357">
        <f>+(AI47*AJ47)*4</f>
        <v>0</v>
      </c>
      <c r="AL47" s="354" t="b">
        <f>IF(OR(AND(AI47=3,AJ47=4),AND(AI47=2,AJ47=5),AND(AI47=2,AJ47=5),AND(AK47=20),AND(AK47&gt;=52,AK47&lt;=100)),"ZONA RIESGO EXTREMA",IF(OR(AND(AI47=5,AJ47=2),AND(AI47=4,AJ47=3),AND(AI47=1,AJ47=4),AND(AK47=16),AND(AK47&gt;=28,AK47&lt;=48)),"ZONA RIESGO ALTA",IF(OR(AND(AI47=1,AJ47=3),AND(AI47=4,AJ47=1),AND(AK47=24)),"ZONA RIESGO MODERADA",IF(AND(AK47&gt;=4,AK47&lt;=16),"ZONA RIESGO BAJA"))))</f>
        <v>0</v>
      </c>
      <c r="AM47" s="361"/>
      <c r="AN47" s="176"/>
      <c r="AO47" s="175"/>
      <c r="AP47" s="184"/>
      <c r="AQ47" s="97"/>
      <c r="AR47" s="129"/>
      <c r="AS47" s="184"/>
      <c r="AT47" s="176"/>
      <c r="AU47" s="184"/>
      <c r="AV47" s="176"/>
      <c r="AW47" s="97"/>
      <c r="AX47" s="129"/>
      <c r="AY47" s="130"/>
      <c r="AZ47" s="129"/>
      <c r="BA47" s="129"/>
      <c r="BB47" s="130"/>
      <c r="BC47" s="97"/>
      <c r="BD47" s="97"/>
      <c r="BE47" s="129"/>
      <c r="BF47" s="129"/>
      <c r="BG47" s="130"/>
      <c r="BH47" s="97"/>
      <c r="BI47" s="97"/>
      <c r="BJ47" s="176"/>
      <c r="BK47" s="176"/>
      <c r="BL47" s="175"/>
      <c r="BM47" s="184"/>
      <c r="BN47" s="184"/>
      <c r="BO47" s="129"/>
      <c r="BP47" s="129"/>
      <c r="BQ47" s="130"/>
      <c r="BR47" s="97"/>
      <c r="BS47" s="97"/>
      <c r="BT47" s="97"/>
      <c r="BU47" s="129"/>
      <c r="BV47" s="129"/>
      <c r="BW47" s="129"/>
      <c r="BX47" s="97"/>
      <c r="BY47" s="129"/>
      <c r="BZ47" s="129"/>
      <c r="CA47" s="97"/>
      <c r="CB47" s="129"/>
      <c r="CC47" s="130"/>
      <c r="CD47" s="129"/>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row>
    <row r="48" spans="1:108" ht="21" customHeight="1" thickTop="1" thickBot="1" x14ac:dyDescent="0.35">
      <c r="A48" s="309"/>
      <c r="B48" s="310"/>
      <c r="C48" s="310"/>
      <c r="D48" s="310"/>
      <c r="E48" s="335"/>
      <c r="F48" s="310"/>
      <c r="G48" s="310"/>
      <c r="H48" s="310"/>
      <c r="I48" s="310"/>
      <c r="J48" s="309"/>
      <c r="K48" s="309"/>
      <c r="L48" s="357"/>
      <c r="M48" s="355"/>
      <c r="N48" s="175">
        <v>2</v>
      </c>
      <c r="O48" s="178"/>
      <c r="P48" s="187"/>
      <c r="Q48" s="187"/>
      <c r="R48" s="187"/>
      <c r="S48" s="187"/>
      <c r="T48" s="187"/>
      <c r="U48" s="187"/>
      <c r="V48" s="187"/>
      <c r="W48" s="99">
        <f t="shared" si="1"/>
        <v>0</v>
      </c>
      <c r="X48" s="100" t="str">
        <f t="shared" si="0"/>
        <v>DEBIL</v>
      </c>
      <c r="Y48" s="188"/>
      <c r="Z48" s="101" t="str">
        <f t="shared" si="2"/>
        <v/>
      </c>
      <c r="AA48" s="99" t="str">
        <f t="shared" si="3"/>
        <v>SI</v>
      </c>
      <c r="AB48" s="187"/>
      <c r="AC48" s="358"/>
      <c r="AD48" s="358"/>
      <c r="AE48" s="359"/>
      <c r="AF48" s="359"/>
      <c r="AG48" s="360"/>
      <c r="AH48" s="360"/>
      <c r="AI48" s="353"/>
      <c r="AJ48" s="353"/>
      <c r="AK48" s="357"/>
      <c r="AL48" s="355"/>
      <c r="AM48" s="362"/>
      <c r="AN48" s="176"/>
      <c r="AO48" s="175"/>
      <c r="AP48" s="184"/>
      <c r="AQ48" s="97"/>
      <c r="AR48" s="129"/>
      <c r="AS48" s="184"/>
      <c r="AT48" s="176"/>
      <c r="AU48" s="184"/>
      <c r="AV48" s="176"/>
      <c r="AW48" s="97"/>
      <c r="AX48" s="129"/>
      <c r="AY48" s="130"/>
      <c r="AZ48" s="129"/>
      <c r="BA48" s="129"/>
      <c r="BB48" s="130"/>
      <c r="BC48" s="97"/>
      <c r="BD48" s="97"/>
      <c r="BE48" s="129"/>
      <c r="BF48" s="129"/>
      <c r="BG48" s="130"/>
      <c r="BH48" s="97"/>
      <c r="BI48" s="97"/>
      <c r="BJ48" s="176"/>
      <c r="BK48" s="176"/>
      <c r="BL48" s="175"/>
      <c r="BM48" s="184"/>
      <c r="BN48" s="184"/>
      <c r="BO48" s="129"/>
      <c r="BP48" s="129"/>
      <c r="BQ48" s="130"/>
      <c r="BR48" s="97"/>
      <c r="BS48" s="97"/>
      <c r="BT48" s="97"/>
      <c r="BU48" s="129"/>
      <c r="BV48" s="129"/>
      <c r="BW48" s="129"/>
      <c r="BX48" s="97"/>
      <c r="BY48" s="129"/>
      <c r="BZ48" s="129"/>
      <c r="CA48" s="97"/>
      <c r="CB48" s="129"/>
      <c r="CC48" s="130"/>
      <c r="CD48" s="129"/>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row>
    <row r="49" spans="1:108" ht="21" customHeight="1" thickTop="1" thickBot="1" x14ac:dyDescent="0.35">
      <c r="A49" s="309"/>
      <c r="B49" s="310"/>
      <c r="C49" s="310"/>
      <c r="D49" s="310"/>
      <c r="E49" s="335"/>
      <c r="F49" s="310"/>
      <c r="G49" s="310"/>
      <c r="H49" s="310"/>
      <c r="I49" s="310"/>
      <c r="J49" s="309"/>
      <c r="K49" s="309"/>
      <c r="L49" s="357"/>
      <c r="M49" s="355"/>
      <c r="N49" s="175">
        <v>3</v>
      </c>
      <c r="O49" s="180"/>
      <c r="P49" s="187"/>
      <c r="Q49" s="187"/>
      <c r="R49" s="187"/>
      <c r="S49" s="187"/>
      <c r="T49" s="187"/>
      <c r="U49" s="187"/>
      <c r="V49" s="187"/>
      <c r="W49" s="99">
        <f t="shared" si="1"/>
        <v>0</v>
      </c>
      <c r="X49" s="100" t="str">
        <f t="shared" si="0"/>
        <v>DEBIL</v>
      </c>
      <c r="Y49" s="188"/>
      <c r="Z49" s="101" t="str">
        <f t="shared" si="2"/>
        <v/>
      </c>
      <c r="AA49" s="99" t="str">
        <f t="shared" si="3"/>
        <v>SI</v>
      </c>
      <c r="AB49" s="187"/>
      <c r="AC49" s="358"/>
      <c r="AD49" s="358"/>
      <c r="AE49" s="359"/>
      <c r="AF49" s="359"/>
      <c r="AG49" s="360"/>
      <c r="AH49" s="360"/>
      <c r="AI49" s="353"/>
      <c r="AJ49" s="353"/>
      <c r="AK49" s="357"/>
      <c r="AL49" s="355"/>
      <c r="AM49" s="362"/>
      <c r="AN49" s="176"/>
      <c r="AO49" s="175"/>
      <c r="AP49" s="184"/>
      <c r="AQ49" s="97"/>
      <c r="AR49" s="129"/>
      <c r="AS49" s="184"/>
      <c r="AT49" s="176"/>
      <c r="AU49" s="184"/>
      <c r="AV49" s="176"/>
      <c r="AW49" s="97"/>
      <c r="AX49" s="129"/>
      <c r="AY49" s="130"/>
      <c r="AZ49" s="129"/>
      <c r="BA49" s="129"/>
      <c r="BB49" s="130"/>
      <c r="BC49" s="97"/>
      <c r="BD49" s="97"/>
      <c r="BE49" s="129"/>
      <c r="BF49" s="129"/>
      <c r="BG49" s="130"/>
      <c r="BH49" s="97"/>
      <c r="BI49" s="97"/>
      <c r="BJ49" s="176"/>
      <c r="BK49" s="176"/>
      <c r="BL49" s="175"/>
      <c r="BM49" s="184"/>
      <c r="BN49" s="184"/>
      <c r="BO49" s="129"/>
      <c r="BP49" s="129"/>
      <c r="BQ49" s="130"/>
      <c r="BR49" s="97"/>
      <c r="BS49" s="97"/>
      <c r="BT49" s="97"/>
      <c r="BU49" s="129"/>
      <c r="BV49" s="129"/>
      <c r="BW49" s="129"/>
      <c r="BX49" s="97"/>
      <c r="BY49" s="129"/>
      <c r="BZ49" s="129"/>
      <c r="CA49" s="97"/>
      <c r="CB49" s="129"/>
      <c r="CC49" s="130"/>
      <c r="CD49" s="129"/>
      <c r="CE49" s="134"/>
      <c r="CF49" s="134"/>
      <c r="CG49" s="134"/>
      <c r="CH49" s="134"/>
      <c r="CI49" s="134"/>
      <c r="CJ49" s="134"/>
      <c r="CK49" s="134"/>
      <c r="CL49" s="134"/>
      <c r="CM49" s="134"/>
      <c r="CN49" s="134"/>
      <c r="CO49" s="134"/>
      <c r="CP49" s="134"/>
      <c r="CQ49" s="134"/>
      <c r="CR49" s="134"/>
      <c r="CS49" s="134"/>
      <c r="CT49" s="134"/>
      <c r="CU49" s="134"/>
      <c r="CV49" s="134"/>
      <c r="CW49" s="134"/>
      <c r="CX49" s="134"/>
      <c r="CY49" s="134"/>
      <c r="CZ49" s="134"/>
      <c r="DA49" s="134"/>
      <c r="DB49" s="134"/>
      <c r="DC49" s="134"/>
      <c r="DD49" s="134"/>
    </row>
    <row r="50" spans="1:108" ht="21" customHeight="1" thickTop="1" thickBot="1" x14ac:dyDescent="0.35">
      <c r="A50" s="309"/>
      <c r="B50" s="310"/>
      <c r="C50" s="310"/>
      <c r="D50" s="310"/>
      <c r="E50" s="335"/>
      <c r="F50" s="310"/>
      <c r="G50" s="310"/>
      <c r="H50" s="310"/>
      <c r="I50" s="310"/>
      <c r="J50" s="309"/>
      <c r="K50" s="309"/>
      <c r="L50" s="357"/>
      <c r="M50" s="355"/>
      <c r="N50" s="175">
        <v>4</v>
      </c>
      <c r="O50" s="178"/>
      <c r="P50" s="187"/>
      <c r="Q50" s="187"/>
      <c r="R50" s="187"/>
      <c r="S50" s="187"/>
      <c r="T50" s="187"/>
      <c r="U50" s="187"/>
      <c r="V50" s="187"/>
      <c r="W50" s="99">
        <f t="shared" si="1"/>
        <v>0</v>
      </c>
      <c r="X50" s="100" t="str">
        <f t="shared" si="0"/>
        <v>DEBIL</v>
      </c>
      <c r="Y50" s="188"/>
      <c r="Z50" s="101" t="str">
        <f t="shared" si="2"/>
        <v/>
      </c>
      <c r="AA50" s="99" t="str">
        <f t="shared" si="3"/>
        <v>SI</v>
      </c>
      <c r="AB50" s="187"/>
      <c r="AC50" s="358"/>
      <c r="AD50" s="358"/>
      <c r="AE50" s="359"/>
      <c r="AF50" s="359"/>
      <c r="AG50" s="360"/>
      <c r="AH50" s="360"/>
      <c r="AI50" s="353"/>
      <c r="AJ50" s="353"/>
      <c r="AK50" s="357"/>
      <c r="AL50" s="355"/>
      <c r="AM50" s="362"/>
      <c r="AN50" s="176"/>
      <c r="AO50" s="175"/>
      <c r="AP50" s="184"/>
      <c r="AQ50" s="97"/>
      <c r="AR50" s="129"/>
      <c r="AS50" s="184"/>
      <c r="AT50" s="176"/>
      <c r="AU50" s="184"/>
      <c r="AV50" s="176"/>
      <c r="AW50" s="97"/>
      <c r="AX50" s="129"/>
      <c r="AY50" s="130"/>
      <c r="AZ50" s="129"/>
      <c r="BA50" s="129"/>
      <c r="BB50" s="130"/>
      <c r="BC50" s="97"/>
      <c r="BD50" s="97"/>
      <c r="BE50" s="129"/>
      <c r="BF50" s="129"/>
      <c r="BG50" s="130"/>
      <c r="BH50" s="97"/>
      <c r="BI50" s="97"/>
      <c r="BJ50" s="176"/>
      <c r="BK50" s="176"/>
      <c r="BL50" s="175"/>
      <c r="BM50" s="184"/>
      <c r="BN50" s="184"/>
      <c r="BO50" s="129"/>
      <c r="BP50" s="129"/>
      <c r="BQ50" s="130"/>
      <c r="BR50" s="97"/>
      <c r="BS50" s="97"/>
      <c r="BT50" s="97"/>
      <c r="BU50" s="129"/>
      <c r="BV50" s="129"/>
      <c r="BW50" s="129"/>
      <c r="BX50" s="97"/>
      <c r="BY50" s="129"/>
      <c r="BZ50" s="129"/>
      <c r="CA50" s="97"/>
      <c r="CB50" s="129"/>
      <c r="CC50" s="130"/>
      <c r="CD50" s="129"/>
      <c r="CE50" s="134"/>
      <c r="CF50" s="134"/>
      <c r="CG50" s="134"/>
      <c r="CH50" s="134"/>
      <c r="CI50" s="134"/>
      <c r="CJ50" s="134"/>
      <c r="CK50" s="134"/>
      <c r="CL50" s="134"/>
      <c r="CM50" s="134"/>
      <c r="CN50" s="134"/>
      <c r="CO50" s="134"/>
      <c r="CP50" s="134"/>
      <c r="CQ50" s="134"/>
      <c r="CR50" s="134"/>
      <c r="CS50" s="134"/>
      <c r="CT50" s="134"/>
      <c r="CU50" s="134"/>
      <c r="CV50" s="134"/>
      <c r="CW50" s="134"/>
      <c r="CX50" s="134"/>
      <c r="CY50" s="134"/>
      <c r="CZ50" s="134"/>
      <c r="DA50" s="134"/>
      <c r="DB50" s="134"/>
      <c r="DC50" s="134"/>
      <c r="DD50" s="134"/>
    </row>
    <row r="51" spans="1:108" ht="21" customHeight="1" thickTop="1" thickBot="1" x14ac:dyDescent="0.35">
      <c r="A51" s="309"/>
      <c r="B51" s="310"/>
      <c r="C51" s="310"/>
      <c r="D51" s="310"/>
      <c r="E51" s="335"/>
      <c r="F51" s="310"/>
      <c r="G51" s="310"/>
      <c r="H51" s="310"/>
      <c r="I51" s="310"/>
      <c r="J51" s="309"/>
      <c r="K51" s="309"/>
      <c r="L51" s="357"/>
      <c r="M51" s="355"/>
      <c r="N51" s="175">
        <v>5</v>
      </c>
      <c r="O51" s="178"/>
      <c r="P51" s="187"/>
      <c r="Q51" s="187"/>
      <c r="R51" s="187"/>
      <c r="S51" s="187"/>
      <c r="T51" s="187"/>
      <c r="U51" s="187"/>
      <c r="V51" s="187"/>
      <c r="W51" s="99">
        <f t="shared" si="1"/>
        <v>0</v>
      </c>
      <c r="X51" s="100" t="str">
        <f t="shared" si="0"/>
        <v>DEBIL</v>
      </c>
      <c r="Y51" s="188"/>
      <c r="Z51" s="101" t="str">
        <f t="shared" si="2"/>
        <v/>
      </c>
      <c r="AA51" s="99" t="str">
        <f t="shared" si="3"/>
        <v>SI</v>
      </c>
      <c r="AB51" s="187"/>
      <c r="AC51" s="358"/>
      <c r="AD51" s="358"/>
      <c r="AE51" s="359"/>
      <c r="AF51" s="359"/>
      <c r="AG51" s="360"/>
      <c r="AH51" s="360"/>
      <c r="AI51" s="353"/>
      <c r="AJ51" s="353"/>
      <c r="AK51" s="357"/>
      <c r="AL51" s="355"/>
      <c r="AM51" s="362"/>
      <c r="AN51" s="176"/>
      <c r="AO51" s="175"/>
      <c r="AP51" s="184"/>
      <c r="AQ51" s="97"/>
      <c r="AR51" s="129"/>
      <c r="AS51" s="184"/>
      <c r="AT51" s="176"/>
      <c r="AU51" s="184"/>
      <c r="AV51" s="176"/>
      <c r="AW51" s="97"/>
      <c r="AX51" s="129"/>
      <c r="AY51" s="130"/>
      <c r="AZ51" s="129"/>
      <c r="BA51" s="129"/>
      <c r="BB51" s="130"/>
      <c r="BC51" s="97"/>
      <c r="BD51" s="97"/>
      <c r="BE51" s="129"/>
      <c r="BF51" s="129"/>
      <c r="BG51" s="130"/>
      <c r="BH51" s="97"/>
      <c r="BI51" s="97"/>
      <c r="BJ51" s="176"/>
      <c r="BK51" s="176"/>
      <c r="BL51" s="175"/>
      <c r="BM51" s="184"/>
      <c r="BN51" s="184"/>
      <c r="BO51" s="129"/>
      <c r="BP51" s="129"/>
      <c r="BQ51" s="130"/>
      <c r="BR51" s="97"/>
      <c r="BS51" s="97"/>
      <c r="BT51" s="97"/>
      <c r="BU51" s="129"/>
      <c r="BV51" s="129"/>
      <c r="BW51" s="129"/>
      <c r="BX51" s="97"/>
      <c r="BY51" s="129"/>
      <c r="BZ51" s="129"/>
      <c r="CA51" s="97"/>
      <c r="CB51" s="129"/>
      <c r="CC51" s="130"/>
      <c r="CD51" s="129"/>
      <c r="CE51" s="134"/>
      <c r="CF51" s="134"/>
      <c r="CG51" s="134"/>
      <c r="CH51" s="134"/>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row>
    <row r="52" spans="1:108" ht="21" customHeight="1" thickTop="1" thickBot="1" x14ac:dyDescent="0.35">
      <c r="A52" s="309"/>
      <c r="B52" s="310"/>
      <c r="C52" s="310"/>
      <c r="D52" s="310"/>
      <c r="E52" s="335"/>
      <c r="F52" s="310"/>
      <c r="G52" s="310"/>
      <c r="H52" s="310"/>
      <c r="I52" s="310"/>
      <c r="J52" s="309"/>
      <c r="K52" s="309"/>
      <c r="L52" s="357"/>
      <c r="M52" s="356"/>
      <c r="N52" s="175">
        <v>6</v>
      </c>
      <c r="O52" s="178"/>
      <c r="P52" s="187"/>
      <c r="Q52" s="187"/>
      <c r="R52" s="187"/>
      <c r="S52" s="187"/>
      <c r="T52" s="187"/>
      <c r="U52" s="187"/>
      <c r="V52" s="187"/>
      <c r="W52" s="99">
        <f t="shared" si="1"/>
        <v>0</v>
      </c>
      <c r="X52" s="100" t="str">
        <f t="shared" si="0"/>
        <v>DEBIL</v>
      </c>
      <c r="Y52" s="188"/>
      <c r="Z52" s="101" t="str">
        <f t="shared" si="2"/>
        <v/>
      </c>
      <c r="AA52" s="99" t="str">
        <f t="shared" si="3"/>
        <v>SI</v>
      </c>
      <c r="AB52" s="187"/>
      <c r="AC52" s="358"/>
      <c r="AD52" s="358"/>
      <c r="AE52" s="359"/>
      <c r="AF52" s="359"/>
      <c r="AG52" s="360"/>
      <c r="AH52" s="360"/>
      <c r="AI52" s="353"/>
      <c r="AJ52" s="353"/>
      <c r="AK52" s="357"/>
      <c r="AL52" s="356"/>
      <c r="AM52" s="363"/>
      <c r="AN52" s="176"/>
      <c r="AO52" s="175"/>
      <c r="AP52" s="184"/>
      <c r="AQ52" s="97"/>
      <c r="AR52" s="129"/>
      <c r="AS52" s="184"/>
      <c r="AT52" s="176"/>
      <c r="AU52" s="184"/>
      <c r="AV52" s="176"/>
      <c r="AW52" s="97"/>
      <c r="AX52" s="129"/>
      <c r="AY52" s="130"/>
      <c r="AZ52" s="129"/>
      <c r="BA52" s="129"/>
      <c r="BB52" s="130"/>
      <c r="BC52" s="97"/>
      <c r="BD52" s="97"/>
      <c r="BE52" s="129"/>
      <c r="BF52" s="129"/>
      <c r="BG52" s="130"/>
      <c r="BH52" s="97"/>
      <c r="BI52" s="97"/>
      <c r="BJ52" s="176"/>
      <c r="BK52" s="176"/>
      <c r="BL52" s="175"/>
      <c r="BM52" s="184"/>
      <c r="BN52" s="184"/>
      <c r="BO52" s="129"/>
      <c r="BP52" s="129"/>
      <c r="BQ52" s="130"/>
      <c r="BR52" s="97"/>
      <c r="BS52" s="97"/>
      <c r="BT52" s="97"/>
      <c r="BU52" s="129"/>
      <c r="BV52" s="129"/>
      <c r="BW52" s="129"/>
      <c r="BX52" s="97"/>
      <c r="BY52" s="129"/>
      <c r="BZ52" s="129"/>
      <c r="CA52" s="97"/>
      <c r="CB52" s="129"/>
      <c r="CC52" s="130"/>
      <c r="CD52" s="129"/>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row>
    <row r="53" spans="1:108" ht="21" customHeight="1" thickTop="1" thickBot="1" x14ac:dyDescent="0.35">
      <c r="A53" s="309">
        <v>9</v>
      </c>
      <c r="B53" s="310"/>
      <c r="C53" s="310"/>
      <c r="D53" s="310"/>
      <c r="E53" s="335"/>
      <c r="F53" s="310"/>
      <c r="G53" s="310"/>
      <c r="H53" s="310"/>
      <c r="I53" s="310"/>
      <c r="J53" s="309"/>
      <c r="K53" s="309"/>
      <c r="L53" s="357">
        <f>+(J53*K53)*4</f>
        <v>0</v>
      </c>
      <c r="M53" s="354" t="b">
        <f>IF(OR(AND(J53=3,K53=4),AND(J53=2,K53=5),AND(J53=2,K53=5),AND(L53=20),AND(L53&gt;=52,L53&lt;=100)),"ZONA RIESGO EXTREMA",IF(OR(AND(J53=5,K53=2),AND(J53=4,K53=3),AND(J53=1,K53=4),AND(L53=16),AND(L53&gt;=28,L53&lt;=48)),"ZONA RIESGO ALTA",IF(OR(AND(J53=1,K53=3),AND(J53=4,K53=1),AND(L53=24)),"ZONA RIESGO MODERADA",IF(AND(L53&gt;=4,L53&lt;=16),"ZONA RIESGO BAJA"))))</f>
        <v>0</v>
      </c>
      <c r="N53" s="175">
        <v>1</v>
      </c>
      <c r="O53" s="178"/>
      <c r="P53" s="187"/>
      <c r="Q53" s="187"/>
      <c r="R53" s="187"/>
      <c r="S53" s="187"/>
      <c r="T53" s="187"/>
      <c r="U53" s="187"/>
      <c r="V53" s="187"/>
      <c r="W53" s="99">
        <f t="shared" si="1"/>
        <v>0</v>
      </c>
      <c r="X53" s="100" t="str">
        <f t="shared" si="0"/>
        <v>DEBIL</v>
      </c>
      <c r="Y53" s="188"/>
      <c r="Z53" s="101" t="str">
        <f t="shared" si="2"/>
        <v/>
      </c>
      <c r="AA53" s="99" t="str">
        <f t="shared" si="3"/>
        <v>SI</v>
      </c>
      <c r="AB53" s="187"/>
      <c r="AC53" s="358">
        <f>IF(AND(W53&gt;0,SUM(W54:W58)=0),W53,IF(AND(SUM(W53:W54)&gt;0,SUM(W55:W58)=0),AVERAGE(W53:W54),IF(AND(SUM(W53:W55)&gt;0,SUM(W56:W58)=0),AVERAGE(W53:W55),IF(AND(SUM(W53:W56)&gt;0,SUM(W57:W58)=0),AVERAGE(W53:W56),IF(AND(SUM(W53:W57)&gt;0,W58=0),AVERAGE(W53:W57),AVERAGE(W53:W58))))))</f>
        <v>0</v>
      </c>
      <c r="AD53" s="358" t="str">
        <f>IF(AND(AC53&gt;=50,AC53&lt;=99),"MODERADO",IF(AND(AC53=100), "FUERTE",IF(AND(AC53&lt;50), "DEBIL")))</f>
        <v>DEBIL</v>
      </c>
      <c r="AE53" s="359"/>
      <c r="AF53" s="359"/>
      <c r="AG53" s="360" t="str">
        <f>IFERROR(_xlfn.IFS(AND(AD53="MODERADO",AE53="Directamente"),1,AND(AD53="FUERTE",AE53="Directamente"),2),"0")</f>
        <v>0</v>
      </c>
      <c r="AH53" s="360" t="str">
        <f>IFERROR(_xlfn.IFS(AND(AD53="MODERADO",AF53="Directamente"),1,AND(AD53="FUERTE",AF53="Directamente"),2,AND(AD53="FUERTE",AF53="Indirectamente"),1),"0")</f>
        <v>0</v>
      </c>
      <c r="AI53" s="353"/>
      <c r="AJ53" s="353"/>
      <c r="AK53" s="357">
        <f>+(AI53*AJ53)*4</f>
        <v>0</v>
      </c>
      <c r="AL53" s="354" t="b">
        <f>IF(OR(AND(AI53=3,AJ53=4),AND(AI53=2,AJ53=5),AND(AI53=2,AJ53=5),AND(AK53=20),AND(AK53&gt;=52,AK53&lt;=100)),"ZONA RIESGO EXTREMA",IF(OR(AND(AI53=5,AJ53=2),AND(AI53=4,AJ53=3),AND(AI53=1,AJ53=4),AND(AK53=16),AND(AK53&gt;=28,AK53&lt;=48)),"ZONA RIESGO ALTA",IF(OR(AND(AI53=1,AJ53=3),AND(AI53=4,AJ53=1),AND(AK53=24)),"ZONA RIESGO MODERADA",IF(AND(AK53&gt;=4,AK53&lt;=16),"ZONA RIESGO BAJA"))))</f>
        <v>0</v>
      </c>
      <c r="AM53" s="361"/>
      <c r="AN53" s="176"/>
      <c r="AO53" s="175"/>
      <c r="AP53" s="184"/>
      <c r="AQ53" s="97"/>
      <c r="AR53" s="129"/>
      <c r="AS53" s="184"/>
      <c r="AT53" s="176"/>
      <c r="AU53" s="184"/>
      <c r="AV53" s="176"/>
      <c r="AW53" s="97"/>
      <c r="AX53" s="129"/>
      <c r="AY53" s="130"/>
      <c r="AZ53" s="129"/>
      <c r="BA53" s="129"/>
      <c r="BB53" s="130"/>
      <c r="BC53" s="97"/>
      <c r="BD53" s="97"/>
      <c r="BE53" s="129"/>
      <c r="BF53" s="129"/>
      <c r="BG53" s="130"/>
      <c r="BH53" s="97"/>
      <c r="BI53" s="97"/>
      <c r="BJ53" s="176"/>
      <c r="BK53" s="176"/>
      <c r="BL53" s="175"/>
      <c r="BM53" s="184"/>
      <c r="BN53" s="184"/>
      <c r="BO53" s="129"/>
      <c r="BP53" s="129"/>
      <c r="BQ53" s="130"/>
      <c r="BR53" s="97"/>
      <c r="BS53" s="97"/>
      <c r="BT53" s="97"/>
      <c r="BU53" s="129"/>
      <c r="BV53" s="129"/>
      <c r="BW53" s="129"/>
      <c r="BX53" s="97"/>
      <c r="BY53" s="129"/>
      <c r="BZ53" s="129"/>
      <c r="CA53" s="97"/>
      <c r="CB53" s="129"/>
      <c r="CC53" s="130"/>
      <c r="CD53" s="129"/>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row>
    <row r="54" spans="1:108" ht="21" customHeight="1" thickTop="1" thickBot="1" x14ac:dyDescent="0.35">
      <c r="A54" s="309"/>
      <c r="B54" s="310"/>
      <c r="C54" s="310"/>
      <c r="D54" s="310"/>
      <c r="E54" s="335"/>
      <c r="F54" s="310"/>
      <c r="G54" s="310"/>
      <c r="H54" s="310"/>
      <c r="I54" s="310"/>
      <c r="J54" s="309"/>
      <c r="K54" s="309"/>
      <c r="L54" s="357"/>
      <c r="M54" s="355"/>
      <c r="N54" s="175">
        <v>2</v>
      </c>
      <c r="O54" s="178"/>
      <c r="P54" s="187"/>
      <c r="Q54" s="187"/>
      <c r="R54" s="187"/>
      <c r="S54" s="187"/>
      <c r="T54" s="187"/>
      <c r="U54" s="187"/>
      <c r="V54" s="187"/>
      <c r="W54" s="99">
        <f t="shared" si="1"/>
        <v>0</v>
      </c>
      <c r="X54" s="100" t="str">
        <f t="shared" si="0"/>
        <v>DEBIL</v>
      </c>
      <c r="Y54" s="188"/>
      <c r="Z54" s="101" t="str">
        <f t="shared" si="2"/>
        <v/>
      </c>
      <c r="AA54" s="99" t="str">
        <f t="shared" si="3"/>
        <v>SI</v>
      </c>
      <c r="AB54" s="187"/>
      <c r="AC54" s="358"/>
      <c r="AD54" s="358"/>
      <c r="AE54" s="359"/>
      <c r="AF54" s="359"/>
      <c r="AG54" s="360"/>
      <c r="AH54" s="360"/>
      <c r="AI54" s="353"/>
      <c r="AJ54" s="353"/>
      <c r="AK54" s="357"/>
      <c r="AL54" s="355"/>
      <c r="AM54" s="362"/>
      <c r="AN54" s="176"/>
      <c r="AO54" s="175"/>
      <c r="AP54" s="184"/>
      <c r="AQ54" s="97"/>
      <c r="AR54" s="129"/>
      <c r="AS54" s="184"/>
      <c r="AT54" s="176"/>
      <c r="AU54" s="184"/>
      <c r="AV54" s="176"/>
      <c r="AW54" s="97"/>
      <c r="AX54" s="129"/>
      <c r="AY54" s="130"/>
      <c r="AZ54" s="129"/>
      <c r="BA54" s="129"/>
      <c r="BB54" s="130"/>
      <c r="BC54" s="97"/>
      <c r="BD54" s="97"/>
      <c r="BE54" s="129"/>
      <c r="BF54" s="129"/>
      <c r="BG54" s="130"/>
      <c r="BH54" s="97"/>
      <c r="BI54" s="97"/>
      <c r="BJ54" s="176"/>
      <c r="BK54" s="176"/>
      <c r="BL54" s="175"/>
      <c r="BM54" s="184"/>
      <c r="BN54" s="184"/>
      <c r="BO54" s="129"/>
      <c r="BP54" s="129"/>
      <c r="BQ54" s="130"/>
      <c r="BR54" s="97"/>
      <c r="BS54" s="97"/>
      <c r="BT54" s="97"/>
      <c r="BU54" s="129"/>
      <c r="BV54" s="129"/>
      <c r="BW54" s="129"/>
      <c r="BX54" s="97"/>
      <c r="BY54" s="129"/>
      <c r="BZ54" s="129"/>
      <c r="CA54" s="97"/>
      <c r="CB54" s="129"/>
      <c r="CC54" s="130"/>
      <c r="CD54" s="129"/>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row>
    <row r="55" spans="1:108" ht="21" customHeight="1" thickTop="1" thickBot="1" x14ac:dyDescent="0.35">
      <c r="A55" s="309"/>
      <c r="B55" s="310"/>
      <c r="C55" s="310"/>
      <c r="D55" s="310"/>
      <c r="E55" s="335"/>
      <c r="F55" s="310"/>
      <c r="G55" s="310"/>
      <c r="H55" s="310"/>
      <c r="I55" s="310"/>
      <c r="J55" s="309"/>
      <c r="K55" s="309"/>
      <c r="L55" s="357"/>
      <c r="M55" s="355"/>
      <c r="N55" s="175">
        <v>3</v>
      </c>
      <c r="O55" s="180"/>
      <c r="P55" s="187"/>
      <c r="Q55" s="187"/>
      <c r="R55" s="187"/>
      <c r="S55" s="187"/>
      <c r="T55" s="187"/>
      <c r="U55" s="187"/>
      <c r="V55" s="187"/>
      <c r="W55" s="99">
        <f t="shared" si="1"/>
        <v>0</v>
      </c>
      <c r="X55" s="100" t="str">
        <f t="shared" si="0"/>
        <v>DEBIL</v>
      </c>
      <c r="Y55" s="188"/>
      <c r="Z55" s="101" t="str">
        <f t="shared" si="2"/>
        <v/>
      </c>
      <c r="AA55" s="99" t="str">
        <f t="shared" si="3"/>
        <v>SI</v>
      </c>
      <c r="AB55" s="187"/>
      <c r="AC55" s="358"/>
      <c r="AD55" s="358"/>
      <c r="AE55" s="359"/>
      <c r="AF55" s="359"/>
      <c r="AG55" s="360"/>
      <c r="AH55" s="360"/>
      <c r="AI55" s="353"/>
      <c r="AJ55" s="353"/>
      <c r="AK55" s="357"/>
      <c r="AL55" s="355"/>
      <c r="AM55" s="362"/>
      <c r="AN55" s="176"/>
      <c r="AO55" s="175"/>
      <c r="AP55" s="184"/>
      <c r="AQ55" s="97"/>
      <c r="AR55" s="129"/>
      <c r="AS55" s="184"/>
      <c r="AT55" s="176"/>
      <c r="AU55" s="184"/>
      <c r="AV55" s="176"/>
      <c r="AW55" s="97"/>
      <c r="AX55" s="129"/>
      <c r="AY55" s="130"/>
      <c r="AZ55" s="129"/>
      <c r="BA55" s="129"/>
      <c r="BB55" s="130"/>
      <c r="BC55" s="97"/>
      <c r="BD55" s="97"/>
      <c r="BE55" s="129"/>
      <c r="BF55" s="129"/>
      <c r="BG55" s="130"/>
      <c r="BH55" s="97"/>
      <c r="BI55" s="97"/>
      <c r="BJ55" s="176"/>
      <c r="BK55" s="176"/>
      <c r="BL55" s="175"/>
      <c r="BM55" s="184"/>
      <c r="BN55" s="184"/>
      <c r="BO55" s="129"/>
      <c r="BP55" s="129"/>
      <c r="BQ55" s="130"/>
      <c r="BR55" s="97"/>
      <c r="BS55" s="97"/>
      <c r="BT55" s="97"/>
      <c r="BU55" s="129"/>
      <c r="BV55" s="129"/>
      <c r="BW55" s="129"/>
      <c r="BX55" s="97"/>
      <c r="BY55" s="129"/>
      <c r="BZ55" s="129"/>
      <c r="CA55" s="97"/>
      <c r="CB55" s="129"/>
      <c r="CC55" s="130"/>
      <c r="CD55" s="129"/>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row>
    <row r="56" spans="1:108" ht="21" customHeight="1" thickTop="1" thickBot="1" x14ac:dyDescent="0.35">
      <c r="A56" s="309"/>
      <c r="B56" s="310"/>
      <c r="C56" s="310"/>
      <c r="D56" s="310"/>
      <c r="E56" s="335"/>
      <c r="F56" s="310"/>
      <c r="G56" s="310"/>
      <c r="H56" s="310"/>
      <c r="I56" s="310"/>
      <c r="J56" s="309"/>
      <c r="K56" s="309"/>
      <c r="L56" s="357"/>
      <c r="M56" s="355"/>
      <c r="N56" s="175">
        <v>4</v>
      </c>
      <c r="O56" s="178"/>
      <c r="P56" s="187"/>
      <c r="Q56" s="187"/>
      <c r="R56" s="187"/>
      <c r="S56" s="187"/>
      <c r="T56" s="187"/>
      <c r="U56" s="187"/>
      <c r="V56" s="187"/>
      <c r="W56" s="99">
        <f t="shared" si="1"/>
        <v>0</v>
      </c>
      <c r="X56" s="100" t="str">
        <f t="shared" si="0"/>
        <v>DEBIL</v>
      </c>
      <c r="Y56" s="188"/>
      <c r="Z56" s="101" t="str">
        <f t="shared" si="2"/>
        <v/>
      </c>
      <c r="AA56" s="99" t="str">
        <f t="shared" si="3"/>
        <v>SI</v>
      </c>
      <c r="AB56" s="187"/>
      <c r="AC56" s="358"/>
      <c r="AD56" s="358"/>
      <c r="AE56" s="359"/>
      <c r="AF56" s="359"/>
      <c r="AG56" s="360"/>
      <c r="AH56" s="360"/>
      <c r="AI56" s="353"/>
      <c r="AJ56" s="353"/>
      <c r="AK56" s="357"/>
      <c r="AL56" s="355"/>
      <c r="AM56" s="362"/>
      <c r="AN56" s="176"/>
      <c r="AO56" s="175"/>
      <c r="AP56" s="184"/>
      <c r="AQ56" s="97"/>
      <c r="AR56" s="129"/>
      <c r="AS56" s="184"/>
      <c r="AT56" s="176"/>
      <c r="AU56" s="184"/>
      <c r="AV56" s="176"/>
      <c r="AW56" s="97"/>
      <c r="AX56" s="129"/>
      <c r="AY56" s="130"/>
      <c r="AZ56" s="129"/>
      <c r="BA56" s="129"/>
      <c r="BB56" s="130"/>
      <c r="BC56" s="97"/>
      <c r="BD56" s="97"/>
      <c r="BE56" s="129"/>
      <c r="BF56" s="129"/>
      <c r="BG56" s="130"/>
      <c r="BH56" s="97"/>
      <c r="BI56" s="97"/>
      <c r="BJ56" s="176"/>
      <c r="BK56" s="176"/>
      <c r="BL56" s="175"/>
      <c r="BM56" s="184"/>
      <c r="BN56" s="184"/>
      <c r="BO56" s="129"/>
      <c r="BP56" s="129"/>
      <c r="BQ56" s="130"/>
      <c r="BR56" s="97"/>
      <c r="BS56" s="97"/>
      <c r="BT56" s="97"/>
      <c r="BU56" s="129"/>
      <c r="BV56" s="129"/>
      <c r="BW56" s="129"/>
      <c r="BX56" s="97"/>
      <c r="BY56" s="129"/>
      <c r="BZ56" s="129"/>
      <c r="CA56" s="97"/>
      <c r="CB56" s="129"/>
      <c r="CC56" s="130"/>
      <c r="CD56" s="129"/>
      <c r="CE56" s="134"/>
      <c r="CF56" s="134"/>
      <c r="CG56" s="134"/>
      <c r="CH56" s="134"/>
      <c r="CI56" s="134"/>
      <c r="CJ56" s="134"/>
      <c r="CK56" s="134"/>
      <c r="CL56" s="134"/>
      <c r="CM56" s="134"/>
      <c r="CN56" s="134"/>
      <c r="CO56" s="134"/>
      <c r="CP56" s="134"/>
      <c r="CQ56" s="134"/>
      <c r="CR56" s="134"/>
      <c r="CS56" s="134"/>
      <c r="CT56" s="134"/>
      <c r="CU56" s="134"/>
      <c r="CV56" s="134"/>
      <c r="CW56" s="134"/>
      <c r="CX56" s="134"/>
      <c r="CY56" s="134"/>
      <c r="CZ56" s="134"/>
      <c r="DA56" s="134"/>
      <c r="DB56" s="134"/>
      <c r="DC56" s="134"/>
      <c r="DD56" s="134"/>
    </row>
    <row r="57" spans="1:108" ht="21" customHeight="1" thickTop="1" thickBot="1" x14ac:dyDescent="0.35">
      <c r="A57" s="309"/>
      <c r="B57" s="310"/>
      <c r="C57" s="310"/>
      <c r="D57" s="310"/>
      <c r="E57" s="335"/>
      <c r="F57" s="310"/>
      <c r="G57" s="310"/>
      <c r="H57" s="310"/>
      <c r="I57" s="310"/>
      <c r="J57" s="309"/>
      <c r="K57" s="309"/>
      <c r="L57" s="357"/>
      <c r="M57" s="355"/>
      <c r="N57" s="175">
        <v>5</v>
      </c>
      <c r="O57" s="178"/>
      <c r="P57" s="187"/>
      <c r="Q57" s="187"/>
      <c r="R57" s="187"/>
      <c r="S57" s="187"/>
      <c r="T57" s="187"/>
      <c r="U57" s="187"/>
      <c r="V57" s="187"/>
      <c r="W57" s="99">
        <f t="shared" si="1"/>
        <v>0</v>
      </c>
      <c r="X57" s="100" t="str">
        <f t="shared" si="0"/>
        <v>DEBIL</v>
      </c>
      <c r="Y57" s="188"/>
      <c r="Z57" s="101" t="str">
        <f t="shared" si="2"/>
        <v/>
      </c>
      <c r="AA57" s="99" t="str">
        <f t="shared" si="3"/>
        <v>SI</v>
      </c>
      <c r="AB57" s="187"/>
      <c r="AC57" s="358"/>
      <c r="AD57" s="358"/>
      <c r="AE57" s="359"/>
      <c r="AF57" s="359"/>
      <c r="AG57" s="360"/>
      <c r="AH57" s="360"/>
      <c r="AI57" s="353"/>
      <c r="AJ57" s="353"/>
      <c r="AK57" s="357"/>
      <c r="AL57" s="355"/>
      <c r="AM57" s="362"/>
      <c r="AN57" s="176"/>
      <c r="AO57" s="175"/>
      <c r="AP57" s="184"/>
      <c r="AQ57" s="97"/>
      <c r="AR57" s="129"/>
      <c r="AS57" s="97"/>
      <c r="AT57" s="129"/>
      <c r="AU57" s="184"/>
      <c r="AV57" s="176"/>
      <c r="AW57" s="97"/>
      <c r="AX57" s="129"/>
      <c r="AY57" s="130"/>
      <c r="AZ57" s="129"/>
      <c r="BA57" s="129"/>
      <c r="BB57" s="130"/>
      <c r="BC57" s="97"/>
      <c r="BD57" s="97"/>
      <c r="BE57" s="129"/>
      <c r="BF57" s="129"/>
      <c r="BG57" s="130"/>
      <c r="BH57" s="97"/>
      <c r="BI57" s="97"/>
      <c r="BJ57" s="176"/>
      <c r="BK57" s="176"/>
      <c r="BL57" s="175"/>
      <c r="BM57" s="184"/>
      <c r="BN57" s="184"/>
      <c r="BO57" s="129"/>
      <c r="BP57" s="129"/>
      <c r="BQ57" s="130"/>
      <c r="BR57" s="97"/>
      <c r="BS57" s="97"/>
      <c r="BT57" s="97"/>
      <c r="BU57" s="129"/>
      <c r="BV57" s="129"/>
      <c r="BW57" s="129"/>
      <c r="BX57" s="97"/>
      <c r="BY57" s="129"/>
      <c r="BZ57" s="129"/>
      <c r="CA57" s="97"/>
      <c r="CB57" s="129"/>
      <c r="CC57" s="130"/>
      <c r="CD57" s="129"/>
      <c r="CE57" s="134"/>
      <c r="CF57" s="134"/>
      <c r="CG57" s="134"/>
      <c r="CH57" s="134"/>
      <c r="CI57" s="134"/>
      <c r="CJ57" s="134"/>
      <c r="CK57" s="134"/>
      <c r="CL57" s="134"/>
      <c r="CM57" s="134"/>
      <c r="CN57" s="134"/>
      <c r="CO57" s="134"/>
      <c r="CP57" s="134"/>
      <c r="CQ57" s="134"/>
      <c r="CR57" s="134"/>
      <c r="CS57" s="134"/>
      <c r="CT57" s="134"/>
      <c r="CU57" s="134"/>
      <c r="CV57" s="134"/>
      <c r="CW57" s="134"/>
      <c r="CX57" s="134"/>
      <c r="CY57" s="134"/>
      <c r="CZ57" s="134"/>
      <c r="DA57" s="134"/>
      <c r="DB57" s="134"/>
      <c r="DC57" s="134"/>
      <c r="DD57" s="134"/>
    </row>
    <row r="58" spans="1:108" ht="21" customHeight="1" thickTop="1" thickBot="1" x14ac:dyDescent="0.35">
      <c r="A58" s="309"/>
      <c r="B58" s="310"/>
      <c r="C58" s="310"/>
      <c r="D58" s="310"/>
      <c r="E58" s="335"/>
      <c r="F58" s="310"/>
      <c r="G58" s="310"/>
      <c r="H58" s="310"/>
      <c r="I58" s="310"/>
      <c r="J58" s="309"/>
      <c r="K58" s="309"/>
      <c r="L58" s="357"/>
      <c r="M58" s="356"/>
      <c r="N58" s="175">
        <v>6</v>
      </c>
      <c r="O58" s="178"/>
      <c r="P58" s="187"/>
      <c r="Q58" s="187"/>
      <c r="R58" s="187"/>
      <c r="S58" s="187"/>
      <c r="T58" s="187"/>
      <c r="U58" s="187"/>
      <c r="V58" s="187"/>
      <c r="W58" s="99">
        <f t="shared" si="1"/>
        <v>0</v>
      </c>
      <c r="X58" s="100" t="str">
        <f t="shared" si="0"/>
        <v>DEBIL</v>
      </c>
      <c r="Y58" s="188"/>
      <c r="Z58" s="101" t="str">
        <f t="shared" si="2"/>
        <v/>
      </c>
      <c r="AA58" s="99" t="str">
        <f t="shared" si="3"/>
        <v>SI</v>
      </c>
      <c r="AB58" s="187"/>
      <c r="AC58" s="358"/>
      <c r="AD58" s="358"/>
      <c r="AE58" s="359"/>
      <c r="AF58" s="359"/>
      <c r="AG58" s="360"/>
      <c r="AH58" s="360"/>
      <c r="AI58" s="353"/>
      <c r="AJ58" s="353"/>
      <c r="AK58" s="357"/>
      <c r="AL58" s="356"/>
      <c r="AM58" s="363"/>
      <c r="AN58" s="176"/>
      <c r="AO58" s="175"/>
      <c r="AP58" s="184"/>
      <c r="AQ58" s="97"/>
      <c r="AR58" s="129"/>
      <c r="AS58" s="97"/>
      <c r="AT58" s="129"/>
      <c r="AU58" s="184"/>
      <c r="AV58" s="176"/>
      <c r="AW58" s="97"/>
      <c r="AX58" s="129"/>
      <c r="AY58" s="130"/>
      <c r="AZ58" s="129"/>
      <c r="BA58" s="129"/>
      <c r="BB58" s="130"/>
      <c r="BC58" s="97"/>
      <c r="BD58" s="97"/>
      <c r="BE58" s="129"/>
      <c r="BF58" s="129"/>
      <c r="BG58" s="130"/>
      <c r="BH58" s="97"/>
      <c r="BI58" s="97"/>
      <c r="BJ58" s="176"/>
      <c r="BK58" s="176"/>
      <c r="BL58" s="175"/>
      <c r="BM58" s="184"/>
      <c r="BN58" s="184"/>
      <c r="BO58" s="129"/>
      <c r="BP58" s="129"/>
      <c r="BQ58" s="130"/>
      <c r="BR58" s="97"/>
      <c r="BS58" s="97"/>
      <c r="BT58" s="97"/>
      <c r="BU58" s="129"/>
      <c r="BV58" s="129"/>
      <c r="BW58" s="129"/>
      <c r="BX58" s="97"/>
      <c r="BY58" s="129"/>
      <c r="BZ58" s="129"/>
      <c r="CA58" s="97"/>
      <c r="CB58" s="129"/>
      <c r="CC58" s="130"/>
      <c r="CD58" s="129"/>
      <c r="CE58" s="134"/>
      <c r="CF58" s="134"/>
      <c r="CG58" s="134"/>
      <c r="CH58" s="134"/>
      <c r="CI58" s="134"/>
      <c r="CJ58" s="134"/>
      <c r="CK58" s="134"/>
      <c r="CL58" s="134"/>
      <c r="CM58" s="134"/>
      <c r="CN58" s="134"/>
      <c r="CO58" s="134"/>
      <c r="CP58" s="134"/>
      <c r="CQ58" s="134"/>
      <c r="CR58" s="134"/>
      <c r="CS58" s="134"/>
      <c r="CT58" s="134"/>
      <c r="CU58" s="134"/>
      <c r="CV58" s="134"/>
      <c r="CW58" s="134"/>
      <c r="CX58" s="134"/>
      <c r="CY58" s="134"/>
      <c r="CZ58" s="134"/>
      <c r="DA58" s="134"/>
      <c r="DB58" s="134"/>
      <c r="DC58" s="134"/>
      <c r="DD58" s="134"/>
    </row>
    <row r="59" spans="1:108" ht="21" customHeight="1" thickTop="1" thickBot="1" x14ac:dyDescent="0.35">
      <c r="A59" s="309">
        <v>10</v>
      </c>
      <c r="B59" s="310"/>
      <c r="C59" s="310"/>
      <c r="D59" s="310"/>
      <c r="E59" s="335"/>
      <c r="F59" s="310"/>
      <c r="G59" s="310"/>
      <c r="H59" s="310"/>
      <c r="I59" s="310"/>
      <c r="J59" s="309"/>
      <c r="K59" s="309"/>
      <c r="L59" s="357">
        <f>+(J59*K59)*4</f>
        <v>0</v>
      </c>
      <c r="M59" s="354" t="b">
        <f>IF(OR(AND(J59=3,K59=4),AND(J59=2,K59=5),AND(J59=2,K59=5),AND(L59=20),AND(L59&gt;=52,L59&lt;=100)),"ZONA RIESGO EXTREMA",IF(OR(AND(J59=5,K59=2),AND(J59=4,K59=3),AND(J59=1,K59=4),AND(L59=16),AND(L59&gt;=28,L59&lt;=48)),"ZONA RIESGO ALTA",IF(OR(AND(J59=1,K59=3),AND(J59=4,K59=1),AND(L59=24)),"ZONA RIESGO MODERADA",IF(AND(L59&gt;=4,L59&lt;=16),"ZONA RIESGO BAJA"))))</f>
        <v>0</v>
      </c>
      <c r="N59" s="175">
        <v>1</v>
      </c>
      <c r="O59" s="178"/>
      <c r="P59" s="187"/>
      <c r="Q59" s="187"/>
      <c r="R59" s="187"/>
      <c r="S59" s="187"/>
      <c r="T59" s="187"/>
      <c r="U59" s="187"/>
      <c r="V59" s="187"/>
      <c r="W59" s="99">
        <f t="shared" si="1"/>
        <v>0</v>
      </c>
      <c r="X59" s="100" t="str">
        <f t="shared" si="0"/>
        <v>DEBIL</v>
      </c>
      <c r="Y59" s="188"/>
      <c r="Z59" s="101" t="str">
        <f t="shared" si="2"/>
        <v/>
      </c>
      <c r="AA59" s="99" t="str">
        <f t="shared" si="3"/>
        <v>SI</v>
      </c>
      <c r="AB59" s="187"/>
      <c r="AC59" s="358">
        <f>IF(AND(W59&gt;0,SUM(W60:W64)=0),W59,IF(AND(SUM(W59:W60)&gt;0,SUM(W61:W64)=0),AVERAGE(W59:W60),IF(AND(SUM(W59:W61)&gt;0,SUM(W62:W64)=0),AVERAGE(W59:W61),IF(AND(SUM(W59:W62)&gt;0,SUM(W63:W64)=0),AVERAGE(W59:W62),IF(AND(SUM(W59:W63)&gt;0,W64=0),AVERAGE(W59:W63),AVERAGE(W59:W64))))))</f>
        <v>0</v>
      </c>
      <c r="AD59" s="358" t="str">
        <f>IF(AND(AC59&gt;=50,AC59&lt;=99),"MODERADO",IF(AND(AC59=100), "FUERTE",IF(AND(AC59&lt;50), "DEBIL")))</f>
        <v>DEBIL</v>
      </c>
      <c r="AE59" s="359"/>
      <c r="AF59" s="359"/>
      <c r="AG59" s="360" t="str">
        <f>IFERROR(_xlfn.IFS(AND(AD59="MODERADO",AE59="Directamente"),1,AND(AD59="FUERTE",AE59="Directamente"),2),"0")</f>
        <v>0</v>
      </c>
      <c r="AH59" s="360" t="str">
        <f>IFERROR(_xlfn.IFS(AND(AD59="MODERADO",AF59="Directamente"),1,AND(AD59="FUERTE",AF59="Directamente"),2,AND(AD59="FUERTE",AF59="Indirectamente"),1),"0")</f>
        <v>0</v>
      </c>
      <c r="AI59" s="353"/>
      <c r="AJ59" s="353"/>
      <c r="AK59" s="357">
        <f>+(AI59*AJ59)*4</f>
        <v>0</v>
      </c>
      <c r="AL59" s="354" t="b">
        <f>IF(OR(AND(AI59=3,AJ59=4),AND(AI59=2,AJ59=5),AND(AI59=2,AJ59=5),AND(AK59=20),AND(AK59&gt;=52,AK59&lt;=100)),"ZONA RIESGO EXTREMA",IF(OR(AND(AI59=5,AJ59=2),AND(AI59=4,AJ59=3),AND(AI59=1,AJ59=4),AND(AK59=16),AND(AK59&gt;=28,AK59&lt;=48)),"ZONA RIESGO ALTA",IF(OR(AND(AI59=1,AJ59=3),AND(AI59=4,AJ59=1),AND(AK59=24)),"ZONA RIESGO MODERADA",IF(AND(AK59&gt;=4,AK59&lt;=16),"ZONA RIESGO BAJA"))))</f>
        <v>0</v>
      </c>
      <c r="AM59" s="361"/>
      <c r="AN59" s="176"/>
      <c r="AO59" s="175"/>
      <c r="AP59" s="184"/>
      <c r="AQ59" s="97"/>
      <c r="AR59" s="129"/>
      <c r="AS59" s="97"/>
      <c r="AT59" s="129"/>
      <c r="AU59" s="184"/>
      <c r="AV59" s="176"/>
      <c r="AW59" s="97"/>
      <c r="AX59" s="129"/>
      <c r="AY59" s="130"/>
      <c r="AZ59" s="129"/>
      <c r="BA59" s="129"/>
      <c r="BB59" s="130"/>
      <c r="BC59" s="97"/>
      <c r="BD59" s="97"/>
      <c r="BE59" s="129"/>
      <c r="BF59" s="129"/>
      <c r="BG59" s="130"/>
      <c r="BH59" s="97"/>
      <c r="BI59" s="97"/>
      <c r="BJ59" s="176"/>
      <c r="BK59" s="176"/>
      <c r="BL59" s="175"/>
      <c r="BM59" s="184"/>
      <c r="BN59" s="184"/>
      <c r="BO59" s="129"/>
      <c r="BP59" s="129"/>
      <c r="BQ59" s="130"/>
      <c r="BR59" s="97"/>
      <c r="BS59" s="97"/>
      <c r="BT59" s="97"/>
      <c r="BU59" s="129"/>
      <c r="BV59" s="129"/>
      <c r="BW59" s="129"/>
      <c r="BX59" s="97"/>
      <c r="BY59" s="129"/>
      <c r="BZ59" s="129"/>
      <c r="CA59" s="97"/>
      <c r="CB59" s="129"/>
      <c r="CC59" s="130"/>
      <c r="CD59" s="129"/>
      <c r="CE59" s="134"/>
      <c r="CF59" s="134"/>
      <c r="CG59" s="134"/>
      <c r="CH59" s="134"/>
      <c r="CI59" s="134"/>
      <c r="CJ59" s="134"/>
      <c r="CK59" s="134"/>
      <c r="CL59" s="134"/>
      <c r="CM59" s="134"/>
      <c r="CN59" s="134"/>
      <c r="CO59" s="134"/>
      <c r="CP59" s="134"/>
      <c r="CQ59" s="134"/>
      <c r="CR59" s="134"/>
      <c r="CS59" s="134"/>
      <c r="CT59" s="134"/>
      <c r="CU59" s="134"/>
      <c r="CV59" s="134"/>
      <c r="CW59" s="134"/>
      <c r="CX59" s="134"/>
      <c r="CY59" s="134"/>
      <c r="CZ59" s="134"/>
      <c r="DA59" s="134"/>
      <c r="DB59" s="134"/>
      <c r="DC59" s="134"/>
      <c r="DD59" s="134"/>
    </row>
    <row r="60" spans="1:108" ht="21" customHeight="1" thickTop="1" thickBot="1" x14ac:dyDescent="0.35">
      <c r="A60" s="309"/>
      <c r="B60" s="310"/>
      <c r="C60" s="310"/>
      <c r="D60" s="310"/>
      <c r="E60" s="335"/>
      <c r="F60" s="310"/>
      <c r="G60" s="310"/>
      <c r="H60" s="310"/>
      <c r="I60" s="310"/>
      <c r="J60" s="309"/>
      <c r="K60" s="309"/>
      <c r="L60" s="357"/>
      <c r="M60" s="355"/>
      <c r="N60" s="175">
        <v>2</v>
      </c>
      <c r="O60" s="178"/>
      <c r="P60" s="187"/>
      <c r="Q60" s="187"/>
      <c r="R60" s="187"/>
      <c r="S60" s="187"/>
      <c r="T60" s="187"/>
      <c r="U60" s="187"/>
      <c r="V60" s="187"/>
      <c r="W60" s="99">
        <f t="shared" si="1"/>
        <v>0</v>
      </c>
      <c r="X60" s="100" t="str">
        <f t="shared" si="0"/>
        <v>DEBIL</v>
      </c>
      <c r="Y60" s="188"/>
      <c r="Z60" s="101" t="str">
        <f t="shared" si="2"/>
        <v/>
      </c>
      <c r="AA60" s="99" t="str">
        <f t="shared" si="3"/>
        <v>SI</v>
      </c>
      <c r="AB60" s="187"/>
      <c r="AC60" s="358"/>
      <c r="AD60" s="358"/>
      <c r="AE60" s="359"/>
      <c r="AF60" s="359"/>
      <c r="AG60" s="360"/>
      <c r="AH60" s="360"/>
      <c r="AI60" s="353"/>
      <c r="AJ60" s="353"/>
      <c r="AK60" s="357"/>
      <c r="AL60" s="355"/>
      <c r="AM60" s="362"/>
      <c r="AN60" s="176"/>
      <c r="AO60" s="175"/>
      <c r="AP60" s="184"/>
      <c r="AQ60" s="97"/>
      <c r="AR60" s="129"/>
      <c r="AS60" s="97"/>
      <c r="AT60" s="129"/>
      <c r="AU60" s="184"/>
      <c r="AV60" s="176"/>
      <c r="AW60" s="97"/>
      <c r="AX60" s="129"/>
      <c r="AY60" s="130"/>
      <c r="AZ60" s="129"/>
      <c r="BA60" s="129"/>
      <c r="BB60" s="130"/>
      <c r="BC60" s="97"/>
      <c r="BD60" s="97"/>
      <c r="BE60" s="129"/>
      <c r="BF60" s="129"/>
      <c r="BG60" s="130"/>
      <c r="BH60" s="97"/>
      <c r="BI60" s="97"/>
      <c r="BJ60" s="176"/>
      <c r="BK60" s="176"/>
      <c r="BL60" s="175"/>
      <c r="BM60" s="184"/>
      <c r="BN60" s="184"/>
      <c r="BO60" s="129"/>
      <c r="BP60" s="129"/>
      <c r="BQ60" s="130"/>
      <c r="BR60" s="97"/>
      <c r="BS60" s="97"/>
      <c r="BT60" s="97"/>
      <c r="BU60" s="129"/>
      <c r="BV60" s="129"/>
      <c r="BW60" s="129"/>
      <c r="BX60" s="97"/>
      <c r="BY60" s="129"/>
      <c r="BZ60" s="129"/>
      <c r="CA60" s="97"/>
      <c r="CB60" s="129"/>
      <c r="CC60" s="130"/>
      <c r="CD60" s="129"/>
    </row>
    <row r="61" spans="1:108" ht="21" customHeight="1" thickTop="1" thickBot="1" x14ac:dyDescent="0.35">
      <c r="A61" s="309"/>
      <c r="B61" s="310"/>
      <c r="C61" s="310"/>
      <c r="D61" s="310"/>
      <c r="E61" s="335"/>
      <c r="F61" s="310"/>
      <c r="G61" s="310"/>
      <c r="H61" s="310"/>
      <c r="I61" s="310"/>
      <c r="J61" s="309"/>
      <c r="K61" s="309"/>
      <c r="L61" s="357"/>
      <c r="M61" s="355"/>
      <c r="N61" s="175">
        <v>3</v>
      </c>
      <c r="O61" s="180"/>
      <c r="P61" s="187"/>
      <c r="Q61" s="187"/>
      <c r="R61" s="187"/>
      <c r="S61" s="187"/>
      <c r="T61" s="187"/>
      <c r="U61" s="187"/>
      <c r="V61" s="187"/>
      <c r="W61" s="99">
        <f t="shared" si="1"/>
        <v>0</v>
      </c>
      <c r="X61" s="100" t="str">
        <f t="shared" si="0"/>
        <v>DEBIL</v>
      </c>
      <c r="Y61" s="188"/>
      <c r="Z61" s="101" t="str">
        <f t="shared" si="2"/>
        <v/>
      </c>
      <c r="AA61" s="99" t="str">
        <f t="shared" si="3"/>
        <v>SI</v>
      </c>
      <c r="AB61" s="187"/>
      <c r="AC61" s="358"/>
      <c r="AD61" s="358"/>
      <c r="AE61" s="359"/>
      <c r="AF61" s="359"/>
      <c r="AG61" s="360"/>
      <c r="AH61" s="360"/>
      <c r="AI61" s="353"/>
      <c r="AJ61" s="353"/>
      <c r="AK61" s="357"/>
      <c r="AL61" s="355"/>
      <c r="AM61" s="362"/>
      <c r="AN61" s="176"/>
      <c r="AO61" s="175"/>
      <c r="AP61" s="184"/>
      <c r="AQ61" s="97"/>
      <c r="AR61" s="129"/>
      <c r="AS61" s="97"/>
      <c r="AT61" s="129"/>
      <c r="AU61" s="184"/>
      <c r="AV61" s="176"/>
      <c r="AW61" s="97"/>
      <c r="AX61" s="129"/>
      <c r="AY61" s="130"/>
      <c r="AZ61" s="129"/>
      <c r="BA61" s="129"/>
      <c r="BB61" s="130"/>
      <c r="BC61" s="97"/>
      <c r="BD61" s="97"/>
      <c r="BE61" s="129"/>
      <c r="BF61" s="129"/>
      <c r="BG61" s="130"/>
      <c r="BH61" s="97"/>
      <c r="BI61" s="97"/>
      <c r="BJ61" s="176"/>
      <c r="BK61" s="176"/>
      <c r="BL61" s="175"/>
      <c r="BM61" s="184"/>
      <c r="BN61" s="184"/>
      <c r="BO61" s="129"/>
      <c r="BP61" s="129"/>
      <c r="BQ61" s="130"/>
      <c r="BR61" s="97"/>
      <c r="BS61" s="97"/>
      <c r="BT61" s="97"/>
      <c r="BU61" s="129"/>
      <c r="BV61" s="129"/>
      <c r="BW61" s="129"/>
      <c r="BX61" s="97"/>
      <c r="BY61" s="129"/>
      <c r="BZ61" s="129"/>
      <c r="CA61" s="97"/>
      <c r="CB61" s="129"/>
      <c r="CC61" s="130"/>
      <c r="CD61" s="129"/>
    </row>
    <row r="62" spans="1:108" ht="21" customHeight="1" thickTop="1" thickBot="1" x14ac:dyDescent="0.35">
      <c r="A62" s="309"/>
      <c r="B62" s="310"/>
      <c r="C62" s="310"/>
      <c r="D62" s="310"/>
      <c r="E62" s="335"/>
      <c r="F62" s="310"/>
      <c r="G62" s="310"/>
      <c r="H62" s="310"/>
      <c r="I62" s="310"/>
      <c r="J62" s="309"/>
      <c r="K62" s="309"/>
      <c r="L62" s="357"/>
      <c r="M62" s="355"/>
      <c r="N62" s="175">
        <v>4</v>
      </c>
      <c r="O62" s="178"/>
      <c r="P62" s="187"/>
      <c r="Q62" s="187"/>
      <c r="R62" s="187"/>
      <c r="S62" s="187"/>
      <c r="T62" s="187"/>
      <c r="U62" s="187"/>
      <c r="V62" s="187"/>
      <c r="W62" s="99">
        <f t="shared" si="1"/>
        <v>0</v>
      </c>
      <c r="X62" s="100" t="str">
        <f t="shared" si="0"/>
        <v>DEBIL</v>
      </c>
      <c r="Y62" s="188"/>
      <c r="Z62" s="101" t="str">
        <f t="shared" si="2"/>
        <v/>
      </c>
      <c r="AA62" s="99" t="str">
        <f t="shared" si="3"/>
        <v>SI</v>
      </c>
      <c r="AB62" s="187"/>
      <c r="AC62" s="358"/>
      <c r="AD62" s="358"/>
      <c r="AE62" s="359"/>
      <c r="AF62" s="359"/>
      <c r="AG62" s="360"/>
      <c r="AH62" s="360"/>
      <c r="AI62" s="353"/>
      <c r="AJ62" s="353"/>
      <c r="AK62" s="357"/>
      <c r="AL62" s="355"/>
      <c r="AM62" s="362"/>
      <c r="AN62" s="176"/>
      <c r="AO62" s="175"/>
      <c r="AP62" s="184"/>
      <c r="AQ62" s="97"/>
      <c r="AR62" s="129"/>
      <c r="AS62" s="97"/>
      <c r="AT62" s="129"/>
      <c r="AU62" s="184"/>
      <c r="AV62" s="176"/>
      <c r="AW62" s="97"/>
      <c r="AX62" s="129"/>
      <c r="AY62" s="130"/>
      <c r="AZ62" s="129"/>
      <c r="BA62" s="129"/>
      <c r="BB62" s="130"/>
      <c r="BC62" s="97"/>
      <c r="BD62" s="97"/>
      <c r="BE62" s="129"/>
      <c r="BF62" s="129"/>
      <c r="BG62" s="130"/>
      <c r="BH62" s="97"/>
      <c r="BI62" s="97"/>
      <c r="BJ62" s="176"/>
      <c r="BK62" s="176"/>
      <c r="BL62" s="175"/>
      <c r="BM62" s="184"/>
      <c r="BN62" s="184"/>
      <c r="BO62" s="129"/>
      <c r="BP62" s="129"/>
      <c r="BQ62" s="130"/>
      <c r="BR62" s="97"/>
      <c r="BS62" s="97"/>
      <c r="BT62" s="97"/>
      <c r="BU62" s="129"/>
      <c r="BV62" s="129"/>
      <c r="BW62" s="129"/>
      <c r="BX62" s="97"/>
      <c r="BY62" s="129"/>
      <c r="BZ62" s="129"/>
      <c r="CA62" s="97"/>
      <c r="CB62" s="129"/>
      <c r="CC62" s="130"/>
      <c r="CD62" s="129"/>
    </row>
    <row r="63" spans="1:108" ht="21" customHeight="1" thickTop="1" thickBot="1" x14ac:dyDescent="0.35">
      <c r="A63" s="309"/>
      <c r="B63" s="310"/>
      <c r="C63" s="310"/>
      <c r="D63" s="310"/>
      <c r="E63" s="335"/>
      <c r="F63" s="310"/>
      <c r="G63" s="310"/>
      <c r="H63" s="310"/>
      <c r="I63" s="310"/>
      <c r="J63" s="309"/>
      <c r="K63" s="309"/>
      <c r="L63" s="357"/>
      <c r="M63" s="355"/>
      <c r="N63" s="175">
        <v>5</v>
      </c>
      <c r="O63" s="178"/>
      <c r="P63" s="187"/>
      <c r="Q63" s="187"/>
      <c r="R63" s="187"/>
      <c r="S63" s="187"/>
      <c r="T63" s="187"/>
      <c r="U63" s="187"/>
      <c r="V63" s="187"/>
      <c r="W63" s="99">
        <f t="shared" si="1"/>
        <v>0</v>
      </c>
      <c r="X63" s="100" t="str">
        <f t="shared" si="0"/>
        <v>DEBIL</v>
      </c>
      <c r="Y63" s="188"/>
      <c r="Z63" s="101" t="str">
        <f t="shared" si="2"/>
        <v/>
      </c>
      <c r="AA63" s="99" t="str">
        <f t="shared" si="3"/>
        <v>SI</v>
      </c>
      <c r="AB63" s="187"/>
      <c r="AC63" s="358"/>
      <c r="AD63" s="358"/>
      <c r="AE63" s="359"/>
      <c r="AF63" s="359"/>
      <c r="AG63" s="360"/>
      <c r="AH63" s="360"/>
      <c r="AI63" s="353"/>
      <c r="AJ63" s="353"/>
      <c r="AK63" s="357"/>
      <c r="AL63" s="355"/>
      <c r="AM63" s="362"/>
      <c r="AN63" s="176"/>
      <c r="AO63" s="175"/>
      <c r="AP63" s="184"/>
      <c r="AQ63" s="97"/>
      <c r="AR63" s="129"/>
      <c r="AS63" s="97"/>
      <c r="AT63" s="129"/>
      <c r="AU63" s="184"/>
      <c r="AV63" s="176"/>
      <c r="AW63" s="97"/>
      <c r="AX63" s="129"/>
      <c r="AY63" s="130"/>
      <c r="AZ63" s="129"/>
      <c r="BA63" s="129"/>
      <c r="BB63" s="130"/>
      <c r="BC63" s="97"/>
      <c r="BD63" s="97"/>
      <c r="BE63" s="129"/>
      <c r="BF63" s="129"/>
      <c r="BG63" s="130"/>
      <c r="BH63" s="97"/>
      <c r="BI63" s="97"/>
      <c r="BJ63" s="176"/>
      <c r="BK63" s="176"/>
      <c r="BL63" s="175"/>
      <c r="BM63" s="184"/>
      <c r="BN63" s="184"/>
      <c r="BO63" s="129"/>
      <c r="BP63" s="129"/>
      <c r="BQ63" s="130"/>
      <c r="BR63" s="97"/>
      <c r="BS63" s="97"/>
      <c r="BT63" s="97"/>
      <c r="BU63" s="129"/>
      <c r="BV63" s="129"/>
      <c r="BW63" s="129"/>
      <c r="BX63" s="97"/>
      <c r="BY63" s="129"/>
      <c r="BZ63" s="129"/>
      <c r="CA63" s="97"/>
      <c r="CB63" s="129"/>
      <c r="CC63" s="130"/>
      <c r="CD63" s="129"/>
    </row>
    <row r="64" spans="1:108" ht="21" customHeight="1" thickTop="1" thickBot="1" x14ac:dyDescent="0.35">
      <c r="A64" s="309"/>
      <c r="B64" s="310"/>
      <c r="C64" s="310"/>
      <c r="D64" s="310"/>
      <c r="E64" s="335"/>
      <c r="F64" s="310"/>
      <c r="G64" s="310"/>
      <c r="H64" s="310"/>
      <c r="I64" s="310"/>
      <c r="J64" s="309"/>
      <c r="K64" s="309"/>
      <c r="L64" s="357"/>
      <c r="M64" s="356"/>
      <c r="N64" s="175">
        <v>6</v>
      </c>
      <c r="O64" s="178"/>
      <c r="P64" s="187"/>
      <c r="Q64" s="187"/>
      <c r="R64" s="187"/>
      <c r="S64" s="187"/>
      <c r="T64" s="187"/>
      <c r="U64" s="187"/>
      <c r="V64" s="187"/>
      <c r="W64" s="99">
        <f t="shared" si="1"/>
        <v>0</v>
      </c>
      <c r="X64" s="100" t="str">
        <f t="shared" si="0"/>
        <v>DEBIL</v>
      </c>
      <c r="Y64" s="188"/>
      <c r="Z64" s="101" t="str">
        <f t="shared" si="2"/>
        <v/>
      </c>
      <c r="AA64" s="99" t="str">
        <f t="shared" si="3"/>
        <v>SI</v>
      </c>
      <c r="AB64" s="187"/>
      <c r="AC64" s="358"/>
      <c r="AD64" s="358"/>
      <c r="AE64" s="359"/>
      <c r="AF64" s="359"/>
      <c r="AG64" s="360"/>
      <c r="AH64" s="360"/>
      <c r="AI64" s="353"/>
      <c r="AJ64" s="353"/>
      <c r="AK64" s="357"/>
      <c r="AL64" s="356"/>
      <c r="AM64" s="363"/>
      <c r="AN64" s="176"/>
      <c r="AO64" s="175"/>
      <c r="AP64" s="184"/>
      <c r="AQ64" s="97"/>
      <c r="AR64" s="129"/>
      <c r="AS64" s="97"/>
      <c r="AT64" s="129"/>
      <c r="AU64" s="184"/>
      <c r="AV64" s="176"/>
      <c r="AW64" s="97"/>
      <c r="AX64" s="129"/>
      <c r="AY64" s="130"/>
      <c r="AZ64" s="129"/>
      <c r="BA64" s="129"/>
      <c r="BB64" s="130"/>
      <c r="BC64" s="97"/>
      <c r="BD64" s="97"/>
      <c r="BE64" s="129"/>
      <c r="BF64" s="129"/>
      <c r="BG64" s="130"/>
      <c r="BH64" s="97"/>
      <c r="BI64" s="97"/>
      <c r="BJ64" s="176"/>
      <c r="BK64" s="176"/>
      <c r="BL64" s="175"/>
      <c r="BM64" s="184"/>
      <c r="BN64" s="184"/>
      <c r="BO64" s="129"/>
      <c r="BP64" s="129"/>
      <c r="BQ64" s="130"/>
      <c r="BR64" s="97"/>
      <c r="BS64" s="97"/>
      <c r="BT64" s="97"/>
      <c r="BU64" s="129"/>
      <c r="BV64" s="129"/>
      <c r="BW64" s="129"/>
      <c r="BX64" s="97"/>
      <c r="BY64" s="129"/>
      <c r="BZ64" s="129"/>
      <c r="CA64" s="97"/>
      <c r="CB64" s="129"/>
      <c r="CC64" s="130"/>
      <c r="CD64" s="129"/>
    </row>
    <row r="65" ht="21" customHeight="1" thickTop="1" x14ac:dyDescent="0.3"/>
  </sheetData>
  <sheetProtection algorithmName="SHA-512" hashValue="T/H6rBKXwi1s0Aszq1sf215J73/FeoZie2c3w/Hb4lwf/IhgbLaWRvwYQNiO8rLgNp1UeW5wczmURsohEDFtTw==" saltValue="sBJYRAkPQGVUc7dp54GbRg==" spinCount="100000" sheet="1" formatCells="0" formatColumns="0" formatRows="0"/>
  <mergeCells count="333">
    <mergeCell ref="AN2:AY2"/>
    <mergeCell ref="AZ2:BD2"/>
    <mergeCell ref="BE2:BI2"/>
    <mergeCell ref="W3:W4"/>
    <mergeCell ref="Z3:Z4"/>
    <mergeCell ref="AA3:AA4"/>
    <mergeCell ref="BT2:BW2"/>
    <mergeCell ref="A3:A4"/>
    <mergeCell ref="B3:B4"/>
    <mergeCell ref="C3:C4"/>
    <mergeCell ref="D3:D4"/>
    <mergeCell ref="F3:F4"/>
    <mergeCell ref="G3:G4"/>
    <mergeCell ref="H3:H4"/>
    <mergeCell ref="E3:E4"/>
    <mergeCell ref="P3:P4"/>
    <mergeCell ref="Q3:Q4"/>
    <mergeCell ref="Y3:Y4"/>
    <mergeCell ref="AB3:AB4"/>
    <mergeCell ref="AE3:AE4"/>
    <mergeCell ref="AF3:AF4"/>
    <mergeCell ref="AM3:AM4"/>
    <mergeCell ref="R3:R4"/>
    <mergeCell ref="U3:U4"/>
    <mergeCell ref="N3:N4"/>
    <mergeCell ref="O3:O4"/>
    <mergeCell ref="I3:I4"/>
    <mergeCell ref="T3:T4"/>
    <mergeCell ref="S3:S4"/>
    <mergeCell ref="V3:V4"/>
    <mergeCell ref="CB3:CB4"/>
    <mergeCell ref="CC3:CC4"/>
    <mergeCell ref="AI5:AI10"/>
    <mergeCell ref="AJ5:AJ10"/>
    <mergeCell ref="AG5:AG10"/>
    <mergeCell ref="AC3:AD4"/>
    <mergeCell ref="AD5:AD10"/>
    <mergeCell ref="M3:M4"/>
    <mergeCell ref="M5:M10"/>
    <mergeCell ref="BO3:BO4"/>
    <mergeCell ref="BP3:BP4"/>
    <mergeCell ref="BT3:BT4"/>
    <mergeCell ref="BU3:BU4"/>
    <mergeCell ref="J3:J4"/>
    <mergeCell ref="K3:K4"/>
    <mergeCell ref="AH5:AH10"/>
    <mergeCell ref="H5:H10"/>
    <mergeCell ref="E5:E10"/>
    <mergeCell ref="I5:I10"/>
    <mergeCell ref="J5:J10"/>
    <mergeCell ref="K5:K10"/>
    <mergeCell ref="L3:L4"/>
    <mergeCell ref="J11:J16"/>
    <mergeCell ref="K11:K16"/>
    <mergeCell ref="A11:A16"/>
    <mergeCell ref="B11:B16"/>
    <mergeCell ref="C11:C16"/>
    <mergeCell ref="D11:D16"/>
    <mergeCell ref="F11:F16"/>
    <mergeCell ref="A5:A10"/>
    <mergeCell ref="B5:B10"/>
    <mergeCell ref="C5:C10"/>
    <mergeCell ref="D5:D10"/>
    <mergeCell ref="F5:F10"/>
    <mergeCell ref="G5:G10"/>
    <mergeCell ref="G11:G16"/>
    <mergeCell ref="H11:H16"/>
    <mergeCell ref="E11:E16"/>
    <mergeCell ref="I11:I16"/>
    <mergeCell ref="CD3:CD4"/>
    <mergeCell ref="BV3:BV4"/>
    <mergeCell ref="BW3:BW4"/>
    <mergeCell ref="CA3:CA4"/>
    <mergeCell ref="AG3:AG4"/>
    <mergeCell ref="AH3:AH4"/>
    <mergeCell ref="AI3:AI4"/>
    <mergeCell ref="AJ3:AJ4"/>
    <mergeCell ref="AK3:AK4"/>
    <mergeCell ref="BS3:BS4"/>
    <mergeCell ref="BH3:BH4"/>
    <mergeCell ref="BI3:BI4"/>
    <mergeCell ref="BJ3:BJ4"/>
    <mergeCell ref="BK3:BK4"/>
    <mergeCell ref="BL3:BL4"/>
    <mergeCell ref="BM3:BM4"/>
    <mergeCell ref="BN3:BN4"/>
    <mergeCell ref="J17:J22"/>
    <mergeCell ref="K17:K22"/>
    <mergeCell ref="A17:A22"/>
    <mergeCell ref="B17:B22"/>
    <mergeCell ref="C17:C22"/>
    <mergeCell ref="D17:D22"/>
    <mergeCell ref="F17:F22"/>
    <mergeCell ref="G17:G22"/>
    <mergeCell ref="L17:L22"/>
    <mergeCell ref="H17:H22"/>
    <mergeCell ref="E17:E22"/>
    <mergeCell ref="I17:I22"/>
    <mergeCell ref="K29:K34"/>
    <mergeCell ref="A29:A34"/>
    <mergeCell ref="B29:B34"/>
    <mergeCell ref="C29:C34"/>
    <mergeCell ref="D29:D34"/>
    <mergeCell ref="F29:F34"/>
    <mergeCell ref="G29:G34"/>
    <mergeCell ref="G23:G28"/>
    <mergeCell ref="H23:H28"/>
    <mergeCell ref="E23:E28"/>
    <mergeCell ref="I23:I28"/>
    <mergeCell ref="J23:J28"/>
    <mergeCell ref="K23:K28"/>
    <mergeCell ref="A23:A28"/>
    <mergeCell ref="B23:B28"/>
    <mergeCell ref="C23:C28"/>
    <mergeCell ref="D23:D28"/>
    <mergeCell ref="F23:F28"/>
    <mergeCell ref="H29:H34"/>
    <mergeCell ref="E29:E34"/>
    <mergeCell ref="I29:I34"/>
    <mergeCell ref="J29:J34"/>
    <mergeCell ref="A41:A46"/>
    <mergeCell ref="B41:B46"/>
    <mergeCell ref="C41:C46"/>
    <mergeCell ref="D41:D46"/>
    <mergeCell ref="F41:F46"/>
    <mergeCell ref="G41:G46"/>
    <mergeCell ref="G35:G40"/>
    <mergeCell ref="H35:H40"/>
    <mergeCell ref="E35:E40"/>
    <mergeCell ref="A35:A40"/>
    <mergeCell ref="B35:B40"/>
    <mergeCell ref="C35:C40"/>
    <mergeCell ref="D35:D40"/>
    <mergeCell ref="F35:F40"/>
    <mergeCell ref="I59:I64"/>
    <mergeCell ref="J59:J64"/>
    <mergeCell ref="K59:K64"/>
    <mergeCell ref="A59:A64"/>
    <mergeCell ref="B59:B64"/>
    <mergeCell ref="C59:C64"/>
    <mergeCell ref="D59:D64"/>
    <mergeCell ref="F59:F64"/>
    <mergeCell ref="G47:G52"/>
    <mergeCell ref="H47:H52"/>
    <mergeCell ref="E47:E52"/>
    <mergeCell ref="I47:I52"/>
    <mergeCell ref="J47:J52"/>
    <mergeCell ref="K47:K52"/>
    <mergeCell ref="A47:A52"/>
    <mergeCell ref="B47:B52"/>
    <mergeCell ref="C47:C52"/>
    <mergeCell ref="D47:D52"/>
    <mergeCell ref="F47:F52"/>
    <mergeCell ref="A53:A58"/>
    <mergeCell ref="B53:B58"/>
    <mergeCell ref="C53:C58"/>
    <mergeCell ref="D53:D58"/>
    <mergeCell ref="F53:F58"/>
    <mergeCell ref="G53:G58"/>
    <mergeCell ref="G59:G64"/>
    <mergeCell ref="H59:H64"/>
    <mergeCell ref="E59:E64"/>
    <mergeCell ref="L5:L10"/>
    <mergeCell ref="AC5:AC10"/>
    <mergeCell ref="AE5:AE10"/>
    <mergeCell ref="AF5:AF10"/>
    <mergeCell ref="AC17:AC22"/>
    <mergeCell ref="AC23:AC28"/>
    <mergeCell ref="AC29:AC34"/>
    <mergeCell ref="H53:H58"/>
    <mergeCell ref="E53:E58"/>
    <mergeCell ref="I53:I58"/>
    <mergeCell ref="J53:J58"/>
    <mergeCell ref="K53:K58"/>
    <mergeCell ref="H41:H46"/>
    <mergeCell ref="E41:E46"/>
    <mergeCell ref="I41:I46"/>
    <mergeCell ref="J41:J46"/>
    <mergeCell ref="K41:K46"/>
    <mergeCell ref="I35:I40"/>
    <mergeCell ref="J35:J40"/>
    <mergeCell ref="K35:K40"/>
    <mergeCell ref="AF35:AF40"/>
    <mergeCell ref="AE41:AE46"/>
    <mergeCell ref="AF41:AF46"/>
    <mergeCell ref="AF47:AF52"/>
    <mergeCell ref="AH11:AH16"/>
    <mergeCell ref="AH17:AH22"/>
    <mergeCell ref="AH23:AH28"/>
    <mergeCell ref="AH29:AH34"/>
    <mergeCell ref="AH35:AH40"/>
    <mergeCell ref="AH41:AH46"/>
    <mergeCell ref="AH47:AH52"/>
    <mergeCell ref="AG35:AG40"/>
    <mergeCell ref="AG41:AG46"/>
    <mergeCell ref="AG47:AG52"/>
    <mergeCell ref="L53:L58"/>
    <mergeCell ref="L59:L64"/>
    <mergeCell ref="M59:M64"/>
    <mergeCell ref="M35:M40"/>
    <mergeCell ref="M41:M46"/>
    <mergeCell ref="M47:M52"/>
    <mergeCell ref="M53:M58"/>
    <mergeCell ref="M11:M16"/>
    <mergeCell ref="M17:M22"/>
    <mergeCell ref="M23:M28"/>
    <mergeCell ref="M29:M34"/>
    <mergeCell ref="L23:L28"/>
    <mergeCell ref="L29:L34"/>
    <mergeCell ref="L35:L40"/>
    <mergeCell ref="L41:L46"/>
    <mergeCell ref="L47:L52"/>
    <mergeCell ref="L11:L16"/>
    <mergeCell ref="AG53:AG58"/>
    <mergeCell ref="AG59:AG64"/>
    <mergeCell ref="AC53:AC58"/>
    <mergeCell ref="AC59:AC64"/>
    <mergeCell ref="AD11:AD16"/>
    <mergeCell ref="AE11:AE16"/>
    <mergeCell ref="AF11:AF16"/>
    <mergeCell ref="AD17:AD22"/>
    <mergeCell ref="AE17:AE22"/>
    <mergeCell ref="AF17:AF22"/>
    <mergeCell ref="AD23:AD28"/>
    <mergeCell ref="AE23:AE28"/>
    <mergeCell ref="AD41:AD46"/>
    <mergeCell ref="AC35:AC40"/>
    <mergeCell ref="AC41:AC46"/>
    <mergeCell ref="AC47:AC52"/>
    <mergeCell ref="AD47:AD52"/>
    <mergeCell ref="AE47:AE52"/>
    <mergeCell ref="AD53:AD58"/>
    <mergeCell ref="AE53:AE58"/>
    <mergeCell ref="AF53:AF58"/>
    <mergeCell ref="AD59:AD64"/>
    <mergeCell ref="AE59:AE64"/>
    <mergeCell ref="AF59:AF64"/>
    <mergeCell ref="AK53:AK58"/>
    <mergeCell ref="AL53:AL58"/>
    <mergeCell ref="AL3:AL4"/>
    <mergeCell ref="AK5:AK10"/>
    <mergeCell ref="AL5:AL10"/>
    <mergeCell ref="AK11:AK16"/>
    <mergeCell ref="AL11:AL16"/>
    <mergeCell ref="AK17:AK22"/>
    <mergeCell ref="AL17:AL22"/>
    <mergeCell ref="AK23:AK28"/>
    <mergeCell ref="AL23:AL28"/>
    <mergeCell ref="AK59:AK64"/>
    <mergeCell ref="AL59:AL64"/>
    <mergeCell ref="J2:M2"/>
    <mergeCell ref="N2:AH2"/>
    <mergeCell ref="AI2:AL2"/>
    <mergeCell ref="AM5:AM10"/>
    <mergeCell ref="BX2:BZ2"/>
    <mergeCell ref="BX3:BX4"/>
    <mergeCell ref="BY3:BY4"/>
    <mergeCell ref="BZ3:BZ4"/>
    <mergeCell ref="AM11:AM16"/>
    <mergeCell ref="AM17:AM22"/>
    <mergeCell ref="AM23:AM28"/>
    <mergeCell ref="AM29:AM34"/>
    <mergeCell ref="AM35:AM40"/>
    <mergeCell ref="AM41:AM46"/>
    <mergeCell ref="AM47:AM52"/>
    <mergeCell ref="AM53:AM58"/>
    <mergeCell ref="AM59:AM64"/>
    <mergeCell ref="AG11:AG16"/>
    <mergeCell ref="AG17:AG22"/>
    <mergeCell ref="AG23:AG28"/>
    <mergeCell ref="AG29:AG34"/>
    <mergeCell ref="AK29:AK34"/>
    <mergeCell ref="AJ53:AJ58"/>
    <mergeCell ref="AJ59:AJ64"/>
    <mergeCell ref="AH53:AH58"/>
    <mergeCell ref="AH59:AH64"/>
    <mergeCell ref="AI11:AI16"/>
    <mergeCell ref="AI17:AI22"/>
    <mergeCell ref="AI23:AI28"/>
    <mergeCell ref="AI29:AI34"/>
    <mergeCell ref="AI35:AI40"/>
    <mergeCell ref="AI41:AI46"/>
    <mergeCell ref="AI47:AI52"/>
    <mergeCell ref="AI53:AI58"/>
    <mergeCell ref="AI59:AI64"/>
    <mergeCell ref="CA2:CD2"/>
    <mergeCell ref="A2:I2"/>
    <mergeCell ref="AJ11:AJ16"/>
    <mergeCell ref="AJ17:AJ22"/>
    <mergeCell ref="AJ23:AJ28"/>
    <mergeCell ref="AJ29:AJ34"/>
    <mergeCell ref="AJ35:AJ40"/>
    <mergeCell ref="AJ41:AJ46"/>
    <mergeCell ref="AJ47:AJ52"/>
    <mergeCell ref="AL29:AL34"/>
    <mergeCell ref="AK35:AK40"/>
    <mergeCell ref="AL35:AL40"/>
    <mergeCell ref="AK41:AK46"/>
    <mergeCell ref="AL41:AL46"/>
    <mergeCell ref="AK47:AK52"/>
    <mergeCell ref="AL47:AL52"/>
    <mergeCell ref="X3:X4"/>
    <mergeCell ref="AC11:AC16"/>
    <mergeCell ref="AF23:AF28"/>
    <mergeCell ref="AD29:AD34"/>
    <mergeCell ref="AE29:AE34"/>
    <mergeCell ref="AF29:AF34"/>
    <mergeCell ref="AD35:AD40"/>
    <mergeCell ref="AE35:AE40"/>
    <mergeCell ref="BJ2:BN2"/>
    <mergeCell ref="BO2:BS2"/>
    <mergeCell ref="AN3:AN4"/>
    <mergeCell ref="AO3:AO4"/>
    <mergeCell ref="AP3:AP4"/>
    <mergeCell ref="AQ3:AQ4"/>
    <mergeCell ref="AR3:AR4"/>
    <mergeCell ref="AS3:AS4"/>
    <mergeCell ref="AT3:AT4"/>
    <mergeCell ref="AU3:AU4"/>
    <mergeCell ref="AV3:AV4"/>
    <mergeCell ref="AW3:AW4"/>
    <mergeCell ref="AX3:AX4"/>
    <mergeCell ref="AY3:AY4"/>
    <mergeCell ref="AZ3:AZ4"/>
    <mergeCell ref="BA3:BA4"/>
    <mergeCell ref="BB3:BB4"/>
    <mergeCell ref="BC3:BC4"/>
    <mergeCell ref="BD3:BD4"/>
    <mergeCell ref="BE3:BE4"/>
    <mergeCell ref="BF3:BF4"/>
    <mergeCell ref="BG3:BG4"/>
    <mergeCell ref="BQ3:BQ4"/>
    <mergeCell ref="BR3:BR4"/>
  </mergeCells>
  <conditionalFormatting sqref="M5 M11 M17 M23 M29 M35 M41 M47 M53 M59">
    <cfRule type="cellIs" dxfId="131" priority="32" stopIfTrue="1" operator="equal">
      <formula>"Muy Alta"</formula>
    </cfRule>
    <cfRule type="containsText" dxfId="130" priority="33" operator="containsText" text="ZONA RIESGO ALTA">
      <formula>NOT(ISERROR(SEARCH("ZONA RIESGO ALTA",M5)))</formula>
    </cfRule>
    <cfRule type="containsText" dxfId="129" priority="34" operator="containsText" text="ZONA RIESGO MODERADA">
      <formula>NOT(ISERROR(SEARCH("ZONA RIESGO MODERADA",M5)))</formula>
    </cfRule>
    <cfRule type="containsText" dxfId="128" priority="35" operator="containsText" text="ZONA RIESGO BAJA">
      <formula>NOT(ISERROR(SEARCH("ZONA RIESGO BAJA",M5)))</formula>
    </cfRule>
    <cfRule type="cellIs" dxfId="127" priority="36" operator="equal">
      <formula>"Muy Baja"</formula>
    </cfRule>
  </conditionalFormatting>
  <conditionalFormatting sqref="M5:M64">
    <cfRule type="containsText" dxfId="126" priority="31" operator="containsText" text="ZONA RIESGO EXTREMA">
      <formula>NOT(ISERROR(SEARCH("ZONA RIESGO EXTREMA",M5)))</formula>
    </cfRule>
  </conditionalFormatting>
  <conditionalFormatting sqref="X5:X64">
    <cfRule type="containsText" dxfId="125" priority="28" operator="containsText" text="DEBIL">
      <formula>NOT(ISERROR(SEARCH("DEBIL",X5)))</formula>
    </cfRule>
    <cfRule type="containsText" dxfId="124" priority="29" operator="containsText" text="MODERADO">
      <formula>NOT(ISERROR(SEARCH("MODERADO",X5)))</formula>
    </cfRule>
    <cfRule type="containsText" dxfId="123" priority="30" operator="containsText" text="FUERTE">
      <formula>NOT(ISERROR(SEARCH("FUERTE",X5)))</formula>
    </cfRule>
  </conditionalFormatting>
  <conditionalFormatting sqref="AC5:AD5 AC11:AD11 AC17:AD17 AC23:AD23 AC29:AD29 AC35:AD35 AC41:AD41 AC47:AD47 AC53:AD53 AC59:AD59">
    <cfRule type="containsText" dxfId="122" priority="17" operator="containsText" text="DEBIL">
      <formula>NOT(ISERROR(SEARCH("DEBIL",AC5)))</formula>
    </cfRule>
    <cfRule type="containsText" dxfId="121" priority="18" operator="containsText" text="MODERADO">
      <formula>NOT(ISERROR(SEARCH("MODERADO",AC5)))</formula>
    </cfRule>
    <cfRule type="containsText" dxfId="120" priority="19" operator="containsText" text="FUERTE">
      <formula>NOT(ISERROR(SEARCH("FUERTE",AC5)))</formula>
    </cfRule>
  </conditionalFormatting>
  <conditionalFormatting sqref="AI5:AJ5 AI11:AJ11 AI17:AJ17 AI23:AJ23 AI29:AJ29 AI35:AJ35 AI41:AJ41 AI47:AJ47 AI53:AJ53 AI59:AJ59">
    <cfRule type="containsText" dxfId="119" priority="1" operator="containsText" text="casi seguro">
      <formula>NOT(ISERROR(SEARCH("casi seguro",AI5)))</formula>
    </cfRule>
    <cfRule type="containsText" dxfId="118" priority="2" operator="containsText" text="PROBABLE">
      <formula>NOT(ISERROR(SEARCH("PROBABLE",AI5)))</formula>
    </cfRule>
    <cfRule type="containsText" dxfId="117" priority="3" operator="containsText" text="posible">
      <formula>NOT(ISERROR(SEARCH("posible",AI5)))</formula>
    </cfRule>
    <cfRule type="containsText" dxfId="116" priority="4" operator="containsText" text="Improbable">
      <formula>NOT(ISERROR(SEARCH("Improbable",AI5)))</formula>
    </cfRule>
    <cfRule type="containsText" dxfId="115" priority="5" operator="containsText" text="Rara vez">
      <formula>NOT(ISERROR(SEARCH("Rara vez",AI5)))</formula>
    </cfRule>
  </conditionalFormatting>
  <conditionalFormatting sqref="AL5 AL11 AL17 AL23 AL29 AL35 AL41 AL47 AL53 AL59">
    <cfRule type="cellIs" dxfId="110" priority="12" stopIfTrue="1" operator="equal">
      <formula>"Muy Alta"</formula>
    </cfRule>
    <cfRule type="containsText" dxfId="109" priority="13" operator="containsText" text="ZONA RIESGO ALTA">
      <formula>NOT(ISERROR(SEARCH("ZONA RIESGO ALTA",AL5)))</formula>
    </cfRule>
    <cfRule type="containsText" dxfId="108" priority="14" operator="containsText" text="ZONA RIESGO MODERADA">
      <formula>NOT(ISERROR(SEARCH("ZONA RIESGO MODERADA",AL5)))</formula>
    </cfRule>
    <cfRule type="containsText" dxfId="107" priority="15" operator="containsText" text="ZONA RIESGO BAJA">
      <formula>NOT(ISERROR(SEARCH("ZONA RIESGO BAJA",AL5)))</formula>
    </cfRule>
    <cfRule type="cellIs" dxfId="106" priority="16" operator="equal">
      <formula>"Muy Baja"</formula>
    </cfRule>
  </conditionalFormatting>
  <conditionalFormatting sqref="AL5:AL64">
    <cfRule type="containsText" dxfId="105" priority="11" operator="containsText" text="ZONA RIESGO EXTREMA">
      <formula>NOT(ISERROR(SEARCH("ZONA RIESGO EXTREMA",AL5)))</formula>
    </cfRule>
  </conditionalFormatting>
  <dataValidations count="1">
    <dataValidation allowBlank="1" showInputMessage="1" showErrorMessage="1" prompt="fuerte + fuerte = fuerte _x000a_fuerte + moderado = moderado _x000a_fuerte + débil = débil _x000a_moderado + fuerte = moderado _x000a_moderado + moderado = moderado _x000a_moderado + débil = débil _x000a_débil + fuerte = débil _x000a_débil + moderado = débil _x000a_débil + débil = débil _x000a__x000a__x000a_" sqref="Z5:Z64" xr:uid="{CDA47DC9-BEE1-4BF6-B501-57E6A4035779}"/>
  </dataValidations>
  <pageMargins left="0.70866141732283472" right="0.70866141732283472" top="0.74803149606299213" bottom="0.74803149606299213" header="0.31496062992125984" footer="0.31496062992125984"/>
  <pageSetup paperSize="9" scale="23" orientation="landscape" r:id="rId1"/>
  <headerFooter>
    <oddHeader>&amp;L&amp;G&amp;C&amp;"Arial,Negrita"&amp;12MAPA Y PLAN DE MANEJO DE RIESGOS Y OPORTUNIDADES</oddHeader>
    <oddFooter>&amp;C&amp;N&amp;RDES-FM-12
V11</oddFooter>
  </headerFooter>
  <legacyDrawing r:id="rId2"/>
  <legacyDrawingHF r:id="rId3"/>
  <extLst>
    <ext xmlns:x14="http://schemas.microsoft.com/office/spreadsheetml/2009/9/main" uri="{78C0D931-6437-407d-A8EE-F0AAD7539E65}">
      <x14:conditionalFormattings>
        <x14:conditionalFormatting xmlns:xm="http://schemas.microsoft.com/office/excel/2006/main">
          <x14:cfRule type="containsText" priority="6" operator="containsText" id="{AD203612-25EC-4686-BFE9-6479FC2C2B07}">
            <xm:f>NOT(ISERROR(SEARCH(#REF!,AI5)))</xm:f>
            <xm:f>#REF!</xm:f>
            <x14:dxf>
              <fill>
                <gradientFill degree="180">
                  <stop position="0">
                    <color rgb="FF008744"/>
                  </stop>
                  <stop position="1">
                    <color theme="0"/>
                  </stop>
                </gradientFill>
              </fill>
            </x14:dxf>
          </x14:cfRule>
          <x14:cfRule type="containsText" priority="8" operator="containsText" id="{DA000740-0671-441C-928E-6090D22BF798}">
            <xm:f>NOT(ISERROR(SEARCH(#REF!,AI5)))</xm:f>
            <xm:f>#REF!</xm:f>
            <x14:dxf>
              <fill>
                <gradientFill degree="180">
                  <stop position="0">
                    <color rgb="FF008744"/>
                  </stop>
                  <stop position="1">
                    <color rgb="FFFFFFFF"/>
                  </stop>
                </gradientFill>
              </fill>
            </x14:dxf>
          </x14:cfRule>
          <x14:cfRule type="containsText" priority="9" operator="containsText" id="{4967739F-55D5-41FA-8786-9A66FF772A44}">
            <xm:f>NOT(ISERROR(SEARCH(#REF!,AI5)))</xm:f>
            <xm:f>#REF!</xm:f>
            <x14:dxf>
              <fill>
                <gradientFill>
                  <stop position="0">
                    <color theme="0"/>
                  </stop>
                  <stop position="1">
                    <color rgb="FFFFFF00"/>
                  </stop>
                </gradientFill>
              </fill>
            </x14:dxf>
          </x14:cfRule>
          <x14:cfRule type="containsText" priority="10" operator="containsText" id="{415CE5F9-37B2-4B45-A599-4D477427DE99}">
            <xm:f>NOT(ISERROR(SEARCH(#REF!,AI5)))</xm:f>
            <xm:f>#REF!</xm:f>
            <x14:dxf>
              <fill>
                <gradientFill degree="180">
                  <stop position="0">
                    <color rgb="FFFFA700"/>
                  </stop>
                  <stop position="1">
                    <color theme="0"/>
                  </stop>
                </gradientFill>
              </fill>
            </x14:dxf>
          </x14:cfRule>
          <xm:sqref>AI5:AJ5 AI11:AJ11 AI17:AJ17 AI23:AJ23 AI29:AJ29 AI35:AJ35 AI41:AJ41 AI47:AJ47 AI53:AJ53 AI59:AJ59</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49DB6158-6A13-4E5D-9AC6-2D6B222A4CB4}">
          <x14:formula1>
            <xm:f>Hoja1!$A$26:$A$39</xm:f>
          </x14:formula1>
          <xm:sqref>B5:B64</xm:sqref>
        </x14:dataValidation>
        <x14:dataValidation type="list" allowBlank="1" showInputMessage="1" showErrorMessage="1" xr:uid="{92ED92C5-324C-402B-A60A-04BC3C806C94}">
          <x14:formula1>
            <xm:f>Hoja1!$B$26:$B$39</xm:f>
          </x14:formula1>
          <xm:sqref>C5:C64</xm:sqref>
        </x14:dataValidation>
        <x14:dataValidation type="list" allowBlank="1" showInputMessage="1" showErrorMessage="1" xr:uid="{86723610-28F4-4075-BDFA-0099D43FD7A1}">
          <x14:formula1>
            <xm:f>'Opciones Tratamiento'!$E$2:$E$4</xm:f>
          </x14:formula1>
          <xm:sqref>F5:F64</xm:sqref>
        </x14:dataValidation>
        <x14:dataValidation type="list" allowBlank="1" showInputMessage="1" showErrorMessage="1" xr:uid="{18AFC08B-4FD0-406A-8C6D-23CFC049DF41}">
          <x14:formula1>
            <xm:f>'Opciones Tratamiento'!$B$24:$B$27</xm:f>
          </x14:formula1>
          <xm:sqref>I5:I64</xm:sqref>
        </x14:dataValidation>
        <x14:dataValidation type="list" allowBlank="1" showInputMessage="1" showErrorMessage="1" xr:uid="{BF5E8BFD-9A2A-417A-B1BF-4B2B6935D014}">
          <x14:formula1>
            <xm:f>Hoja1!$A$43:$A$47</xm:f>
          </x14:formula1>
          <xm:sqref>J5:J64 AI5:AI64</xm:sqref>
        </x14:dataValidation>
        <x14:dataValidation type="list" allowBlank="1" showInputMessage="1" showErrorMessage="1" xr:uid="{2A266D6D-7963-480F-BFC1-27A7A2B60A4D}">
          <x14:formula1>
            <xm:f>Hoja1!$B$45:$B$47</xm:f>
          </x14:formula1>
          <xm:sqref>K5:K64 AJ5:AJ64</xm:sqref>
        </x14:dataValidation>
        <x14:dataValidation type="list" allowBlank="1" showInputMessage="1" showErrorMessage="1" xr:uid="{2E8ACB5A-7C52-4D35-A316-B7B729C30508}">
          <x14:formula1>
            <xm:f>Hoja1!$A$52:$A$54</xm:f>
          </x14:formula1>
          <xm:sqref>P5:P64</xm:sqref>
        </x14:dataValidation>
        <x14:dataValidation type="list" allowBlank="1" showInputMessage="1" showErrorMessage="1" xr:uid="{FDEB5476-AA0C-486C-988A-1D939D97F111}">
          <x14:formula1>
            <xm:f>Hoja1!$B$52:$B$53</xm:f>
          </x14:formula1>
          <xm:sqref>Q5:U64</xm:sqref>
        </x14:dataValidation>
        <x14:dataValidation type="list" allowBlank="1" showInputMessage="1" showErrorMessage="1" xr:uid="{CDA8CDAB-6774-401C-AC21-6C4D2DDA430C}">
          <x14:formula1>
            <xm:f>Hoja1!$C$52:$C$54</xm:f>
          </x14:formula1>
          <xm:sqref>V5:V64</xm:sqref>
        </x14:dataValidation>
        <x14:dataValidation type="list" allowBlank="1" showInputMessage="1" showErrorMessage="1" xr:uid="{8333B0D8-328B-400E-A02A-56512965B7F4}">
          <x14:formula1>
            <xm:f>Hoja1!$A$56:$A$58</xm:f>
          </x14:formula1>
          <xm:sqref>Y5:Y64</xm:sqref>
        </x14:dataValidation>
        <x14:dataValidation type="list" allowBlank="1" showInputMessage="1" showErrorMessage="1" xr:uid="{08F858F7-A64D-45DD-B769-7EFC66C44FEA}">
          <x14:formula1>
            <xm:f>Hoja1!$B$60:$B$62</xm:f>
          </x14:formula1>
          <xm:sqref>AE5:AF64</xm:sqref>
        </x14:dataValidation>
        <x14:dataValidation type="list" allowBlank="1" showInputMessage="1" showErrorMessage="1" xr:uid="{966999B3-FCAD-4A72-AAE8-B03A2C1CD78A}">
          <x14:formula1>
            <xm:f>Hoja1!$A$64:$A$66</xm:f>
          </x14:formula1>
          <xm:sqref>AM5:AM64</xm:sqref>
        </x14:dataValidation>
        <x14:dataValidation type="list" allowBlank="1" showInputMessage="1" showErrorMessage="1" xr:uid="{076F224C-E017-4ECB-95BA-84FF5D2A5920}">
          <x14:formula1>
            <xm:f>'Opciones Tratamiento'!$B$20:$B$22</xm:f>
          </x14:formula1>
          <xm:sqref>AY5:AY64</xm:sqref>
        </x14:dataValidation>
        <x14:dataValidation type="list" allowBlank="1" showInputMessage="1" showErrorMessage="1" xr:uid="{839850E5-79EC-4688-B708-D770704F85D2}">
          <x14:formula1>
            <xm:f>Hoja1!$A$23:$A$24</xm:f>
          </x14:formula1>
          <xm:sqref>BD5:BD64 BI5:BI64 BN5:BN64 BS5:BS64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DE64"/>
  <sheetViews>
    <sheetView topLeftCell="BT5" zoomScale="70" zoomScaleNormal="70" zoomScaleSheetLayoutView="10" zoomScalePageLayoutView="20" workbookViewId="0">
      <selection activeCell="CA6" sqref="CA6"/>
    </sheetView>
  </sheetViews>
  <sheetFormatPr baseColWidth="10" defaultColWidth="11.42578125" defaultRowHeight="33" customHeight="1" x14ac:dyDescent="0.3"/>
  <cols>
    <col min="1" max="1" width="4" style="181" bestFit="1" customWidth="1"/>
    <col min="2" max="4" width="18.7109375" style="182" customWidth="1"/>
    <col min="5" max="5" width="32.42578125" style="1" customWidth="1"/>
    <col min="6" max="7" width="18.7109375" style="182" hidden="1" customWidth="1"/>
    <col min="8" max="8" width="14.140625" style="181" hidden="1" customWidth="1"/>
    <col min="9" max="9" width="33.42578125" style="181" hidden="1" customWidth="1"/>
    <col min="10" max="10" width="43.28515625" style="181" hidden="1" customWidth="1"/>
    <col min="11" max="11" width="19" style="183" hidden="1" customWidth="1"/>
    <col min="12" max="12" width="32.42578125" style="1" hidden="1" customWidth="1"/>
    <col min="13" max="13" width="17.85546875" style="1" hidden="1" customWidth="1"/>
    <col min="14" max="14" width="18.85546875" style="1" hidden="1" customWidth="1"/>
    <col min="15" max="15" width="6.28515625" style="1" hidden="1" customWidth="1"/>
    <col min="16" max="16" width="27" style="1" hidden="1" customWidth="1"/>
    <col min="17" max="17" width="16.140625" style="1" hidden="1" customWidth="1"/>
    <col min="18" max="18" width="17.5703125" style="1" hidden="1" customWidth="1"/>
    <col min="19" max="19" width="6.28515625" style="1" hidden="1" customWidth="1"/>
    <col min="20" max="20" width="16" style="1" hidden="1" customWidth="1"/>
    <col min="21" max="21" width="5.85546875" style="1" customWidth="1"/>
    <col min="22" max="22" width="31" style="1" customWidth="1"/>
    <col min="23" max="24" width="15.140625" style="1" hidden="1" customWidth="1"/>
    <col min="25" max="25" width="21" style="1" hidden="1" customWidth="1"/>
    <col min="26" max="26" width="19.28515625" style="1" hidden="1" customWidth="1"/>
    <col min="27" max="27" width="28.42578125" style="1" hidden="1" customWidth="1"/>
    <col min="28" max="28" width="6.85546875" style="1" hidden="1" customWidth="1"/>
    <col min="29" max="29" width="5" style="1" hidden="1" customWidth="1"/>
    <col min="30" max="30" width="5.5703125" style="1" hidden="1" customWidth="1"/>
    <col min="31" max="31" width="7.140625" style="1" hidden="1" customWidth="1"/>
    <col min="32" max="32" width="6.7109375" style="1" hidden="1" customWidth="1"/>
    <col min="33" max="33" width="7.5703125" style="1" hidden="1" customWidth="1"/>
    <col min="34" max="34" width="8.140625" style="1" hidden="1" customWidth="1"/>
    <col min="35" max="35" width="8.7109375" style="1" hidden="1" customWidth="1"/>
    <col min="36" max="36" width="10.42578125" style="1" hidden="1" customWidth="1"/>
    <col min="37" max="37" width="9.28515625" style="1" hidden="1" customWidth="1"/>
    <col min="38" max="38" width="9.140625" style="1" hidden="1" customWidth="1"/>
    <col min="39" max="39" width="8.42578125" style="1" hidden="1" customWidth="1"/>
    <col min="40" max="40" width="7.28515625" style="1" hidden="1" customWidth="1"/>
    <col min="41" max="41" width="23" style="1" customWidth="1"/>
    <col min="42" max="42" width="18.85546875" style="1" customWidth="1"/>
    <col min="43" max="43" width="22.140625" style="1" customWidth="1"/>
    <col min="44" max="44" width="20.5703125" style="135" hidden="1" customWidth="1"/>
    <col min="45" max="45" width="18.5703125" style="135" hidden="1" customWidth="1"/>
    <col min="46" max="46" width="20.5703125" style="135" hidden="1" customWidth="1"/>
    <col min="47" max="47" width="18.5703125" style="135" hidden="1" customWidth="1"/>
    <col min="48" max="48" width="20.5703125" style="135" hidden="1" customWidth="1"/>
    <col min="49" max="49" width="18.5703125" style="135" hidden="1" customWidth="1"/>
    <col min="50" max="50" width="20.5703125" style="135" customWidth="1"/>
    <col min="51" max="51" width="18.5703125" style="135" customWidth="1"/>
    <col min="52" max="52" width="21" style="135" customWidth="1"/>
    <col min="53" max="54" width="23" style="135" hidden="1" customWidth="1"/>
    <col min="55" max="55" width="18.85546875" style="135" hidden="1" customWidth="1"/>
    <col min="56" max="56" width="16.85546875" style="135" hidden="1" customWidth="1"/>
    <col min="57" max="57" width="19.5703125" style="135" hidden="1" customWidth="1"/>
    <col min="58" max="59" width="23" style="135" hidden="1" customWidth="1"/>
    <col min="60" max="60" width="18.85546875" style="135" hidden="1" customWidth="1"/>
    <col min="61" max="61" width="19.28515625" style="135" hidden="1" customWidth="1"/>
    <col min="62" max="62" width="19.5703125" style="135" hidden="1" customWidth="1"/>
    <col min="63" max="64" width="23" style="1" hidden="1" customWidth="1"/>
    <col min="65" max="65" width="18.85546875" style="1" hidden="1" customWidth="1"/>
    <col min="66" max="66" width="16.85546875" style="1" hidden="1" customWidth="1"/>
    <col min="67" max="67" width="19.5703125" style="1" hidden="1" customWidth="1"/>
    <col min="68" max="69" width="23" style="135" customWidth="1"/>
    <col min="70" max="70" width="18.85546875" style="135" customWidth="1"/>
    <col min="71" max="71" width="16.85546875" style="135" customWidth="1"/>
    <col min="72" max="72" width="19.5703125" style="135" customWidth="1"/>
    <col min="73" max="73" width="32.5703125" style="135" customWidth="1"/>
    <col min="74" max="75" width="23" style="135" customWidth="1"/>
    <col min="76" max="76" width="18.5703125" style="135" customWidth="1"/>
    <col min="77" max="77" width="20.5703125" style="135" customWidth="1"/>
    <col min="78" max="78" width="23" style="135" customWidth="1"/>
    <col min="79" max="79" width="18.5703125" style="135" customWidth="1"/>
    <col min="80" max="80" width="23.42578125" style="135" customWidth="1"/>
    <col min="81" max="81" width="80.140625" style="135" customWidth="1"/>
    <col min="82" max="82" width="49.7109375" style="135" customWidth="1"/>
    <col min="83" max="83" width="52" style="135" customWidth="1"/>
    <col min="84" max="16384" width="11.42578125" style="135"/>
  </cols>
  <sheetData>
    <row r="1" spans="1:109" ht="33" customHeight="1" x14ac:dyDescent="0.3">
      <c r="A1" s="168"/>
      <c r="B1" s="169"/>
      <c r="C1" s="169"/>
      <c r="D1" s="169"/>
      <c r="E1" s="2"/>
      <c r="F1" s="169"/>
      <c r="G1" s="169"/>
      <c r="H1" s="170"/>
      <c r="I1" s="170"/>
      <c r="J1" s="170"/>
      <c r="K1" s="171"/>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134"/>
      <c r="AP1" s="134"/>
      <c r="AQ1" s="134"/>
      <c r="AR1" s="134"/>
      <c r="AS1" s="134"/>
      <c r="AT1" s="134"/>
      <c r="AU1" s="134"/>
      <c r="AV1" s="134"/>
      <c r="AW1" s="134"/>
      <c r="AX1" s="134"/>
      <c r="AY1" s="134"/>
      <c r="AZ1" s="134"/>
      <c r="BA1" s="134"/>
      <c r="BB1" s="134"/>
      <c r="BC1" s="134"/>
      <c r="BD1" s="134"/>
      <c r="BE1" s="134"/>
      <c r="BF1" s="134"/>
      <c r="BG1" s="134"/>
      <c r="BH1" s="134"/>
      <c r="BI1" s="134"/>
      <c r="BJ1" s="134"/>
      <c r="BK1" s="2"/>
      <c r="BL1" s="2"/>
      <c r="BM1" s="2"/>
      <c r="BN1" s="2"/>
      <c r="BO1" s="2"/>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row>
    <row r="2" spans="1:109" ht="33" customHeight="1" x14ac:dyDescent="0.3">
      <c r="A2" s="314" t="s">
        <v>127</v>
      </c>
      <c r="B2" s="315"/>
      <c r="C2" s="315"/>
      <c r="D2" s="315"/>
      <c r="E2" s="315"/>
      <c r="F2" s="315"/>
      <c r="G2" s="315"/>
      <c r="H2" s="315"/>
      <c r="I2" s="315"/>
      <c r="J2" s="315"/>
      <c r="K2" s="315"/>
      <c r="L2" s="316"/>
      <c r="M2" s="314" t="s">
        <v>128</v>
      </c>
      <c r="N2" s="315"/>
      <c r="O2" s="315"/>
      <c r="P2" s="315"/>
      <c r="Q2" s="315"/>
      <c r="R2" s="315"/>
      <c r="S2" s="315"/>
      <c r="T2" s="316"/>
      <c r="U2" s="342" t="s">
        <v>129</v>
      </c>
      <c r="V2" s="342"/>
      <c r="W2" s="342"/>
      <c r="X2" s="342"/>
      <c r="Y2" s="342"/>
      <c r="Z2" s="342"/>
      <c r="AA2" s="342"/>
      <c r="AB2" s="342"/>
      <c r="AC2" s="342"/>
      <c r="AD2" s="342"/>
      <c r="AE2" s="342"/>
      <c r="AF2" s="342"/>
      <c r="AG2" s="342"/>
      <c r="AH2" s="342" t="s">
        <v>130</v>
      </c>
      <c r="AI2" s="342"/>
      <c r="AJ2" s="342"/>
      <c r="AK2" s="342"/>
      <c r="AL2" s="342"/>
      <c r="AM2" s="342"/>
      <c r="AN2" s="342"/>
      <c r="AO2" s="349" t="s">
        <v>131</v>
      </c>
      <c r="AP2" s="349"/>
      <c r="AQ2" s="349"/>
      <c r="AR2" s="349"/>
      <c r="AS2" s="349"/>
      <c r="AT2" s="349"/>
      <c r="AU2" s="349"/>
      <c r="AV2" s="349"/>
      <c r="AW2" s="349"/>
      <c r="AX2" s="349"/>
      <c r="AY2" s="349"/>
      <c r="AZ2" s="349"/>
      <c r="BA2" s="307" t="s">
        <v>132</v>
      </c>
      <c r="BB2" s="307"/>
      <c r="BC2" s="307"/>
      <c r="BD2" s="307"/>
      <c r="BE2" s="307"/>
      <c r="BF2" s="307" t="s">
        <v>133</v>
      </c>
      <c r="BG2" s="307"/>
      <c r="BH2" s="307"/>
      <c r="BI2" s="307"/>
      <c r="BJ2" s="307"/>
      <c r="BK2" s="307" t="s">
        <v>134</v>
      </c>
      <c r="BL2" s="307"/>
      <c r="BM2" s="307"/>
      <c r="BN2" s="307"/>
      <c r="BO2" s="307"/>
      <c r="BP2" s="307" t="s">
        <v>135</v>
      </c>
      <c r="BQ2" s="307"/>
      <c r="BR2" s="307"/>
      <c r="BS2" s="307"/>
      <c r="BT2" s="307"/>
      <c r="BU2" s="347" t="s">
        <v>136</v>
      </c>
      <c r="BV2" s="347"/>
      <c r="BW2" s="347"/>
      <c r="BX2" s="347"/>
      <c r="BY2" s="320" t="s">
        <v>137</v>
      </c>
      <c r="BZ2" s="320"/>
      <c r="CA2" s="320"/>
      <c r="CB2" s="311" t="s">
        <v>138</v>
      </c>
      <c r="CC2" s="312"/>
      <c r="CD2" s="312"/>
      <c r="CE2" s="313"/>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row>
    <row r="3" spans="1:109" ht="33" customHeight="1" x14ac:dyDescent="0.3">
      <c r="A3" s="338" t="s">
        <v>139</v>
      </c>
      <c r="B3" s="339" t="s">
        <v>7</v>
      </c>
      <c r="C3" s="339" t="s">
        <v>9</v>
      </c>
      <c r="D3" s="339" t="s">
        <v>11</v>
      </c>
      <c r="E3" s="342" t="s">
        <v>21</v>
      </c>
      <c r="F3" s="339" t="s">
        <v>299</v>
      </c>
      <c r="G3" s="339" t="s">
        <v>300</v>
      </c>
      <c r="H3" s="342" t="s">
        <v>15</v>
      </c>
      <c r="I3" s="342" t="s">
        <v>301</v>
      </c>
      <c r="J3" s="342" t="s">
        <v>302</v>
      </c>
      <c r="K3" s="339" t="s">
        <v>23</v>
      </c>
      <c r="L3" s="342" t="s">
        <v>303</v>
      </c>
      <c r="M3" s="339" t="s">
        <v>142</v>
      </c>
      <c r="N3" s="339" t="s">
        <v>143</v>
      </c>
      <c r="O3" s="342" t="s">
        <v>144</v>
      </c>
      <c r="P3" s="339" t="s">
        <v>145</v>
      </c>
      <c r="Q3" s="339" t="s">
        <v>146</v>
      </c>
      <c r="R3" s="339" t="s">
        <v>147</v>
      </c>
      <c r="S3" s="342" t="s">
        <v>144</v>
      </c>
      <c r="T3" s="339" t="s">
        <v>29</v>
      </c>
      <c r="U3" s="341" t="s">
        <v>148</v>
      </c>
      <c r="V3" s="339" t="s">
        <v>31</v>
      </c>
      <c r="W3" s="339" t="s">
        <v>33</v>
      </c>
      <c r="X3" s="343" t="s">
        <v>149</v>
      </c>
      <c r="Y3" s="344"/>
      <c r="Z3" s="344"/>
      <c r="AA3" s="345"/>
      <c r="AB3" s="339" t="s">
        <v>150</v>
      </c>
      <c r="AC3" s="339"/>
      <c r="AD3" s="339"/>
      <c r="AE3" s="339"/>
      <c r="AF3" s="339"/>
      <c r="AG3" s="339"/>
      <c r="AH3" s="341" t="s">
        <v>151</v>
      </c>
      <c r="AI3" s="341" t="s">
        <v>152</v>
      </c>
      <c r="AJ3" s="341" t="s">
        <v>144</v>
      </c>
      <c r="AK3" s="341" t="s">
        <v>153</v>
      </c>
      <c r="AL3" s="341" t="s">
        <v>144</v>
      </c>
      <c r="AM3" s="341" t="s">
        <v>154</v>
      </c>
      <c r="AN3" s="341" t="s">
        <v>49</v>
      </c>
      <c r="AO3" s="328" t="s">
        <v>155</v>
      </c>
      <c r="AP3" s="328" t="s">
        <v>156</v>
      </c>
      <c r="AQ3" s="328" t="s">
        <v>157</v>
      </c>
      <c r="AR3" s="328" t="s">
        <v>158</v>
      </c>
      <c r="AS3" s="328" t="s">
        <v>159</v>
      </c>
      <c r="AT3" s="328" t="s">
        <v>158</v>
      </c>
      <c r="AU3" s="329" t="s">
        <v>160</v>
      </c>
      <c r="AV3" s="328" t="s">
        <v>158</v>
      </c>
      <c r="AW3" s="328" t="s">
        <v>161</v>
      </c>
      <c r="AX3" s="328" t="s">
        <v>158</v>
      </c>
      <c r="AY3" s="329" t="s">
        <v>162</v>
      </c>
      <c r="AZ3" s="328" t="s">
        <v>53</v>
      </c>
      <c r="BA3" s="308" t="s">
        <v>163</v>
      </c>
      <c r="BB3" s="308" t="s">
        <v>164</v>
      </c>
      <c r="BC3" s="308" t="s">
        <v>156</v>
      </c>
      <c r="BD3" s="308" t="s">
        <v>165</v>
      </c>
      <c r="BE3" s="308" t="s">
        <v>166</v>
      </c>
      <c r="BF3" s="308" t="s">
        <v>163</v>
      </c>
      <c r="BG3" s="308" t="s">
        <v>164</v>
      </c>
      <c r="BH3" s="308" t="s">
        <v>156</v>
      </c>
      <c r="BI3" s="308" t="s">
        <v>165</v>
      </c>
      <c r="BJ3" s="308" t="s">
        <v>166</v>
      </c>
      <c r="BK3" s="308" t="s">
        <v>163</v>
      </c>
      <c r="BL3" s="308" t="s">
        <v>164</v>
      </c>
      <c r="BM3" s="308" t="s">
        <v>156</v>
      </c>
      <c r="BN3" s="308" t="s">
        <v>165</v>
      </c>
      <c r="BO3" s="308" t="s">
        <v>166</v>
      </c>
      <c r="BP3" s="308" t="s">
        <v>163</v>
      </c>
      <c r="BQ3" s="308" t="s">
        <v>164</v>
      </c>
      <c r="BR3" s="308" t="s">
        <v>156</v>
      </c>
      <c r="BS3" s="308" t="s">
        <v>165</v>
      </c>
      <c r="BT3" s="308" t="s">
        <v>166</v>
      </c>
      <c r="BU3" s="348" t="s">
        <v>168</v>
      </c>
      <c r="BV3" s="348" t="s">
        <v>251</v>
      </c>
      <c r="BW3" s="348" t="s">
        <v>169</v>
      </c>
      <c r="BX3" s="348" t="s">
        <v>164</v>
      </c>
      <c r="BY3" s="321" t="s">
        <v>158</v>
      </c>
      <c r="BZ3" s="321" t="s">
        <v>170</v>
      </c>
      <c r="CA3" s="321" t="s">
        <v>171</v>
      </c>
      <c r="CB3" s="352" t="s">
        <v>172</v>
      </c>
      <c r="CC3" s="352" t="s">
        <v>173</v>
      </c>
      <c r="CD3" s="352" t="s">
        <v>174</v>
      </c>
      <c r="CE3" s="352" t="s">
        <v>175</v>
      </c>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row>
    <row r="4" spans="1:109" s="137" customFormat="1" ht="99.75" customHeight="1" x14ac:dyDescent="0.25">
      <c r="A4" s="338"/>
      <c r="B4" s="339"/>
      <c r="C4" s="339"/>
      <c r="D4" s="339"/>
      <c r="E4" s="342"/>
      <c r="F4" s="339"/>
      <c r="G4" s="339"/>
      <c r="H4" s="342"/>
      <c r="I4" s="342"/>
      <c r="J4" s="342"/>
      <c r="K4" s="339"/>
      <c r="L4" s="342"/>
      <c r="M4" s="339"/>
      <c r="N4" s="339"/>
      <c r="O4" s="342"/>
      <c r="P4" s="339"/>
      <c r="Q4" s="339"/>
      <c r="R4" s="342"/>
      <c r="S4" s="342"/>
      <c r="T4" s="339"/>
      <c r="U4" s="341"/>
      <c r="V4" s="339"/>
      <c r="W4" s="339"/>
      <c r="X4" s="173" t="s">
        <v>304</v>
      </c>
      <c r="Y4" s="173" t="s">
        <v>305</v>
      </c>
      <c r="Z4" s="173" t="s">
        <v>178</v>
      </c>
      <c r="AA4" s="173" t="s">
        <v>179</v>
      </c>
      <c r="AB4" s="174" t="s">
        <v>70</v>
      </c>
      <c r="AC4" s="174" t="s">
        <v>180</v>
      </c>
      <c r="AD4" s="174" t="s">
        <v>181</v>
      </c>
      <c r="AE4" s="174" t="s">
        <v>182</v>
      </c>
      <c r="AF4" s="174" t="s">
        <v>183</v>
      </c>
      <c r="AG4" s="174" t="s">
        <v>165</v>
      </c>
      <c r="AH4" s="341"/>
      <c r="AI4" s="341"/>
      <c r="AJ4" s="341"/>
      <c r="AK4" s="341"/>
      <c r="AL4" s="341"/>
      <c r="AM4" s="341"/>
      <c r="AN4" s="341"/>
      <c r="AO4" s="328"/>
      <c r="AP4" s="328"/>
      <c r="AQ4" s="328"/>
      <c r="AR4" s="328"/>
      <c r="AS4" s="328"/>
      <c r="AT4" s="328"/>
      <c r="AU4" s="330"/>
      <c r="AV4" s="328"/>
      <c r="AW4" s="328"/>
      <c r="AX4" s="328"/>
      <c r="AY4" s="330"/>
      <c r="AZ4" s="328"/>
      <c r="BA4" s="308"/>
      <c r="BB4" s="308"/>
      <c r="BC4" s="308"/>
      <c r="BD4" s="308"/>
      <c r="BE4" s="308"/>
      <c r="BF4" s="308"/>
      <c r="BG4" s="308"/>
      <c r="BH4" s="308"/>
      <c r="BI4" s="308"/>
      <c r="BJ4" s="308"/>
      <c r="BK4" s="308"/>
      <c r="BL4" s="308"/>
      <c r="BM4" s="308"/>
      <c r="BN4" s="308"/>
      <c r="BO4" s="308"/>
      <c r="BP4" s="308"/>
      <c r="BQ4" s="308"/>
      <c r="BR4" s="308"/>
      <c r="BS4" s="308"/>
      <c r="BT4" s="308"/>
      <c r="BU4" s="348"/>
      <c r="BV4" s="348"/>
      <c r="BW4" s="348"/>
      <c r="BX4" s="348"/>
      <c r="BY4" s="321"/>
      <c r="BZ4" s="321"/>
      <c r="CA4" s="321"/>
      <c r="CB4" s="352"/>
      <c r="CC4" s="352"/>
      <c r="CD4" s="352"/>
      <c r="CE4" s="352"/>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row>
    <row r="5" spans="1:109" s="139" customFormat="1" ht="336.75" customHeight="1" x14ac:dyDescent="0.25">
      <c r="A5" s="309">
        <v>1</v>
      </c>
      <c r="B5" s="310" t="s">
        <v>72</v>
      </c>
      <c r="C5" s="310" t="s">
        <v>184</v>
      </c>
      <c r="D5" s="310" t="s">
        <v>252</v>
      </c>
      <c r="E5" s="335" t="s">
        <v>306</v>
      </c>
      <c r="F5" s="310" t="s">
        <v>307</v>
      </c>
      <c r="G5" s="310" t="s">
        <v>308</v>
      </c>
      <c r="H5" s="310" t="s">
        <v>309</v>
      </c>
      <c r="I5" s="176" t="s">
        <v>310</v>
      </c>
      <c r="J5" s="176" t="s">
        <v>311</v>
      </c>
      <c r="K5" s="310" t="s">
        <v>190</v>
      </c>
      <c r="L5" s="335" t="s">
        <v>312</v>
      </c>
      <c r="M5" s="309">
        <v>1369</v>
      </c>
      <c r="N5" s="336" t="str">
        <f>IF(M5&lt;=0,"",IF(M5&lt;=2,"Muy Baja",IF(M5&lt;=24,"Baja",IF(M5&lt;=500,"Media",IF(M5&lt;=5000,"Alta","Muy Alta")))))</f>
        <v>Alta</v>
      </c>
      <c r="O5" s="333">
        <f>IF(N5="","",IF(N5="Muy Baja",0.2,IF(N5="Baja",0.4,IF(N5="Media",0.6,IF(N5="Alta",0.8,IF(N5="Muy Alta",1,))))))</f>
        <v>0.8</v>
      </c>
      <c r="P5" s="374" t="s">
        <v>313</v>
      </c>
      <c r="Q5" s="333" t="str">
        <f ca="1">IF(NOT(ISERROR(MATCH(P5,'Tabla Impacto'!$B$221:$B$223,0))),'Tabla Impacto'!$F$223&amp;"Por favor no seleccionar los criterios de impacto(Afectación Económica o presupuestal y Pérdida Reputacional)",P5)</f>
        <v xml:space="preserve">     Entre 10 y 50 SMLMV </v>
      </c>
      <c r="R5" s="336" t="str">
        <f ca="1">IF(OR(Q5='Tabla Impacto'!$C$11,Q5='Tabla Impacto'!$D$11),"Leve",IF(OR(Q5='Tabla Impacto'!$C$12,Q5='Tabla Impacto'!$D$12),"Menor",IF(OR(Q5='Tabla Impacto'!$C$13,Q5='Tabla Impacto'!$D$13),"Moderado",IF(OR(Q5='Tabla Impacto'!$C$14,Q5='Tabla Impacto'!$D$14),"Mayor",IF(OR(Q5='Tabla Impacto'!$C$15,Q5='Tabla Impacto'!$D$15),"Catastrófico","")))))</f>
        <v>Menor</v>
      </c>
      <c r="S5" s="333">
        <f ca="1">IF(R5="","",IF(R5="Leve",0.2,IF(R5="Menor",0.4,IF(R5="Moderado",0.6,IF(R5="Mayor",0.8,IF(R5="Catastrófico",1,))))))</f>
        <v>0.4</v>
      </c>
      <c r="T5" s="334" t="str">
        <f ca="1">IF(OR(AND(N5="Muy Baja",R5="Leve"),AND(N5="Muy Baja",R5="Menor"),AND(N5="Baja",R5="Leve")),"Bajo",IF(OR(AND(N5="Muy baja",R5="Moderado"),AND(N5="Baja",R5="Menor"),AND(N5="Baja",R5="Moderado"),AND(N5="Media",R5="Leve"),AND(N5="Media",R5="Menor"),AND(N5="Media",R5="Moderado"),AND(N5="Alta",R5="Leve"),AND(N5="Alta",R5="Menor")),"Moderado",IF(OR(AND(N5="Muy Baja",R5="Mayor"),AND(N5="Baja",R5="Mayor"),AND(N5="Media",R5="Mayor"),AND(N5="Alta",R5="Moderado"),AND(N5="Alta",R5="Mayor"),AND(N5="Muy Alta",R5="Leve"),AND(N5="Muy Alta",R5="Menor"),AND(N5="Muy Alta",R5="Moderado"),AND(N5="Muy Alta",R5="Mayor")),"Alto",IF(OR(AND(N5="Muy Baja",R5="Catastrófico"),AND(N5="Baja",R5="Catastrófico"),AND(N5="Media",R5="Catastrófico"),AND(N5="Alta",R5="Catastrófico"),AND(N5="Muy Alta",R5="Catastrófico")),"Extremo",""))))</f>
        <v>Moderado</v>
      </c>
      <c r="U5" s="175">
        <v>1</v>
      </c>
      <c r="V5" s="178" t="s">
        <v>314</v>
      </c>
      <c r="W5" s="131" t="str">
        <f t="shared" ref="W5:W36" si="0">IF(OR(AB5="Preventivo",AB5="Detectivo"),"Probabilidad",IF(AB5="Correctivo","Impacto",""))</f>
        <v>Probabilidad</v>
      </c>
      <c r="X5" s="131" t="s">
        <v>193</v>
      </c>
      <c r="Y5" s="131" t="s">
        <v>193</v>
      </c>
      <c r="Z5" s="131" t="s">
        <v>193</v>
      </c>
      <c r="AA5" s="131" t="s">
        <v>193</v>
      </c>
      <c r="AB5" s="179" t="s">
        <v>315</v>
      </c>
      <c r="AC5" s="179" t="s">
        <v>195</v>
      </c>
      <c r="AD5" s="95" t="str">
        <f t="shared" ref="AD5" si="1">IF(AND(AB5="Preventivo",AC5="Automático"),"50%",IF(AND(AB5="Preventivo",AC5="Manual"),"40%",IF(AND(AB5="Detectivo",AC5="Automático"),"40%",IF(AND(AB5="Detectivo",AC5="Manual"),"30%",IF(AND(AB5="Correctivo",AC5="Automático"),"35%",IF(AND(AB5="Correctivo",AC5="Manual"),"25%",""))))))</f>
        <v>40%</v>
      </c>
      <c r="AE5" s="179" t="s">
        <v>196</v>
      </c>
      <c r="AF5" s="179" t="s">
        <v>316</v>
      </c>
      <c r="AG5" s="179" t="s">
        <v>198</v>
      </c>
      <c r="AH5" s="145">
        <f>IFERROR(IF(W5="Probabilidad",(O5-(+O5*AD5)),IF(W5="Impacto",O5,"")),"")</f>
        <v>0.48</v>
      </c>
      <c r="AI5" s="128" t="str">
        <f>IFERROR(IF(AH5="","",IF(AH5&lt;=0.2,"Muy Baja",IF(AH5&lt;=0.4,"Baja",IF(AH5&lt;=0.6,"Media",IF(AH5&lt;=0.8,"Alta","Muy Alta"))))),"")</f>
        <v>Media</v>
      </c>
      <c r="AJ5" s="95">
        <f t="shared" ref="AJ5" si="2">+AH5</f>
        <v>0.48</v>
      </c>
      <c r="AK5" s="128" t="str">
        <f ca="1">IFERROR(IF(AL5="","",IF(AL5&lt;=0.2,"Leve",IF(AL5&lt;=0.4,"Menor",IF(AL5&lt;=0.6,"Moderado",IF(AL5&lt;=0.8,"Mayor","Catastrófico"))))),"")</f>
        <v>Menor</v>
      </c>
      <c r="AL5" s="95">
        <f ca="1">IFERROR(IF(W5="Impacto",(S5-(+S5*AD5)),IF(W5="Probabilidad",S5,"")),"")</f>
        <v>0.4</v>
      </c>
      <c r="AM5" s="96" t="str">
        <f t="shared" ref="AM5" ca="1" si="3">IFERROR(IF(OR(AND(AI5="Muy Baja",AK5="Leve"),AND(AI5="Muy Baja",AK5="Menor"),AND(AI5="Baja",AK5="Leve")),"Bajo",IF(OR(AND(AI5="Muy baja",AK5="Moderado"),AND(AI5="Baja",AK5="Menor"),AND(AI5="Baja",AK5="Moderado"),AND(AI5="Media",AK5="Leve"),AND(AI5="Media",AK5="Menor"),AND(AI5="Media",AK5="Moderado"),AND(AI5="Alta",AK5="Leve"),AND(AI5="Alta",AK5="Menor")),"Moderado",IF(OR(AND(AI5="Muy Baja",AK5="Mayor"),AND(AI5="Baja",AK5="Mayor"),AND(AI5="Media",AK5="Mayor"),AND(AI5="Alta",AK5="Moderado"),AND(AI5="Alta",AK5="Mayor"),AND(AI5="Muy Alta",AK5="Leve"),AND(AI5="Muy Alta",AK5="Menor"),AND(AI5="Muy Alta",AK5="Moderado"),AND(AI5="Muy Alta",AK5="Mayor")),"Alto",IF(OR(AND(AI5="Muy Baja",AK5="Catastrófico"),AND(AI5="Baja",AK5="Catastrófico"),AND(AI5="Media",AK5="Catastrófico"),AND(AI5="Alta",AK5="Catastrófico"),AND(AI5="Muy Alta",AK5="Catastrófico")),"Extremo","")))),"")</f>
        <v>Moderado</v>
      </c>
      <c r="AN5" s="317" t="s">
        <v>199</v>
      </c>
      <c r="AO5" s="176" t="s">
        <v>317</v>
      </c>
      <c r="AP5" s="176" t="s">
        <v>318</v>
      </c>
      <c r="AQ5" s="184">
        <v>44958</v>
      </c>
      <c r="AR5" s="184">
        <v>44958</v>
      </c>
      <c r="AS5" s="176" t="s">
        <v>319</v>
      </c>
      <c r="AT5" s="196" t="s">
        <v>320</v>
      </c>
      <c r="AU5" s="176" t="s">
        <v>321</v>
      </c>
      <c r="AV5" s="196" t="s">
        <v>206</v>
      </c>
      <c r="AW5" s="176" t="s">
        <v>322</v>
      </c>
      <c r="AX5" s="132" t="s">
        <v>208</v>
      </c>
      <c r="AY5" s="129" t="s">
        <v>323</v>
      </c>
      <c r="AZ5" s="130"/>
      <c r="BA5" s="196">
        <v>44958</v>
      </c>
      <c r="BB5" s="176" t="s">
        <v>324</v>
      </c>
      <c r="BC5" s="242"/>
      <c r="BD5" s="243"/>
      <c r="BE5" s="243"/>
      <c r="BF5" s="196" t="s">
        <v>320</v>
      </c>
      <c r="BG5" s="176" t="s">
        <v>325</v>
      </c>
      <c r="BH5" s="176" t="s">
        <v>326</v>
      </c>
      <c r="BI5" s="184" t="s">
        <v>327</v>
      </c>
      <c r="BJ5" s="184" t="s">
        <v>214</v>
      </c>
      <c r="BK5" s="196" t="s">
        <v>206</v>
      </c>
      <c r="BL5" s="176" t="s">
        <v>328</v>
      </c>
      <c r="BM5" s="176" t="s">
        <v>329</v>
      </c>
      <c r="BN5" s="196" t="s">
        <v>330</v>
      </c>
      <c r="BO5" s="184" t="s">
        <v>214</v>
      </c>
      <c r="BP5" s="129" t="s">
        <v>331</v>
      </c>
      <c r="BQ5" s="129" t="s">
        <v>332</v>
      </c>
      <c r="BR5" s="129" t="s">
        <v>329</v>
      </c>
      <c r="BS5" s="132" t="s">
        <v>330</v>
      </c>
      <c r="BT5" s="97"/>
      <c r="BU5" s="132" t="s">
        <v>333</v>
      </c>
      <c r="BV5" s="129"/>
      <c r="BW5" s="129"/>
      <c r="BX5" s="129"/>
      <c r="BY5" s="132" t="s">
        <v>637</v>
      </c>
      <c r="BZ5" s="129" t="s">
        <v>646</v>
      </c>
      <c r="CA5" s="129" t="s">
        <v>645</v>
      </c>
      <c r="CB5" s="132" t="s">
        <v>226</v>
      </c>
      <c r="CC5" s="253" t="s">
        <v>334</v>
      </c>
      <c r="CD5" s="249" t="s">
        <v>335</v>
      </c>
      <c r="CE5" s="254" t="s">
        <v>336</v>
      </c>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row>
    <row r="6" spans="1:109" ht="265.5" customHeight="1" x14ac:dyDescent="0.3">
      <c r="A6" s="309"/>
      <c r="B6" s="310"/>
      <c r="C6" s="310"/>
      <c r="D6" s="310"/>
      <c r="E6" s="335"/>
      <c r="F6" s="310"/>
      <c r="G6" s="310"/>
      <c r="H6" s="310"/>
      <c r="I6" s="176" t="s">
        <v>337</v>
      </c>
      <c r="J6" s="176" t="s">
        <v>338</v>
      </c>
      <c r="K6" s="310"/>
      <c r="L6" s="335"/>
      <c r="M6" s="309"/>
      <c r="N6" s="336"/>
      <c r="O6" s="333"/>
      <c r="P6" s="374"/>
      <c r="Q6" s="333">
        <f>IF(NOT(ISERROR(MATCH(P6,_xlfn.ANCHORARRAY(E17),0))),O19&amp;"Por favor no seleccionar los criterios de impacto",P6)</f>
        <v>0</v>
      </c>
      <c r="R6" s="336"/>
      <c r="S6" s="333"/>
      <c r="T6" s="334"/>
      <c r="U6" s="175">
        <v>2</v>
      </c>
      <c r="V6" s="178" t="s">
        <v>339</v>
      </c>
      <c r="W6" s="131" t="str">
        <f t="shared" si="0"/>
        <v>Probabilidad</v>
      </c>
      <c r="X6" s="131" t="s">
        <v>193</v>
      </c>
      <c r="Y6" s="131" t="s">
        <v>193</v>
      </c>
      <c r="Z6" s="131" t="s">
        <v>193</v>
      </c>
      <c r="AA6" s="131" t="s">
        <v>193</v>
      </c>
      <c r="AB6" s="179" t="s">
        <v>315</v>
      </c>
      <c r="AC6" s="179" t="s">
        <v>195</v>
      </c>
      <c r="AD6" s="95" t="str">
        <f t="shared" ref="AD6:AD64" si="4">IF(AND(AB6="Preventivo",AC6="Automático"),"50%",IF(AND(AB6="Preventivo",AC6="Manual"),"40%",IF(AND(AB6="Detectivo",AC6="Automático"),"40%",IF(AND(AB6="Detectivo",AC6="Manual"),"30%",IF(AND(AB6="Correctivo",AC6="Automático"),"35%",IF(AND(AB6="Correctivo",AC6="Manual"),"25%",""))))))</f>
        <v>40%</v>
      </c>
      <c r="AE6" s="179" t="s">
        <v>196</v>
      </c>
      <c r="AF6" s="179" t="s">
        <v>316</v>
      </c>
      <c r="AG6" s="179" t="s">
        <v>198</v>
      </c>
      <c r="AH6" s="145">
        <f>IFERROR(IF(AND(W5="Probabilidad",W6="Probabilidad"),(AJ5-(+AJ5*AD6)),IF(W6="Probabilidad",(O5-(+O5*AD6)),IF(W6="Impacto",AJ5,""))),"")</f>
        <v>0.28799999999999998</v>
      </c>
      <c r="AI6" s="128" t="str">
        <f t="shared" ref="AI6:AI64" si="5">IFERROR(IF(AH6="","",IF(AH6&lt;=0.2,"Muy Baja",IF(AH6&lt;=0.4,"Baja",IF(AH6&lt;=0.6,"Media",IF(AH6&lt;=0.8,"Alta","Muy Alta"))))),"")</f>
        <v>Baja</v>
      </c>
      <c r="AJ6" s="95">
        <f t="shared" ref="AJ6:AJ36" si="6">+AH6</f>
        <v>0.28799999999999998</v>
      </c>
      <c r="AK6" s="128" t="str">
        <f t="shared" ref="AK6:AK64" ca="1" si="7">IFERROR(IF(AL6="","",IF(AL6&lt;=0.2,"Leve",IF(AL6&lt;=0.4,"Menor",IF(AL6&lt;=0.6,"Moderado",IF(AL6&lt;=0.8,"Mayor","Catastrófico"))))),"")</f>
        <v>Menor</v>
      </c>
      <c r="AL6" s="95">
        <f ca="1">IFERROR(IF(AND(W5="Impacto",W6="Impacto"),(AL5-(+AL5*AD6)),IF(W6="Impacto",($S$5-(+$S$5*AD6)),IF(W6="Probabilidad",AL5,""))),"")</f>
        <v>0.4</v>
      </c>
      <c r="AM6" s="96" t="str">
        <f t="shared" ref="AM6:AM36" ca="1" si="8">IFERROR(IF(OR(AND(AI6="Muy Baja",AK6="Leve"),AND(AI6="Muy Baja",AK6="Menor"),AND(AI6="Baja",AK6="Leve")),"Bajo",IF(OR(AND(AI6="Muy baja",AK6="Moderado"),AND(AI6="Baja",AK6="Menor"),AND(AI6="Baja",AK6="Moderado"),AND(AI6="Media",AK6="Leve"),AND(AI6="Media",AK6="Menor"),AND(AI6="Media",AK6="Moderado"),AND(AI6="Alta",AK6="Leve"),AND(AI6="Alta",AK6="Menor")),"Moderado",IF(OR(AND(AI6="Muy Baja",AK6="Mayor"),AND(AI6="Baja",AK6="Mayor"),AND(AI6="Media",AK6="Mayor"),AND(AI6="Alta",AK6="Moderado"),AND(AI6="Alta",AK6="Mayor"),AND(AI6="Muy Alta",AK6="Leve"),AND(AI6="Muy Alta",AK6="Menor"),AND(AI6="Muy Alta",AK6="Moderado"),AND(AI6="Muy Alta",AK6="Mayor")),"Alto",IF(OR(AND(AI6="Muy Baja",AK6="Catastrófico"),AND(AI6="Baja",AK6="Catastrófico"),AND(AI6="Media",AK6="Catastrófico"),AND(AI6="Alta",AK6="Catastrófico"),AND(AI6="Muy Alta",AK6="Catastrófico")),"Extremo","")))),"")</f>
        <v>Moderado</v>
      </c>
      <c r="AN6" s="318"/>
      <c r="AO6" s="176"/>
      <c r="AP6" s="176"/>
      <c r="AQ6" s="184"/>
      <c r="AR6" s="184"/>
      <c r="AS6" s="176"/>
      <c r="AT6" s="196"/>
      <c r="AU6" s="176"/>
      <c r="AV6" s="184"/>
      <c r="AW6" s="176"/>
      <c r="AX6" s="97"/>
      <c r="AY6" s="129"/>
      <c r="AZ6" s="130"/>
      <c r="BA6" s="176"/>
      <c r="BB6" s="176"/>
      <c r="BC6" s="175"/>
      <c r="BD6" s="184"/>
      <c r="BE6" s="184"/>
      <c r="BF6" s="196" t="s">
        <v>320</v>
      </c>
      <c r="BG6" s="176" t="s">
        <v>340</v>
      </c>
      <c r="BH6" s="176" t="s">
        <v>326</v>
      </c>
      <c r="BI6" s="184" t="s">
        <v>327</v>
      </c>
      <c r="BJ6" s="184" t="s">
        <v>214</v>
      </c>
      <c r="BK6" s="196" t="s">
        <v>206</v>
      </c>
      <c r="BL6" s="176" t="s">
        <v>341</v>
      </c>
      <c r="BM6" s="176" t="s">
        <v>329</v>
      </c>
      <c r="BN6" s="196" t="s">
        <v>330</v>
      </c>
      <c r="BO6" s="184" t="s">
        <v>214</v>
      </c>
      <c r="BP6" s="132" t="s">
        <v>342</v>
      </c>
      <c r="BQ6" s="129" t="s">
        <v>343</v>
      </c>
      <c r="BR6" s="129" t="s">
        <v>329</v>
      </c>
      <c r="BS6" s="132" t="s">
        <v>330</v>
      </c>
      <c r="BT6" s="97"/>
      <c r="BU6" s="97"/>
      <c r="BV6" s="129"/>
      <c r="BW6" s="129"/>
      <c r="BX6" s="129"/>
      <c r="BY6" s="132" t="s">
        <v>637</v>
      </c>
      <c r="BZ6" s="129" t="s">
        <v>647</v>
      </c>
      <c r="CA6" s="129"/>
      <c r="CB6" s="132" t="s">
        <v>226</v>
      </c>
      <c r="CC6" s="249" t="s">
        <v>344</v>
      </c>
      <c r="CD6" s="249" t="s">
        <v>345</v>
      </c>
      <c r="CE6" s="250" t="s">
        <v>346</v>
      </c>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row>
    <row r="7" spans="1:109" ht="15.75" customHeight="1" x14ac:dyDescent="0.3">
      <c r="A7" s="309"/>
      <c r="B7" s="310"/>
      <c r="C7" s="310"/>
      <c r="D7" s="310"/>
      <c r="E7" s="335"/>
      <c r="F7" s="310"/>
      <c r="G7" s="310"/>
      <c r="H7" s="310"/>
      <c r="I7" s="176" t="s">
        <v>347</v>
      </c>
      <c r="J7" s="176" t="s">
        <v>348</v>
      </c>
      <c r="K7" s="310"/>
      <c r="L7" s="335"/>
      <c r="M7" s="309"/>
      <c r="N7" s="336"/>
      <c r="O7" s="333"/>
      <c r="P7" s="374"/>
      <c r="Q7" s="333">
        <f>IF(NOT(ISERROR(MATCH(P7,_xlfn.ANCHORARRAY(E18),0))),O20&amp;"Por favor no seleccionar los criterios de impacto",P7)</f>
        <v>0</v>
      </c>
      <c r="R7" s="336"/>
      <c r="S7" s="333"/>
      <c r="T7" s="334"/>
      <c r="U7" s="175">
        <v>3</v>
      </c>
      <c r="V7" s="180"/>
      <c r="W7" s="131" t="str">
        <f t="shared" si="0"/>
        <v/>
      </c>
      <c r="X7" s="131"/>
      <c r="Y7" s="131"/>
      <c r="Z7" s="131"/>
      <c r="AA7" s="131"/>
      <c r="AB7" s="179"/>
      <c r="AC7" s="179"/>
      <c r="AD7" s="95" t="str">
        <f t="shared" si="4"/>
        <v/>
      </c>
      <c r="AE7" s="179"/>
      <c r="AF7" s="179"/>
      <c r="AG7" s="179"/>
      <c r="AH7" s="145" t="str">
        <f>IFERROR(IF(AND(W6="Probabilidad",W7="Probabilidad"),(AJ6-(+AJ6*AD7)),IF(AND(W6="Impacto",W7="Probabilidad"),(AJ5-(+AJ5*AD7)),IF(W7="Impacto",AJ6,""))),"")</f>
        <v/>
      </c>
      <c r="AI7" s="128" t="str">
        <f t="shared" si="5"/>
        <v/>
      </c>
      <c r="AJ7" s="95" t="str">
        <f t="shared" si="6"/>
        <v/>
      </c>
      <c r="AK7" s="128" t="str">
        <f t="shared" si="7"/>
        <v/>
      </c>
      <c r="AL7" s="95" t="str">
        <f>IFERROR(IF(AND(W6="Impacto",W7="Impacto"),(AL6-(+AL6*AD7)),IF(AND(W6="Probabilidad",W7="Impacto"),(AL5-(+AL5*AD7)),IF(W7="Probabilidad",AL6,""))),"")</f>
        <v/>
      </c>
      <c r="AM7" s="96" t="str">
        <f t="shared" si="8"/>
        <v/>
      </c>
      <c r="AN7" s="318"/>
      <c r="AO7" s="176"/>
      <c r="AP7" s="175"/>
      <c r="AQ7" s="184"/>
      <c r="AR7" s="184"/>
      <c r="AS7" s="176"/>
      <c r="AT7" s="184"/>
      <c r="AU7" s="176"/>
      <c r="AV7" s="184"/>
      <c r="AW7" s="176"/>
      <c r="AX7" s="97"/>
      <c r="AY7" s="129"/>
      <c r="AZ7" s="130"/>
      <c r="BA7" s="176"/>
      <c r="BB7" s="176"/>
      <c r="BC7" s="175"/>
      <c r="BD7" s="184"/>
      <c r="BE7" s="184"/>
      <c r="BF7" s="176"/>
      <c r="BG7" s="176"/>
      <c r="BH7" s="175"/>
      <c r="BI7" s="184"/>
      <c r="BJ7" s="184"/>
      <c r="BK7" s="176"/>
      <c r="BL7" s="176"/>
      <c r="BM7" s="175"/>
      <c r="BN7" s="184"/>
      <c r="BO7" s="184"/>
      <c r="BP7" s="129"/>
      <c r="BQ7" s="129"/>
      <c r="BR7" s="130"/>
      <c r="BS7" s="97"/>
      <c r="BT7" s="97"/>
      <c r="BU7" s="97"/>
      <c r="BV7" s="129"/>
      <c r="BW7" s="129"/>
      <c r="BX7" s="129"/>
      <c r="BY7" s="97"/>
      <c r="BZ7" s="129"/>
      <c r="CA7" s="129"/>
      <c r="CB7" s="97"/>
      <c r="CC7" s="129"/>
      <c r="CD7" s="130"/>
      <c r="CE7" s="129"/>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row>
    <row r="8" spans="1:109" ht="15.75" customHeight="1" x14ac:dyDescent="0.3">
      <c r="A8" s="309"/>
      <c r="B8" s="310"/>
      <c r="C8" s="310"/>
      <c r="D8" s="310"/>
      <c r="E8" s="335"/>
      <c r="F8" s="310"/>
      <c r="G8" s="310"/>
      <c r="H8" s="310"/>
      <c r="I8" s="176" t="s">
        <v>349</v>
      </c>
      <c r="J8" s="176" t="s">
        <v>311</v>
      </c>
      <c r="K8" s="310"/>
      <c r="L8" s="335"/>
      <c r="M8" s="309"/>
      <c r="N8" s="336"/>
      <c r="O8" s="333"/>
      <c r="P8" s="374"/>
      <c r="Q8" s="333">
        <f>IF(NOT(ISERROR(MATCH(P8,_xlfn.ANCHORARRAY(E19),0))),O21&amp;"Por favor no seleccionar los criterios de impacto",P8)</f>
        <v>0</v>
      </c>
      <c r="R8" s="336"/>
      <c r="S8" s="333"/>
      <c r="T8" s="334"/>
      <c r="U8" s="175">
        <v>4</v>
      </c>
      <c r="V8" s="178"/>
      <c r="W8" s="131" t="str">
        <f t="shared" si="0"/>
        <v/>
      </c>
      <c r="X8" s="131"/>
      <c r="Y8" s="131"/>
      <c r="Z8" s="131"/>
      <c r="AA8" s="131"/>
      <c r="AB8" s="179"/>
      <c r="AC8" s="179"/>
      <c r="AD8" s="95" t="str">
        <f t="shared" si="4"/>
        <v/>
      </c>
      <c r="AE8" s="179"/>
      <c r="AF8" s="179"/>
      <c r="AG8" s="179"/>
      <c r="AH8" s="145" t="str">
        <f>IFERROR(IF(AND(W7="Probabilidad",W8="Probabilidad"),(AJ7-(+AJ7*AD8)),IF(AND(W7="Impacto",W8="Probabilidad"),(AJ6-(+AJ6*AD8)),IF(W8="Impacto",AJ7,""))),"")</f>
        <v/>
      </c>
      <c r="AI8" s="128" t="str">
        <f t="shared" si="5"/>
        <v/>
      </c>
      <c r="AJ8" s="95" t="str">
        <f t="shared" si="6"/>
        <v/>
      </c>
      <c r="AK8" s="128" t="str">
        <f t="shared" si="7"/>
        <v/>
      </c>
      <c r="AL8" s="95" t="str">
        <f>IFERROR(IF(AND(W7="Impacto",W8="Impacto"),(AL7-(+AL7*AD8)),IF(AND(W7="Probabilidad",W8="Impacto"),(AL6-(+AL6*AD8)),IF(W8="Probabilidad",AL7,""))),"")</f>
        <v/>
      </c>
      <c r="AM8" s="96" t="str">
        <f t="shared" si="8"/>
        <v/>
      </c>
      <c r="AN8" s="318"/>
      <c r="AO8" s="176"/>
      <c r="AP8" s="175"/>
      <c r="AQ8" s="184"/>
      <c r="AR8" s="184"/>
      <c r="AS8" s="176"/>
      <c r="AT8" s="184"/>
      <c r="AU8" s="176"/>
      <c r="AV8" s="184"/>
      <c r="AW8" s="176"/>
      <c r="AX8" s="97"/>
      <c r="AY8" s="129"/>
      <c r="AZ8" s="130"/>
      <c r="BA8" s="176"/>
      <c r="BB8" s="176"/>
      <c r="BC8" s="175"/>
      <c r="BD8" s="184"/>
      <c r="BE8" s="184"/>
      <c r="BF8" s="176"/>
      <c r="BG8" s="176"/>
      <c r="BH8" s="175"/>
      <c r="BI8" s="184"/>
      <c r="BJ8" s="184"/>
      <c r="BK8" s="176"/>
      <c r="BL8" s="176"/>
      <c r="BM8" s="175"/>
      <c r="BN8" s="184"/>
      <c r="BO8" s="184"/>
      <c r="BP8" s="129"/>
      <c r="BQ8" s="129"/>
      <c r="BR8" s="130"/>
      <c r="BS8" s="97"/>
      <c r="BT8" s="97"/>
      <c r="BU8" s="97"/>
      <c r="BV8" s="129"/>
      <c r="BW8" s="129"/>
      <c r="BX8" s="129"/>
      <c r="BY8" s="97"/>
      <c r="BZ8" s="129"/>
      <c r="CA8" s="129"/>
      <c r="CB8" s="97"/>
      <c r="CC8" s="129"/>
      <c r="CD8" s="130"/>
      <c r="CE8" s="129"/>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row>
    <row r="9" spans="1:109" ht="15.75" customHeight="1" x14ac:dyDescent="0.3">
      <c r="A9" s="309"/>
      <c r="B9" s="310"/>
      <c r="C9" s="310"/>
      <c r="D9" s="310"/>
      <c r="E9" s="335"/>
      <c r="F9" s="310"/>
      <c r="G9" s="310"/>
      <c r="H9" s="310"/>
      <c r="I9" s="176" t="s">
        <v>350</v>
      </c>
      <c r="J9" s="176" t="s">
        <v>351</v>
      </c>
      <c r="K9" s="310"/>
      <c r="L9" s="335"/>
      <c r="M9" s="309"/>
      <c r="N9" s="336"/>
      <c r="O9" s="333"/>
      <c r="P9" s="374"/>
      <c r="Q9" s="333">
        <f>IF(NOT(ISERROR(MATCH(P9,_xlfn.ANCHORARRAY(E20),0))),O22&amp;"Por favor no seleccionar los criterios de impacto",P9)</f>
        <v>0</v>
      </c>
      <c r="R9" s="336"/>
      <c r="S9" s="333"/>
      <c r="T9" s="334"/>
      <c r="U9" s="175">
        <v>5</v>
      </c>
      <c r="V9" s="178"/>
      <c r="W9" s="131" t="str">
        <f t="shared" si="0"/>
        <v/>
      </c>
      <c r="X9" s="131"/>
      <c r="Y9" s="131"/>
      <c r="Z9" s="131"/>
      <c r="AA9" s="131"/>
      <c r="AB9" s="179"/>
      <c r="AC9" s="179"/>
      <c r="AD9" s="95" t="str">
        <f t="shared" si="4"/>
        <v/>
      </c>
      <c r="AE9" s="179"/>
      <c r="AF9" s="179"/>
      <c r="AG9" s="179"/>
      <c r="AH9" s="145" t="str">
        <f>IFERROR(IF(AND(W8="Probabilidad",W9="Probabilidad"),(AJ8-(+AJ8*AD9)),IF(AND(W8="Impacto",W9="Probabilidad"),(AJ7-(+AJ7*AD9)),IF(W9="Impacto",AJ8,""))),"")</f>
        <v/>
      </c>
      <c r="AI9" s="128" t="str">
        <f t="shared" si="5"/>
        <v/>
      </c>
      <c r="AJ9" s="95" t="str">
        <f t="shared" si="6"/>
        <v/>
      </c>
      <c r="AK9" s="128" t="str">
        <f t="shared" si="7"/>
        <v/>
      </c>
      <c r="AL9" s="95" t="str">
        <f>IFERROR(IF(AND(W8="Impacto",W9="Impacto"),(AL8-(+AL8*AD9)),IF(AND(W8="Probabilidad",W9="Impacto"),(AL7-(+AL7*AD9)),IF(W9="Probabilidad",AL8,""))),"")</f>
        <v/>
      </c>
      <c r="AM9" s="96" t="str">
        <f t="shared" si="8"/>
        <v/>
      </c>
      <c r="AN9" s="318"/>
      <c r="AO9" s="176"/>
      <c r="AP9" s="175"/>
      <c r="AQ9" s="184"/>
      <c r="AR9" s="184"/>
      <c r="AS9" s="176"/>
      <c r="AT9" s="184"/>
      <c r="AU9" s="176"/>
      <c r="AV9" s="184"/>
      <c r="AW9" s="176"/>
      <c r="AX9" s="97"/>
      <c r="AY9" s="129"/>
      <c r="AZ9" s="130"/>
      <c r="BA9" s="176"/>
      <c r="BB9" s="176"/>
      <c r="BC9" s="175"/>
      <c r="BD9" s="184"/>
      <c r="BE9" s="184"/>
      <c r="BF9" s="176"/>
      <c r="BG9" s="176"/>
      <c r="BH9" s="175"/>
      <c r="BI9" s="184"/>
      <c r="BJ9" s="184"/>
      <c r="BK9" s="176"/>
      <c r="BL9" s="176"/>
      <c r="BM9" s="175"/>
      <c r="BN9" s="184"/>
      <c r="BO9" s="184"/>
      <c r="BP9" s="129"/>
      <c r="BQ9" s="129"/>
      <c r="BR9" s="130"/>
      <c r="BS9" s="97"/>
      <c r="BT9" s="97"/>
      <c r="BU9" s="97"/>
      <c r="BV9" s="129"/>
      <c r="BW9" s="129"/>
      <c r="BX9" s="129"/>
      <c r="BY9" s="97"/>
      <c r="BZ9" s="129"/>
      <c r="CA9" s="129"/>
      <c r="CB9" s="97"/>
      <c r="CC9" s="129"/>
      <c r="CD9" s="130"/>
      <c r="CE9" s="129"/>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row>
    <row r="10" spans="1:109" ht="15.75" customHeight="1" x14ac:dyDescent="0.3">
      <c r="A10" s="309"/>
      <c r="B10" s="310"/>
      <c r="C10" s="310"/>
      <c r="D10" s="310"/>
      <c r="E10" s="335"/>
      <c r="F10" s="310"/>
      <c r="G10" s="310"/>
      <c r="H10" s="310"/>
      <c r="I10" s="176"/>
      <c r="J10" s="176"/>
      <c r="K10" s="310"/>
      <c r="L10" s="335"/>
      <c r="M10" s="309"/>
      <c r="N10" s="336"/>
      <c r="O10" s="333"/>
      <c r="P10" s="374"/>
      <c r="Q10" s="333">
        <f>IF(NOT(ISERROR(MATCH(P10,_xlfn.ANCHORARRAY(E21),0))),O23&amp;"Por favor no seleccionar los criterios de impacto",P10)</f>
        <v>0</v>
      </c>
      <c r="R10" s="336"/>
      <c r="S10" s="333"/>
      <c r="T10" s="334"/>
      <c r="U10" s="175">
        <v>6</v>
      </c>
      <c r="V10" s="178"/>
      <c r="W10" s="131" t="str">
        <f t="shared" si="0"/>
        <v/>
      </c>
      <c r="X10" s="131"/>
      <c r="Y10" s="131"/>
      <c r="Z10" s="131"/>
      <c r="AA10" s="131"/>
      <c r="AB10" s="179"/>
      <c r="AC10" s="179"/>
      <c r="AD10" s="95" t="str">
        <f t="shared" si="4"/>
        <v/>
      </c>
      <c r="AE10" s="179"/>
      <c r="AF10" s="179"/>
      <c r="AG10" s="179"/>
      <c r="AH10" s="145" t="str">
        <f>IFERROR(IF(AND(W9="Probabilidad",W10="Probabilidad"),(AJ9-(+AJ9*AD10)),IF(AND(W9="Impacto",W10="Probabilidad"),(AJ8-(+AJ8*AD10)),IF(W10="Impacto",AJ9,""))),"")</f>
        <v/>
      </c>
      <c r="AI10" s="128" t="str">
        <f t="shared" si="5"/>
        <v/>
      </c>
      <c r="AJ10" s="95" t="str">
        <f t="shared" si="6"/>
        <v/>
      </c>
      <c r="AK10" s="128" t="str">
        <f t="shared" si="7"/>
        <v/>
      </c>
      <c r="AL10" s="95" t="str">
        <f>IFERROR(IF(AND(W9="Impacto",W10="Impacto"),(AL9-(+AL9*AD10)),IF(AND(W9="Probabilidad",W10="Impacto"),(AL8-(+AL8*AD10)),IF(W10="Probabilidad",AL9,""))),"")</f>
        <v/>
      </c>
      <c r="AM10" s="96" t="str">
        <f t="shared" si="8"/>
        <v/>
      </c>
      <c r="AN10" s="319"/>
      <c r="AO10" s="176"/>
      <c r="AP10" s="175"/>
      <c r="AQ10" s="184"/>
      <c r="AR10" s="184"/>
      <c r="AS10" s="176"/>
      <c r="AT10" s="184"/>
      <c r="AU10" s="176"/>
      <c r="AV10" s="184"/>
      <c r="AW10" s="176"/>
      <c r="AX10" s="97"/>
      <c r="AY10" s="129"/>
      <c r="AZ10" s="130"/>
      <c r="BA10" s="176"/>
      <c r="BB10" s="176"/>
      <c r="BC10" s="175"/>
      <c r="BD10" s="184"/>
      <c r="BE10" s="184"/>
      <c r="BF10" s="176"/>
      <c r="BG10" s="176"/>
      <c r="BH10" s="175"/>
      <c r="BI10" s="184"/>
      <c r="BJ10" s="184"/>
      <c r="BK10" s="176"/>
      <c r="BL10" s="176"/>
      <c r="BM10" s="175"/>
      <c r="BN10" s="184"/>
      <c r="BO10" s="184"/>
      <c r="BP10" s="129"/>
      <c r="BQ10" s="129"/>
      <c r="BR10" s="130"/>
      <c r="BS10" s="97"/>
      <c r="BT10" s="97"/>
      <c r="BU10" s="97"/>
      <c r="BV10" s="129"/>
      <c r="BW10" s="129"/>
      <c r="BX10" s="129"/>
      <c r="BY10" s="97"/>
      <c r="BZ10" s="129"/>
      <c r="CA10" s="129"/>
      <c r="CB10" s="97"/>
      <c r="CC10" s="129"/>
      <c r="CD10" s="130"/>
      <c r="CE10" s="129"/>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row>
    <row r="11" spans="1:109" ht="15.75" customHeight="1" x14ac:dyDescent="0.3">
      <c r="A11" s="309">
        <v>2</v>
      </c>
      <c r="B11" s="310"/>
      <c r="C11" s="310"/>
      <c r="D11" s="310"/>
      <c r="E11" s="335"/>
      <c r="F11" s="310"/>
      <c r="G11" s="310"/>
      <c r="H11" s="310"/>
      <c r="I11" s="176"/>
      <c r="J11" s="176"/>
      <c r="K11" s="310"/>
      <c r="L11" s="335"/>
      <c r="M11" s="309"/>
      <c r="N11" s="336" t="str">
        <f>IF(M11&lt;=0,"",IF(M11&lt;=2,"Muy Baja",IF(M11&lt;=24,"Baja",IF(M11&lt;=500,"Media",IF(M11&lt;=5000,"Alta","Muy Alta")))))</f>
        <v/>
      </c>
      <c r="O11" s="333" t="str">
        <f>IF(N11="","",IF(N11="Muy Baja",0.2,IF(N11="Baja",0.4,IF(N11="Media",0.6,IF(N11="Alta",0.8,IF(N11="Muy Alta",1,))))))</f>
        <v/>
      </c>
      <c r="P11" s="374"/>
      <c r="Q11" s="333">
        <f ca="1">IF(NOT(ISERROR(MATCH(P11,'Tabla Impacto'!$B$221:$B$223,0))),'Tabla Impacto'!$F$223&amp;"Por favor no seleccionar los criterios de impacto(Afectación Económica o presupuestal y Pérdida Reputacional)",P11)</f>
        <v>0</v>
      </c>
      <c r="R11" s="336" t="str">
        <f ca="1">IF(OR(Q11='Tabla Impacto'!$C$11,Q11='Tabla Impacto'!$D$11),"Leve",IF(OR(Q11='Tabla Impacto'!$C$12,Q11='Tabla Impacto'!$D$12),"Menor",IF(OR(Q11='Tabla Impacto'!$C$13,Q11='Tabla Impacto'!$D$13),"Moderado",IF(OR(Q11='Tabla Impacto'!$C$14,Q11='Tabla Impacto'!$D$14),"Mayor",IF(OR(Q11='Tabla Impacto'!$C$15,Q11='Tabla Impacto'!$D$15),"Catastrófico","")))))</f>
        <v/>
      </c>
      <c r="S11" s="333" t="str">
        <f ca="1">IF(R11="","",IF(R11="Leve",0.2,IF(R11="Menor",0.4,IF(R11="Moderado",0.6,IF(R11="Mayor",0.8,IF(R11="Catastrófico",1,))))))</f>
        <v/>
      </c>
      <c r="T11" s="334" t="str">
        <f ca="1">IF(OR(AND(N11="Muy Baja",R11="Leve"),AND(N11="Muy Baja",R11="Menor"),AND(N11="Baja",R11="Leve")),"Bajo",IF(OR(AND(N11="Muy baja",R11="Moderado"),AND(N11="Baja",R11="Menor"),AND(N11="Baja",R11="Moderado"),AND(N11="Media",R11="Leve"),AND(N11="Media",R11="Menor"),AND(N11="Media",R11="Moderado"),AND(N11="Alta",R11="Leve"),AND(N11="Alta",R11="Menor")),"Moderado",IF(OR(AND(N11="Muy Baja",R11="Mayor"),AND(N11="Baja",R11="Mayor"),AND(N11="Media",R11="Mayor"),AND(N11="Alta",R11="Moderado"),AND(N11="Alta",R11="Mayor"),AND(N11="Muy Alta",R11="Leve"),AND(N11="Muy Alta",R11="Menor"),AND(N11="Muy Alta",R11="Moderado"),AND(N11="Muy Alta",R11="Mayor")),"Alto",IF(OR(AND(N11="Muy Baja",R11="Catastrófico"),AND(N11="Baja",R11="Catastrófico"),AND(N11="Media",R11="Catastrófico"),AND(N11="Alta",R11="Catastrófico"),AND(N11="Muy Alta",R11="Catastrófico")),"Extremo",""))))</f>
        <v/>
      </c>
      <c r="U11" s="175">
        <v>1</v>
      </c>
      <c r="V11" s="178"/>
      <c r="W11" s="131" t="str">
        <f t="shared" si="0"/>
        <v/>
      </c>
      <c r="X11" s="131"/>
      <c r="Y11" s="131"/>
      <c r="Z11" s="131"/>
      <c r="AA11" s="131"/>
      <c r="AB11" s="179"/>
      <c r="AC11" s="179"/>
      <c r="AD11" s="95" t="str">
        <f t="shared" si="4"/>
        <v/>
      </c>
      <c r="AE11" s="179"/>
      <c r="AF11" s="179"/>
      <c r="AG11" s="179"/>
      <c r="AH11" s="146" t="str">
        <f>IFERROR(IF(W11="Probabilidad",(O11-(+O11*AD11)),IF(W11="Impacto",O11,"")),"")</f>
        <v/>
      </c>
      <c r="AI11" s="128" t="str">
        <f>IFERROR(IF(AH11="","",IF(AH11&lt;=0.2,"Muy Baja",IF(AH11&lt;=0.4,"Baja",IF(AH11&lt;=0.6,"Media",IF(AH11&lt;=0.8,"Alta","Muy Alta"))))),"")</f>
        <v/>
      </c>
      <c r="AJ11" s="95" t="str">
        <f t="shared" si="6"/>
        <v/>
      </c>
      <c r="AK11" s="128" t="str">
        <f>IFERROR(IF(AL11="","",IF(AL11&lt;=0.2,"Leve",IF(AL11&lt;=0.4,"Menor",IF(AL11&lt;=0.6,"Moderado",IF(AL11&lt;=0.8,"Mayor","Catastrófico"))))),"")</f>
        <v/>
      </c>
      <c r="AL11" s="95" t="str">
        <f>IFERROR(IF(W11="Impacto",(S11-(+S11*AD11)),IF(W11="Probabilidad",S11,"")),"")</f>
        <v/>
      </c>
      <c r="AM11" s="96" t="str">
        <f t="shared" si="8"/>
        <v/>
      </c>
      <c r="AN11" s="317"/>
      <c r="AO11" s="176"/>
      <c r="AP11" s="175"/>
      <c r="AQ11" s="184"/>
      <c r="AR11" s="184"/>
      <c r="AS11" s="176"/>
      <c r="AT11" s="184"/>
      <c r="AU11" s="176"/>
      <c r="AV11" s="184"/>
      <c r="AW11" s="176"/>
      <c r="AX11" s="97"/>
      <c r="AY11" s="129"/>
      <c r="AZ11" s="130"/>
      <c r="BA11" s="176"/>
      <c r="BB11" s="176"/>
      <c r="BC11" s="175"/>
      <c r="BD11" s="184"/>
      <c r="BE11" s="184"/>
      <c r="BF11" s="176"/>
      <c r="BG11" s="176"/>
      <c r="BH11" s="175"/>
      <c r="BI11" s="184"/>
      <c r="BJ11" s="184"/>
      <c r="BK11" s="176"/>
      <c r="BL11" s="176"/>
      <c r="BM11" s="175"/>
      <c r="BN11" s="184"/>
      <c r="BO11" s="184"/>
      <c r="BP11" s="129"/>
      <c r="BQ11" s="129"/>
      <c r="BR11" s="130"/>
      <c r="BS11" s="97"/>
      <c r="BT11" s="97"/>
      <c r="BU11" s="97"/>
      <c r="BV11" s="129"/>
      <c r="BW11" s="129"/>
      <c r="BX11" s="129"/>
      <c r="BY11" s="97"/>
      <c r="BZ11" s="129"/>
      <c r="CA11" s="129"/>
      <c r="CB11" s="97"/>
      <c r="CC11" s="129"/>
      <c r="CD11" s="130"/>
      <c r="CE11" s="129"/>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row>
    <row r="12" spans="1:109" ht="15.75" customHeight="1" x14ac:dyDescent="0.3">
      <c r="A12" s="309"/>
      <c r="B12" s="310"/>
      <c r="C12" s="310"/>
      <c r="D12" s="310"/>
      <c r="E12" s="335"/>
      <c r="F12" s="310"/>
      <c r="G12" s="310"/>
      <c r="H12" s="310"/>
      <c r="I12" s="176"/>
      <c r="J12" s="176"/>
      <c r="K12" s="310"/>
      <c r="L12" s="335"/>
      <c r="M12" s="309"/>
      <c r="N12" s="336"/>
      <c r="O12" s="333"/>
      <c r="P12" s="374"/>
      <c r="Q12" s="333">
        <f t="shared" ref="Q12:Q16" si="9">IF(NOT(ISERROR(MATCH(P12,_xlfn.ANCHORARRAY(E23),0))),O25&amp;"Por favor no seleccionar los criterios de impacto",P12)</f>
        <v>0</v>
      </c>
      <c r="R12" s="336"/>
      <c r="S12" s="333"/>
      <c r="T12" s="334"/>
      <c r="U12" s="175">
        <v>2</v>
      </c>
      <c r="V12" s="178"/>
      <c r="W12" s="131" t="str">
        <f t="shared" si="0"/>
        <v/>
      </c>
      <c r="X12" s="131"/>
      <c r="Y12" s="131"/>
      <c r="Z12" s="131"/>
      <c r="AA12" s="131"/>
      <c r="AB12" s="179"/>
      <c r="AC12" s="179"/>
      <c r="AD12" s="95" t="str">
        <f t="shared" si="4"/>
        <v/>
      </c>
      <c r="AE12" s="179"/>
      <c r="AF12" s="179"/>
      <c r="AG12" s="179"/>
      <c r="AH12" s="146" t="str">
        <f>IFERROR(IF(AND(W11="Probabilidad",W12="Probabilidad"),(AJ11-(+AJ11*AD12)),IF(W12="Probabilidad",(O11-(+O11*AD12)),IF(W12="Impacto",AJ11,""))),"")</f>
        <v/>
      </c>
      <c r="AI12" s="128" t="str">
        <f t="shared" si="5"/>
        <v/>
      </c>
      <c r="AJ12" s="95" t="str">
        <f t="shared" si="6"/>
        <v/>
      </c>
      <c r="AK12" s="128" t="str">
        <f t="shared" si="7"/>
        <v/>
      </c>
      <c r="AL12" s="95" t="str">
        <f>IFERROR(IF(AND(W11="Impacto",W12="Impacto"),(AL5-(+AL5*AD12)),IF(W12="Impacto",($S$11-(+$S$11*AD12)),IF(W12="Probabilidad",AL5,""))),"")</f>
        <v/>
      </c>
      <c r="AM12" s="96" t="str">
        <f t="shared" si="8"/>
        <v/>
      </c>
      <c r="AN12" s="318"/>
      <c r="AO12" s="176"/>
      <c r="AP12" s="175"/>
      <c r="AQ12" s="184"/>
      <c r="AR12" s="184"/>
      <c r="AS12" s="176"/>
      <c r="AT12" s="184"/>
      <c r="AU12" s="176"/>
      <c r="AV12" s="184"/>
      <c r="AW12" s="176"/>
      <c r="AX12" s="97"/>
      <c r="AY12" s="129"/>
      <c r="AZ12" s="130"/>
      <c r="BA12" s="176"/>
      <c r="BB12" s="176"/>
      <c r="BC12" s="175"/>
      <c r="BD12" s="184"/>
      <c r="BE12" s="184"/>
      <c r="BF12" s="176"/>
      <c r="BG12" s="176"/>
      <c r="BH12" s="175"/>
      <c r="BI12" s="184"/>
      <c r="BJ12" s="184"/>
      <c r="BK12" s="176"/>
      <c r="BL12" s="176"/>
      <c r="BM12" s="175"/>
      <c r="BN12" s="184"/>
      <c r="BO12" s="184"/>
      <c r="BP12" s="129"/>
      <c r="BQ12" s="129"/>
      <c r="BR12" s="130"/>
      <c r="BS12" s="97"/>
      <c r="BT12" s="97"/>
      <c r="BU12" s="97"/>
      <c r="BV12" s="129"/>
      <c r="BW12" s="129"/>
      <c r="BX12" s="129"/>
      <c r="BY12" s="97"/>
      <c r="BZ12" s="129"/>
      <c r="CA12" s="129"/>
      <c r="CB12" s="97"/>
      <c r="CC12" s="129"/>
      <c r="CD12" s="130"/>
      <c r="CE12" s="129"/>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row>
    <row r="13" spans="1:109" ht="15.75" customHeight="1" x14ac:dyDescent="0.3">
      <c r="A13" s="309"/>
      <c r="B13" s="310"/>
      <c r="C13" s="310"/>
      <c r="D13" s="310"/>
      <c r="E13" s="335"/>
      <c r="F13" s="310"/>
      <c r="G13" s="310"/>
      <c r="H13" s="310"/>
      <c r="I13" s="176"/>
      <c r="J13" s="176"/>
      <c r="K13" s="310"/>
      <c r="L13" s="335"/>
      <c r="M13" s="309"/>
      <c r="N13" s="336"/>
      <c r="O13" s="333"/>
      <c r="P13" s="374"/>
      <c r="Q13" s="333">
        <f t="shared" si="9"/>
        <v>0</v>
      </c>
      <c r="R13" s="336"/>
      <c r="S13" s="333"/>
      <c r="T13" s="334"/>
      <c r="U13" s="175">
        <v>3</v>
      </c>
      <c r="V13" s="180"/>
      <c r="W13" s="131" t="str">
        <f t="shared" si="0"/>
        <v/>
      </c>
      <c r="X13" s="131"/>
      <c r="Y13" s="131"/>
      <c r="Z13" s="131"/>
      <c r="AA13" s="131"/>
      <c r="AB13" s="179"/>
      <c r="AC13" s="179"/>
      <c r="AD13" s="95" t="str">
        <f t="shared" si="4"/>
        <v/>
      </c>
      <c r="AE13" s="179"/>
      <c r="AF13" s="179"/>
      <c r="AG13" s="179"/>
      <c r="AH13" s="146" t="str">
        <f>IFERROR(IF(AND(W12="Probabilidad",W13="Probabilidad"),(AJ12-(+AJ12*AD13)),IF(AND(W12="Impacto",W13="Probabilidad"),(AJ11-(+AJ11*AD13)),IF(W13="Impacto",AJ12,""))),"")</f>
        <v/>
      </c>
      <c r="AI13" s="128" t="str">
        <f t="shared" si="5"/>
        <v/>
      </c>
      <c r="AJ13" s="95" t="str">
        <f t="shared" si="6"/>
        <v/>
      </c>
      <c r="AK13" s="128" t="str">
        <f t="shared" si="7"/>
        <v/>
      </c>
      <c r="AL13" s="95" t="str">
        <f>IFERROR(IF(AND(W12="Impacto",W13="Impacto"),(AL12-(+AL12*AD13)),IF(AND(W12="Probabilidad",W13="Impacto"),(AL11-(+AL11*AD13)),IF(W13="Probabilidad",AL12,""))),"")</f>
        <v/>
      </c>
      <c r="AM13" s="96" t="str">
        <f t="shared" si="8"/>
        <v/>
      </c>
      <c r="AN13" s="318"/>
      <c r="AO13" s="176"/>
      <c r="AP13" s="175"/>
      <c r="AQ13" s="184"/>
      <c r="AR13" s="184"/>
      <c r="AS13" s="176"/>
      <c r="AT13" s="184"/>
      <c r="AU13" s="176"/>
      <c r="AV13" s="184"/>
      <c r="AW13" s="176"/>
      <c r="AX13" s="97"/>
      <c r="AY13" s="129"/>
      <c r="AZ13" s="130"/>
      <c r="BA13" s="176"/>
      <c r="BB13" s="176"/>
      <c r="BC13" s="175"/>
      <c r="BD13" s="184"/>
      <c r="BE13" s="184"/>
      <c r="BF13" s="176"/>
      <c r="BG13" s="176"/>
      <c r="BH13" s="175"/>
      <c r="BI13" s="184"/>
      <c r="BJ13" s="184"/>
      <c r="BK13" s="176"/>
      <c r="BL13" s="176"/>
      <c r="BM13" s="175"/>
      <c r="BN13" s="184"/>
      <c r="BO13" s="184"/>
      <c r="BP13" s="129"/>
      <c r="BQ13" s="129"/>
      <c r="BR13" s="130"/>
      <c r="BS13" s="97"/>
      <c r="BT13" s="97"/>
      <c r="BU13" s="97"/>
      <c r="BV13" s="129"/>
      <c r="BW13" s="129"/>
      <c r="BX13" s="129"/>
      <c r="BY13" s="97"/>
      <c r="BZ13" s="129"/>
      <c r="CA13" s="129"/>
      <c r="CB13" s="97"/>
      <c r="CC13" s="129"/>
      <c r="CD13" s="130"/>
      <c r="CE13" s="129"/>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row>
    <row r="14" spans="1:109" ht="15.75" customHeight="1" x14ac:dyDescent="0.3">
      <c r="A14" s="309"/>
      <c r="B14" s="310"/>
      <c r="C14" s="310"/>
      <c r="D14" s="310"/>
      <c r="E14" s="335"/>
      <c r="F14" s="310"/>
      <c r="G14" s="310"/>
      <c r="H14" s="310"/>
      <c r="I14" s="176"/>
      <c r="J14" s="176"/>
      <c r="K14" s="310"/>
      <c r="L14" s="335"/>
      <c r="M14" s="309"/>
      <c r="N14" s="336"/>
      <c r="O14" s="333"/>
      <c r="P14" s="374"/>
      <c r="Q14" s="333">
        <f t="shared" si="9"/>
        <v>0</v>
      </c>
      <c r="R14" s="336"/>
      <c r="S14" s="333"/>
      <c r="T14" s="334"/>
      <c r="U14" s="175">
        <v>4</v>
      </c>
      <c r="V14" s="178"/>
      <c r="W14" s="131" t="str">
        <f t="shared" si="0"/>
        <v/>
      </c>
      <c r="X14" s="131"/>
      <c r="Y14" s="131"/>
      <c r="Z14" s="131"/>
      <c r="AA14" s="131"/>
      <c r="AB14" s="179"/>
      <c r="AC14" s="179"/>
      <c r="AD14" s="95" t="str">
        <f t="shared" si="4"/>
        <v/>
      </c>
      <c r="AE14" s="179"/>
      <c r="AF14" s="179"/>
      <c r="AG14" s="179"/>
      <c r="AH14" s="146" t="str">
        <f>IFERROR(IF(AND(W13="Probabilidad",W14="Probabilidad"),(AJ13-(+AJ13*AD14)),IF(AND(W13="Impacto",W14="Probabilidad"),(AJ12-(+AJ12*AD14)),IF(W14="Impacto",AJ13,""))),"")</f>
        <v/>
      </c>
      <c r="AI14" s="128" t="str">
        <f t="shared" si="5"/>
        <v/>
      </c>
      <c r="AJ14" s="95" t="str">
        <f t="shared" si="6"/>
        <v/>
      </c>
      <c r="AK14" s="128" t="str">
        <f t="shared" si="7"/>
        <v/>
      </c>
      <c r="AL14" s="95" t="str">
        <f>IFERROR(IF(AND(W13="Impacto",W14="Impacto"),(AL13-(+AL13*AD14)),IF(AND(W13="Probabilidad",W14="Impacto"),(AL12-(+AL12*AD14)),IF(W14="Probabilidad",AL13,""))),"")</f>
        <v/>
      </c>
      <c r="AM14" s="96" t="str">
        <f t="shared" si="8"/>
        <v/>
      </c>
      <c r="AN14" s="318"/>
      <c r="AO14" s="176"/>
      <c r="AP14" s="175"/>
      <c r="AQ14" s="184"/>
      <c r="AR14" s="184"/>
      <c r="AS14" s="176"/>
      <c r="AT14" s="184"/>
      <c r="AU14" s="176"/>
      <c r="AV14" s="184"/>
      <c r="AW14" s="176"/>
      <c r="AX14" s="97"/>
      <c r="AY14" s="129"/>
      <c r="AZ14" s="130"/>
      <c r="BA14" s="176"/>
      <c r="BB14" s="176"/>
      <c r="BC14" s="175"/>
      <c r="BD14" s="184"/>
      <c r="BE14" s="184"/>
      <c r="BF14" s="176"/>
      <c r="BG14" s="176"/>
      <c r="BH14" s="175"/>
      <c r="BI14" s="184"/>
      <c r="BJ14" s="184"/>
      <c r="BK14" s="176"/>
      <c r="BL14" s="176"/>
      <c r="BM14" s="175"/>
      <c r="BN14" s="184"/>
      <c r="BO14" s="184"/>
      <c r="BP14" s="129"/>
      <c r="BQ14" s="129"/>
      <c r="BR14" s="130"/>
      <c r="BS14" s="97"/>
      <c r="BT14" s="97"/>
      <c r="BU14" s="97"/>
      <c r="BV14" s="129"/>
      <c r="BW14" s="129"/>
      <c r="BX14" s="129"/>
      <c r="BY14" s="97"/>
      <c r="BZ14" s="129"/>
      <c r="CA14" s="129"/>
      <c r="CB14" s="97"/>
      <c r="CC14" s="129"/>
      <c r="CD14" s="130"/>
      <c r="CE14" s="129"/>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row>
    <row r="15" spans="1:109" ht="15.75" customHeight="1" x14ac:dyDescent="0.3">
      <c r="A15" s="309"/>
      <c r="B15" s="310"/>
      <c r="C15" s="310"/>
      <c r="D15" s="310"/>
      <c r="E15" s="335"/>
      <c r="F15" s="310"/>
      <c r="G15" s="310"/>
      <c r="H15" s="310"/>
      <c r="I15" s="176"/>
      <c r="J15" s="176"/>
      <c r="K15" s="310"/>
      <c r="L15" s="335"/>
      <c r="M15" s="309"/>
      <c r="N15" s="336"/>
      <c r="O15" s="333"/>
      <c r="P15" s="374"/>
      <c r="Q15" s="333">
        <f t="shared" si="9"/>
        <v>0</v>
      </c>
      <c r="R15" s="336"/>
      <c r="S15" s="333"/>
      <c r="T15" s="334"/>
      <c r="U15" s="175">
        <v>5</v>
      </c>
      <c r="V15" s="178"/>
      <c r="W15" s="131" t="str">
        <f t="shared" si="0"/>
        <v/>
      </c>
      <c r="X15" s="131"/>
      <c r="Y15" s="131"/>
      <c r="Z15" s="131"/>
      <c r="AA15" s="131"/>
      <c r="AB15" s="179"/>
      <c r="AC15" s="179"/>
      <c r="AD15" s="95" t="str">
        <f t="shared" si="4"/>
        <v/>
      </c>
      <c r="AE15" s="179"/>
      <c r="AF15" s="179"/>
      <c r="AG15" s="179"/>
      <c r="AH15" s="146" t="str">
        <f>IFERROR(IF(AND(W14="Probabilidad",W15="Probabilidad"),(AJ14-(+AJ14*AD15)),IF(AND(W14="Impacto",W15="Probabilidad"),(AJ13-(+AJ13*AD15)),IF(W15="Impacto",AJ14,""))),"")</f>
        <v/>
      </c>
      <c r="AI15" s="128" t="str">
        <f t="shared" si="5"/>
        <v/>
      </c>
      <c r="AJ15" s="95" t="str">
        <f t="shared" si="6"/>
        <v/>
      </c>
      <c r="AK15" s="128" t="str">
        <f t="shared" si="7"/>
        <v/>
      </c>
      <c r="AL15" s="95" t="str">
        <f>IFERROR(IF(AND(W14="Impacto",W15="Impacto"),(AL14-(+AL14*AD15)),IF(AND(W14="Probabilidad",W15="Impacto"),(AL13-(+AL13*AD15)),IF(W15="Probabilidad",AL14,""))),"")</f>
        <v/>
      </c>
      <c r="AM15" s="96" t="str">
        <f t="shared" si="8"/>
        <v/>
      </c>
      <c r="AN15" s="318"/>
      <c r="AO15" s="176"/>
      <c r="AP15" s="175"/>
      <c r="AQ15" s="184"/>
      <c r="AR15" s="184"/>
      <c r="AS15" s="176"/>
      <c r="AT15" s="184"/>
      <c r="AU15" s="176"/>
      <c r="AV15" s="184"/>
      <c r="AW15" s="176"/>
      <c r="AX15" s="97"/>
      <c r="AY15" s="129"/>
      <c r="AZ15" s="130"/>
      <c r="BA15" s="176"/>
      <c r="BB15" s="176"/>
      <c r="BC15" s="175"/>
      <c r="BD15" s="184"/>
      <c r="BE15" s="184"/>
      <c r="BF15" s="176"/>
      <c r="BG15" s="176"/>
      <c r="BH15" s="175"/>
      <c r="BI15" s="184"/>
      <c r="BJ15" s="184"/>
      <c r="BK15" s="176"/>
      <c r="BL15" s="176"/>
      <c r="BM15" s="175"/>
      <c r="BN15" s="184"/>
      <c r="BO15" s="184"/>
      <c r="BP15" s="129"/>
      <c r="BQ15" s="129"/>
      <c r="BR15" s="130"/>
      <c r="BS15" s="97"/>
      <c r="BT15" s="97"/>
      <c r="BU15" s="97"/>
      <c r="BV15" s="129"/>
      <c r="BW15" s="129"/>
      <c r="BX15" s="129"/>
      <c r="BY15" s="97"/>
      <c r="BZ15" s="129"/>
      <c r="CA15" s="129"/>
      <c r="CB15" s="97"/>
      <c r="CC15" s="129"/>
      <c r="CD15" s="130"/>
      <c r="CE15" s="129"/>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row>
    <row r="16" spans="1:109" ht="15.75" customHeight="1" x14ac:dyDescent="0.3">
      <c r="A16" s="309"/>
      <c r="B16" s="310"/>
      <c r="C16" s="310"/>
      <c r="D16" s="310"/>
      <c r="E16" s="335"/>
      <c r="F16" s="310"/>
      <c r="G16" s="310"/>
      <c r="H16" s="310"/>
      <c r="I16" s="176"/>
      <c r="J16" s="176"/>
      <c r="K16" s="310"/>
      <c r="L16" s="335"/>
      <c r="M16" s="309"/>
      <c r="N16" s="336"/>
      <c r="O16" s="333"/>
      <c r="P16" s="374"/>
      <c r="Q16" s="333">
        <f t="shared" si="9"/>
        <v>0</v>
      </c>
      <c r="R16" s="336"/>
      <c r="S16" s="333"/>
      <c r="T16" s="334"/>
      <c r="U16" s="175">
        <v>6</v>
      </c>
      <c r="V16" s="178"/>
      <c r="W16" s="131" t="str">
        <f t="shared" si="0"/>
        <v/>
      </c>
      <c r="X16" s="131"/>
      <c r="Y16" s="131"/>
      <c r="Z16" s="131"/>
      <c r="AA16" s="131"/>
      <c r="AB16" s="179"/>
      <c r="AC16" s="179"/>
      <c r="AD16" s="95" t="str">
        <f t="shared" si="4"/>
        <v/>
      </c>
      <c r="AE16" s="179"/>
      <c r="AF16" s="179"/>
      <c r="AG16" s="179"/>
      <c r="AH16" s="146" t="str">
        <f>IFERROR(IF(AND(W15="Probabilidad",W16="Probabilidad"),(AJ15-(+AJ15*AD16)),IF(AND(W15="Impacto",W16="Probabilidad"),(AJ14-(+AJ14*AD16)),IF(W16="Impacto",AJ15,""))),"")</f>
        <v/>
      </c>
      <c r="AI16" s="128" t="str">
        <f t="shared" si="5"/>
        <v/>
      </c>
      <c r="AJ16" s="95" t="str">
        <f t="shared" si="6"/>
        <v/>
      </c>
      <c r="AK16" s="128" t="str">
        <f t="shared" si="7"/>
        <v/>
      </c>
      <c r="AL16" s="95" t="str">
        <f>IFERROR(IF(AND(W15="Impacto",W16="Impacto"),(AL15-(+AL15*AD16)),IF(AND(W15="Probabilidad",W16="Impacto"),(AL14-(+AL14*AD16)),IF(W16="Probabilidad",AL15,""))),"")</f>
        <v/>
      </c>
      <c r="AM16" s="96" t="str">
        <f t="shared" si="8"/>
        <v/>
      </c>
      <c r="AN16" s="319"/>
      <c r="AO16" s="176"/>
      <c r="AP16" s="175"/>
      <c r="AQ16" s="184"/>
      <c r="AR16" s="184"/>
      <c r="AS16" s="176"/>
      <c r="AT16" s="184"/>
      <c r="AU16" s="176"/>
      <c r="AV16" s="184"/>
      <c r="AW16" s="176"/>
      <c r="AX16" s="97"/>
      <c r="AY16" s="129"/>
      <c r="AZ16" s="130"/>
      <c r="BA16" s="176"/>
      <c r="BB16" s="176"/>
      <c r="BC16" s="175"/>
      <c r="BD16" s="184"/>
      <c r="BE16" s="184"/>
      <c r="BF16" s="176"/>
      <c r="BG16" s="176"/>
      <c r="BH16" s="175"/>
      <c r="BI16" s="184"/>
      <c r="BJ16" s="184"/>
      <c r="BK16" s="176"/>
      <c r="BL16" s="176"/>
      <c r="BM16" s="175"/>
      <c r="BN16" s="184"/>
      <c r="BO16" s="184"/>
      <c r="BP16" s="129"/>
      <c r="BQ16" s="129"/>
      <c r="BR16" s="130"/>
      <c r="BS16" s="97"/>
      <c r="BT16" s="97"/>
      <c r="BU16" s="97"/>
      <c r="BV16" s="129"/>
      <c r="BW16" s="129"/>
      <c r="BX16" s="129"/>
      <c r="BY16" s="97"/>
      <c r="BZ16" s="129"/>
      <c r="CA16" s="129"/>
      <c r="CB16" s="97"/>
      <c r="CC16" s="129"/>
      <c r="CD16" s="130"/>
      <c r="CE16" s="129"/>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row>
    <row r="17" spans="1:109" ht="15.75" customHeight="1" x14ac:dyDescent="0.3">
      <c r="A17" s="309">
        <v>3</v>
      </c>
      <c r="B17" s="310"/>
      <c r="C17" s="310"/>
      <c r="D17" s="310"/>
      <c r="E17" s="335"/>
      <c r="F17" s="310"/>
      <c r="G17" s="310"/>
      <c r="H17" s="310"/>
      <c r="I17" s="176"/>
      <c r="J17" s="176"/>
      <c r="K17" s="310"/>
      <c r="L17" s="335"/>
      <c r="M17" s="309"/>
      <c r="N17" s="336" t="str">
        <f>IF(M17&lt;=0,"",IF(M17&lt;=2,"Muy Baja",IF(M17&lt;=24,"Baja",IF(M17&lt;=500,"Media",IF(M17&lt;=5000,"Alta","Muy Alta")))))</f>
        <v/>
      </c>
      <c r="O17" s="333" t="str">
        <f>IF(N17="","",IF(N17="Muy Baja",0.2,IF(N17="Baja",0.4,IF(N17="Media",0.6,IF(N17="Alta",0.8,IF(N17="Muy Alta",1,))))))</f>
        <v/>
      </c>
      <c r="P17" s="374"/>
      <c r="Q17" s="333">
        <f ca="1">IF(NOT(ISERROR(MATCH(P17,'Tabla Impacto'!$B$221:$B$223,0))),'Tabla Impacto'!$F$223&amp;"Por favor no seleccionar los criterios de impacto(Afectación Económica o presupuestal y Pérdida Reputacional)",P17)</f>
        <v>0</v>
      </c>
      <c r="R17" s="336" t="str">
        <f ca="1">IF(OR(Q17='Tabla Impacto'!$C$11,Q17='Tabla Impacto'!$D$11),"Leve",IF(OR(Q17='Tabla Impacto'!$C$12,Q17='Tabla Impacto'!$D$12),"Menor",IF(OR(Q17='Tabla Impacto'!$C$13,Q17='Tabla Impacto'!$D$13),"Moderado",IF(OR(Q17='Tabla Impacto'!$C$14,Q17='Tabla Impacto'!$D$14),"Mayor",IF(OR(Q17='Tabla Impacto'!$C$15,Q17='Tabla Impacto'!$D$15),"Catastrófico","")))))</f>
        <v/>
      </c>
      <c r="S17" s="333" t="str">
        <f ca="1">IF(R17="","",IF(R17="Leve",0.2,IF(R17="Menor",0.4,IF(R17="Moderado",0.6,IF(R17="Mayor",0.8,IF(R17="Catastrófico",1,))))))</f>
        <v/>
      </c>
      <c r="T17" s="334" t="str">
        <f ca="1">IF(OR(AND(N17="Muy Baja",R17="Leve"),AND(N17="Muy Baja",R17="Menor"),AND(N17="Baja",R17="Leve")),"Bajo",IF(OR(AND(N17="Muy baja",R17="Moderado"),AND(N17="Baja",R17="Menor"),AND(N17="Baja",R17="Moderado"),AND(N17="Media",R17="Leve"),AND(N17="Media",R17="Menor"),AND(N17="Media",R17="Moderado"),AND(N17="Alta",R17="Leve"),AND(N17="Alta",R17="Menor")),"Moderado",IF(OR(AND(N17="Muy Baja",R17="Mayor"),AND(N17="Baja",R17="Mayor"),AND(N17="Media",R17="Mayor"),AND(N17="Alta",R17="Moderado"),AND(N17="Alta",R17="Mayor"),AND(N17="Muy Alta",R17="Leve"),AND(N17="Muy Alta",R17="Menor"),AND(N17="Muy Alta",R17="Moderado"),AND(N17="Muy Alta",R17="Mayor")),"Alto",IF(OR(AND(N17="Muy Baja",R17="Catastrófico"),AND(N17="Baja",R17="Catastrófico"),AND(N17="Media",R17="Catastrófico"),AND(N17="Alta",R17="Catastrófico"),AND(N17="Muy Alta",R17="Catastrófico")),"Extremo",""))))</f>
        <v/>
      </c>
      <c r="U17" s="175">
        <v>1</v>
      </c>
      <c r="V17" s="178"/>
      <c r="W17" s="131" t="str">
        <f t="shared" si="0"/>
        <v/>
      </c>
      <c r="X17" s="131"/>
      <c r="Y17" s="131"/>
      <c r="Z17" s="131"/>
      <c r="AA17" s="131"/>
      <c r="AB17" s="179"/>
      <c r="AC17" s="179"/>
      <c r="AD17" s="95" t="str">
        <f t="shared" si="4"/>
        <v/>
      </c>
      <c r="AE17" s="179"/>
      <c r="AF17" s="179"/>
      <c r="AG17" s="179"/>
      <c r="AH17" s="146" t="str">
        <f>IFERROR(IF(W17="Probabilidad",(O17-(+O17*AD17)),IF(W17="Impacto",O17,"")),"")</f>
        <v/>
      </c>
      <c r="AI17" s="128" t="str">
        <f>IFERROR(IF(AH17="","",IF(AH17&lt;=0.2,"Muy Baja",IF(AH17&lt;=0.4,"Baja",IF(AH17&lt;=0.6,"Media",IF(AH17&lt;=0.8,"Alta","Muy Alta"))))),"")</f>
        <v/>
      </c>
      <c r="AJ17" s="95" t="str">
        <f t="shared" si="6"/>
        <v/>
      </c>
      <c r="AK17" s="128" t="str">
        <f>IFERROR(IF(AL17="","",IF(AL17&lt;=0.2,"Leve",IF(AL17&lt;=0.4,"Menor",IF(AL17&lt;=0.6,"Moderado",IF(AL17&lt;=0.8,"Mayor","Catastrófico"))))),"")</f>
        <v/>
      </c>
      <c r="AL17" s="95" t="str">
        <f>IFERROR(IF(W17="Impacto",(S17-(+S17*AD17)),IF(W17="Probabilidad",S17,"")),"")</f>
        <v/>
      </c>
      <c r="AM17" s="96" t="str">
        <f t="shared" si="8"/>
        <v/>
      </c>
      <c r="AN17" s="317"/>
      <c r="AO17" s="176"/>
      <c r="AP17" s="175"/>
      <c r="AQ17" s="184"/>
      <c r="AR17" s="184"/>
      <c r="AS17" s="176"/>
      <c r="AT17" s="184"/>
      <c r="AU17" s="176"/>
      <c r="AV17" s="184"/>
      <c r="AW17" s="176"/>
      <c r="AX17" s="97"/>
      <c r="AY17" s="129"/>
      <c r="AZ17" s="130"/>
      <c r="BA17" s="176"/>
      <c r="BB17" s="176"/>
      <c r="BC17" s="175"/>
      <c r="BD17" s="184"/>
      <c r="BE17" s="184"/>
      <c r="BF17" s="176"/>
      <c r="BG17" s="176"/>
      <c r="BH17" s="175"/>
      <c r="BI17" s="184"/>
      <c r="BJ17" s="184"/>
      <c r="BK17" s="176"/>
      <c r="BL17" s="176"/>
      <c r="BM17" s="175"/>
      <c r="BN17" s="184"/>
      <c r="BO17" s="184"/>
      <c r="BP17" s="129"/>
      <c r="BQ17" s="129"/>
      <c r="BR17" s="130"/>
      <c r="BS17" s="97"/>
      <c r="BT17" s="97"/>
      <c r="BU17" s="97"/>
      <c r="BV17" s="129"/>
      <c r="BW17" s="129"/>
      <c r="BX17" s="129"/>
      <c r="BY17" s="97"/>
      <c r="BZ17" s="129"/>
      <c r="CA17" s="129"/>
      <c r="CB17" s="97"/>
      <c r="CC17" s="129"/>
      <c r="CD17" s="130"/>
      <c r="CE17" s="129"/>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row>
    <row r="18" spans="1:109" ht="15.75" customHeight="1" x14ac:dyDescent="0.3">
      <c r="A18" s="309"/>
      <c r="B18" s="310"/>
      <c r="C18" s="310"/>
      <c r="D18" s="310"/>
      <c r="E18" s="335"/>
      <c r="F18" s="310"/>
      <c r="G18" s="310"/>
      <c r="H18" s="310"/>
      <c r="I18" s="176"/>
      <c r="J18" s="176"/>
      <c r="K18" s="310"/>
      <c r="L18" s="335"/>
      <c r="M18" s="309"/>
      <c r="N18" s="336"/>
      <c r="O18" s="333"/>
      <c r="P18" s="374"/>
      <c r="Q18" s="333">
        <f t="shared" ref="Q18:Q22" si="10">IF(NOT(ISERROR(MATCH(P18,_xlfn.ANCHORARRAY(E29),0))),O31&amp;"Por favor no seleccionar los criterios de impacto",P18)</f>
        <v>0</v>
      </c>
      <c r="R18" s="336"/>
      <c r="S18" s="333"/>
      <c r="T18" s="334"/>
      <c r="U18" s="175">
        <v>2</v>
      </c>
      <c r="V18" s="178"/>
      <c r="W18" s="131" t="str">
        <f t="shared" si="0"/>
        <v/>
      </c>
      <c r="X18" s="131"/>
      <c r="Y18" s="131"/>
      <c r="Z18" s="131"/>
      <c r="AA18" s="131"/>
      <c r="AB18" s="179"/>
      <c r="AC18" s="179"/>
      <c r="AD18" s="95" t="str">
        <f t="shared" si="4"/>
        <v/>
      </c>
      <c r="AE18" s="179"/>
      <c r="AF18" s="179"/>
      <c r="AG18" s="179"/>
      <c r="AH18" s="146" t="str">
        <f>IFERROR(IF(AND(W17="Probabilidad",W18="Probabilidad"),(AJ17-(+AJ17*AD18)),IF(W18="Probabilidad",(O17-(+O17*AD18)),IF(W18="Impacto",AJ17,""))),"")</f>
        <v/>
      </c>
      <c r="AI18" s="128" t="str">
        <f t="shared" si="5"/>
        <v/>
      </c>
      <c r="AJ18" s="95" t="str">
        <f t="shared" si="6"/>
        <v/>
      </c>
      <c r="AK18" s="128" t="str">
        <f t="shared" si="7"/>
        <v/>
      </c>
      <c r="AL18" s="95" t="str">
        <f>IFERROR(IF(AND(W17="Impacto",W18="Impacto"),(AL11-(+AL11*AD18)),IF(W18="Impacto",($S$17-(+$S$17*AD18)),IF(W18="Probabilidad",AL11,""))),"")</f>
        <v/>
      </c>
      <c r="AM18" s="96" t="str">
        <f t="shared" si="8"/>
        <v/>
      </c>
      <c r="AN18" s="318"/>
      <c r="AO18" s="176"/>
      <c r="AP18" s="175"/>
      <c r="AQ18" s="184"/>
      <c r="AR18" s="184"/>
      <c r="AS18" s="176"/>
      <c r="AT18" s="184"/>
      <c r="AU18" s="176"/>
      <c r="AV18" s="184"/>
      <c r="AW18" s="176"/>
      <c r="AX18" s="97"/>
      <c r="AY18" s="129"/>
      <c r="AZ18" s="130"/>
      <c r="BA18" s="176"/>
      <c r="BB18" s="176"/>
      <c r="BC18" s="175"/>
      <c r="BD18" s="184"/>
      <c r="BE18" s="184"/>
      <c r="BF18" s="176"/>
      <c r="BG18" s="176"/>
      <c r="BH18" s="175"/>
      <c r="BI18" s="184"/>
      <c r="BJ18" s="184"/>
      <c r="BK18" s="176"/>
      <c r="BL18" s="176"/>
      <c r="BM18" s="175"/>
      <c r="BN18" s="184"/>
      <c r="BO18" s="184"/>
      <c r="BP18" s="129"/>
      <c r="BQ18" s="129"/>
      <c r="BR18" s="130"/>
      <c r="BS18" s="97"/>
      <c r="BT18" s="97"/>
      <c r="BU18" s="97"/>
      <c r="BV18" s="129"/>
      <c r="BW18" s="129"/>
      <c r="BX18" s="129"/>
      <c r="BY18" s="97"/>
      <c r="BZ18" s="129"/>
      <c r="CA18" s="129"/>
      <c r="CB18" s="97"/>
      <c r="CC18" s="129"/>
      <c r="CD18" s="130"/>
      <c r="CE18" s="129"/>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row>
    <row r="19" spans="1:109" ht="15.75" customHeight="1" x14ac:dyDescent="0.3">
      <c r="A19" s="309"/>
      <c r="B19" s="310"/>
      <c r="C19" s="310"/>
      <c r="D19" s="310"/>
      <c r="E19" s="335"/>
      <c r="F19" s="310"/>
      <c r="G19" s="310"/>
      <c r="H19" s="310"/>
      <c r="I19" s="176"/>
      <c r="J19" s="176"/>
      <c r="K19" s="310"/>
      <c r="L19" s="335"/>
      <c r="M19" s="309"/>
      <c r="N19" s="336"/>
      <c r="O19" s="333"/>
      <c r="P19" s="374"/>
      <c r="Q19" s="333">
        <f t="shared" si="10"/>
        <v>0</v>
      </c>
      <c r="R19" s="336"/>
      <c r="S19" s="333"/>
      <c r="T19" s="334"/>
      <c r="U19" s="175">
        <v>3</v>
      </c>
      <c r="V19" s="180"/>
      <c r="W19" s="131" t="str">
        <f t="shared" si="0"/>
        <v/>
      </c>
      <c r="X19" s="131"/>
      <c r="Y19" s="131"/>
      <c r="Z19" s="131"/>
      <c r="AA19" s="131"/>
      <c r="AB19" s="179"/>
      <c r="AC19" s="179"/>
      <c r="AD19" s="95" t="str">
        <f t="shared" si="4"/>
        <v/>
      </c>
      <c r="AE19" s="179"/>
      <c r="AF19" s="179"/>
      <c r="AG19" s="179"/>
      <c r="AH19" s="146" t="str">
        <f>IFERROR(IF(AND(W18="Probabilidad",W19="Probabilidad"),(AJ18-(+AJ18*AD19)),IF(AND(W18="Impacto",W19="Probabilidad"),(AJ17-(+AJ17*AD19)),IF(W19="Impacto",AJ18,""))),"")</f>
        <v/>
      </c>
      <c r="AI19" s="128" t="str">
        <f t="shared" si="5"/>
        <v/>
      </c>
      <c r="AJ19" s="95" t="str">
        <f t="shared" si="6"/>
        <v/>
      </c>
      <c r="AK19" s="128" t="str">
        <f t="shared" si="7"/>
        <v/>
      </c>
      <c r="AL19" s="95" t="str">
        <f>IFERROR(IF(AND(W18="Impacto",W19="Impacto"),(AL18-(+AL18*AD19)),IF(AND(W18="Probabilidad",W19="Impacto"),(AL17-(+AL17*AD19)),IF(W19="Probabilidad",AL18,""))),"")</f>
        <v/>
      </c>
      <c r="AM19" s="96" t="str">
        <f t="shared" si="8"/>
        <v/>
      </c>
      <c r="AN19" s="318"/>
      <c r="AO19" s="176"/>
      <c r="AP19" s="175"/>
      <c r="AQ19" s="184"/>
      <c r="AR19" s="184"/>
      <c r="AS19" s="176"/>
      <c r="AT19" s="184"/>
      <c r="AU19" s="176"/>
      <c r="AV19" s="184"/>
      <c r="AW19" s="176"/>
      <c r="AX19" s="97"/>
      <c r="AY19" s="129"/>
      <c r="AZ19" s="130"/>
      <c r="BA19" s="176"/>
      <c r="BB19" s="176"/>
      <c r="BC19" s="175"/>
      <c r="BD19" s="184"/>
      <c r="BE19" s="184"/>
      <c r="BF19" s="176"/>
      <c r="BG19" s="176"/>
      <c r="BH19" s="175"/>
      <c r="BI19" s="184"/>
      <c r="BJ19" s="184"/>
      <c r="BK19" s="176"/>
      <c r="BL19" s="176"/>
      <c r="BM19" s="175"/>
      <c r="BN19" s="184"/>
      <c r="BO19" s="184"/>
      <c r="BP19" s="129"/>
      <c r="BQ19" s="129"/>
      <c r="BR19" s="130"/>
      <c r="BS19" s="97"/>
      <c r="BT19" s="97"/>
      <c r="BU19" s="97"/>
      <c r="BV19" s="129"/>
      <c r="BW19" s="129"/>
      <c r="BX19" s="129"/>
      <c r="BY19" s="97"/>
      <c r="BZ19" s="129"/>
      <c r="CA19" s="129"/>
      <c r="CB19" s="97"/>
      <c r="CC19" s="129"/>
      <c r="CD19" s="130"/>
      <c r="CE19" s="129"/>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row>
    <row r="20" spans="1:109" ht="15.75" customHeight="1" x14ac:dyDescent="0.3">
      <c r="A20" s="309"/>
      <c r="B20" s="310"/>
      <c r="C20" s="310"/>
      <c r="D20" s="310"/>
      <c r="E20" s="335"/>
      <c r="F20" s="310"/>
      <c r="G20" s="310"/>
      <c r="H20" s="310"/>
      <c r="I20" s="176"/>
      <c r="J20" s="176"/>
      <c r="K20" s="310"/>
      <c r="L20" s="335"/>
      <c r="M20" s="309"/>
      <c r="N20" s="336"/>
      <c r="O20" s="333"/>
      <c r="P20" s="374"/>
      <c r="Q20" s="333">
        <f t="shared" si="10"/>
        <v>0</v>
      </c>
      <c r="R20" s="336"/>
      <c r="S20" s="333"/>
      <c r="T20" s="334"/>
      <c r="U20" s="175">
        <v>4</v>
      </c>
      <c r="V20" s="178"/>
      <c r="W20" s="131" t="str">
        <f t="shared" si="0"/>
        <v/>
      </c>
      <c r="X20" s="131"/>
      <c r="Y20" s="131"/>
      <c r="Z20" s="131"/>
      <c r="AA20" s="131"/>
      <c r="AB20" s="179"/>
      <c r="AC20" s="179"/>
      <c r="AD20" s="95" t="str">
        <f t="shared" si="4"/>
        <v/>
      </c>
      <c r="AE20" s="179"/>
      <c r="AF20" s="179"/>
      <c r="AG20" s="179"/>
      <c r="AH20" s="146" t="str">
        <f>IFERROR(IF(AND(W19="Probabilidad",W20="Probabilidad"),(AJ19-(+AJ19*AD20)),IF(AND(W19="Impacto",W20="Probabilidad"),(AJ18-(+AJ18*AD20)),IF(W20="Impacto",AJ19,""))),"")</f>
        <v/>
      </c>
      <c r="AI20" s="128" t="str">
        <f t="shared" si="5"/>
        <v/>
      </c>
      <c r="AJ20" s="95" t="str">
        <f t="shared" si="6"/>
        <v/>
      </c>
      <c r="AK20" s="128" t="str">
        <f t="shared" si="7"/>
        <v/>
      </c>
      <c r="AL20" s="95" t="str">
        <f>IFERROR(IF(AND(W19="Impacto",W20="Impacto"),(AL19-(+AL19*AD20)),IF(AND(W19="Probabilidad",W20="Impacto"),(AL18-(+AL18*AD20)),IF(W20="Probabilidad",AL19,""))),"")</f>
        <v/>
      </c>
      <c r="AM20" s="96" t="str">
        <f t="shared" si="8"/>
        <v/>
      </c>
      <c r="AN20" s="318"/>
      <c r="AO20" s="176"/>
      <c r="AP20" s="175"/>
      <c r="AQ20" s="184"/>
      <c r="AR20" s="184"/>
      <c r="AS20" s="176"/>
      <c r="AT20" s="184"/>
      <c r="AU20" s="176"/>
      <c r="AV20" s="184"/>
      <c r="AW20" s="176"/>
      <c r="AX20" s="97"/>
      <c r="AY20" s="129"/>
      <c r="AZ20" s="130"/>
      <c r="BA20" s="176"/>
      <c r="BB20" s="176"/>
      <c r="BC20" s="175"/>
      <c r="BD20" s="184"/>
      <c r="BE20" s="184"/>
      <c r="BF20" s="176"/>
      <c r="BG20" s="176"/>
      <c r="BH20" s="175"/>
      <c r="BI20" s="184"/>
      <c r="BJ20" s="184"/>
      <c r="BK20" s="176"/>
      <c r="BL20" s="176"/>
      <c r="BM20" s="175"/>
      <c r="BN20" s="184"/>
      <c r="BO20" s="184"/>
      <c r="BP20" s="129"/>
      <c r="BQ20" s="129"/>
      <c r="BR20" s="130"/>
      <c r="BS20" s="97"/>
      <c r="BT20" s="97"/>
      <c r="BU20" s="97"/>
      <c r="BV20" s="129"/>
      <c r="BW20" s="129"/>
      <c r="BX20" s="129"/>
      <c r="BY20" s="97"/>
      <c r="BZ20" s="129"/>
      <c r="CA20" s="129"/>
      <c r="CB20" s="97"/>
      <c r="CC20" s="129"/>
      <c r="CD20" s="130"/>
      <c r="CE20" s="129"/>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row>
    <row r="21" spans="1:109" ht="15.75" customHeight="1" x14ac:dyDescent="0.3">
      <c r="A21" s="309"/>
      <c r="B21" s="310"/>
      <c r="C21" s="310"/>
      <c r="D21" s="310"/>
      <c r="E21" s="335"/>
      <c r="F21" s="310"/>
      <c r="G21" s="310"/>
      <c r="H21" s="310"/>
      <c r="I21" s="176"/>
      <c r="J21" s="176"/>
      <c r="K21" s="310"/>
      <c r="L21" s="335"/>
      <c r="M21" s="309"/>
      <c r="N21" s="336"/>
      <c r="O21" s="333"/>
      <c r="P21" s="374"/>
      <c r="Q21" s="333">
        <f t="shared" si="10"/>
        <v>0</v>
      </c>
      <c r="R21" s="336"/>
      <c r="S21" s="333"/>
      <c r="T21" s="334"/>
      <c r="U21" s="175">
        <v>5</v>
      </c>
      <c r="V21" s="178"/>
      <c r="W21" s="131" t="str">
        <f t="shared" si="0"/>
        <v/>
      </c>
      <c r="X21" s="131"/>
      <c r="Y21" s="131"/>
      <c r="Z21" s="131"/>
      <c r="AA21" s="131"/>
      <c r="AB21" s="179"/>
      <c r="AC21" s="179"/>
      <c r="AD21" s="95" t="str">
        <f t="shared" si="4"/>
        <v/>
      </c>
      <c r="AE21" s="179"/>
      <c r="AF21" s="179"/>
      <c r="AG21" s="179"/>
      <c r="AH21" s="146" t="str">
        <f>IFERROR(IF(AND(W20="Probabilidad",W21="Probabilidad"),(AJ20-(+AJ20*AD21)),IF(AND(W20="Impacto",W21="Probabilidad"),(AJ19-(+AJ19*AD21)),IF(W21="Impacto",AJ20,""))),"")</f>
        <v/>
      </c>
      <c r="AI21" s="128" t="str">
        <f t="shared" si="5"/>
        <v/>
      </c>
      <c r="AJ21" s="95" t="str">
        <f t="shared" si="6"/>
        <v/>
      </c>
      <c r="AK21" s="128" t="str">
        <f t="shared" si="7"/>
        <v/>
      </c>
      <c r="AL21" s="95" t="str">
        <f>IFERROR(IF(AND(W20="Impacto",W21="Impacto"),(AL20-(+AL20*AD21)),IF(AND(W20="Probabilidad",W21="Impacto"),(AL19-(+AL19*AD21)),IF(W21="Probabilidad",AL20,""))),"")</f>
        <v/>
      </c>
      <c r="AM21" s="96" t="str">
        <f t="shared" si="8"/>
        <v/>
      </c>
      <c r="AN21" s="318"/>
      <c r="AO21" s="176"/>
      <c r="AP21" s="175"/>
      <c r="AQ21" s="184"/>
      <c r="AR21" s="184"/>
      <c r="AS21" s="176"/>
      <c r="AT21" s="184"/>
      <c r="AU21" s="176"/>
      <c r="AV21" s="184"/>
      <c r="AW21" s="176"/>
      <c r="AX21" s="97"/>
      <c r="AY21" s="129"/>
      <c r="AZ21" s="130"/>
      <c r="BA21" s="176"/>
      <c r="BB21" s="176"/>
      <c r="BC21" s="175"/>
      <c r="BD21" s="184"/>
      <c r="BE21" s="184"/>
      <c r="BF21" s="176"/>
      <c r="BG21" s="176"/>
      <c r="BH21" s="175"/>
      <c r="BI21" s="184"/>
      <c r="BJ21" s="184"/>
      <c r="BK21" s="176"/>
      <c r="BL21" s="176"/>
      <c r="BM21" s="175"/>
      <c r="BN21" s="184"/>
      <c r="BO21" s="184"/>
      <c r="BP21" s="129"/>
      <c r="BQ21" s="129"/>
      <c r="BR21" s="130"/>
      <c r="BS21" s="97"/>
      <c r="BT21" s="97"/>
      <c r="BU21" s="97"/>
      <c r="BV21" s="129"/>
      <c r="BW21" s="129"/>
      <c r="BX21" s="129"/>
      <c r="BY21" s="97"/>
      <c r="BZ21" s="129"/>
      <c r="CA21" s="129"/>
      <c r="CB21" s="97"/>
      <c r="CC21" s="129"/>
      <c r="CD21" s="130"/>
      <c r="CE21" s="129"/>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row>
    <row r="22" spans="1:109" ht="15.75" customHeight="1" x14ac:dyDescent="0.3">
      <c r="A22" s="309"/>
      <c r="B22" s="310"/>
      <c r="C22" s="310"/>
      <c r="D22" s="310"/>
      <c r="E22" s="335"/>
      <c r="F22" s="310"/>
      <c r="G22" s="310"/>
      <c r="H22" s="310"/>
      <c r="I22" s="176"/>
      <c r="J22" s="176"/>
      <c r="K22" s="310"/>
      <c r="L22" s="335"/>
      <c r="M22" s="309"/>
      <c r="N22" s="336"/>
      <c r="O22" s="333"/>
      <c r="P22" s="374"/>
      <c r="Q22" s="333">
        <f t="shared" si="10"/>
        <v>0</v>
      </c>
      <c r="R22" s="336"/>
      <c r="S22" s="333"/>
      <c r="T22" s="334"/>
      <c r="U22" s="175">
        <v>6</v>
      </c>
      <c r="V22" s="178"/>
      <c r="W22" s="131" t="str">
        <f t="shared" si="0"/>
        <v/>
      </c>
      <c r="X22" s="131"/>
      <c r="Y22" s="131"/>
      <c r="Z22" s="131"/>
      <c r="AA22" s="131"/>
      <c r="AB22" s="179"/>
      <c r="AC22" s="179"/>
      <c r="AD22" s="95" t="str">
        <f t="shared" si="4"/>
        <v/>
      </c>
      <c r="AE22" s="179"/>
      <c r="AF22" s="179"/>
      <c r="AG22" s="179"/>
      <c r="AH22" s="146" t="str">
        <f>IFERROR(IF(AND(W21="Probabilidad",W22="Probabilidad"),(AJ21-(+AJ21*AD22)),IF(AND(W21="Impacto",W22="Probabilidad"),(AJ20-(+AJ20*AD22)),IF(W22="Impacto",AJ21,""))),"")</f>
        <v/>
      </c>
      <c r="AI22" s="128" t="str">
        <f t="shared" si="5"/>
        <v/>
      </c>
      <c r="AJ22" s="95" t="str">
        <f t="shared" si="6"/>
        <v/>
      </c>
      <c r="AK22" s="128" t="str">
        <f t="shared" si="7"/>
        <v/>
      </c>
      <c r="AL22" s="95" t="str">
        <f>IFERROR(IF(AND(W21="Impacto",W22="Impacto"),(AL21-(+AL21*AD22)),IF(AND(W21="Probabilidad",W22="Impacto"),(AL20-(+AL20*AD22)),IF(W22="Probabilidad",AL21,""))),"")</f>
        <v/>
      </c>
      <c r="AM22" s="96" t="str">
        <f t="shared" si="8"/>
        <v/>
      </c>
      <c r="AN22" s="319"/>
      <c r="AO22" s="176"/>
      <c r="AP22" s="175"/>
      <c r="AQ22" s="184"/>
      <c r="AR22" s="184"/>
      <c r="AS22" s="176"/>
      <c r="AT22" s="184"/>
      <c r="AU22" s="176"/>
      <c r="AV22" s="184"/>
      <c r="AW22" s="176"/>
      <c r="AX22" s="97"/>
      <c r="AY22" s="129"/>
      <c r="AZ22" s="130"/>
      <c r="BA22" s="176"/>
      <c r="BB22" s="176"/>
      <c r="BC22" s="175"/>
      <c r="BD22" s="184"/>
      <c r="BE22" s="184"/>
      <c r="BF22" s="176"/>
      <c r="BG22" s="176"/>
      <c r="BH22" s="175"/>
      <c r="BI22" s="184"/>
      <c r="BJ22" s="184"/>
      <c r="BK22" s="176"/>
      <c r="BL22" s="176"/>
      <c r="BM22" s="175"/>
      <c r="BN22" s="184"/>
      <c r="BO22" s="184"/>
      <c r="BP22" s="129"/>
      <c r="BQ22" s="129"/>
      <c r="BR22" s="130"/>
      <c r="BS22" s="97"/>
      <c r="BT22" s="97"/>
      <c r="BU22" s="97"/>
      <c r="BV22" s="129"/>
      <c r="BW22" s="129"/>
      <c r="BX22" s="129"/>
      <c r="BY22" s="97"/>
      <c r="BZ22" s="129"/>
      <c r="CA22" s="129"/>
      <c r="CB22" s="97"/>
      <c r="CC22" s="129"/>
      <c r="CD22" s="130"/>
      <c r="CE22" s="129"/>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row>
    <row r="23" spans="1:109" ht="15.75" customHeight="1" x14ac:dyDescent="0.3">
      <c r="A23" s="309">
        <v>4</v>
      </c>
      <c r="B23" s="310"/>
      <c r="C23" s="310"/>
      <c r="D23" s="310"/>
      <c r="E23" s="335"/>
      <c r="F23" s="310"/>
      <c r="G23" s="310"/>
      <c r="H23" s="310"/>
      <c r="I23" s="176"/>
      <c r="J23" s="176"/>
      <c r="K23" s="310"/>
      <c r="L23" s="335"/>
      <c r="M23" s="309"/>
      <c r="N23" s="336" t="str">
        <f>IF(M23&lt;=0,"",IF(M23&lt;=2,"Muy Baja",IF(M23&lt;=24,"Baja",IF(M23&lt;=500,"Media",IF(M23&lt;=5000,"Alta","Muy Alta")))))</f>
        <v/>
      </c>
      <c r="O23" s="333" t="str">
        <f>IF(N23="","",IF(N23="Muy Baja",0.2,IF(N23="Baja",0.4,IF(N23="Media",0.6,IF(N23="Alta",0.8,IF(N23="Muy Alta",1,))))))</f>
        <v/>
      </c>
      <c r="P23" s="374"/>
      <c r="Q23" s="333">
        <f ca="1">IF(NOT(ISERROR(MATCH(P23,'Tabla Impacto'!$B$221:$B$223,0))),'Tabla Impacto'!$F$223&amp;"Por favor no seleccionar los criterios de impacto(Afectación Económica o presupuestal y Pérdida Reputacional)",P23)</f>
        <v>0</v>
      </c>
      <c r="R23" s="336" t="str">
        <f ca="1">IF(OR(Q23='Tabla Impacto'!$C$11,Q23='Tabla Impacto'!$D$11),"Leve",IF(OR(Q23='Tabla Impacto'!$C$12,Q23='Tabla Impacto'!$D$12),"Menor",IF(OR(Q23='Tabla Impacto'!$C$13,Q23='Tabla Impacto'!$D$13),"Moderado",IF(OR(Q23='Tabla Impacto'!$C$14,Q23='Tabla Impacto'!$D$14),"Mayor",IF(OR(Q23='Tabla Impacto'!$C$15,Q23='Tabla Impacto'!$D$15),"Catastrófico","")))))</f>
        <v/>
      </c>
      <c r="S23" s="333" t="str">
        <f ca="1">IF(R23="","",IF(R23="Leve",0.2,IF(R23="Menor",0.4,IF(R23="Moderado",0.6,IF(R23="Mayor",0.8,IF(R23="Catastrófico",1,))))))</f>
        <v/>
      </c>
      <c r="T23" s="334" t="str">
        <f ca="1">IF(OR(AND(N23="Muy Baja",R23="Leve"),AND(N23="Muy Baja",R23="Menor"),AND(N23="Baja",R23="Leve")),"Bajo",IF(OR(AND(N23="Muy baja",R23="Moderado"),AND(N23="Baja",R23="Menor"),AND(N23="Baja",R23="Moderado"),AND(N23="Media",R23="Leve"),AND(N23="Media",R23="Menor"),AND(N23="Media",R23="Moderado"),AND(N23="Alta",R23="Leve"),AND(N23="Alta",R23="Menor")),"Moderado",IF(OR(AND(N23="Muy Baja",R23="Mayor"),AND(N23="Baja",R23="Mayor"),AND(N23="Media",R23="Mayor"),AND(N23="Alta",R23="Moderado"),AND(N23="Alta",R23="Mayor"),AND(N23="Muy Alta",R23="Leve"),AND(N23="Muy Alta",R23="Menor"),AND(N23="Muy Alta",R23="Moderado"),AND(N23="Muy Alta",R23="Mayor")),"Alto",IF(OR(AND(N23="Muy Baja",R23="Catastrófico"),AND(N23="Baja",R23="Catastrófico"),AND(N23="Media",R23="Catastrófico"),AND(N23="Alta",R23="Catastrófico"),AND(N23="Muy Alta",R23="Catastrófico")),"Extremo",""))))</f>
        <v/>
      </c>
      <c r="U23" s="175">
        <v>1</v>
      </c>
      <c r="V23" s="178"/>
      <c r="W23" s="131" t="str">
        <f t="shared" si="0"/>
        <v/>
      </c>
      <c r="X23" s="131"/>
      <c r="Y23" s="131"/>
      <c r="Z23" s="131"/>
      <c r="AA23" s="131"/>
      <c r="AB23" s="179"/>
      <c r="AC23" s="179"/>
      <c r="AD23" s="95" t="str">
        <f t="shared" si="4"/>
        <v/>
      </c>
      <c r="AE23" s="179"/>
      <c r="AF23" s="179"/>
      <c r="AG23" s="179"/>
      <c r="AH23" s="146" t="str">
        <f>IFERROR(IF(W23="Probabilidad",(O23-(+O23*AD23)),IF(W23="Impacto",O23,"")),"")</f>
        <v/>
      </c>
      <c r="AI23" s="128" t="str">
        <f>IFERROR(IF(AH23="","",IF(AH23&lt;=0.2,"Muy Baja",IF(AH23&lt;=0.4,"Baja",IF(AH23&lt;=0.6,"Media",IF(AH23&lt;=0.8,"Alta","Muy Alta"))))),"")</f>
        <v/>
      </c>
      <c r="AJ23" s="95" t="str">
        <f t="shared" si="6"/>
        <v/>
      </c>
      <c r="AK23" s="128" t="str">
        <f>IFERROR(IF(AL23="","",IF(AL23&lt;=0.2,"Leve",IF(AL23&lt;=0.4,"Menor",IF(AL23&lt;=0.6,"Moderado",IF(AL23&lt;=0.8,"Mayor","Catastrófico"))))),"")</f>
        <v/>
      </c>
      <c r="AL23" s="95" t="str">
        <f>IFERROR(IF(W23="Impacto",(S23-(+S23*AD23)),IF(W23="Probabilidad",S23,"")),"")</f>
        <v/>
      </c>
      <c r="AM23" s="96" t="str">
        <f t="shared" si="8"/>
        <v/>
      </c>
      <c r="AN23" s="317"/>
      <c r="AO23" s="176"/>
      <c r="AP23" s="175"/>
      <c r="AQ23" s="184"/>
      <c r="AR23" s="184"/>
      <c r="AS23" s="176"/>
      <c r="AT23" s="184"/>
      <c r="AU23" s="176"/>
      <c r="AV23" s="184"/>
      <c r="AW23" s="176"/>
      <c r="AX23" s="97"/>
      <c r="AY23" s="129"/>
      <c r="AZ23" s="130"/>
      <c r="BA23" s="176"/>
      <c r="BB23" s="176"/>
      <c r="BC23" s="175"/>
      <c r="BD23" s="184"/>
      <c r="BE23" s="184"/>
      <c r="BF23" s="176"/>
      <c r="BG23" s="176"/>
      <c r="BH23" s="175"/>
      <c r="BI23" s="184"/>
      <c r="BJ23" s="184"/>
      <c r="BK23" s="176"/>
      <c r="BL23" s="176"/>
      <c r="BM23" s="175"/>
      <c r="BN23" s="184"/>
      <c r="BO23" s="184"/>
      <c r="BP23" s="129"/>
      <c r="BQ23" s="129"/>
      <c r="BR23" s="130"/>
      <c r="BS23" s="97"/>
      <c r="BT23" s="97"/>
      <c r="BU23" s="97"/>
      <c r="BV23" s="129"/>
      <c r="BW23" s="129"/>
      <c r="BX23" s="129"/>
      <c r="BY23" s="97"/>
      <c r="BZ23" s="129"/>
      <c r="CA23" s="129"/>
      <c r="CB23" s="97"/>
      <c r="CC23" s="129"/>
      <c r="CD23" s="130"/>
      <c r="CE23" s="129"/>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row>
    <row r="24" spans="1:109" ht="15.75" customHeight="1" x14ac:dyDescent="0.3">
      <c r="A24" s="309"/>
      <c r="B24" s="310"/>
      <c r="C24" s="310"/>
      <c r="D24" s="310"/>
      <c r="E24" s="335"/>
      <c r="F24" s="310"/>
      <c r="G24" s="310"/>
      <c r="H24" s="310"/>
      <c r="I24" s="176"/>
      <c r="J24" s="176"/>
      <c r="K24" s="310"/>
      <c r="L24" s="335"/>
      <c r="M24" s="309"/>
      <c r="N24" s="336"/>
      <c r="O24" s="333"/>
      <c r="P24" s="374"/>
      <c r="Q24" s="333">
        <f t="shared" ref="Q24:Q28" si="11">IF(NOT(ISERROR(MATCH(P24,_xlfn.ANCHORARRAY(E35),0))),O37&amp;"Por favor no seleccionar los criterios de impacto",P24)</f>
        <v>0</v>
      </c>
      <c r="R24" s="336"/>
      <c r="S24" s="333"/>
      <c r="T24" s="334"/>
      <c r="U24" s="175">
        <v>2</v>
      </c>
      <c r="V24" s="178"/>
      <c r="W24" s="131" t="str">
        <f t="shared" si="0"/>
        <v/>
      </c>
      <c r="X24" s="131"/>
      <c r="Y24" s="131"/>
      <c r="Z24" s="131"/>
      <c r="AA24" s="131"/>
      <c r="AB24" s="179"/>
      <c r="AC24" s="179"/>
      <c r="AD24" s="95" t="str">
        <f t="shared" si="4"/>
        <v/>
      </c>
      <c r="AE24" s="179"/>
      <c r="AF24" s="179"/>
      <c r="AG24" s="179"/>
      <c r="AH24" s="146" t="str">
        <f>IFERROR(IF(AND(W23="Probabilidad",W24="Probabilidad"),(AJ23-(+AJ23*AD24)),IF(W24="Probabilidad",(O23-(+O23*AD24)),IF(W24="Impacto",AJ23,""))),"")</f>
        <v/>
      </c>
      <c r="AI24" s="128" t="str">
        <f t="shared" si="5"/>
        <v/>
      </c>
      <c r="AJ24" s="95" t="str">
        <f t="shared" si="6"/>
        <v/>
      </c>
      <c r="AK24" s="128" t="str">
        <f t="shared" si="7"/>
        <v/>
      </c>
      <c r="AL24" s="95" t="str">
        <f>IFERROR(IF(AND(W23="Impacto",W24="Impacto"),(AL17-(+AL17*AD24)),IF(W24="Impacto",($S$23-(+$S$23*AD24)),IF(W24="Probabilidad",AL17,""))),"")</f>
        <v/>
      </c>
      <c r="AM24" s="96" t="str">
        <f t="shared" si="8"/>
        <v/>
      </c>
      <c r="AN24" s="318"/>
      <c r="AO24" s="176"/>
      <c r="AP24" s="175"/>
      <c r="AQ24" s="184"/>
      <c r="AR24" s="184"/>
      <c r="AS24" s="176"/>
      <c r="AT24" s="184"/>
      <c r="AU24" s="176"/>
      <c r="AV24" s="184"/>
      <c r="AW24" s="176"/>
      <c r="AX24" s="97"/>
      <c r="AY24" s="129"/>
      <c r="AZ24" s="130"/>
      <c r="BA24" s="176"/>
      <c r="BB24" s="176"/>
      <c r="BC24" s="175"/>
      <c r="BD24" s="184"/>
      <c r="BE24" s="184"/>
      <c r="BF24" s="176"/>
      <c r="BG24" s="176"/>
      <c r="BH24" s="175"/>
      <c r="BI24" s="184"/>
      <c r="BJ24" s="184"/>
      <c r="BK24" s="176"/>
      <c r="BL24" s="176"/>
      <c r="BM24" s="175"/>
      <c r="BN24" s="184"/>
      <c r="BO24" s="184"/>
      <c r="BP24" s="129"/>
      <c r="BQ24" s="129"/>
      <c r="BR24" s="130"/>
      <c r="BS24" s="97"/>
      <c r="BT24" s="97"/>
      <c r="BU24" s="97"/>
      <c r="BV24" s="129"/>
      <c r="BW24" s="129"/>
      <c r="BX24" s="129"/>
      <c r="BY24" s="97"/>
      <c r="BZ24" s="129"/>
      <c r="CA24" s="129"/>
      <c r="CB24" s="97"/>
      <c r="CC24" s="129"/>
      <c r="CD24" s="130"/>
      <c r="CE24" s="129"/>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row>
    <row r="25" spans="1:109" ht="15.75" customHeight="1" x14ac:dyDescent="0.3">
      <c r="A25" s="309"/>
      <c r="B25" s="310"/>
      <c r="C25" s="310"/>
      <c r="D25" s="310"/>
      <c r="E25" s="335"/>
      <c r="F25" s="310"/>
      <c r="G25" s="310"/>
      <c r="H25" s="310"/>
      <c r="I25" s="176"/>
      <c r="J25" s="176"/>
      <c r="K25" s="310"/>
      <c r="L25" s="335"/>
      <c r="M25" s="309"/>
      <c r="N25" s="336"/>
      <c r="O25" s="333"/>
      <c r="P25" s="374"/>
      <c r="Q25" s="333">
        <f t="shared" si="11"/>
        <v>0</v>
      </c>
      <c r="R25" s="336"/>
      <c r="S25" s="333"/>
      <c r="T25" s="334"/>
      <c r="U25" s="175">
        <v>3</v>
      </c>
      <c r="V25" s="180"/>
      <c r="W25" s="131" t="str">
        <f t="shared" si="0"/>
        <v/>
      </c>
      <c r="X25" s="131"/>
      <c r="Y25" s="131"/>
      <c r="Z25" s="131"/>
      <c r="AA25" s="131"/>
      <c r="AB25" s="179"/>
      <c r="AC25" s="179"/>
      <c r="AD25" s="95" t="str">
        <f t="shared" si="4"/>
        <v/>
      </c>
      <c r="AE25" s="179"/>
      <c r="AF25" s="179"/>
      <c r="AG25" s="179"/>
      <c r="AH25" s="146" t="str">
        <f>IFERROR(IF(AND(W24="Probabilidad",W25="Probabilidad"),(AJ24-(+AJ24*AD25)),IF(AND(W24="Impacto",W25="Probabilidad"),(AJ23-(+AJ23*AD25)),IF(W25="Impacto",AJ24,""))),"")</f>
        <v/>
      </c>
      <c r="AI25" s="128" t="str">
        <f t="shared" si="5"/>
        <v/>
      </c>
      <c r="AJ25" s="95" t="str">
        <f t="shared" si="6"/>
        <v/>
      </c>
      <c r="AK25" s="128" t="str">
        <f t="shared" si="7"/>
        <v/>
      </c>
      <c r="AL25" s="95" t="str">
        <f>IFERROR(IF(AND(W24="Impacto",W25="Impacto"),(AL24-(+AL24*AD25)),IF(AND(W24="Probabilidad",W25="Impacto"),(AL23-(+AL23*AD25)),IF(W25="Probabilidad",AL24,""))),"")</f>
        <v/>
      </c>
      <c r="AM25" s="96" t="str">
        <f t="shared" si="8"/>
        <v/>
      </c>
      <c r="AN25" s="318"/>
      <c r="AO25" s="176"/>
      <c r="AP25" s="175"/>
      <c r="AQ25" s="184"/>
      <c r="AR25" s="184"/>
      <c r="AS25" s="176"/>
      <c r="AT25" s="184"/>
      <c r="AU25" s="176"/>
      <c r="AV25" s="184"/>
      <c r="AW25" s="176"/>
      <c r="AX25" s="97"/>
      <c r="AY25" s="129"/>
      <c r="AZ25" s="130"/>
      <c r="BA25" s="176"/>
      <c r="BB25" s="176"/>
      <c r="BC25" s="175"/>
      <c r="BD25" s="184"/>
      <c r="BE25" s="184"/>
      <c r="BF25" s="176"/>
      <c r="BG25" s="176"/>
      <c r="BH25" s="175"/>
      <c r="BI25" s="184"/>
      <c r="BJ25" s="184"/>
      <c r="BK25" s="176"/>
      <c r="BL25" s="176"/>
      <c r="BM25" s="175"/>
      <c r="BN25" s="184"/>
      <c r="BO25" s="184"/>
      <c r="BP25" s="129"/>
      <c r="BQ25" s="129"/>
      <c r="BR25" s="130"/>
      <c r="BS25" s="97"/>
      <c r="BT25" s="97"/>
      <c r="BU25" s="97"/>
      <c r="BV25" s="129"/>
      <c r="BW25" s="129"/>
      <c r="BX25" s="129"/>
      <c r="BY25" s="97"/>
      <c r="BZ25" s="129"/>
      <c r="CA25" s="129"/>
      <c r="CB25" s="97"/>
      <c r="CC25" s="129"/>
      <c r="CD25" s="130"/>
      <c r="CE25" s="129"/>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row>
    <row r="26" spans="1:109" ht="15.75" customHeight="1" x14ac:dyDescent="0.3">
      <c r="A26" s="309"/>
      <c r="B26" s="310"/>
      <c r="C26" s="310"/>
      <c r="D26" s="310"/>
      <c r="E26" s="335"/>
      <c r="F26" s="310"/>
      <c r="G26" s="310"/>
      <c r="H26" s="310"/>
      <c r="I26" s="176"/>
      <c r="J26" s="176"/>
      <c r="K26" s="310"/>
      <c r="L26" s="335"/>
      <c r="M26" s="309"/>
      <c r="N26" s="336"/>
      <c r="O26" s="333"/>
      <c r="P26" s="374"/>
      <c r="Q26" s="333">
        <f t="shared" si="11"/>
        <v>0</v>
      </c>
      <c r="R26" s="336"/>
      <c r="S26" s="333"/>
      <c r="T26" s="334"/>
      <c r="U26" s="175">
        <v>4</v>
      </c>
      <c r="V26" s="178"/>
      <c r="W26" s="131" t="str">
        <f t="shared" si="0"/>
        <v/>
      </c>
      <c r="X26" s="131"/>
      <c r="Y26" s="131"/>
      <c r="Z26" s="131"/>
      <c r="AA26" s="131"/>
      <c r="AB26" s="179"/>
      <c r="AC26" s="179"/>
      <c r="AD26" s="95" t="str">
        <f t="shared" si="4"/>
        <v/>
      </c>
      <c r="AE26" s="179"/>
      <c r="AF26" s="179"/>
      <c r="AG26" s="179"/>
      <c r="AH26" s="146" t="str">
        <f>IFERROR(IF(AND(W25="Probabilidad",W26="Probabilidad"),(AJ25-(+AJ25*AD26)),IF(AND(W25="Impacto",W26="Probabilidad"),(AJ24-(+AJ24*AD26)),IF(W26="Impacto",AJ25,""))),"")</f>
        <v/>
      </c>
      <c r="AI26" s="128" t="str">
        <f t="shared" si="5"/>
        <v/>
      </c>
      <c r="AJ26" s="95" t="str">
        <f t="shared" si="6"/>
        <v/>
      </c>
      <c r="AK26" s="128" t="str">
        <f t="shared" si="7"/>
        <v/>
      </c>
      <c r="AL26" s="95" t="str">
        <f>IFERROR(IF(AND(W25="Impacto",W26="Impacto"),(AL25-(+AL25*AD26)),IF(AND(W25="Probabilidad",W26="Impacto"),(AL24-(+AL24*AD26)),IF(W26="Probabilidad",AL25,""))),"")</f>
        <v/>
      </c>
      <c r="AM26" s="96" t="str">
        <f t="shared" si="8"/>
        <v/>
      </c>
      <c r="AN26" s="318"/>
      <c r="AO26" s="176"/>
      <c r="AP26" s="175"/>
      <c r="AQ26" s="184"/>
      <c r="AR26" s="184"/>
      <c r="AS26" s="176"/>
      <c r="AT26" s="184"/>
      <c r="AU26" s="176"/>
      <c r="AV26" s="184"/>
      <c r="AW26" s="176"/>
      <c r="AX26" s="97"/>
      <c r="AY26" s="129"/>
      <c r="AZ26" s="130"/>
      <c r="BA26" s="176"/>
      <c r="BB26" s="176"/>
      <c r="BC26" s="175"/>
      <c r="BD26" s="184"/>
      <c r="BE26" s="184"/>
      <c r="BF26" s="176"/>
      <c r="BG26" s="176"/>
      <c r="BH26" s="175"/>
      <c r="BI26" s="184"/>
      <c r="BJ26" s="184"/>
      <c r="BK26" s="176"/>
      <c r="BL26" s="176"/>
      <c r="BM26" s="175"/>
      <c r="BN26" s="184"/>
      <c r="BO26" s="184"/>
      <c r="BP26" s="129"/>
      <c r="BQ26" s="129"/>
      <c r="BR26" s="130"/>
      <c r="BS26" s="97"/>
      <c r="BT26" s="97"/>
      <c r="BU26" s="97"/>
      <c r="BV26" s="129"/>
      <c r="BW26" s="129"/>
      <c r="BX26" s="129"/>
      <c r="BY26" s="97"/>
      <c r="BZ26" s="129"/>
      <c r="CA26" s="129"/>
      <c r="CB26" s="97"/>
      <c r="CC26" s="129"/>
      <c r="CD26" s="130"/>
      <c r="CE26" s="129"/>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row>
    <row r="27" spans="1:109" ht="15.75" customHeight="1" x14ac:dyDescent="0.3">
      <c r="A27" s="309"/>
      <c r="B27" s="310"/>
      <c r="C27" s="310"/>
      <c r="D27" s="310"/>
      <c r="E27" s="335"/>
      <c r="F27" s="310"/>
      <c r="G27" s="310"/>
      <c r="H27" s="310"/>
      <c r="I27" s="176"/>
      <c r="J27" s="176"/>
      <c r="K27" s="310"/>
      <c r="L27" s="335"/>
      <c r="M27" s="309"/>
      <c r="N27" s="336"/>
      <c r="O27" s="333"/>
      <c r="P27" s="374"/>
      <c r="Q27" s="333">
        <f t="shared" si="11"/>
        <v>0</v>
      </c>
      <c r="R27" s="336"/>
      <c r="S27" s="333"/>
      <c r="T27" s="334"/>
      <c r="U27" s="175">
        <v>5</v>
      </c>
      <c r="V27" s="178"/>
      <c r="W27" s="131" t="str">
        <f t="shared" si="0"/>
        <v/>
      </c>
      <c r="X27" s="131"/>
      <c r="Y27" s="131"/>
      <c r="Z27" s="131"/>
      <c r="AA27" s="131"/>
      <c r="AB27" s="179"/>
      <c r="AC27" s="179"/>
      <c r="AD27" s="95" t="str">
        <f t="shared" si="4"/>
        <v/>
      </c>
      <c r="AE27" s="179"/>
      <c r="AF27" s="179"/>
      <c r="AG27" s="179"/>
      <c r="AH27" s="145" t="str">
        <f>IFERROR(IF(AND(W26="Probabilidad",W27="Probabilidad"),(AJ26-(+AJ26*AD27)),IF(AND(W26="Impacto",W27="Probabilidad"),(AJ25-(+AJ25*AD27)),IF(W27="Impacto",AJ26,""))),"")</f>
        <v/>
      </c>
      <c r="AI27" s="128" t="str">
        <f>IFERROR(IF(AH27="","",IF(AH27&lt;=0.2,"Muy Baja",IF(AH27&lt;=0.4,"Baja",IF(AH27&lt;=0.6,"Media",IF(AH27&lt;=0.8,"Alta","Muy Alta"))))),"")</f>
        <v/>
      </c>
      <c r="AJ27" s="95" t="str">
        <f t="shared" si="6"/>
        <v/>
      </c>
      <c r="AK27" s="128" t="str">
        <f t="shared" si="7"/>
        <v/>
      </c>
      <c r="AL27" s="95" t="str">
        <f>IFERROR(IF(AND(W26="Impacto",W27="Impacto"),(AL26-(+AL26*AD27)),IF(AND(W26="Probabilidad",W27="Impacto"),(AL25-(+AL25*AD27)),IF(W27="Probabilidad",AL26,""))),"")</f>
        <v/>
      </c>
      <c r="AM27" s="96" t="str">
        <f t="shared" si="8"/>
        <v/>
      </c>
      <c r="AN27" s="318"/>
      <c r="AO27" s="176"/>
      <c r="AP27" s="175"/>
      <c r="AQ27" s="184"/>
      <c r="AR27" s="184"/>
      <c r="AS27" s="176"/>
      <c r="AT27" s="184"/>
      <c r="AU27" s="176"/>
      <c r="AV27" s="184"/>
      <c r="AW27" s="176"/>
      <c r="AX27" s="97"/>
      <c r="AY27" s="129"/>
      <c r="AZ27" s="130"/>
      <c r="BA27" s="176"/>
      <c r="BB27" s="176"/>
      <c r="BC27" s="175"/>
      <c r="BD27" s="184"/>
      <c r="BE27" s="184"/>
      <c r="BF27" s="176"/>
      <c r="BG27" s="176"/>
      <c r="BH27" s="175"/>
      <c r="BI27" s="184"/>
      <c r="BJ27" s="184"/>
      <c r="BK27" s="176"/>
      <c r="BL27" s="176"/>
      <c r="BM27" s="175"/>
      <c r="BN27" s="184"/>
      <c r="BO27" s="184"/>
      <c r="BP27" s="129"/>
      <c r="BQ27" s="129"/>
      <c r="BR27" s="130"/>
      <c r="BS27" s="97"/>
      <c r="BT27" s="97"/>
      <c r="BU27" s="97"/>
      <c r="BV27" s="129"/>
      <c r="BW27" s="129"/>
      <c r="BX27" s="129"/>
      <c r="BY27" s="97"/>
      <c r="BZ27" s="129"/>
      <c r="CA27" s="129"/>
      <c r="CB27" s="97"/>
      <c r="CC27" s="129"/>
      <c r="CD27" s="130"/>
      <c r="CE27" s="129"/>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row>
    <row r="28" spans="1:109" ht="15.75" customHeight="1" x14ac:dyDescent="0.3">
      <c r="A28" s="309"/>
      <c r="B28" s="310"/>
      <c r="C28" s="310"/>
      <c r="D28" s="310"/>
      <c r="E28" s="335"/>
      <c r="F28" s="310"/>
      <c r="G28" s="310"/>
      <c r="H28" s="310"/>
      <c r="I28" s="176"/>
      <c r="J28" s="176"/>
      <c r="K28" s="310"/>
      <c r="L28" s="335"/>
      <c r="M28" s="309"/>
      <c r="N28" s="336"/>
      <c r="O28" s="333"/>
      <c r="P28" s="374"/>
      <c r="Q28" s="333">
        <f t="shared" si="11"/>
        <v>0</v>
      </c>
      <c r="R28" s="336"/>
      <c r="S28" s="333"/>
      <c r="T28" s="334"/>
      <c r="U28" s="175">
        <v>6</v>
      </c>
      <c r="V28" s="178"/>
      <c r="W28" s="131" t="str">
        <f t="shared" si="0"/>
        <v/>
      </c>
      <c r="X28" s="131"/>
      <c r="Y28" s="131"/>
      <c r="Z28" s="131"/>
      <c r="AA28" s="131"/>
      <c r="AB28" s="179"/>
      <c r="AC28" s="179"/>
      <c r="AD28" s="95" t="str">
        <f t="shared" si="4"/>
        <v/>
      </c>
      <c r="AE28" s="179"/>
      <c r="AF28" s="179"/>
      <c r="AG28" s="179"/>
      <c r="AH28" s="146" t="str">
        <f>IFERROR(IF(AND(W27="Probabilidad",W28="Probabilidad"),(AJ27-(+AJ27*AD28)),IF(AND(W27="Impacto",W28="Probabilidad"),(AJ26-(+AJ26*AD28)),IF(W28="Impacto",AJ27,""))),"")</f>
        <v/>
      </c>
      <c r="AI28" s="128" t="str">
        <f t="shared" si="5"/>
        <v/>
      </c>
      <c r="AJ28" s="95" t="str">
        <f t="shared" si="6"/>
        <v/>
      </c>
      <c r="AK28" s="128" t="str">
        <f t="shared" si="7"/>
        <v/>
      </c>
      <c r="AL28" s="95" t="str">
        <f>IFERROR(IF(AND(W27="Impacto",W28="Impacto"),(AL27-(+AL27*AD28)),IF(AND(W27="Probabilidad",W28="Impacto"),(AL26-(+AL26*AD28)),IF(W28="Probabilidad",AL27,""))),"")</f>
        <v/>
      </c>
      <c r="AM28" s="96" t="str">
        <f t="shared" si="8"/>
        <v/>
      </c>
      <c r="AN28" s="319"/>
      <c r="AO28" s="176"/>
      <c r="AP28" s="175"/>
      <c r="AQ28" s="184"/>
      <c r="AR28" s="184"/>
      <c r="AS28" s="176"/>
      <c r="AT28" s="184"/>
      <c r="AU28" s="176"/>
      <c r="AV28" s="184"/>
      <c r="AW28" s="176"/>
      <c r="AX28" s="97"/>
      <c r="AY28" s="129"/>
      <c r="AZ28" s="130"/>
      <c r="BA28" s="176"/>
      <c r="BB28" s="176"/>
      <c r="BC28" s="175"/>
      <c r="BD28" s="184"/>
      <c r="BE28" s="184"/>
      <c r="BF28" s="176"/>
      <c r="BG28" s="176"/>
      <c r="BH28" s="175"/>
      <c r="BI28" s="184"/>
      <c r="BJ28" s="184"/>
      <c r="BK28" s="176"/>
      <c r="BL28" s="176"/>
      <c r="BM28" s="175"/>
      <c r="BN28" s="184"/>
      <c r="BO28" s="184"/>
      <c r="BP28" s="129"/>
      <c r="BQ28" s="129"/>
      <c r="BR28" s="130"/>
      <c r="BS28" s="97"/>
      <c r="BT28" s="97"/>
      <c r="BU28" s="97"/>
      <c r="BV28" s="129"/>
      <c r="BW28" s="129"/>
      <c r="BX28" s="129"/>
      <c r="BY28" s="97"/>
      <c r="BZ28" s="129"/>
      <c r="CA28" s="129"/>
      <c r="CB28" s="97"/>
      <c r="CC28" s="129"/>
      <c r="CD28" s="130"/>
      <c r="CE28" s="129"/>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row>
    <row r="29" spans="1:109" ht="15.75" customHeight="1" x14ac:dyDescent="0.3">
      <c r="A29" s="309">
        <v>5</v>
      </c>
      <c r="B29" s="310"/>
      <c r="C29" s="310"/>
      <c r="D29" s="310"/>
      <c r="E29" s="335"/>
      <c r="F29" s="310"/>
      <c r="G29" s="310"/>
      <c r="H29" s="310"/>
      <c r="I29" s="176"/>
      <c r="J29" s="176"/>
      <c r="K29" s="310"/>
      <c r="L29" s="335"/>
      <c r="M29" s="309"/>
      <c r="N29" s="336" t="str">
        <f>IF(M29&lt;=0,"",IF(M29&lt;=2,"Muy Baja",IF(M29&lt;=24,"Baja",IF(M29&lt;=500,"Media",IF(M29&lt;=5000,"Alta","Muy Alta")))))</f>
        <v/>
      </c>
      <c r="O29" s="333" t="str">
        <f>IF(N29="","",IF(N29="Muy Baja",0.2,IF(N29="Baja",0.4,IF(N29="Media",0.6,IF(N29="Alta",0.8,IF(N29="Muy Alta",1,))))))</f>
        <v/>
      </c>
      <c r="P29" s="374"/>
      <c r="Q29" s="333">
        <f ca="1">IF(NOT(ISERROR(MATCH(P29,'Tabla Impacto'!$B$221:$B$223,0))),'Tabla Impacto'!$F$223&amp;"Por favor no seleccionar los criterios de impacto(Afectación Económica o presupuestal y Pérdida Reputacional)",P29)</f>
        <v>0</v>
      </c>
      <c r="R29" s="336" t="str">
        <f ca="1">IF(OR(Q29='Tabla Impacto'!$C$11,Q29='Tabla Impacto'!$D$11),"Leve",IF(OR(Q29='Tabla Impacto'!$C$12,Q29='Tabla Impacto'!$D$12),"Menor",IF(OR(Q29='Tabla Impacto'!$C$13,Q29='Tabla Impacto'!$D$13),"Moderado",IF(OR(Q29='Tabla Impacto'!$C$14,Q29='Tabla Impacto'!$D$14),"Mayor",IF(OR(Q29='Tabla Impacto'!$C$15,Q29='Tabla Impacto'!$D$15),"Catastrófico","")))))</f>
        <v/>
      </c>
      <c r="S29" s="333" t="str">
        <f ca="1">IF(R29="","",IF(R29="Leve",0.2,IF(R29="Menor",0.4,IF(R29="Moderado",0.6,IF(R29="Mayor",0.8,IF(R29="Catastrófico",1,))))))</f>
        <v/>
      </c>
      <c r="T29" s="334" t="str">
        <f ca="1">IF(OR(AND(N29="Muy Baja",R29="Leve"),AND(N29="Muy Baja",R29="Menor"),AND(N29="Baja",R29="Leve")),"Bajo",IF(OR(AND(N29="Muy baja",R29="Moderado"),AND(N29="Baja",R29="Menor"),AND(N29="Baja",R29="Moderado"),AND(N29="Media",R29="Leve"),AND(N29="Media",R29="Menor"),AND(N29="Media",R29="Moderado"),AND(N29="Alta",R29="Leve"),AND(N29="Alta",R29="Menor")),"Moderado",IF(OR(AND(N29="Muy Baja",R29="Mayor"),AND(N29="Baja",R29="Mayor"),AND(N29="Media",R29="Mayor"),AND(N29="Alta",R29="Moderado"),AND(N29="Alta",R29="Mayor"),AND(N29="Muy Alta",R29="Leve"),AND(N29="Muy Alta",R29="Menor"),AND(N29="Muy Alta",R29="Moderado"),AND(N29="Muy Alta",R29="Mayor")),"Alto",IF(OR(AND(N29="Muy Baja",R29="Catastrófico"),AND(N29="Baja",R29="Catastrófico"),AND(N29="Media",R29="Catastrófico"),AND(N29="Alta",R29="Catastrófico"),AND(N29="Muy Alta",R29="Catastrófico")),"Extremo",""))))</f>
        <v/>
      </c>
      <c r="U29" s="175">
        <v>1</v>
      </c>
      <c r="V29" s="178"/>
      <c r="W29" s="131" t="str">
        <f t="shared" si="0"/>
        <v/>
      </c>
      <c r="X29" s="131"/>
      <c r="Y29" s="131"/>
      <c r="Z29" s="131"/>
      <c r="AA29" s="131"/>
      <c r="AB29" s="179"/>
      <c r="AC29" s="179"/>
      <c r="AD29" s="95" t="str">
        <f t="shared" si="4"/>
        <v/>
      </c>
      <c r="AE29" s="179"/>
      <c r="AF29" s="179"/>
      <c r="AG29" s="179"/>
      <c r="AH29" s="146" t="str">
        <f>IFERROR(IF(W29="Probabilidad",(O29-(+O29*AD29)),IF(W29="Impacto",O29,"")),"")</f>
        <v/>
      </c>
      <c r="AI29" s="128" t="str">
        <f>IFERROR(IF(AH29="","",IF(AH29&lt;=0.2,"Muy Baja",IF(AH29&lt;=0.4,"Baja",IF(AH29&lt;=0.6,"Media",IF(AH29&lt;=0.8,"Alta","Muy Alta"))))),"")</f>
        <v/>
      </c>
      <c r="AJ29" s="95" t="str">
        <f t="shared" si="6"/>
        <v/>
      </c>
      <c r="AK29" s="128" t="str">
        <f>IFERROR(IF(AL29="","",IF(AL29&lt;=0.2,"Leve",IF(AL29&lt;=0.4,"Menor",IF(AL29&lt;=0.6,"Moderado",IF(AL29&lt;=0.8,"Mayor","Catastrófico"))))),"")</f>
        <v/>
      </c>
      <c r="AL29" s="95" t="str">
        <f>IFERROR(IF(W29="Impacto",(S29-(+S29*AD29)),IF(W29="Probabilidad",S29,"")),"")</f>
        <v/>
      </c>
      <c r="AM29" s="96" t="str">
        <f t="shared" si="8"/>
        <v/>
      </c>
      <c r="AN29" s="317"/>
      <c r="AO29" s="176"/>
      <c r="AP29" s="175"/>
      <c r="AQ29" s="184"/>
      <c r="AR29" s="184"/>
      <c r="AS29" s="176"/>
      <c r="AT29" s="184"/>
      <c r="AU29" s="176"/>
      <c r="AV29" s="184"/>
      <c r="AW29" s="176"/>
      <c r="AX29" s="97"/>
      <c r="AY29" s="129"/>
      <c r="AZ29" s="130"/>
      <c r="BA29" s="176"/>
      <c r="BB29" s="176"/>
      <c r="BC29" s="175"/>
      <c r="BD29" s="184"/>
      <c r="BE29" s="184"/>
      <c r="BF29" s="176"/>
      <c r="BG29" s="176"/>
      <c r="BH29" s="175"/>
      <c r="BI29" s="184"/>
      <c r="BJ29" s="184"/>
      <c r="BK29" s="176"/>
      <c r="BL29" s="176"/>
      <c r="BM29" s="175"/>
      <c r="BN29" s="184"/>
      <c r="BO29" s="184"/>
      <c r="BP29" s="129"/>
      <c r="BQ29" s="129"/>
      <c r="BR29" s="130"/>
      <c r="BS29" s="97"/>
      <c r="BT29" s="97"/>
      <c r="BU29" s="97"/>
      <c r="BV29" s="129"/>
      <c r="BW29" s="129"/>
      <c r="BX29" s="129"/>
      <c r="BY29" s="97"/>
      <c r="BZ29" s="129"/>
      <c r="CA29" s="129"/>
      <c r="CB29" s="97"/>
      <c r="CC29" s="129"/>
      <c r="CD29" s="130"/>
      <c r="CE29" s="129"/>
      <c r="CF29" s="134"/>
      <c r="CG29" s="134"/>
      <c r="CH29" s="134"/>
      <c r="CI29" s="134"/>
      <c r="CJ29" s="134"/>
      <c r="CK29" s="134"/>
      <c r="CL29" s="134"/>
      <c r="CM29" s="134"/>
      <c r="CN29" s="134"/>
      <c r="CO29" s="134"/>
      <c r="CP29" s="134"/>
      <c r="CQ29" s="134"/>
      <c r="CR29" s="134"/>
      <c r="CS29" s="134"/>
      <c r="CT29" s="134"/>
      <c r="CU29" s="134"/>
      <c r="CV29" s="134"/>
      <c r="CW29" s="134"/>
      <c r="CX29" s="134"/>
      <c r="CY29" s="134"/>
      <c r="CZ29" s="134"/>
      <c r="DA29" s="134"/>
      <c r="DB29" s="134"/>
      <c r="DC29" s="134"/>
      <c r="DD29" s="134"/>
      <c r="DE29" s="134"/>
    </row>
    <row r="30" spans="1:109" ht="15.75" customHeight="1" x14ac:dyDescent="0.3">
      <c r="A30" s="309"/>
      <c r="B30" s="310"/>
      <c r="C30" s="310"/>
      <c r="D30" s="310"/>
      <c r="E30" s="335"/>
      <c r="F30" s="310"/>
      <c r="G30" s="310"/>
      <c r="H30" s="310"/>
      <c r="I30" s="176"/>
      <c r="J30" s="176"/>
      <c r="K30" s="310"/>
      <c r="L30" s="335"/>
      <c r="M30" s="309"/>
      <c r="N30" s="336"/>
      <c r="O30" s="333"/>
      <c r="P30" s="374"/>
      <c r="Q30" s="333">
        <f t="shared" ref="Q30:Q34" si="12">IF(NOT(ISERROR(MATCH(P30,_xlfn.ANCHORARRAY(E41),0))),O43&amp;"Por favor no seleccionar los criterios de impacto",P30)</f>
        <v>0</v>
      </c>
      <c r="R30" s="336"/>
      <c r="S30" s="333"/>
      <c r="T30" s="334"/>
      <c r="U30" s="175">
        <v>2</v>
      </c>
      <c r="V30" s="178"/>
      <c r="W30" s="131" t="str">
        <f t="shared" si="0"/>
        <v/>
      </c>
      <c r="X30" s="131"/>
      <c r="Y30" s="131"/>
      <c r="Z30" s="131"/>
      <c r="AA30" s="131"/>
      <c r="AB30" s="179"/>
      <c r="AC30" s="179"/>
      <c r="AD30" s="95" t="str">
        <f t="shared" si="4"/>
        <v/>
      </c>
      <c r="AE30" s="179"/>
      <c r="AF30" s="179"/>
      <c r="AG30" s="179"/>
      <c r="AH30" s="146" t="str">
        <f>IFERROR(IF(AND(W29="Probabilidad",W30="Probabilidad"),(AJ29-(+AJ29*AD30)),IF(W30="Probabilidad",(O29-(+O29*AD30)),IF(W30="Impacto",AJ29,""))),"")</f>
        <v/>
      </c>
      <c r="AI30" s="128" t="str">
        <f t="shared" si="5"/>
        <v/>
      </c>
      <c r="AJ30" s="95" t="str">
        <f t="shared" si="6"/>
        <v/>
      </c>
      <c r="AK30" s="128" t="str">
        <f t="shared" si="7"/>
        <v/>
      </c>
      <c r="AL30" s="95" t="str">
        <f>IFERROR(IF(AND(W29="Impacto",W30="Impacto"),(AL23-(+AL23*AD30)),IF(W30="Impacto",($S$29-(+$S$29*AD30)),IF(W30="Probabilidad",AL23,""))),"")</f>
        <v/>
      </c>
      <c r="AM30" s="96" t="str">
        <f t="shared" si="8"/>
        <v/>
      </c>
      <c r="AN30" s="318"/>
      <c r="AO30" s="176"/>
      <c r="AP30" s="175"/>
      <c r="AQ30" s="184"/>
      <c r="AR30" s="184"/>
      <c r="AS30" s="176"/>
      <c r="AT30" s="184"/>
      <c r="AU30" s="176"/>
      <c r="AV30" s="184"/>
      <c r="AW30" s="176"/>
      <c r="AX30" s="97"/>
      <c r="AY30" s="129"/>
      <c r="AZ30" s="130"/>
      <c r="BA30" s="176"/>
      <c r="BB30" s="176"/>
      <c r="BC30" s="175"/>
      <c r="BD30" s="184"/>
      <c r="BE30" s="184"/>
      <c r="BF30" s="176"/>
      <c r="BG30" s="176"/>
      <c r="BH30" s="175"/>
      <c r="BI30" s="184"/>
      <c r="BJ30" s="184"/>
      <c r="BK30" s="176"/>
      <c r="BL30" s="176"/>
      <c r="BM30" s="175"/>
      <c r="BN30" s="184"/>
      <c r="BO30" s="184"/>
      <c r="BP30" s="129"/>
      <c r="BQ30" s="129"/>
      <c r="BR30" s="130"/>
      <c r="BS30" s="97"/>
      <c r="BT30" s="97"/>
      <c r="BU30" s="97"/>
      <c r="BV30" s="129"/>
      <c r="BW30" s="129"/>
      <c r="BX30" s="129"/>
      <c r="BY30" s="97"/>
      <c r="BZ30" s="129"/>
      <c r="CA30" s="129"/>
      <c r="CB30" s="97"/>
      <c r="CC30" s="129"/>
      <c r="CD30" s="130"/>
      <c r="CE30" s="129"/>
      <c r="CF30" s="134"/>
      <c r="CG30" s="134"/>
      <c r="CH30" s="134"/>
      <c r="CI30" s="134"/>
      <c r="CJ30" s="134"/>
      <c r="CK30" s="134"/>
      <c r="CL30" s="134"/>
      <c r="CM30" s="134"/>
      <c r="CN30" s="134"/>
      <c r="CO30" s="134"/>
      <c r="CP30" s="134"/>
      <c r="CQ30" s="134"/>
      <c r="CR30" s="134"/>
      <c r="CS30" s="134"/>
      <c r="CT30" s="134"/>
      <c r="CU30" s="134"/>
      <c r="CV30" s="134"/>
      <c r="CW30" s="134"/>
      <c r="CX30" s="134"/>
      <c r="CY30" s="134"/>
      <c r="CZ30" s="134"/>
      <c r="DA30" s="134"/>
      <c r="DB30" s="134"/>
      <c r="DC30" s="134"/>
      <c r="DD30" s="134"/>
      <c r="DE30" s="134"/>
    </row>
    <row r="31" spans="1:109" ht="15.75" customHeight="1" x14ac:dyDescent="0.3">
      <c r="A31" s="309"/>
      <c r="B31" s="310"/>
      <c r="C31" s="310"/>
      <c r="D31" s="310"/>
      <c r="E31" s="335"/>
      <c r="F31" s="310"/>
      <c r="G31" s="310"/>
      <c r="H31" s="310"/>
      <c r="I31" s="176"/>
      <c r="J31" s="176"/>
      <c r="K31" s="310"/>
      <c r="L31" s="335"/>
      <c r="M31" s="309"/>
      <c r="N31" s="336"/>
      <c r="O31" s="333"/>
      <c r="P31" s="374"/>
      <c r="Q31" s="333">
        <f t="shared" si="12"/>
        <v>0</v>
      </c>
      <c r="R31" s="336"/>
      <c r="S31" s="333"/>
      <c r="T31" s="334"/>
      <c r="U31" s="175">
        <v>3</v>
      </c>
      <c r="V31" s="180"/>
      <c r="W31" s="131" t="str">
        <f t="shared" si="0"/>
        <v/>
      </c>
      <c r="X31" s="131"/>
      <c r="Y31" s="131"/>
      <c r="Z31" s="131"/>
      <c r="AA31" s="131"/>
      <c r="AB31" s="179"/>
      <c r="AC31" s="179"/>
      <c r="AD31" s="95" t="str">
        <f t="shared" si="4"/>
        <v/>
      </c>
      <c r="AE31" s="179"/>
      <c r="AF31" s="179"/>
      <c r="AG31" s="179"/>
      <c r="AH31" s="146" t="str">
        <f>IFERROR(IF(AND(W30="Probabilidad",W31="Probabilidad"),(AJ30-(+AJ30*AD31)),IF(AND(W30="Impacto",W31="Probabilidad"),(AJ29-(+AJ29*AD31)),IF(W31="Impacto",AJ30,""))),"")</f>
        <v/>
      </c>
      <c r="AI31" s="128" t="str">
        <f t="shared" si="5"/>
        <v/>
      </c>
      <c r="AJ31" s="95" t="str">
        <f t="shared" si="6"/>
        <v/>
      </c>
      <c r="AK31" s="128" t="str">
        <f t="shared" si="7"/>
        <v/>
      </c>
      <c r="AL31" s="95" t="str">
        <f>IFERROR(IF(AND(W30="Impacto",W31="Impacto"),(AL30-(+AL30*AD31)),IF(AND(W30="Probabilidad",W31="Impacto"),(AL29-(+AL29*AD31)),IF(W31="Probabilidad",AL30,""))),"")</f>
        <v/>
      </c>
      <c r="AM31" s="96" t="str">
        <f t="shared" si="8"/>
        <v/>
      </c>
      <c r="AN31" s="318"/>
      <c r="AO31" s="176"/>
      <c r="AP31" s="175"/>
      <c r="AQ31" s="184"/>
      <c r="AR31" s="184"/>
      <c r="AS31" s="176"/>
      <c r="AT31" s="184"/>
      <c r="AU31" s="176"/>
      <c r="AV31" s="184"/>
      <c r="AW31" s="176"/>
      <c r="AX31" s="97"/>
      <c r="AY31" s="129"/>
      <c r="AZ31" s="130"/>
      <c r="BA31" s="176"/>
      <c r="BB31" s="176"/>
      <c r="BC31" s="175"/>
      <c r="BD31" s="184"/>
      <c r="BE31" s="184"/>
      <c r="BF31" s="176"/>
      <c r="BG31" s="176"/>
      <c r="BH31" s="175"/>
      <c r="BI31" s="184"/>
      <c r="BJ31" s="184"/>
      <c r="BK31" s="176"/>
      <c r="BL31" s="176"/>
      <c r="BM31" s="175"/>
      <c r="BN31" s="184"/>
      <c r="BO31" s="184"/>
      <c r="BP31" s="129"/>
      <c r="BQ31" s="129"/>
      <c r="BR31" s="130"/>
      <c r="BS31" s="97"/>
      <c r="BT31" s="97"/>
      <c r="BU31" s="97"/>
      <c r="BV31" s="129"/>
      <c r="BW31" s="129"/>
      <c r="BX31" s="129"/>
      <c r="BY31" s="97"/>
      <c r="BZ31" s="129"/>
      <c r="CA31" s="129"/>
      <c r="CB31" s="97"/>
      <c r="CC31" s="129"/>
      <c r="CD31" s="130"/>
      <c r="CE31" s="129"/>
      <c r="CF31" s="134"/>
      <c r="CG31" s="134"/>
      <c r="CH31" s="134"/>
      <c r="CI31" s="134"/>
      <c r="CJ31" s="134"/>
      <c r="CK31" s="134"/>
      <c r="CL31" s="134"/>
      <c r="CM31" s="134"/>
      <c r="CN31" s="134"/>
      <c r="CO31" s="134"/>
      <c r="CP31" s="134"/>
      <c r="CQ31" s="134"/>
      <c r="CR31" s="134"/>
      <c r="CS31" s="134"/>
      <c r="CT31" s="134"/>
      <c r="CU31" s="134"/>
      <c r="CV31" s="134"/>
      <c r="CW31" s="134"/>
      <c r="CX31" s="134"/>
      <c r="CY31" s="134"/>
      <c r="CZ31" s="134"/>
      <c r="DA31" s="134"/>
      <c r="DB31" s="134"/>
      <c r="DC31" s="134"/>
      <c r="DD31" s="134"/>
      <c r="DE31" s="134"/>
    </row>
    <row r="32" spans="1:109" ht="15.75" customHeight="1" x14ac:dyDescent="0.3">
      <c r="A32" s="309"/>
      <c r="B32" s="310"/>
      <c r="C32" s="310"/>
      <c r="D32" s="310"/>
      <c r="E32" s="335"/>
      <c r="F32" s="310"/>
      <c r="G32" s="310"/>
      <c r="H32" s="310"/>
      <c r="I32" s="176"/>
      <c r="J32" s="176"/>
      <c r="K32" s="310"/>
      <c r="L32" s="335"/>
      <c r="M32" s="309"/>
      <c r="N32" s="336"/>
      <c r="O32" s="333"/>
      <c r="P32" s="374"/>
      <c r="Q32" s="333">
        <f t="shared" si="12"/>
        <v>0</v>
      </c>
      <c r="R32" s="336"/>
      <c r="S32" s="333"/>
      <c r="T32" s="334"/>
      <c r="U32" s="175">
        <v>4</v>
      </c>
      <c r="V32" s="178"/>
      <c r="W32" s="131" t="str">
        <f t="shared" si="0"/>
        <v/>
      </c>
      <c r="X32" s="131"/>
      <c r="Y32" s="131"/>
      <c r="Z32" s="131"/>
      <c r="AA32" s="131"/>
      <c r="AB32" s="179"/>
      <c r="AC32" s="179"/>
      <c r="AD32" s="95" t="str">
        <f t="shared" si="4"/>
        <v/>
      </c>
      <c r="AE32" s="179"/>
      <c r="AF32" s="179"/>
      <c r="AG32" s="179"/>
      <c r="AH32" s="146" t="str">
        <f>IFERROR(IF(AND(W31="Probabilidad",W32="Probabilidad"),(AJ31-(+AJ31*AD32)),IF(AND(W31="Impacto",W32="Probabilidad"),(AJ30-(+AJ30*AD32)),IF(W32="Impacto",AJ31,""))),"")</f>
        <v/>
      </c>
      <c r="AI32" s="128" t="str">
        <f t="shared" si="5"/>
        <v/>
      </c>
      <c r="AJ32" s="95" t="str">
        <f t="shared" si="6"/>
        <v/>
      </c>
      <c r="AK32" s="128" t="str">
        <f t="shared" si="7"/>
        <v/>
      </c>
      <c r="AL32" s="95" t="str">
        <f>IFERROR(IF(AND(W31="Impacto",W32="Impacto"),(AL31-(+AL31*AD32)),IF(AND(W31="Probabilidad",W32="Impacto"),(AL30-(+AL30*AD32)),IF(W32="Probabilidad",AL31,""))),"")</f>
        <v/>
      </c>
      <c r="AM32" s="96" t="str">
        <f t="shared" si="8"/>
        <v/>
      </c>
      <c r="AN32" s="318"/>
      <c r="AO32" s="176"/>
      <c r="AP32" s="175"/>
      <c r="AQ32" s="184"/>
      <c r="AR32" s="184"/>
      <c r="AS32" s="176"/>
      <c r="AT32" s="184"/>
      <c r="AU32" s="176"/>
      <c r="AV32" s="184"/>
      <c r="AW32" s="176"/>
      <c r="AX32" s="97"/>
      <c r="AY32" s="129"/>
      <c r="AZ32" s="130"/>
      <c r="BA32" s="176"/>
      <c r="BB32" s="176"/>
      <c r="BC32" s="175"/>
      <c r="BD32" s="184"/>
      <c r="BE32" s="184"/>
      <c r="BF32" s="176"/>
      <c r="BG32" s="176"/>
      <c r="BH32" s="175"/>
      <c r="BI32" s="184"/>
      <c r="BJ32" s="184"/>
      <c r="BK32" s="176"/>
      <c r="BL32" s="176"/>
      <c r="BM32" s="175"/>
      <c r="BN32" s="184"/>
      <c r="BO32" s="184"/>
      <c r="BP32" s="129"/>
      <c r="BQ32" s="129"/>
      <c r="BR32" s="130"/>
      <c r="BS32" s="97"/>
      <c r="BT32" s="97"/>
      <c r="BU32" s="97"/>
      <c r="BV32" s="129"/>
      <c r="BW32" s="129"/>
      <c r="BX32" s="129"/>
      <c r="BY32" s="97"/>
      <c r="BZ32" s="129"/>
      <c r="CA32" s="129"/>
      <c r="CB32" s="97"/>
      <c r="CC32" s="129"/>
      <c r="CD32" s="130"/>
      <c r="CE32" s="129"/>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row>
    <row r="33" spans="1:109" ht="15.75" customHeight="1" x14ac:dyDescent="0.3">
      <c r="A33" s="309"/>
      <c r="B33" s="310"/>
      <c r="C33" s="310"/>
      <c r="D33" s="310"/>
      <c r="E33" s="335"/>
      <c r="F33" s="310"/>
      <c r="G33" s="310"/>
      <c r="H33" s="310"/>
      <c r="I33" s="176"/>
      <c r="J33" s="176"/>
      <c r="K33" s="310"/>
      <c r="L33" s="335"/>
      <c r="M33" s="309"/>
      <c r="N33" s="336"/>
      <c r="O33" s="333"/>
      <c r="P33" s="374"/>
      <c r="Q33" s="333">
        <f t="shared" si="12"/>
        <v>0</v>
      </c>
      <c r="R33" s="336"/>
      <c r="S33" s="333"/>
      <c r="T33" s="334"/>
      <c r="U33" s="175">
        <v>5</v>
      </c>
      <c r="V33" s="178"/>
      <c r="W33" s="131" t="str">
        <f t="shared" si="0"/>
        <v/>
      </c>
      <c r="X33" s="131"/>
      <c r="Y33" s="131"/>
      <c r="Z33" s="131"/>
      <c r="AA33" s="131"/>
      <c r="AB33" s="179"/>
      <c r="AC33" s="179"/>
      <c r="AD33" s="95" t="str">
        <f t="shared" si="4"/>
        <v/>
      </c>
      <c r="AE33" s="179"/>
      <c r="AF33" s="179"/>
      <c r="AG33" s="179"/>
      <c r="AH33" s="146" t="str">
        <f>IFERROR(IF(AND(W32="Probabilidad",W33="Probabilidad"),(AJ32-(+AJ32*AD33)),IF(AND(W32="Impacto",W33="Probabilidad"),(AJ31-(+AJ31*AD33)),IF(W33="Impacto",AJ32,""))),"")</f>
        <v/>
      </c>
      <c r="AI33" s="128" t="str">
        <f t="shared" si="5"/>
        <v/>
      </c>
      <c r="AJ33" s="95" t="str">
        <f t="shared" si="6"/>
        <v/>
      </c>
      <c r="AK33" s="128" t="str">
        <f t="shared" si="7"/>
        <v/>
      </c>
      <c r="AL33" s="95" t="str">
        <f>IFERROR(IF(AND(W32="Impacto",W33="Impacto"),(AL32-(+AL32*AD33)),IF(AND(W32="Probabilidad",W33="Impacto"),(AL31-(+AL31*AD33)),IF(W33="Probabilidad",AL32,""))),"")</f>
        <v/>
      </c>
      <c r="AM33" s="96" t="str">
        <f t="shared" si="8"/>
        <v/>
      </c>
      <c r="AN33" s="318"/>
      <c r="AO33" s="176"/>
      <c r="AP33" s="175"/>
      <c r="AQ33" s="184"/>
      <c r="AR33" s="184"/>
      <c r="AS33" s="176"/>
      <c r="AT33" s="184"/>
      <c r="AU33" s="176"/>
      <c r="AV33" s="184"/>
      <c r="AW33" s="176"/>
      <c r="AX33" s="97"/>
      <c r="AY33" s="129"/>
      <c r="AZ33" s="130"/>
      <c r="BA33" s="176"/>
      <c r="BB33" s="176"/>
      <c r="BC33" s="175"/>
      <c r="BD33" s="184"/>
      <c r="BE33" s="184"/>
      <c r="BF33" s="176"/>
      <c r="BG33" s="176"/>
      <c r="BH33" s="175"/>
      <c r="BI33" s="184"/>
      <c r="BJ33" s="184"/>
      <c r="BK33" s="176"/>
      <c r="BL33" s="176"/>
      <c r="BM33" s="175"/>
      <c r="BN33" s="184"/>
      <c r="BO33" s="184"/>
      <c r="BP33" s="129"/>
      <c r="BQ33" s="129"/>
      <c r="BR33" s="130"/>
      <c r="BS33" s="97"/>
      <c r="BT33" s="97"/>
      <c r="BU33" s="97"/>
      <c r="BV33" s="129"/>
      <c r="BW33" s="129"/>
      <c r="BX33" s="129"/>
      <c r="BY33" s="97"/>
      <c r="BZ33" s="129"/>
      <c r="CA33" s="129"/>
      <c r="CB33" s="97"/>
      <c r="CC33" s="129"/>
      <c r="CD33" s="130"/>
      <c r="CE33" s="129"/>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row>
    <row r="34" spans="1:109" ht="15.75" customHeight="1" x14ac:dyDescent="0.3">
      <c r="A34" s="309"/>
      <c r="B34" s="310"/>
      <c r="C34" s="310"/>
      <c r="D34" s="310"/>
      <c r="E34" s="335"/>
      <c r="F34" s="310"/>
      <c r="G34" s="310"/>
      <c r="H34" s="310"/>
      <c r="I34" s="176"/>
      <c r="J34" s="176"/>
      <c r="K34" s="310"/>
      <c r="L34" s="335"/>
      <c r="M34" s="309"/>
      <c r="N34" s="336"/>
      <c r="O34" s="333"/>
      <c r="P34" s="374"/>
      <c r="Q34" s="333">
        <f t="shared" si="12"/>
        <v>0</v>
      </c>
      <c r="R34" s="336"/>
      <c r="S34" s="333"/>
      <c r="T34" s="334"/>
      <c r="U34" s="175">
        <v>6</v>
      </c>
      <c r="V34" s="178"/>
      <c r="W34" s="131" t="str">
        <f t="shared" si="0"/>
        <v/>
      </c>
      <c r="X34" s="131"/>
      <c r="Y34" s="131"/>
      <c r="Z34" s="131"/>
      <c r="AA34" s="131"/>
      <c r="AB34" s="179"/>
      <c r="AC34" s="179"/>
      <c r="AD34" s="95" t="str">
        <f t="shared" si="4"/>
        <v/>
      </c>
      <c r="AE34" s="179"/>
      <c r="AF34" s="179"/>
      <c r="AG34" s="179"/>
      <c r="AH34" s="146" t="str">
        <f>IFERROR(IF(AND(W33="Probabilidad",W34="Probabilidad"),(AJ33-(+AJ33*AD34)),IF(AND(W33="Impacto",W34="Probabilidad"),(AJ32-(+AJ32*AD34)),IF(W34="Impacto",AJ33,""))),"")</f>
        <v/>
      </c>
      <c r="AI34" s="128" t="str">
        <f t="shared" si="5"/>
        <v/>
      </c>
      <c r="AJ34" s="95" t="str">
        <f t="shared" si="6"/>
        <v/>
      </c>
      <c r="AK34" s="128" t="str">
        <f t="shared" si="7"/>
        <v/>
      </c>
      <c r="AL34" s="95" t="str">
        <f>IFERROR(IF(AND(W33="Impacto",W34="Impacto"),(AL33-(+AL33*AD34)),IF(AND(W33="Probabilidad",W34="Impacto"),(AL32-(+AL32*AD34)),IF(W34="Probabilidad",AL33,""))),"")</f>
        <v/>
      </c>
      <c r="AM34" s="96" t="str">
        <f t="shared" si="8"/>
        <v/>
      </c>
      <c r="AN34" s="319"/>
      <c r="AO34" s="176"/>
      <c r="AP34" s="175"/>
      <c r="AQ34" s="184"/>
      <c r="AR34" s="184"/>
      <c r="AS34" s="176"/>
      <c r="AT34" s="184"/>
      <c r="AU34" s="176"/>
      <c r="AV34" s="184"/>
      <c r="AW34" s="176"/>
      <c r="AX34" s="97"/>
      <c r="AY34" s="129"/>
      <c r="AZ34" s="130"/>
      <c r="BA34" s="176"/>
      <c r="BB34" s="176"/>
      <c r="BC34" s="175"/>
      <c r="BD34" s="184"/>
      <c r="BE34" s="184"/>
      <c r="BF34" s="176"/>
      <c r="BG34" s="176"/>
      <c r="BH34" s="175"/>
      <c r="BI34" s="184"/>
      <c r="BJ34" s="184"/>
      <c r="BK34" s="176"/>
      <c r="BL34" s="176"/>
      <c r="BM34" s="175"/>
      <c r="BN34" s="184"/>
      <c r="BO34" s="184"/>
      <c r="BP34" s="129"/>
      <c r="BQ34" s="129"/>
      <c r="BR34" s="130"/>
      <c r="BS34" s="97"/>
      <c r="BT34" s="97"/>
      <c r="BU34" s="97"/>
      <c r="BV34" s="129"/>
      <c r="BW34" s="129"/>
      <c r="BX34" s="129"/>
      <c r="BY34" s="97"/>
      <c r="BZ34" s="129"/>
      <c r="CA34" s="129"/>
      <c r="CB34" s="97"/>
      <c r="CC34" s="129"/>
      <c r="CD34" s="130"/>
      <c r="CE34" s="129"/>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row>
    <row r="35" spans="1:109" ht="15.75" customHeight="1" x14ac:dyDescent="0.3">
      <c r="A35" s="309">
        <v>6</v>
      </c>
      <c r="B35" s="310"/>
      <c r="C35" s="310"/>
      <c r="D35" s="310"/>
      <c r="E35" s="335"/>
      <c r="F35" s="310"/>
      <c r="G35" s="310"/>
      <c r="H35" s="310"/>
      <c r="I35" s="176"/>
      <c r="J35" s="176"/>
      <c r="K35" s="310"/>
      <c r="L35" s="335"/>
      <c r="M35" s="309"/>
      <c r="N35" s="336" t="str">
        <f>IF(M35&lt;=0,"",IF(M35&lt;=2,"Muy Baja",IF(M35&lt;=24,"Baja",IF(M35&lt;=500,"Media",IF(M35&lt;=5000,"Alta","Muy Alta")))))</f>
        <v/>
      </c>
      <c r="O35" s="333" t="str">
        <f>IF(N35="","",IF(N35="Muy Baja",0.2,IF(N35="Baja",0.4,IF(N35="Media",0.6,IF(N35="Alta",0.8,IF(N35="Muy Alta",1,))))))</f>
        <v/>
      </c>
      <c r="P35" s="374"/>
      <c r="Q35" s="333">
        <f ca="1">IF(NOT(ISERROR(MATCH(P35,'Tabla Impacto'!$B$221:$B$223,0))),'Tabla Impacto'!$F$223&amp;"Por favor no seleccionar los criterios de impacto(Afectación Económica o presupuestal y Pérdida Reputacional)",P35)</f>
        <v>0</v>
      </c>
      <c r="R35" s="336" t="str">
        <f ca="1">IF(OR(Q35='Tabla Impacto'!$C$11,Q35='Tabla Impacto'!$D$11),"Leve",IF(OR(Q35='Tabla Impacto'!$C$12,Q35='Tabla Impacto'!$D$12),"Menor",IF(OR(Q35='Tabla Impacto'!$C$13,Q35='Tabla Impacto'!$D$13),"Moderado",IF(OR(Q35='Tabla Impacto'!$C$14,Q35='Tabla Impacto'!$D$14),"Mayor",IF(OR(Q35='Tabla Impacto'!$C$15,Q35='Tabla Impacto'!$D$15),"Catastrófico","")))))</f>
        <v/>
      </c>
      <c r="S35" s="333" t="str">
        <f ca="1">IF(R35="","",IF(R35="Leve",0.2,IF(R35="Menor",0.4,IF(R35="Moderado",0.6,IF(R35="Mayor",0.8,IF(R35="Catastrófico",1,))))))</f>
        <v/>
      </c>
      <c r="T35" s="334" t="str">
        <f ca="1">IF(OR(AND(N35="Muy Baja",R35="Leve"),AND(N35="Muy Baja",R35="Menor"),AND(N35="Baja",R35="Leve")),"Bajo",IF(OR(AND(N35="Muy baja",R35="Moderado"),AND(N35="Baja",R35="Menor"),AND(N35="Baja",R35="Moderado"),AND(N35="Media",R35="Leve"),AND(N35="Media",R35="Menor"),AND(N35="Media",R35="Moderado"),AND(N35="Alta",R35="Leve"),AND(N35="Alta",R35="Menor")),"Moderado",IF(OR(AND(N35="Muy Baja",R35="Mayor"),AND(N35="Baja",R35="Mayor"),AND(N35="Media",R35="Mayor"),AND(N35="Alta",R35="Moderado"),AND(N35="Alta",R35="Mayor"),AND(N35="Muy Alta",R35="Leve"),AND(N35="Muy Alta",R35="Menor"),AND(N35="Muy Alta",R35="Moderado"),AND(N35="Muy Alta",R35="Mayor")),"Alto",IF(OR(AND(N35="Muy Baja",R35="Catastrófico"),AND(N35="Baja",R35="Catastrófico"),AND(N35="Media",R35="Catastrófico"),AND(N35="Alta",R35="Catastrófico"),AND(N35="Muy Alta",R35="Catastrófico")),"Extremo",""))))</f>
        <v/>
      </c>
      <c r="U35" s="175">
        <v>1</v>
      </c>
      <c r="V35" s="178"/>
      <c r="W35" s="131" t="str">
        <f t="shared" si="0"/>
        <v/>
      </c>
      <c r="X35" s="131"/>
      <c r="Y35" s="131"/>
      <c r="Z35" s="131"/>
      <c r="AA35" s="131"/>
      <c r="AB35" s="179"/>
      <c r="AC35" s="179"/>
      <c r="AD35" s="95" t="str">
        <f t="shared" si="4"/>
        <v/>
      </c>
      <c r="AE35" s="179"/>
      <c r="AF35" s="179"/>
      <c r="AG35" s="179"/>
      <c r="AH35" s="146" t="str">
        <f>IFERROR(IF(W35="Probabilidad",(O35-(+O35*AD35)),IF(W35="Impacto",O35,"")),"")</f>
        <v/>
      </c>
      <c r="AI35" s="128" t="str">
        <f>IFERROR(IF(AH35="","",IF(AH35&lt;=0.2,"Muy Baja",IF(AH35&lt;=0.4,"Baja",IF(AH35&lt;=0.6,"Media",IF(AH35&lt;=0.8,"Alta","Muy Alta"))))),"")</f>
        <v/>
      </c>
      <c r="AJ35" s="95" t="str">
        <f t="shared" si="6"/>
        <v/>
      </c>
      <c r="AK35" s="128" t="str">
        <f>IFERROR(IF(AL35="","",IF(AL35&lt;=0.2,"Leve",IF(AL35&lt;=0.4,"Menor",IF(AL35&lt;=0.6,"Moderado",IF(AL35&lt;=0.8,"Mayor","Catastrófico"))))),"")</f>
        <v/>
      </c>
      <c r="AL35" s="95" t="str">
        <f>IFERROR(IF(W35="Impacto",(S35-(+S35*AD35)),IF(W35="Probabilidad",S35,"")),"")</f>
        <v/>
      </c>
      <c r="AM35" s="96" t="str">
        <f t="shared" si="8"/>
        <v/>
      </c>
      <c r="AN35" s="317"/>
      <c r="AO35" s="176"/>
      <c r="AP35" s="175"/>
      <c r="AQ35" s="184"/>
      <c r="AR35" s="184"/>
      <c r="AS35" s="176"/>
      <c r="AT35" s="184"/>
      <c r="AU35" s="176"/>
      <c r="AV35" s="184"/>
      <c r="AW35" s="176"/>
      <c r="AX35" s="97"/>
      <c r="AY35" s="129"/>
      <c r="AZ35" s="130"/>
      <c r="BA35" s="176"/>
      <c r="BB35" s="176"/>
      <c r="BC35" s="175"/>
      <c r="BD35" s="184"/>
      <c r="BE35" s="184"/>
      <c r="BF35" s="176"/>
      <c r="BG35" s="176"/>
      <c r="BH35" s="175"/>
      <c r="BI35" s="184"/>
      <c r="BJ35" s="184"/>
      <c r="BK35" s="176"/>
      <c r="BL35" s="176"/>
      <c r="BM35" s="175"/>
      <c r="BN35" s="184"/>
      <c r="BO35" s="184"/>
      <c r="BP35" s="129"/>
      <c r="BQ35" s="129"/>
      <c r="BR35" s="130"/>
      <c r="BS35" s="97"/>
      <c r="BT35" s="97"/>
      <c r="BU35" s="97"/>
      <c r="BV35" s="129"/>
      <c r="BW35" s="129"/>
      <c r="BX35" s="129"/>
      <c r="BY35" s="97"/>
      <c r="BZ35" s="129"/>
      <c r="CA35" s="129"/>
      <c r="CB35" s="97"/>
      <c r="CC35" s="129"/>
      <c r="CD35" s="130"/>
      <c r="CE35" s="129"/>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row>
    <row r="36" spans="1:109" ht="15.75" customHeight="1" x14ac:dyDescent="0.3">
      <c r="A36" s="309"/>
      <c r="B36" s="310"/>
      <c r="C36" s="310"/>
      <c r="D36" s="310"/>
      <c r="E36" s="335"/>
      <c r="F36" s="310"/>
      <c r="G36" s="310"/>
      <c r="H36" s="310"/>
      <c r="I36" s="176"/>
      <c r="J36" s="176"/>
      <c r="K36" s="310"/>
      <c r="L36" s="335"/>
      <c r="M36" s="309"/>
      <c r="N36" s="336"/>
      <c r="O36" s="333"/>
      <c r="P36" s="374"/>
      <c r="Q36" s="333">
        <f t="shared" ref="Q36:Q40" si="13">IF(NOT(ISERROR(MATCH(P36,_xlfn.ANCHORARRAY(E47),0))),O49&amp;"Por favor no seleccionar los criterios de impacto",P36)</f>
        <v>0</v>
      </c>
      <c r="R36" s="336"/>
      <c r="S36" s="333"/>
      <c r="T36" s="334"/>
      <c r="U36" s="175">
        <v>2</v>
      </c>
      <c r="V36" s="178"/>
      <c r="W36" s="131" t="str">
        <f t="shared" si="0"/>
        <v/>
      </c>
      <c r="X36" s="131"/>
      <c r="Y36" s="131"/>
      <c r="Z36" s="131"/>
      <c r="AA36" s="131"/>
      <c r="AB36" s="179"/>
      <c r="AC36" s="179"/>
      <c r="AD36" s="95" t="str">
        <f t="shared" si="4"/>
        <v/>
      </c>
      <c r="AE36" s="179"/>
      <c r="AF36" s="179"/>
      <c r="AG36" s="179"/>
      <c r="AH36" s="146" t="str">
        <f>IFERROR(IF(AND(W35="Probabilidad",W36="Probabilidad"),(AJ35-(+AJ35*AD36)),IF(W36="Probabilidad",(O35-(+O35*AD36)),IF(W36="Impacto",AJ35,""))),"")</f>
        <v/>
      </c>
      <c r="AI36" s="128" t="str">
        <f t="shared" si="5"/>
        <v/>
      </c>
      <c r="AJ36" s="95" t="str">
        <f t="shared" si="6"/>
        <v/>
      </c>
      <c r="AK36" s="128" t="str">
        <f t="shared" si="7"/>
        <v/>
      </c>
      <c r="AL36" s="95" t="str">
        <f>IFERROR(IF(AND(W35="Impacto",W36="Impacto"),(AL29-(+AL29*AD36)),IF(W36="Impacto",($S$35-(+$S$35*AD36)),IF(W36="Probabilidad",AL29,""))),"")</f>
        <v/>
      </c>
      <c r="AM36" s="96" t="str">
        <f t="shared" si="8"/>
        <v/>
      </c>
      <c r="AN36" s="318"/>
      <c r="AO36" s="176"/>
      <c r="AP36" s="175"/>
      <c r="AQ36" s="184"/>
      <c r="AR36" s="184"/>
      <c r="AS36" s="176"/>
      <c r="AT36" s="184"/>
      <c r="AU36" s="176"/>
      <c r="AV36" s="184"/>
      <c r="AW36" s="176"/>
      <c r="AX36" s="97"/>
      <c r="AY36" s="129"/>
      <c r="AZ36" s="130"/>
      <c r="BA36" s="176"/>
      <c r="BB36" s="176"/>
      <c r="BC36" s="175"/>
      <c r="BD36" s="184"/>
      <c r="BE36" s="184"/>
      <c r="BF36" s="176"/>
      <c r="BG36" s="176"/>
      <c r="BH36" s="175"/>
      <c r="BI36" s="184"/>
      <c r="BJ36" s="184"/>
      <c r="BK36" s="176"/>
      <c r="BL36" s="176"/>
      <c r="BM36" s="175"/>
      <c r="BN36" s="184"/>
      <c r="BO36" s="184"/>
      <c r="BP36" s="129"/>
      <c r="BQ36" s="129"/>
      <c r="BR36" s="130"/>
      <c r="BS36" s="97"/>
      <c r="BT36" s="97"/>
      <c r="BU36" s="97"/>
      <c r="BV36" s="129"/>
      <c r="BW36" s="129"/>
      <c r="BX36" s="129"/>
      <c r="BY36" s="97"/>
      <c r="BZ36" s="129"/>
      <c r="CA36" s="129"/>
      <c r="CB36" s="97"/>
      <c r="CC36" s="129"/>
      <c r="CD36" s="130"/>
      <c r="CE36" s="129"/>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row>
    <row r="37" spans="1:109" ht="15.75" customHeight="1" x14ac:dyDescent="0.3">
      <c r="A37" s="309"/>
      <c r="B37" s="310"/>
      <c r="C37" s="310"/>
      <c r="D37" s="310"/>
      <c r="E37" s="335"/>
      <c r="F37" s="310"/>
      <c r="G37" s="310"/>
      <c r="H37" s="310"/>
      <c r="I37" s="176"/>
      <c r="J37" s="176"/>
      <c r="K37" s="310"/>
      <c r="L37" s="335"/>
      <c r="M37" s="309"/>
      <c r="N37" s="336"/>
      <c r="O37" s="333"/>
      <c r="P37" s="374"/>
      <c r="Q37" s="333">
        <f t="shared" si="13"/>
        <v>0</v>
      </c>
      <c r="R37" s="336"/>
      <c r="S37" s="333"/>
      <c r="T37" s="334"/>
      <c r="U37" s="175">
        <v>3</v>
      </c>
      <c r="V37" s="180"/>
      <c r="W37" s="131" t="str">
        <f t="shared" ref="W37:W64" si="14">IF(OR(AB37="Preventivo",AB37="Detectivo"),"Probabilidad",IF(AB37="Correctivo","Impacto",""))</f>
        <v/>
      </c>
      <c r="X37" s="131"/>
      <c r="Y37" s="131"/>
      <c r="Z37" s="131"/>
      <c r="AA37" s="131"/>
      <c r="AB37" s="179"/>
      <c r="AC37" s="179"/>
      <c r="AD37" s="95" t="str">
        <f t="shared" si="4"/>
        <v/>
      </c>
      <c r="AE37" s="179"/>
      <c r="AF37" s="179"/>
      <c r="AG37" s="179"/>
      <c r="AH37" s="146" t="str">
        <f>IFERROR(IF(AND(W36="Probabilidad",W37="Probabilidad"),(AJ36-(+AJ36*AD37)),IF(AND(W36="Impacto",W37="Probabilidad"),(AJ35-(+AJ35*AD37)),IF(W37="Impacto",AJ36,""))),"")</f>
        <v/>
      </c>
      <c r="AI37" s="128" t="str">
        <f t="shared" si="5"/>
        <v/>
      </c>
      <c r="AJ37" s="95" t="str">
        <f t="shared" ref="AJ37:AJ64" si="15">+AH37</f>
        <v/>
      </c>
      <c r="AK37" s="128" t="str">
        <f t="shared" si="7"/>
        <v/>
      </c>
      <c r="AL37" s="95" t="str">
        <f>IFERROR(IF(AND(W36="Impacto",W37="Impacto"),(AL36-(+AL36*AD37)),IF(AND(W36="Probabilidad",W37="Impacto"),(AL35-(+AL35*AD37)),IF(W37="Probabilidad",AL36,""))),"")</f>
        <v/>
      </c>
      <c r="AM37" s="96" t="str">
        <f t="shared" ref="AM37:AM64" si="16">IFERROR(IF(OR(AND(AI37="Muy Baja",AK37="Leve"),AND(AI37="Muy Baja",AK37="Menor"),AND(AI37="Baja",AK37="Leve")),"Bajo",IF(OR(AND(AI37="Muy baja",AK37="Moderado"),AND(AI37="Baja",AK37="Menor"),AND(AI37="Baja",AK37="Moderado"),AND(AI37="Media",AK37="Leve"),AND(AI37="Media",AK37="Menor"),AND(AI37="Media",AK37="Moderado"),AND(AI37="Alta",AK37="Leve"),AND(AI37="Alta",AK37="Menor")),"Moderado",IF(OR(AND(AI37="Muy Baja",AK37="Mayor"),AND(AI37="Baja",AK37="Mayor"),AND(AI37="Media",AK37="Mayor"),AND(AI37="Alta",AK37="Moderado"),AND(AI37="Alta",AK37="Mayor"),AND(AI37="Muy Alta",AK37="Leve"),AND(AI37="Muy Alta",AK37="Menor"),AND(AI37="Muy Alta",AK37="Moderado"),AND(AI37="Muy Alta",AK37="Mayor")),"Alto",IF(OR(AND(AI37="Muy Baja",AK37="Catastrófico"),AND(AI37="Baja",AK37="Catastrófico"),AND(AI37="Media",AK37="Catastrófico"),AND(AI37="Alta",AK37="Catastrófico"),AND(AI37="Muy Alta",AK37="Catastrófico")),"Extremo","")))),"")</f>
        <v/>
      </c>
      <c r="AN37" s="318"/>
      <c r="AO37" s="176"/>
      <c r="AP37" s="175"/>
      <c r="AQ37" s="184"/>
      <c r="AR37" s="184"/>
      <c r="AS37" s="176"/>
      <c r="AT37" s="184"/>
      <c r="AU37" s="176"/>
      <c r="AV37" s="184"/>
      <c r="AW37" s="176"/>
      <c r="AX37" s="97"/>
      <c r="AY37" s="129"/>
      <c r="AZ37" s="130"/>
      <c r="BA37" s="176"/>
      <c r="BB37" s="176"/>
      <c r="BC37" s="175"/>
      <c r="BD37" s="184"/>
      <c r="BE37" s="184"/>
      <c r="BF37" s="176"/>
      <c r="BG37" s="176"/>
      <c r="BH37" s="175"/>
      <c r="BI37" s="184"/>
      <c r="BJ37" s="184"/>
      <c r="BK37" s="176"/>
      <c r="BL37" s="176"/>
      <c r="BM37" s="175"/>
      <c r="BN37" s="184"/>
      <c r="BO37" s="184"/>
      <c r="BP37" s="129"/>
      <c r="BQ37" s="129"/>
      <c r="BR37" s="130"/>
      <c r="BS37" s="97"/>
      <c r="BT37" s="97"/>
      <c r="BU37" s="97"/>
      <c r="BV37" s="129"/>
      <c r="BW37" s="129"/>
      <c r="BX37" s="129"/>
      <c r="BY37" s="97"/>
      <c r="BZ37" s="129"/>
      <c r="CA37" s="129"/>
      <c r="CB37" s="97"/>
      <c r="CC37" s="129"/>
      <c r="CD37" s="130"/>
      <c r="CE37" s="129"/>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E37" s="134"/>
    </row>
    <row r="38" spans="1:109" ht="15.75" customHeight="1" x14ac:dyDescent="0.3">
      <c r="A38" s="309"/>
      <c r="B38" s="310"/>
      <c r="C38" s="310"/>
      <c r="D38" s="310"/>
      <c r="E38" s="335"/>
      <c r="F38" s="310"/>
      <c r="G38" s="310"/>
      <c r="H38" s="310"/>
      <c r="I38" s="176"/>
      <c r="J38" s="176"/>
      <c r="K38" s="310"/>
      <c r="L38" s="335"/>
      <c r="M38" s="309"/>
      <c r="N38" s="336"/>
      <c r="O38" s="333"/>
      <c r="P38" s="374"/>
      <c r="Q38" s="333">
        <f t="shared" si="13"/>
        <v>0</v>
      </c>
      <c r="R38" s="336"/>
      <c r="S38" s="333"/>
      <c r="T38" s="334"/>
      <c r="U38" s="175">
        <v>4</v>
      </c>
      <c r="V38" s="178"/>
      <c r="W38" s="131" t="str">
        <f t="shared" si="14"/>
        <v/>
      </c>
      <c r="X38" s="131"/>
      <c r="Y38" s="131"/>
      <c r="Z38" s="131"/>
      <c r="AA38" s="131"/>
      <c r="AB38" s="179"/>
      <c r="AC38" s="179"/>
      <c r="AD38" s="95" t="str">
        <f t="shared" si="4"/>
        <v/>
      </c>
      <c r="AE38" s="179"/>
      <c r="AF38" s="179"/>
      <c r="AG38" s="179"/>
      <c r="AH38" s="146" t="str">
        <f>IFERROR(IF(AND(W37="Probabilidad",W38="Probabilidad"),(AJ37-(+AJ37*AD38)),IF(AND(W37="Impacto",W38="Probabilidad"),(AJ36-(+AJ36*AD38)),IF(W38="Impacto",AJ37,""))),"")</f>
        <v/>
      </c>
      <c r="AI38" s="128" t="str">
        <f t="shared" si="5"/>
        <v/>
      </c>
      <c r="AJ38" s="95" t="str">
        <f t="shared" si="15"/>
        <v/>
      </c>
      <c r="AK38" s="128" t="str">
        <f t="shared" si="7"/>
        <v/>
      </c>
      <c r="AL38" s="95" t="str">
        <f>IFERROR(IF(AND(W37="Impacto",W38="Impacto"),(AL37-(+AL37*AD38)),IF(AND(W37="Probabilidad",W38="Impacto"),(AL36-(+AL36*AD38)),IF(W38="Probabilidad",AL37,""))),"")</f>
        <v/>
      </c>
      <c r="AM38" s="96" t="str">
        <f t="shared" si="16"/>
        <v/>
      </c>
      <c r="AN38" s="318"/>
      <c r="AO38" s="176"/>
      <c r="AP38" s="175"/>
      <c r="AQ38" s="184"/>
      <c r="AR38" s="184"/>
      <c r="AS38" s="176"/>
      <c r="AT38" s="184"/>
      <c r="AU38" s="176"/>
      <c r="AV38" s="184"/>
      <c r="AW38" s="176"/>
      <c r="AX38" s="97"/>
      <c r="AY38" s="129"/>
      <c r="AZ38" s="130"/>
      <c r="BA38" s="176"/>
      <c r="BB38" s="176"/>
      <c r="BC38" s="175"/>
      <c r="BD38" s="184"/>
      <c r="BE38" s="184"/>
      <c r="BF38" s="176"/>
      <c r="BG38" s="176"/>
      <c r="BH38" s="175"/>
      <c r="BI38" s="184"/>
      <c r="BJ38" s="184"/>
      <c r="BK38" s="176"/>
      <c r="BL38" s="176"/>
      <c r="BM38" s="175"/>
      <c r="BN38" s="184"/>
      <c r="BO38" s="184"/>
      <c r="BP38" s="129"/>
      <c r="BQ38" s="129"/>
      <c r="BR38" s="130"/>
      <c r="BS38" s="97"/>
      <c r="BT38" s="97"/>
      <c r="BU38" s="97"/>
      <c r="BV38" s="129"/>
      <c r="BW38" s="129"/>
      <c r="BX38" s="129"/>
      <c r="BY38" s="97"/>
      <c r="BZ38" s="129"/>
      <c r="CA38" s="129"/>
      <c r="CB38" s="97"/>
      <c r="CC38" s="129"/>
      <c r="CD38" s="130"/>
      <c r="CE38" s="129"/>
      <c r="CF38" s="134"/>
      <c r="CG38" s="134"/>
      <c r="CH38" s="134"/>
      <c r="CI38" s="134"/>
      <c r="CJ38" s="134"/>
      <c r="CK38" s="134"/>
      <c r="CL38" s="134"/>
      <c r="CM38" s="134"/>
      <c r="CN38" s="134"/>
      <c r="CO38" s="134"/>
      <c r="CP38" s="134"/>
      <c r="CQ38" s="134"/>
      <c r="CR38" s="134"/>
      <c r="CS38" s="134"/>
      <c r="CT38" s="134"/>
      <c r="CU38" s="134"/>
      <c r="CV38" s="134"/>
      <c r="CW38" s="134"/>
      <c r="CX38" s="134"/>
      <c r="CY38" s="134"/>
      <c r="CZ38" s="134"/>
      <c r="DA38" s="134"/>
      <c r="DB38" s="134"/>
      <c r="DC38" s="134"/>
      <c r="DD38" s="134"/>
      <c r="DE38" s="134"/>
    </row>
    <row r="39" spans="1:109" ht="15.75" customHeight="1" x14ac:dyDescent="0.3">
      <c r="A39" s="309"/>
      <c r="B39" s="310"/>
      <c r="C39" s="310"/>
      <c r="D39" s="310"/>
      <c r="E39" s="335"/>
      <c r="F39" s="310"/>
      <c r="G39" s="310"/>
      <c r="H39" s="310"/>
      <c r="I39" s="176"/>
      <c r="J39" s="176"/>
      <c r="K39" s="310"/>
      <c r="L39" s="335"/>
      <c r="M39" s="309"/>
      <c r="N39" s="336"/>
      <c r="O39" s="333"/>
      <c r="P39" s="374"/>
      <c r="Q39" s="333">
        <f t="shared" si="13"/>
        <v>0</v>
      </c>
      <c r="R39" s="336"/>
      <c r="S39" s="333"/>
      <c r="T39" s="334"/>
      <c r="U39" s="175">
        <v>5</v>
      </c>
      <c r="V39" s="178"/>
      <c r="W39" s="131" t="str">
        <f t="shared" si="14"/>
        <v/>
      </c>
      <c r="X39" s="131"/>
      <c r="Y39" s="131"/>
      <c r="Z39" s="131"/>
      <c r="AA39" s="131"/>
      <c r="AB39" s="179"/>
      <c r="AC39" s="179"/>
      <c r="AD39" s="95" t="str">
        <f t="shared" si="4"/>
        <v/>
      </c>
      <c r="AE39" s="179"/>
      <c r="AF39" s="179"/>
      <c r="AG39" s="179"/>
      <c r="AH39" s="146" t="str">
        <f>IFERROR(IF(AND(W38="Probabilidad",W39="Probabilidad"),(AJ38-(+AJ38*AD39)),IF(AND(W38="Impacto",W39="Probabilidad"),(AJ37-(+AJ37*AD39)),IF(W39="Impacto",AJ38,""))),"")</f>
        <v/>
      </c>
      <c r="AI39" s="128" t="str">
        <f t="shared" si="5"/>
        <v/>
      </c>
      <c r="AJ39" s="95" t="str">
        <f t="shared" si="15"/>
        <v/>
      </c>
      <c r="AK39" s="128" t="str">
        <f t="shared" si="7"/>
        <v/>
      </c>
      <c r="AL39" s="95" t="str">
        <f>IFERROR(IF(AND(W38="Impacto",W39="Impacto"),(AL38-(+AL38*AD39)),IF(AND(W38="Probabilidad",W39="Impacto"),(AL37-(+AL37*AD39)),IF(W39="Probabilidad",AL38,""))),"")</f>
        <v/>
      </c>
      <c r="AM39" s="96" t="str">
        <f t="shared" si="16"/>
        <v/>
      </c>
      <c r="AN39" s="318"/>
      <c r="AO39" s="176"/>
      <c r="AP39" s="175"/>
      <c r="AQ39" s="184"/>
      <c r="AR39" s="184"/>
      <c r="AS39" s="176"/>
      <c r="AT39" s="184"/>
      <c r="AU39" s="176"/>
      <c r="AV39" s="184"/>
      <c r="AW39" s="176"/>
      <c r="AX39" s="97"/>
      <c r="AY39" s="129"/>
      <c r="AZ39" s="130"/>
      <c r="BA39" s="176"/>
      <c r="BB39" s="176"/>
      <c r="BC39" s="175"/>
      <c r="BD39" s="184"/>
      <c r="BE39" s="184"/>
      <c r="BF39" s="176"/>
      <c r="BG39" s="176"/>
      <c r="BH39" s="175"/>
      <c r="BI39" s="184"/>
      <c r="BJ39" s="184"/>
      <c r="BK39" s="176"/>
      <c r="BL39" s="176"/>
      <c r="BM39" s="175"/>
      <c r="BN39" s="184"/>
      <c r="BO39" s="184"/>
      <c r="BP39" s="129"/>
      <c r="BQ39" s="129"/>
      <c r="BR39" s="130"/>
      <c r="BS39" s="97"/>
      <c r="BT39" s="97"/>
      <c r="BU39" s="97"/>
      <c r="BV39" s="129"/>
      <c r="BW39" s="129"/>
      <c r="BX39" s="129"/>
      <c r="BY39" s="97"/>
      <c r="BZ39" s="129"/>
      <c r="CA39" s="129"/>
      <c r="CB39" s="97"/>
      <c r="CC39" s="129"/>
      <c r="CD39" s="130"/>
      <c r="CE39" s="129"/>
      <c r="CF39" s="134"/>
      <c r="CG39" s="134"/>
      <c r="CH39" s="134"/>
      <c r="CI39" s="134"/>
      <c r="CJ39" s="134"/>
      <c r="CK39" s="134"/>
      <c r="CL39" s="134"/>
      <c r="CM39" s="134"/>
      <c r="CN39" s="134"/>
      <c r="CO39" s="134"/>
      <c r="CP39" s="134"/>
      <c r="CQ39" s="134"/>
      <c r="CR39" s="134"/>
      <c r="CS39" s="134"/>
      <c r="CT39" s="134"/>
      <c r="CU39" s="134"/>
      <c r="CV39" s="134"/>
      <c r="CW39" s="134"/>
      <c r="CX39" s="134"/>
      <c r="CY39" s="134"/>
      <c r="CZ39" s="134"/>
      <c r="DA39" s="134"/>
      <c r="DB39" s="134"/>
      <c r="DC39" s="134"/>
      <c r="DD39" s="134"/>
      <c r="DE39" s="134"/>
    </row>
    <row r="40" spans="1:109" ht="15.75" customHeight="1" x14ac:dyDescent="0.3">
      <c r="A40" s="309"/>
      <c r="B40" s="310"/>
      <c r="C40" s="310"/>
      <c r="D40" s="310"/>
      <c r="E40" s="335"/>
      <c r="F40" s="310"/>
      <c r="G40" s="310"/>
      <c r="H40" s="310"/>
      <c r="I40" s="176"/>
      <c r="J40" s="176"/>
      <c r="K40" s="310"/>
      <c r="L40" s="335"/>
      <c r="M40" s="309"/>
      <c r="N40" s="336"/>
      <c r="O40" s="333"/>
      <c r="P40" s="374"/>
      <c r="Q40" s="333">
        <f t="shared" si="13"/>
        <v>0</v>
      </c>
      <c r="R40" s="336"/>
      <c r="S40" s="333"/>
      <c r="T40" s="334"/>
      <c r="U40" s="175">
        <v>6</v>
      </c>
      <c r="V40" s="178"/>
      <c r="W40" s="131" t="str">
        <f t="shared" si="14"/>
        <v/>
      </c>
      <c r="X40" s="131"/>
      <c r="Y40" s="131"/>
      <c r="Z40" s="131"/>
      <c r="AA40" s="131"/>
      <c r="AB40" s="179"/>
      <c r="AC40" s="179"/>
      <c r="AD40" s="95" t="str">
        <f t="shared" si="4"/>
        <v/>
      </c>
      <c r="AE40" s="179"/>
      <c r="AF40" s="179"/>
      <c r="AG40" s="179"/>
      <c r="AH40" s="146" t="str">
        <f>IFERROR(IF(AND(W39="Probabilidad",W40="Probabilidad"),(AJ39-(+AJ39*AD40)),IF(AND(W39="Impacto",W40="Probabilidad"),(AJ38-(+AJ38*AD40)),IF(W40="Impacto",AJ39,""))),"")</f>
        <v/>
      </c>
      <c r="AI40" s="128" t="str">
        <f t="shared" si="5"/>
        <v/>
      </c>
      <c r="AJ40" s="95" t="str">
        <f t="shared" si="15"/>
        <v/>
      </c>
      <c r="AK40" s="128" t="str">
        <f>IFERROR(IF(AL40="","",IF(AL40&lt;=0.2,"Leve",IF(AL40&lt;=0.4,"Menor",IF(AL40&lt;=0.6,"Moderado",IF(AL40&lt;=0.8,"Mayor","Catastrófico"))))),"")</f>
        <v/>
      </c>
      <c r="AL40" s="95" t="str">
        <f>IFERROR(IF(AND(W39="Impacto",W40="Impacto"),(AL39-(+AL39*AD40)),IF(AND(W39="Probabilidad",W40="Impacto"),(AL38-(+AL38*AD40)),IF(W40="Probabilidad",AL39,""))),"")</f>
        <v/>
      </c>
      <c r="AM40" s="96" t="str">
        <f t="shared" si="16"/>
        <v/>
      </c>
      <c r="AN40" s="319"/>
      <c r="AO40" s="176"/>
      <c r="AP40" s="175"/>
      <c r="AQ40" s="184"/>
      <c r="AR40" s="184"/>
      <c r="AS40" s="176"/>
      <c r="AT40" s="184"/>
      <c r="AU40" s="176"/>
      <c r="AV40" s="184"/>
      <c r="AW40" s="176"/>
      <c r="AX40" s="97"/>
      <c r="AY40" s="129"/>
      <c r="AZ40" s="130"/>
      <c r="BA40" s="176"/>
      <c r="BB40" s="176"/>
      <c r="BC40" s="175"/>
      <c r="BD40" s="184"/>
      <c r="BE40" s="184"/>
      <c r="BF40" s="176"/>
      <c r="BG40" s="176"/>
      <c r="BH40" s="175"/>
      <c r="BI40" s="184"/>
      <c r="BJ40" s="184"/>
      <c r="BK40" s="176"/>
      <c r="BL40" s="176"/>
      <c r="BM40" s="175"/>
      <c r="BN40" s="184"/>
      <c r="BO40" s="184"/>
      <c r="BP40" s="129"/>
      <c r="BQ40" s="129"/>
      <c r="BR40" s="130"/>
      <c r="BS40" s="97"/>
      <c r="BT40" s="97"/>
      <c r="BU40" s="97"/>
      <c r="BV40" s="129"/>
      <c r="BW40" s="129"/>
      <c r="BX40" s="129"/>
      <c r="BY40" s="97"/>
      <c r="BZ40" s="129"/>
      <c r="CA40" s="129"/>
      <c r="CB40" s="97"/>
      <c r="CC40" s="129"/>
      <c r="CD40" s="130"/>
      <c r="CE40" s="129"/>
      <c r="CF40" s="134"/>
      <c r="CG40" s="134"/>
      <c r="CH40" s="134"/>
      <c r="CI40" s="134"/>
      <c r="CJ40" s="134"/>
      <c r="CK40" s="134"/>
      <c r="CL40" s="134"/>
      <c r="CM40" s="134"/>
      <c r="CN40" s="134"/>
      <c r="CO40" s="134"/>
      <c r="CP40" s="134"/>
      <c r="CQ40" s="134"/>
      <c r="CR40" s="134"/>
      <c r="CS40" s="134"/>
      <c r="CT40" s="134"/>
      <c r="CU40" s="134"/>
      <c r="CV40" s="134"/>
      <c r="CW40" s="134"/>
      <c r="CX40" s="134"/>
      <c r="CY40" s="134"/>
      <c r="CZ40" s="134"/>
      <c r="DA40" s="134"/>
      <c r="DB40" s="134"/>
      <c r="DC40" s="134"/>
      <c r="DD40" s="134"/>
      <c r="DE40" s="134"/>
    </row>
    <row r="41" spans="1:109" ht="15.75" customHeight="1" x14ac:dyDescent="0.3">
      <c r="A41" s="309">
        <v>7</v>
      </c>
      <c r="B41" s="310"/>
      <c r="C41" s="310"/>
      <c r="D41" s="310"/>
      <c r="E41" s="335"/>
      <c r="F41" s="310"/>
      <c r="G41" s="310"/>
      <c r="H41" s="310"/>
      <c r="I41" s="176"/>
      <c r="J41" s="176"/>
      <c r="K41" s="310"/>
      <c r="L41" s="335"/>
      <c r="M41" s="309"/>
      <c r="N41" s="336" t="str">
        <f>IF(M41&lt;=0,"",IF(M41&lt;=2,"Muy Baja",IF(M41&lt;=24,"Baja",IF(M41&lt;=500,"Media",IF(M41&lt;=5000,"Alta","Muy Alta")))))</f>
        <v/>
      </c>
      <c r="O41" s="333" t="str">
        <f>IF(N41="","",IF(N41="Muy Baja",0.2,IF(N41="Baja",0.4,IF(N41="Media",0.6,IF(N41="Alta",0.8,IF(N41="Muy Alta",1,))))))</f>
        <v/>
      </c>
      <c r="P41" s="374"/>
      <c r="Q41" s="333">
        <f ca="1">IF(NOT(ISERROR(MATCH(P41,'Tabla Impacto'!$B$221:$B$223,0))),'Tabla Impacto'!$F$223&amp;"Por favor no seleccionar los criterios de impacto(Afectación Económica o presupuestal y Pérdida Reputacional)",P41)</f>
        <v>0</v>
      </c>
      <c r="R41" s="336" t="str">
        <f ca="1">IF(OR(Q41='Tabla Impacto'!$C$11,Q41='Tabla Impacto'!$D$11),"Leve",IF(OR(Q41='Tabla Impacto'!$C$12,Q41='Tabla Impacto'!$D$12),"Menor",IF(OR(Q41='Tabla Impacto'!$C$13,Q41='Tabla Impacto'!$D$13),"Moderado",IF(OR(Q41='Tabla Impacto'!$C$14,Q41='Tabla Impacto'!$D$14),"Mayor",IF(OR(Q41='Tabla Impacto'!$C$15,Q41='Tabla Impacto'!$D$15),"Catastrófico","")))))</f>
        <v/>
      </c>
      <c r="S41" s="333" t="str">
        <f ca="1">IF(R41="","",IF(R41="Leve",0.2,IF(R41="Menor",0.4,IF(R41="Moderado",0.6,IF(R41="Mayor",0.8,IF(R41="Catastrófico",1,))))))</f>
        <v/>
      </c>
      <c r="T41" s="334" t="str">
        <f ca="1">IF(OR(AND(N41="Muy Baja",R41="Leve"),AND(N41="Muy Baja",R41="Menor"),AND(N41="Baja",R41="Leve")),"Bajo",IF(OR(AND(N41="Muy baja",R41="Moderado"),AND(N41="Baja",R41="Menor"),AND(N41="Baja",R41="Moderado"),AND(N41="Media",R41="Leve"),AND(N41="Media",R41="Menor"),AND(N41="Media",R41="Moderado"),AND(N41="Alta",R41="Leve"),AND(N41="Alta",R41="Menor")),"Moderado",IF(OR(AND(N41="Muy Baja",R41="Mayor"),AND(N41="Baja",R41="Mayor"),AND(N41="Media",R41="Mayor"),AND(N41="Alta",R41="Moderado"),AND(N41="Alta",R41="Mayor"),AND(N41="Muy Alta",R41="Leve"),AND(N41="Muy Alta",R41="Menor"),AND(N41="Muy Alta",R41="Moderado"),AND(N41="Muy Alta",R41="Mayor")),"Alto",IF(OR(AND(N41="Muy Baja",R41="Catastrófico"),AND(N41="Baja",R41="Catastrófico"),AND(N41="Media",R41="Catastrófico"),AND(N41="Alta",R41="Catastrófico"),AND(N41="Muy Alta",R41="Catastrófico")),"Extremo",""))))</f>
        <v/>
      </c>
      <c r="U41" s="175">
        <v>1</v>
      </c>
      <c r="V41" s="178"/>
      <c r="W41" s="131" t="str">
        <f t="shared" si="14"/>
        <v/>
      </c>
      <c r="X41" s="131"/>
      <c r="Y41" s="131"/>
      <c r="Z41" s="131"/>
      <c r="AA41" s="131"/>
      <c r="AB41" s="179"/>
      <c r="AC41" s="179"/>
      <c r="AD41" s="95" t="str">
        <f t="shared" si="4"/>
        <v/>
      </c>
      <c r="AE41" s="179"/>
      <c r="AF41" s="179"/>
      <c r="AG41" s="179"/>
      <c r="AH41" s="146" t="str">
        <f>IFERROR(IF(W41="Probabilidad",(O41-(+O41*AD41)),IF(W41="Impacto",O41,"")),"")</f>
        <v/>
      </c>
      <c r="AI41" s="128" t="str">
        <f>IFERROR(IF(AH41="","",IF(AH41&lt;=0.2,"Muy Baja",IF(AH41&lt;=0.4,"Baja",IF(AH41&lt;=0.6,"Media",IF(AH41&lt;=0.8,"Alta","Muy Alta"))))),"")</f>
        <v/>
      </c>
      <c r="AJ41" s="95" t="str">
        <f t="shared" si="15"/>
        <v/>
      </c>
      <c r="AK41" s="128" t="str">
        <f>IFERROR(IF(AL41="","",IF(AL41&lt;=0.2,"Leve",IF(AL41&lt;=0.4,"Menor",IF(AL41&lt;=0.6,"Moderado",IF(AL41&lt;=0.8,"Mayor","Catastrófico"))))),"")</f>
        <v/>
      </c>
      <c r="AL41" s="95" t="str">
        <f>IFERROR(IF(W41="Impacto",(S41-(+S41*AD41)),IF(W41="Probabilidad",S41,"")),"")</f>
        <v/>
      </c>
      <c r="AM41" s="96" t="str">
        <f t="shared" si="16"/>
        <v/>
      </c>
      <c r="AN41" s="317"/>
      <c r="AO41" s="176"/>
      <c r="AP41" s="175"/>
      <c r="AQ41" s="184"/>
      <c r="AR41" s="184"/>
      <c r="AS41" s="176"/>
      <c r="AT41" s="184"/>
      <c r="AU41" s="176"/>
      <c r="AV41" s="184"/>
      <c r="AW41" s="176"/>
      <c r="AX41" s="97"/>
      <c r="AY41" s="129"/>
      <c r="AZ41" s="130"/>
      <c r="BA41" s="176"/>
      <c r="BB41" s="176"/>
      <c r="BC41" s="175"/>
      <c r="BD41" s="184"/>
      <c r="BE41" s="184"/>
      <c r="BF41" s="176"/>
      <c r="BG41" s="176"/>
      <c r="BH41" s="175"/>
      <c r="BI41" s="184"/>
      <c r="BJ41" s="184"/>
      <c r="BK41" s="176"/>
      <c r="BL41" s="176"/>
      <c r="BM41" s="175"/>
      <c r="BN41" s="184"/>
      <c r="BO41" s="184"/>
      <c r="BP41" s="129"/>
      <c r="BQ41" s="129"/>
      <c r="BR41" s="130"/>
      <c r="BS41" s="97"/>
      <c r="BT41" s="97"/>
      <c r="BU41" s="97"/>
      <c r="BV41" s="129"/>
      <c r="BW41" s="129"/>
      <c r="BX41" s="129"/>
      <c r="BY41" s="97"/>
      <c r="BZ41" s="129"/>
      <c r="CA41" s="129"/>
      <c r="CB41" s="97"/>
      <c r="CC41" s="129"/>
      <c r="CD41" s="130"/>
      <c r="CE41" s="129"/>
      <c r="CF41" s="134"/>
      <c r="CG41" s="134"/>
      <c r="CH41" s="134"/>
      <c r="CI41" s="134"/>
      <c r="CJ41" s="134"/>
      <c r="CK41" s="134"/>
      <c r="CL41" s="134"/>
      <c r="CM41" s="134"/>
      <c r="CN41" s="134"/>
      <c r="CO41" s="134"/>
      <c r="CP41" s="134"/>
      <c r="CQ41" s="134"/>
      <c r="CR41" s="134"/>
      <c r="CS41" s="134"/>
      <c r="CT41" s="134"/>
      <c r="CU41" s="134"/>
      <c r="CV41" s="134"/>
      <c r="CW41" s="134"/>
      <c r="CX41" s="134"/>
      <c r="CY41" s="134"/>
      <c r="CZ41" s="134"/>
      <c r="DA41" s="134"/>
      <c r="DB41" s="134"/>
      <c r="DC41" s="134"/>
      <c r="DD41" s="134"/>
      <c r="DE41" s="134"/>
    </row>
    <row r="42" spans="1:109" ht="15.75" customHeight="1" x14ac:dyDescent="0.3">
      <c r="A42" s="309"/>
      <c r="B42" s="310"/>
      <c r="C42" s="310"/>
      <c r="D42" s="310"/>
      <c r="E42" s="335"/>
      <c r="F42" s="310"/>
      <c r="G42" s="310"/>
      <c r="H42" s="310"/>
      <c r="I42" s="176"/>
      <c r="J42" s="176"/>
      <c r="K42" s="310"/>
      <c r="L42" s="335"/>
      <c r="M42" s="309"/>
      <c r="N42" s="336"/>
      <c r="O42" s="333"/>
      <c r="P42" s="374"/>
      <c r="Q42" s="333">
        <f t="shared" ref="Q42:Q46" si="17">IF(NOT(ISERROR(MATCH(P42,_xlfn.ANCHORARRAY(E53),0))),O55&amp;"Por favor no seleccionar los criterios de impacto",P42)</f>
        <v>0</v>
      </c>
      <c r="R42" s="336"/>
      <c r="S42" s="333"/>
      <c r="T42" s="334"/>
      <c r="U42" s="175">
        <v>2</v>
      </c>
      <c r="V42" s="178"/>
      <c r="W42" s="131" t="str">
        <f t="shared" si="14"/>
        <v/>
      </c>
      <c r="X42" s="131"/>
      <c r="Y42" s="131"/>
      <c r="Z42" s="131"/>
      <c r="AA42" s="131"/>
      <c r="AB42" s="179"/>
      <c r="AC42" s="179"/>
      <c r="AD42" s="95" t="str">
        <f t="shared" si="4"/>
        <v/>
      </c>
      <c r="AE42" s="179"/>
      <c r="AF42" s="179"/>
      <c r="AG42" s="179"/>
      <c r="AH42" s="146" t="str">
        <f>IFERROR(IF(AND(W41="Probabilidad",W42="Probabilidad"),(AJ41-(+AJ41*AD42)),IF(W42="Probabilidad",(O41-(+O41*AD42)),IF(W42="Impacto",AJ41,""))),"")</f>
        <v/>
      </c>
      <c r="AI42" s="128" t="str">
        <f t="shared" si="5"/>
        <v/>
      </c>
      <c r="AJ42" s="95" t="str">
        <f t="shared" si="15"/>
        <v/>
      </c>
      <c r="AK42" s="128" t="str">
        <f t="shared" si="7"/>
        <v/>
      </c>
      <c r="AL42" s="95" t="str">
        <f>IFERROR(IF(AND(W41="Impacto",W42="Impacto"),(AL35-(+AL35*AD42)),IF(W42="Impacto",($S$41-(+$S$41*AD42)),IF(W42="Probabilidad",AL35,""))),"")</f>
        <v/>
      </c>
      <c r="AM42" s="96" t="str">
        <f t="shared" si="16"/>
        <v/>
      </c>
      <c r="AN42" s="318"/>
      <c r="AO42" s="176"/>
      <c r="AP42" s="175"/>
      <c r="AQ42" s="184"/>
      <c r="AR42" s="184"/>
      <c r="AS42" s="176"/>
      <c r="AT42" s="184"/>
      <c r="AU42" s="176"/>
      <c r="AV42" s="184"/>
      <c r="AW42" s="176"/>
      <c r="AX42" s="97"/>
      <c r="AY42" s="129"/>
      <c r="AZ42" s="130"/>
      <c r="BA42" s="176"/>
      <c r="BB42" s="176"/>
      <c r="BC42" s="175"/>
      <c r="BD42" s="184"/>
      <c r="BE42" s="184"/>
      <c r="BF42" s="176"/>
      <c r="BG42" s="176"/>
      <c r="BH42" s="175"/>
      <c r="BI42" s="184"/>
      <c r="BJ42" s="184"/>
      <c r="BK42" s="176"/>
      <c r="BL42" s="176"/>
      <c r="BM42" s="175"/>
      <c r="BN42" s="184"/>
      <c r="BO42" s="184"/>
      <c r="BP42" s="129"/>
      <c r="BQ42" s="129"/>
      <c r="BR42" s="130"/>
      <c r="BS42" s="97"/>
      <c r="BT42" s="97"/>
      <c r="BU42" s="97"/>
      <c r="BV42" s="129"/>
      <c r="BW42" s="129"/>
      <c r="BX42" s="129"/>
      <c r="BY42" s="97"/>
      <c r="BZ42" s="129"/>
      <c r="CA42" s="129"/>
      <c r="CB42" s="97"/>
      <c r="CC42" s="129"/>
      <c r="CD42" s="130"/>
      <c r="CE42" s="129"/>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row>
    <row r="43" spans="1:109" ht="15.75" customHeight="1" x14ac:dyDescent="0.3">
      <c r="A43" s="309"/>
      <c r="B43" s="310"/>
      <c r="C43" s="310"/>
      <c r="D43" s="310"/>
      <c r="E43" s="335"/>
      <c r="F43" s="310"/>
      <c r="G43" s="310"/>
      <c r="H43" s="310"/>
      <c r="I43" s="176"/>
      <c r="J43" s="176"/>
      <c r="K43" s="310"/>
      <c r="L43" s="335"/>
      <c r="M43" s="309"/>
      <c r="N43" s="336"/>
      <c r="O43" s="333"/>
      <c r="P43" s="374"/>
      <c r="Q43" s="333">
        <f t="shared" si="17"/>
        <v>0</v>
      </c>
      <c r="R43" s="336"/>
      <c r="S43" s="333"/>
      <c r="T43" s="334"/>
      <c r="U43" s="175">
        <v>3</v>
      </c>
      <c r="V43" s="180"/>
      <c r="W43" s="131" t="str">
        <f t="shared" si="14"/>
        <v/>
      </c>
      <c r="X43" s="131"/>
      <c r="Y43" s="131"/>
      <c r="Z43" s="131"/>
      <c r="AA43" s="131"/>
      <c r="AB43" s="179"/>
      <c r="AC43" s="179"/>
      <c r="AD43" s="95" t="str">
        <f t="shared" si="4"/>
        <v/>
      </c>
      <c r="AE43" s="179"/>
      <c r="AF43" s="179"/>
      <c r="AG43" s="179"/>
      <c r="AH43" s="146" t="str">
        <f>IFERROR(IF(AND(W42="Probabilidad",W43="Probabilidad"),(AJ42-(+AJ42*AD43)),IF(AND(W42="Impacto",W43="Probabilidad"),(AJ41-(+AJ41*AD43)),IF(W43="Impacto",AJ42,""))),"")</f>
        <v/>
      </c>
      <c r="AI43" s="128" t="str">
        <f t="shared" si="5"/>
        <v/>
      </c>
      <c r="AJ43" s="95" t="str">
        <f t="shared" si="15"/>
        <v/>
      </c>
      <c r="AK43" s="128" t="str">
        <f t="shared" si="7"/>
        <v/>
      </c>
      <c r="AL43" s="95" t="str">
        <f>IFERROR(IF(AND(W42="Impacto",W43="Impacto"),(AL42-(+AL42*AD43)),IF(AND(W42="Probabilidad",W43="Impacto"),(AL41-(+AL41*AD43)),IF(W43="Probabilidad",AL42,""))),"")</f>
        <v/>
      </c>
      <c r="AM43" s="96" t="str">
        <f t="shared" si="16"/>
        <v/>
      </c>
      <c r="AN43" s="318"/>
      <c r="AO43" s="176"/>
      <c r="AP43" s="175"/>
      <c r="AQ43" s="184"/>
      <c r="AR43" s="184"/>
      <c r="AS43" s="176"/>
      <c r="AT43" s="184"/>
      <c r="AU43" s="176"/>
      <c r="AV43" s="184"/>
      <c r="AW43" s="176"/>
      <c r="AX43" s="97"/>
      <c r="AY43" s="129"/>
      <c r="AZ43" s="130"/>
      <c r="BA43" s="176"/>
      <c r="BB43" s="176"/>
      <c r="BC43" s="175"/>
      <c r="BD43" s="184"/>
      <c r="BE43" s="184"/>
      <c r="BF43" s="176"/>
      <c r="BG43" s="176"/>
      <c r="BH43" s="175"/>
      <c r="BI43" s="184"/>
      <c r="BJ43" s="184"/>
      <c r="BK43" s="176"/>
      <c r="BL43" s="176"/>
      <c r="BM43" s="175"/>
      <c r="BN43" s="184"/>
      <c r="BO43" s="184"/>
      <c r="BP43" s="129"/>
      <c r="BQ43" s="129"/>
      <c r="BR43" s="130"/>
      <c r="BS43" s="97"/>
      <c r="BT43" s="97"/>
      <c r="BU43" s="97"/>
      <c r="BV43" s="129"/>
      <c r="BW43" s="129"/>
      <c r="BX43" s="129"/>
      <c r="BY43" s="97"/>
      <c r="BZ43" s="129"/>
      <c r="CA43" s="129"/>
      <c r="CB43" s="97"/>
      <c r="CC43" s="129"/>
      <c r="CD43" s="130"/>
      <c r="CE43" s="129"/>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row>
    <row r="44" spans="1:109" ht="15.75" customHeight="1" x14ac:dyDescent="0.3">
      <c r="A44" s="309"/>
      <c r="B44" s="310"/>
      <c r="C44" s="310"/>
      <c r="D44" s="310"/>
      <c r="E44" s="335"/>
      <c r="F44" s="310"/>
      <c r="G44" s="310"/>
      <c r="H44" s="310"/>
      <c r="I44" s="176"/>
      <c r="J44" s="176"/>
      <c r="K44" s="310"/>
      <c r="L44" s="335"/>
      <c r="M44" s="309"/>
      <c r="N44" s="336"/>
      <c r="O44" s="333"/>
      <c r="P44" s="374"/>
      <c r="Q44" s="333">
        <f t="shared" si="17"/>
        <v>0</v>
      </c>
      <c r="R44" s="336"/>
      <c r="S44" s="333"/>
      <c r="T44" s="334"/>
      <c r="U44" s="175">
        <v>4</v>
      </c>
      <c r="V44" s="178"/>
      <c r="W44" s="131" t="str">
        <f t="shared" si="14"/>
        <v/>
      </c>
      <c r="X44" s="131"/>
      <c r="Y44" s="131"/>
      <c r="Z44" s="131"/>
      <c r="AA44" s="131"/>
      <c r="AB44" s="179"/>
      <c r="AC44" s="179"/>
      <c r="AD44" s="95" t="str">
        <f t="shared" si="4"/>
        <v/>
      </c>
      <c r="AE44" s="179"/>
      <c r="AF44" s="179"/>
      <c r="AG44" s="179"/>
      <c r="AH44" s="146" t="str">
        <f>IFERROR(IF(AND(W43="Probabilidad",W44="Probabilidad"),(AJ43-(+AJ43*AD44)),IF(AND(W43="Impacto",W44="Probabilidad"),(AJ42-(+AJ42*AD44)),IF(W44="Impacto",AJ43,""))),"")</f>
        <v/>
      </c>
      <c r="AI44" s="128" t="str">
        <f t="shared" si="5"/>
        <v/>
      </c>
      <c r="AJ44" s="95" t="str">
        <f t="shared" si="15"/>
        <v/>
      </c>
      <c r="AK44" s="128" t="str">
        <f t="shared" si="7"/>
        <v/>
      </c>
      <c r="AL44" s="95" t="str">
        <f>IFERROR(IF(AND(W43="Impacto",W44="Impacto"),(AL43-(+AL43*AD44)),IF(AND(W43="Probabilidad",W44="Impacto"),(AL42-(+AL42*AD44)),IF(W44="Probabilidad",AL43,""))),"")</f>
        <v/>
      </c>
      <c r="AM44" s="96" t="str">
        <f t="shared" si="16"/>
        <v/>
      </c>
      <c r="AN44" s="318"/>
      <c r="AO44" s="176"/>
      <c r="AP44" s="175"/>
      <c r="AQ44" s="184"/>
      <c r="AR44" s="184"/>
      <c r="AS44" s="176"/>
      <c r="AT44" s="184"/>
      <c r="AU44" s="176"/>
      <c r="AV44" s="184"/>
      <c r="AW44" s="176"/>
      <c r="AX44" s="97"/>
      <c r="AY44" s="129"/>
      <c r="AZ44" s="130"/>
      <c r="BA44" s="176"/>
      <c r="BB44" s="176"/>
      <c r="BC44" s="175"/>
      <c r="BD44" s="184"/>
      <c r="BE44" s="184"/>
      <c r="BF44" s="176"/>
      <c r="BG44" s="176"/>
      <c r="BH44" s="175"/>
      <c r="BI44" s="184"/>
      <c r="BJ44" s="184"/>
      <c r="BK44" s="176"/>
      <c r="BL44" s="176"/>
      <c r="BM44" s="175"/>
      <c r="BN44" s="184"/>
      <c r="BO44" s="184"/>
      <c r="BP44" s="129"/>
      <c r="BQ44" s="129"/>
      <c r="BR44" s="130"/>
      <c r="BS44" s="97"/>
      <c r="BT44" s="97"/>
      <c r="BU44" s="97"/>
      <c r="BV44" s="129"/>
      <c r="BW44" s="129"/>
      <c r="BX44" s="129"/>
      <c r="BY44" s="97"/>
      <c r="BZ44" s="129"/>
      <c r="CA44" s="129"/>
      <c r="CB44" s="97"/>
      <c r="CC44" s="129"/>
      <c r="CD44" s="130"/>
      <c r="CE44" s="129"/>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row>
    <row r="45" spans="1:109" ht="15.75" customHeight="1" x14ac:dyDescent="0.3">
      <c r="A45" s="309"/>
      <c r="B45" s="310"/>
      <c r="C45" s="310"/>
      <c r="D45" s="310"/>
      <c r="E45" s="335"/>
      <c r="F45" s="310"/>
      <c r="G45" s="310"/>
      <c r="H45" s="310"/>
      <c r="I45" s="176"/>
      <c r="J45" s="176"/>
      <c r="K45" s="310"/>
      <c r="L45" s="335"/>
      <c r="M45" s="309"/>
      <c r="N45" s="336"/>
      <c r="O45" s="333"/>
      <c r="P45" s="374"/>
      <c r="Q45" s="333">
        <f t="shared" si="17"/>
        <v>0</v>
      </c>
      <c r="R45" s="336"/>
      <c r="S45" s="333"/>
      <c r="T45" s="334"/>
      <c r="U45" s="175">
        <v>5</v>
      </c>
      <c r="V45" s="178"/>
      <c r="W45" s="131" t="str">
        <f t="shared" si="14"/>
        <v/>
      </c>
      <c r="X45" s="131"/>
      <c r="Y45" s="131"/>
      <c r="Z45" s="131"/>
      <c r="AA45" s="131"/>
      <c r="AB45" s="179"/>
      <c r="AC45" s="179"/>
      <c r="AD45" s="95" t="str">
        <f t="shared" si="4"/>
        <v/>
      </c>
      <c r="AE45" s="179"/>
      <c r="AF45" s="179"/>
      <c r="AG45" s="179"/>
      <c r="AH45" s="146" t="str">
        <f>IFERROR(IF(AND(W44="Probabilidad",W45="Probabilidad"),(AJ44-(+AJ44*AD45)),IF(AND(W44="Impacto",W45="Probabilidad"),(AJ43-(+AJ43*AD45)),IF(W45="Impacto",AJ44,""))),"")</f>
        <v/>
      </c>
      <c r="AI45" s="128" t="str">
        <f t="shared" si="5"/>
        <v/>
      </c>
      <c r="AJ45" s="95" t="str">
        <f t="shared" si="15"/>
        <v/>
      </c>
      <c r="AK45" s="128" t="str">
        <f t="shared" si="7"/>
        <v/>
      </c>
      <c r="AL45" s="95" t="str">
        <f>IFERROR(IF(AND(W44="Impacto",W45="Impacto"),(AL44-(+AL44*AD45)),IF(AND(W44="Probabilidad",W45="Impacto"),(AL43-(+AL43*AD45)),IF(W45="Probabilidad",AL44,""))),"")</f>
        <v/>
      </c>
      <c r="AM45" s="96" t="str">
        <f t="shared" si="16"/>
        <v/>
      </c>
      <c r="AN45" s="318"/>
      <c r="AO45" s="176"/>
      <c r="AP45" s="175"/>
      <c r="AQ45" s="184"/>
      <c r="AR45" s="184"/>
      <c r="AS45" s="176"/>
      <c r="AT45" s="184"/>
      <c r="AU45" s="176"/>
      <c r="AV45" s="184"/>
      <c r="AW45" s="176"/>
      <c r="AX45" s="97"/>
      <c r="AY45" s="129"/>
      <c r="AZ45" s="130"/>
      <c r="BA45" s="176"/>
      <c r="BB45" s="176"/>
      <c r="BC45" s="175"/>
      <c r="BD45" s="184"/>
      <c r="BE45" s="184"/>
      <c r="BF45" s="176"/>
      <c r="BG45" s="176"/>
      <c r="BH45" s="175"/>
      <c r="BI45" s="184"/>
      <c r="BJ45" s="184"/>
      <c r="BK45" s="176"/>
      <c r="BL45" s="176"/>
      <c r="BM45" s="175"/>
      <c r="BN45" s="184"/>
      <c r="BO45" s="184"/>
      <c r="BP45" s="129"/>
      <c r="BQ45" s="129"/>
      <c r="BR45" s="130"/>
      <c r="BS45" s="97"/>
      <c r="BT45" s="97"/>
      <c r="BU45" s="97"/>
      <c r="BV45" s="129"/>
      <c r="BW45" s="129"/>
      <c r="BX45" s="129"/>
      <c r="BY45" s="97"/>
      <c r="BZ45" s="129"/>
      <c r="CA45" s="129"/>
      <c r="CB45" s="97"/>
      <c r="CC45" s="129"/>
      <c r="CD45" s="130"/>
      <c r="CE45" s="129"/>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row>
    <row r="46" spans="1:109" ht="15.75" customHeight="1" x14ac:dyDescent="0.3">
      <c r="A46" s="309"/>
      <c r="B46" s="310"/>
      <c r="C46" s="310"/>
      <c r="D46" s="310"/>
      <c r="E46" s="335"/>
      <c r="F46" s="310"/>
      <c r="G46" s="310"/>
      <c r="H46" s="310"/>
      <c r="I46" s="176"/>
      <c r="J46" s="176"/>
      <c r="K46" s="310"/>
      <c r="L46" s="335"/>
      <c r="M46" s="309"/>
      <c r="N46" s="336"/>
      <c r="O46" s="333"/>
      <c r="P46" s="374"/>
      <c r="Q46" s="333">
        <f t="shared" si="17"/>
        <v>0</v>
      </c>
      <c r="R46" s="336"/>
      <c r="S46" s="333"/>
      <c r="T46" s="334"/>
      <c r="U46" s="175">
        <v>6</v>
      </c>
      <c r="V46" s="178"/>
      <c r="W46" s="131" t="str">
        <f t="shared" si="14"/>
        <v/>
      </c>
      <c r="X46" s="131"/>
      <c r="Y46" s="131"/>
      <c r="Z46" s="131"/>
      <c r="AA46" s="131"/>
      <c r="AB46" s="179"/>
      <c r="AC46" s="179"/>
      <c r="AD46" s="95" t="str">
        <f t="shared" si="4"/>
        <v/>
      </c>
      <c r="AE46" s="179"/>
      <c r="AF46" s="179"/>
      <c r="AG46" s="179"/>
      <c r="AH46" s="146" t="str">
        <f>IFERROR(IF(AND(W45="Probabilidad",W46="Probabilidad"),(AJ45-(+AJ45*AD46)),IF(AND(W45="Impacto",W46="Probabilidad"),(AJ44-(+AJ44*AD46)),IF(W46="Impacto",AJ45,""))),"")</f>
        <v/>
      </c>
      <c r="AI46" s="128" t="str">
        <f t="shared" si="5"/>
        <v/>
      </c>
      <c r="AJ46" s="95" t="str">
        <f t="shared" si="15"/>
        <v/>
      </c>
      <c r="AK46" s="128" t="str">
        <f t="shared" si="7"/>
        <v/>
      </c>
      <c r="AL46" s="95" t="str">
        <f>IFERROR(IF(AND(W45="Impacto",W46="Impacto"),(AL45-(+AL45*AD46)),IF(AND(W45="Probabilidad",W46="Impacto"),(AL44-(+AL44*AD46)),IF(W46="Probabilidad",AL45,""))),"")</f>
        <v/>
      </c>
      <c r="AM46" s="96" t="str">
        <f t="shared" si="16"/>
        <v/>
      </c>
      <c r="AN46" s="319"/>
      <c r="AO46" s="176"/>
      <c r="AP46" s="175"/>
      <c r="AQ46" s="184"/>
      <c r="AR46" s="184"/>
      <c r="AS46" s="176"/>
      <c r="AT46" s="184"/>
      <c r="AU46" s="176"/>
      <c r="AV46" s="184"/>
      <c r="AW46" s="176"/>
      <c r="AX46" s="97"/>
      <c r="AY46" s="129"/>
      <c r="AZ46" s="130"/>
      <c r="BA46" s="176"/>
      <c r="BB46" s="176"/>
      <c r="BC46" s="175"/>
      <c r="BD46" s="184"/>
      <c r="BE46" s="184"/>
      <c r="BF46" s="176"/>
      <c r="BG46" s="176"/>
      <c r="BH46" s="175"/>
      <c r="BI46" s="184"/>
      <c r="BJ46" s="184"/>
      <c r="BK46" s="176"/>
      <c r="BL46" s="176"/>
      <c r="BM46" s="175"/>
      <c r="BN46" s="184"/>
      <c r="BO46" s="184"/>
      <c r="BP46" s="129"/>
      <c r="BQ46" s="129"/>
      <c r="BR46" s="130"/>
      <c r="BS46" s="97"/>
      <c r="BT46" s="97"/>
      <c r="BU46" s="97"/>
      <c r="BV46" s="129"/>
      <c r="BW46" s="129"/>
      <c r="BX46" s="129"/>
      <c r="BY46" s="97"/>
      <c r="BZ46" s="129"/>
      <c r="CA46" s="129"/>
      <c r="CB46" s="97"/>
      <c r="CC46" s="129"/>
      <c r="CD46" s="130"/>
      <c r="CE46" s="129"/>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row>
    <row r="47" spans="1:109" ht="15.75" customHeight="1" x14ac:dyDescent="0.3">
      <c r="A47" s="309">
        <v>8</v>
      </c>
      <c r="B47" s="310"/>
      <c r="C47" s="310"/>
      <c r="D47" s="310"/>
      <c r="E47" s="335"/>
      <c r="F47" s="310"/>
      <c r="G47" s="310"/>
      <c r="H47" s="310"/>
      <c r="I47" s="176"/>
      <c r="J47" s="176"/>
      <c r="K47" s="310"/>
      <c r="L47" s="335"/>
      <c r="M47" s="309"/>
      <c r="N47" s="336" t="str">
        <f>IF(M47&lt;=0,"",IF(M47&lt;=2,"Muy Baja",IF(M47&lt;=24,"Baja",IF(M47&lt;=500,"Media",IF(M47&lt;=5000,"Alta","Muy Alta")))))</f>
        <v/>
      </c>
      <c r="O47" s="333" t="str">
        <f>IF(N47="","",IF(N47="Muy Baja",0.2,IF(N47="Baja",0.4,IF(N47="Media",0.6,IF(N47="Alta",0.8,IF(N47="Muy Alta",1,))))))</f>
        <v/>
      </c>
      <c r="P47" s="374"/>
      <c r="Q47" s="333">
        <f ca="1">IF(NOT(ISERROR(MATCH(P47,'Tabla Impacto'!$B$221:$B$223,0))),'Tabla Impacto'!$F$223&amp;"Por favor no seleccionar los criterios de impacto(Afectación Económica o presupuestal y Pérdida Reputacional)",P47)</f>
        <v>0</v>
      </c>
      <c r="R47" s="336" t="str">
        <f ca="1">IF(OR(Q47='Tabla Impacto'!$C$11,Q47='Tabla Impacto'!$D$11),"Leve",IF(OR(Q47='Tabla Impacto'!$C$12,Q47='Tabla Impacto'!$D$12),"Menor",IF(OR(Q47='Tabla Impacto'!$C$13,Q47='Tabla Impacto'!$D$13),"Moderado",IF(OR(Q47='Tabla Impacto'!$C$14,Q47='Tabla Impacto'!$D$14),"Mayor",IF(OR(Q47='Tabla Impacto'!$C$15,Q47='Tabla Impacto'!$D$15),"Catastrófico","")))))</f>
        <v/>
      </c>
      <c r="S47" s="333" t="str">
        <f ca="1">IF(R47="","",IF(R47="Leve",0.2,IF(R47="Menor",0.4,IF(R47="Moderado",0.6,IF(R47="Mayor",0.8,IF(R47="Catastrófico",1,))))))</f>
        <v/>
      </c>
      <c r="T47" s="334" t="str">
        <f ca="1">IF(OR(AND(N47="Muy Baja",R47="Leve"),AND(N47="Muy Baja",R47="Menor"),AND(N47="Baja",R47="Leve")),"Bajo",IF(OR(AND(N47="Muy baja",R47="Moderado"),AND(N47="Baja",R47="Menor"),AND(N47="Baja",R47="Moderado"),AND(N47="Media",R47="Leve"),AND(N47="Media",R47="Menor"),AND(N47="Media",R47="Moderado"),AND(N47="Alta",R47="Leve"),AND(N47="Alta",R47="Menor")),"Moderado",IF(OR(AND(N47="Muy Baja",R47="Mayor"),AND(N47="Baja",R47="Mayor"),AND(N47="Media",R47="Mayor"),AND(N47="Alta",R47="Moderado"),AND(N47="Alta",R47="Mayor"),AND(N47="Muy Alta",R47="Leve"),AND(N47="Muy Alta",R47="Menor"),AND(N47="Muy Alta",R47="Moderado"),AND(N47="Muy Alta",R47="Mayor")),"Alto",IF(OR(AND(N47="Muy Baja",R47="Catastrófico"),AND(N47="Baja",R47="Catastrófico"),AND(N47="Media",R47="Catastrófico"),AND(N47="Alta",R47="Catastrófico"),AND(N47="Muy Alta",R47="Catastrófico")),"Extremo",""))))</f>
        <v/>
      </c>
      <c r="U47" s="175">
        <v>1</v>
      </c>
      <c r="V47" s="178"/>
      <c r="W47" s="131" t="str">
        <f t="shared" si="14"/>
        <v/>
      </c>
      <c r="X47" s="131"/>
      <c r="Y47" s="131"/>
      <c r="Z47" s="131"/>
      <c r="AA47" s="131"/>
      <c r="AB47" s="179"/>
      <c r="AC47" s="179"/>
      <c r="AD47" s="95" t="str">
        <f t="shared" si="4"/>
        <v/>
      </c>
      <c r="AE47" s="179"/>
      <c r="AF47" s="179"/>
      <c r="AG47" s="179"/>
      <c r="AH47" s="146" t="str">
        <f>IFERROR(IF(W47="Probabilidad",(O47-(+O47*AD47)),IF(W47="Impacto",O47,"")),"")</f>
        <v/>
      </c>
      <c r="AI47" s="128" t="str">
        <f>IFERROR(IF(AH47="","",IF(AH47&lt;=0.2,"Muy Baja",IF(AH47&lt;=0.4,"Baja",IF(AH47&lt;=0.6,"Media",IF(AH47&lt;=0.8,"Alta","Muy Alta"))))),"")</f>
        <v/>
      </c>
      <c r="AJ47" s="95" t="str">
        <f t="shared" si="15"/>
        <v/>
      </c>
      <c r="AK47" s="128" t="str">
        <f>IFERROR(IF(AL47="","",IF(AL47&lt;=0.2,"Leve",IF(AL47&lt;=0.4,"Menor",IF(AL47&lt;=0.6,"Moderado",IF(AL47&lt;=0.8,"Mayor","Catastrófico"))))),"")</f>
        <v/>
      </c>
      <c r="AL47" s="95" t="str">
        <f>IFERROR(IF(W47="Impacto",(S47-(+S47*AD47)),IF(W47="Probabilidad",S47,"")),"")</f>
        <v/>
      </c>
      <c r="AM47" s="96" t="str">
        <f t="shared" si="16"/>
        <v/>
      </c>
      <c r="AN47" s="317"/>
      <c r="AO47" s="176"/>
      <c r="AP47" s="175"/>
      <c r="AQ47" s="184"/>
      <c r="AR47" s="184"/>
      <c r="AS47" s="176"/>
      <c r="AT47" s="184"/>
      <c r="AU47" s="176"/>
      <c r="AV47" s="184"/>
      <c r="AW47" s="176"/>
      <c r="AX47" s="97"/>
      <c r="AY47" s="129"/>
      <c r="AZ47" s="130"/>
      <c r="BA47" s="176"/>
      <c r="BB47" s="176"/>
      <c r="BC47" s="175"/>
      <c r="BD47" s="184"/>
      <c r="BE47" s="184"/>
      <c r="BF47" s="176"/>
      <c r="BG47" s="176"/>
      <c r="BH47" s="175"/>
      <c r="BI47" s="184"/>
      <c r="BJ47" s="184"/>
      <c r="BK47" s="176"/>
      <c r="BL47" s="176"/>
      <c r="BM47" s="175"/>
      <c r="BN47" s="184"/>
      <c r="BO47" s="184"/>
      <c r="BP47" s="129"/>
      <c r="BQ47" s="129"/>
      <c r="BR47" s="130"/>
      <c r="BS47" s="97"/>
      <c r="BT47" s="97"/>
      <c r="BU47" s="97"/>
      <c r="BV47" s="129"/>
      <c r="BW47" s="129"/>
      <c r="BX47" s="129"/>
      <c r="BY47" s="97"/>
      <c r="BZ47" s="129"/>
      <c r="CA47" s="129"/>
      <c r="CB47" s="97"/>
      <c r="CC47" s="129"/>
      <c r="CD47" s="130"/>
      <c r="CE47" s="129"/>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row>
    <row r="48" spans="1:109" ht="15.75" customHeight="1" x14ac:dyDescent="0.3">
      <c r="A48" s="309"/>
      <c r="B48" s="310"/>
      <c r="C48" s="310"/>
      <c r="D48" s="310"/>
      <c r="E48" s="335"/>
      <c r="F48" s="310"/>
      <c r="G48" s="310"/>
      <c r="H48" s="310"/>
      <c r="I48" s="176"/>
      <c r="J48" s="176"/>
      <c r="K48" s="310"/>
      <c r="L48" s="335"/>
      <c r="M48" s="309"/>
      <c r="N48" s="336"/>
      <c r="O48" s="333"/>
      <c r="P48" s="374"/>
      <c r="Q48" s="333">
        <f t="shared" ref="Q48:Q52" si="18">IF(NOT(ISERROR(MATCH(P48,_xlfn.ANCHORARRAY(E59),0))),O61&amp;"Por favor no seleccionar los criterios de impacto",P48)</f>
        <v>0</v>
      </c>
      <c r="R48" s="336"/>
      <c r="S48" s="333"/>
      <c r="T48" s="334"/>
      <c r="U48" s="175">
        <v>2</v>
      </c>
      <c r="V48" s="178"/>
      <c r="W48" s="131" t="str">
        <f t="shared" si="14"/>
        <v/>
      </c>
      <c r="X48" s="131"/>
      <c r="Y48" s="131"/>
      <c r="Z48" s="131"/>
      <c r="AA48" s="131"/>
      <c r="AB48" s="179"/>
      <c r="AC48" s="179"/>
      <c r="AD48" s="95" t="str">
        <f t="shared" si="4"/>
        <v/>
      </c>
      <c r="AE48" s="179"/>
      <c r="AF48" s="179"/>
      <c r="AG48" s="179"/>
      <c r="AH48" s="146" t="str">
        <f>IFERROR(IF(AND(W47="Probabilidad",W48="Probabilidad"),(AJ47-(+AJ47*AD48)),IF(W48="Probabilidad",(O47-(+O47*AD48)),IF(W48="Impacto",AJ47,""))),"")</f>
        <v/>
      </c>
      <c r="AI48" s="128" t="str">
        <f t="shared" si="5"/>
        <v/>
      </c>
      <c r="AJ48" s="95" t="str">
        <f t="shared" si="15"/>
        <v/>
      </c>
      <c r="AK48" s="128" t="str">
        <f t="shared" si="7"/>
        <v/>
      </c>
      <c r="AL48" s="95" t="str">
        <f>IFERROR(IF(AND(W47="Impacto",W48="Impacto"),(AL41-(+AL41*AD48)),IF(W48="Impacto",($S$47-(+$S$47*AD48)),IF(W48="Probabilidad",AL41,""))),"")</f>
        <v/>
      </c>
      <c r="AM48" s="96" t="str">
        <f t="shared" si="16"/>
        <v/>
      </c>
      <c r="AN48" s="318"/>
      <c r="AO48" s="176"/>
      <c r="AP48" s="175"/>
      <c r="AQ48" s="184"/>
      <c r="AR48" s="184"/>
      <c r="AS48" s="176"/>
      <c r="AT48" s="184"/>
      <c r="AU48" s="176"/>
      <c r="AV48" s="184"/>
      <c r="AW48" s="176"/>
      <c r="AX48" s="97"/>
      <c r="AY48" s="129"/>
      <c r="AZ48" s="130"/>
      <c r="BA48" s="176"/>
      <c r="BB48" s="176"/>
      <c r="BC48" s="175"/>
      <c r="BD48" s="184"/>
      <c r="BE48" s="184"/>
      <c r="BF48" s="176"/>
      <c r="BG48" s="176"/>
      <c r="BH48" s="175"/>
      <c r="BI48" s="184"/>
      <c r="BJ48" s="184"/>
      <c r="BK48" s="176"/>
      <c r="BL48" s="176"/>
      <c r="BM48" s="175"/>
      <c r="BN48" s="184"/>
      <c r="BO48" s="184"/>
      <c r="BP48" s="129"/>
      <c r="BQ48" s="129"/>
      <c r="BR48" s="130"/>
      <c r="BS48" s="97"/>
      <c r="BT48" s="97"/>
      <c r="BU48" s="97"/>
      <c r="BV48" s="129"/>
      <c r="BW48" s="129"/>
      <c r="BX48" s="129"/>
      <c r="BY48" s="97"/>
      <c r="BZ48" s="129"/>
      <c r="CA48" s="129"/>
      <c r="CB48" s="97"/>
      <c r="CC48" s="129"/>
      <c r="CD48" s="130"/>
      <c r="CE48" s="129"/>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row>
    <row r="49" spans="1:109" ht="15.75" customHeight="1" x14ac:dyDescent="0.3">
      <c r="A49" s="309"/>
      <c r="B49" s="310"/>
      <c r="C49" s="310"/>
      <c r="D49" s="310"/>
      <c r="E49" s="335"/>
      <c r="F49" s="310"/>
      <c r="G49" s="310"/>
      <c r="H49" s="310"/>
      <c r="I49" s="176"/>
      <c r="J49" s="176"/>
      <c r="K49" s="310"/>
      <c r="L49" s="335"/>
      <c r="M49" s="309"/>
      <c r="N49" s="336"/>
      <c r="O49" s="333"/>
      <c r="P49" s="374"/>
      <c r="Q49" s="333">
        <f t="shared" si="18"/>
        <v>0</v>
      </c>
      <c r="R49" s="336"/>
      <c r="S49" s="333"/>
      <c r="T49" s="334"/>
      <c r="U49" s="175">
        <v>3</v>
      </c>
      <c r="V49" s="180"/>
      <c r="W49" s="131" t="str">
        <f t="shared" si="14"/>
        <v/>
      </c>
      <c r="X49" s="131"/>
      <c r="Y49" s="131"/>
      <c r="Z49" s="131"/>
      <c r="AA49" s="131"/>
      <c r="AB49" s="179"/>
      <c r="AC49" s="179"/>
      <c r="AD49" s="95" t="str">
        <f t="shared" si="4"/>
        <v/>
      </c>
      <c r="AE49" s="179"/>
      <c r="AF49" s="179"/>
      <c r="AG49" s="179"/>
      <c r="AH49" s="146" t="str">
        <f>IFERROR(IF(AND(W48="Probabilidad",W49="Probabilidad"),(AJ48-(+AJ48*AD49)),IF(AND(W48="Impacto",W49="Probabilidad"),(AJ47-(+AJ47*AD49)),IF(W49="Impacto",AJ48,""))),"")</f>
        <v/>
      </c>
      <c r="AI49" s="128" t="str">
        <f t="shared" si="5"/>
        <v/>
      </c>
      <c r="AJ49" s="95" t="str">
        <f t="shared" si="15"/>
        <v/>
      </c>
      <c r="AK49" s="128" t="str">
        <f t="shared" si="7"/>
        <v/>
      </c>
      <c r="AL49" s="95" t="str">
        <f>IFERROR(IF(AND(W48="Impacto",W49="Impacto"),(AL48-(+AL48*AD49)),IF(AND(W48="Probabilidad",W49="Impacto"),(AL47-(+AL47*AD49)),IF(W49="Probabilidad",AL48,""))),"")</f>
        <v/>
      </c>
      <c r="AM49" s="96" t="str">
        <f t="shared" si="16"/>
        <v/>
      </c>
      <c r="AN49" s="318"/>
      <c r="AO49" s="176"/>
      <c r="AP49" s="175"/>
      <c r="AQ49" s="184"/>
      <c r="AR49" s="184"/>
      <c r="AS49" s="176"/>
      <c r="AT49" s="184"/>
      <c r="AU49" s="176"/>
      <c r="AV49" s="184"/>
      <c r="AW49" s="176"/>
      <c r="AX49" s="97"/>
      <c r="AY49" s="129"/>
      <c r="AZ49" s="130"/>
      <c r="BA49" s="176"/>
      <c r="BB49" s="176"/>
      <c r="BC49" s="175"/>
      <c r="BD49" s="184"/>
      <c r="BE49" s="184"/>
      <c r="BF49" s="176"/>
      <c r="BG49" s="176"/>
      <c r="BH49" s="175"/>
      <c r="BI49" s="184"/>
      <c r="BJ49" s="184"/>
      <c r="BK49" s="176"/>
      <c r="BL49" s="176"/>
      <c r="BM49" s="175"/>
      <c r="BN49" s="184"/>
      <c r="BO49" s="184"/>
      <c r="BP49" s="129"/>
      <c r="BQ49" s="129"/>
      <c r="BR49" s="130"/>
      <c r="BS49" s="97"/>
      <c r="BT49" s="97"/>
      <c r="BU49" s="97"/>
      <c r="BV49" s="129"/>
      <c r="BW49" s="129"/>
      <c r="BX49" s="129"/>
      <c r="BY49" s="97"/>
      <c r="BZ49" s="129"/>
      <c r="CA49" s="129"/>
      <c r="CB49" s="97"/>
      <c r="CC49" s="129"/>
      <c r="CD49" s="130"/>
      <c r="CE49" s="129"/>
      <c r="CF49" s="134"/>
      <c r="CG49" s="134"/>
      <c r="CH49" s="134"/>
      <c r="CI49" s="134"/>
      <c r="CJ49" s="134"/>
      <c r="CK49" s="134"/>
      <c r="CL49" s="134"/>
      <c r="CM49" s="134"/>
      <c r="CN49" s="134"/>
      <c r="CO49" s="134"/>
      <c r="CP49" s="134"/>
      <c r="CQ49" s="134"/>
      <c r="CR49" s="134"/>
      <c r="CS49" s="134"/>
      <c r="CT49" s="134"/>
      <c r="CU49" s="134"/>
      <c r="CV49" s="134"/>
      <c r="CW49" s="134"/>
      <c r="CX49" s="134"/>
      <c r="CY49" s="134"/>
      <c r="CZ49" s="134"/>
      <c r="DA49" s="134"/>
      <c r="DB49" s="134"/>
      <c r="DC49" s="134"/>
      <c r="DD49" s="134"/>
      <c r="DE49" s="134"/>
    </row>
    <row r="50" spans="1:109" ht="15.75" customHeight="1" x14ac:dyDescent="0.3">
      <c r="A50" s="309"/>
      <c r="B50" s="310"/>
      <c r="C50" s="310"/>
      <c r="D50" s="310"/>
      <c r="E50" s="335"/>
      <c r="F50" s="310"/>
      <c r="G50" s="310"/>
      <c r="H50" s="310"/>
      <c r="I50" s="176"/>
      <c r="J50" s="176"/>
      <c r="K50" s="310"/>
      <c r="L50" s="335"/>
      <c r="M50" s="309"/>
      <c r="N50" s="336"/>
      <c r="O50" s="333"/>
      <c r="P50" s="374"/>
      <c r="Q50" s="333">
        <f t="shared" si="18"/>
        <v>0</v>
      </c>
      <c r="R50" s="336"/>
      <c r="S50" s="333"/>
      <c r="T50" s="334"/>
      <c r="U50" s="175">
        <v>4</v>
      </c>
      <c r="V50" s="178"/>
      <c r="W50" s="131" t="str">
        <f t="shared" si="14"/>
        <v/>
      </c>
      <c r="X50" s="131"/>
      <c r="Y50" s="131"/>
      <c r="Z50" s="131"/>
      <c r="AA50" s="131"/>
      <c r="AB50" s="179"/>
      <c r="AC50" s="179"/>
      <c r="AD50" s="95" t="str">
        <f t="shared" si="4"/>
        <v/>
      </c>
      <c r="AE50" s="179"/>
      <c r="AF50" s="179"/>
      <c r="AG50" s="179"/>
      <c r="AH50" s="146" t="str">
        <f>IFERROR(IF(AND(W49="Probabilidad",W50="Probabilidad"),(AJ49-(+AJ49*AD50)),IF(AND(W49="Impacto",W50="Probabilidad"),(AJ48-(+AJ48*AD50)),IF(W50="Impacto",AJ49,""))),"")</f>
        <v/>
      </c>
      <c r="AI50" s="128" t="str">
        <f t="shared" si="5"/>
        <v/>
      </c>
      <c r="AJ50" s="95" t="str">
        <f t="shared" si="15"/>
        <v/>
      </c>
      <c r="AK50" s="128" t="str">
        <f t="shared" si="7"/>
        <v/>
      </c>
      <c r="AL50" s="95" t="str">
        <f>IFERROR(IF(AND(W49="Impacto",W50="Impacto"),(AL49-(+AL49*AD50)),IF(AND(W49="Probabilidad",W50="Impacto"),(AL48-(+AL48*AD50)),IF(W50="Probabilidad",AL49,""))),"")</f>
        <v/>
      </c>
      <c r="AM50" s="96" t="str">
        <f t="shared" si="16"/>
        <v/>
      </c>
      <c r="AN50" s="318"/>
      <c r="AO50" s="176"/>
      <c r="AP50" s="175"/>
      <c r="AQ50" s="184"/>
      <c r="AR50" s="184"/>
      <c r="AS50" s="176"/>
      <c r="AT50" s="184"/>
      <c r="AU50" s="176"/>
      <c r="AV50" s="184"/>
      <c r="AW50" s="176"/>
      <c r="AX50" s="97"/>
      <c r="AY50" s="129"/>
      <c r="AZ50" s="130"/>
      <c r="BA50" s="176"/>
      <c r="BB50" s="176"/>
      <c r="BC50" s="175"/>
      <c r="BD50" s="184"/>
      <c r="BE50" s="184"/>
      <c r="BF50" s="176"/>
      <c r="BG50" s="176"/>
      <c r="BH50" s="175"/>
      <c r="BI50" s="184"/>
      <c r="BJ50" s="184"/>
      <c r="BK50" s="176"/>
      <c r="BL50" s="176"/>
      <c r="BM50" s="175"/>
      <c r="BN50" s="184"/>
      <c r="BO50" s="184"/>
      <c r="BP50" s="129"/>
      <c r="BQ50" s="129"/>
      <c r="BR50" s="130"/>
      <c r="BS50" s="97"/>
      <c r="BT50" s="97"/>
      <c r="BU50" s="97"/>
      <c r="BV50" s="129"/>
      <c r="BW50" s="129"/>
      <c r="BX50" s="129"/>
      <c r="BY50" s="97"/>
      <c r="BZ50" s="129"/>
      <c r="CA50" s="129"/>
      <c r="CB50" s="97"/>
      <c r="CC50" s="129"/>
      <c r="CD50" s="130"/>
      <c r="CE50" s="129"/>
      <c r="CF50" s="134"/>
      <c r="CG50" s="134"/>
      <c r="CH50" s="134"/>
      <c r="CI50" s="134"/>
      <c r="CJ50" s="134"/>
      <c r="CK50" s="134"/>
      <c r="CL50" s="134"/>
      <c r="CM50" s="134"/>
      <c r="CN50" s="134"/>
      <c r="CO50" s="134"/>
      <c r="CP50" s="134"/>
      <c r="CQ50" s="134"/>
      <c r="CR50" s="134"/>
      <c r="CS50" s="134"/>
      <c r="CT50" s="134"/>
      <c r="CU50" s="134"/>
      <c r="CV50" s="134"/>
      <c r="CW50" s="134"/>
      <c r="CX50" s="134"/>
      <c r="CY50" s="134"/>
      <c r="CZ50" s="134"/>
      <c r="DA50" s="134"/>
      <c r="DB50" s="134"/>
      <c r="DC50" s="134"/>
      <c r="DD50" s="134"/>
      <c r="DE50" s="134"/>
    </row>
    <row r="51" spans="1:109" ht="15.75" customHeight="1" x14ac:dyDescent="0.3">
      <c r="A51" s="309"/>
      <c r="B51" s="310"/>
      <c r="C51" s="310"/>
      <c r="D51" s="310"/>
      <c r="E51" s="335"/>
      <c r="F51" s="310"/>
      <c r="G51" s="310"/>
      <c r="H51" s="310"/>
      <c r="I51" s="176"/>
      <c r="J51" s="176"/>
      <c r="K51" s="310"/>
      <c r="L51" s="335"/>
      <c r="M51" s="309"/>
      <c r="N51" s="336"/>
      <c r="O51" s="333"/>
      <c r="P51" s="374"/>
      <c r="Q51" s="333">
        <f t="shared" si="18"/>
        <v>0</v>
      </c>
      <c r="R51" s="336"/>
      <c r="S51" s="333"/>
      <c r="T51" s="334"/>
      <c r="U51" s="175">
        <v>5</v>
      </c>
      <c r="V51" s="178"/>
      <c r="W51" s="131" t="str">
        <f t="shared" si="14"/>
        <v/>
      </c>
      <c r="X51" s="131"/>
      <c r="Y51" s="131"/>
      <c r="Z51" s="131"/>
      <c r="AA51" s="131"/>
      <c r="AB51" s="179"/>
      <c r="AC51" s="179"/>
      <c r="AD51" s="95" t="str">
        <f t="shared" si="4"/>
        <v/>
      </c>
      <c r="AE51" s="179"/>
      <c r="AF51" s="179"/>
      <c r="AG51" s="179"/>
      <c r="AH51" s="146" t="str">
        <f>IFERROR(IF(AND(W50="Probabilidad",W51="Probabilidad"),(AJ50-(+AJ50*AD51)),IF(AND(W50="Impacto",W51="Probabilidad"),(AJ49-(+AJ49*AD51)),IF(W51="Impacto",AJ50,""))),"")</f>
        <v/>
      </c>
      <c r="AI51" s="128" t="str">
        <f t="shared" si="5"/>
        <v/>
      </c>
      <c r="AJ51" s="95" t="str">
        <f t="shared" si="15"/>
        <v/>
      </c>
      <c r="AK51" s="128" t="str">
        <f t="shared" si="7"/>
        <v/>
      </c>
      <c r="AL51" s="95" t="str">
        <f>IFERROR(IF(AND(W50="Impacto",W51="Impacto"),(AL50-(+AL50*AD51)),IF(AND(W50="Probabilidad",W51="Impacto"),(AL49-(+AL49*AD51)),IF(W51="Probabilidad",AL50,""))),"")</f>
        <v/>
      </c>
      <c r="AM51" s="96" t="str">
        <f t="shared" si="16"/>
        <v/>
      </c>
      <c r="AN51" s="318"/>
      <c r="AO51" s="176"/>
      <c r="AP51" s="175"/>
      <c r="AQ51" s="184"/>
      <c r="AR51" s="184"/>
      <c r="AS51" s="176"/>
      <c r="AT51" s="184"/>
      <c r="AU51" s="176"/>
      <c r="AV51" s="184"/>
      <c r="AW51" s="176"/>
      <c r="AX51" s="97"/>
      <c r="AY51" s="129"/>
      <c r="AZ51" s="130"/>
      <c r="BA51" s="176"/>
      <c r="BB51" s="176"/>
      <c r="BC51" s="175"/>
      <c r="BD51" s="184"/>
      <c r="BE51" s="184"/>
      <c r="BF51" s="176"/>
      <c r="BG51" s="176"/>
      <c r="BH51" s="175"/>
      <c r="BI51" s="184"/>
      <c r="BJ51" s="184"/>
      <c r="BK51" s="176"/>
      <c r="BL51" s="176"/>
      <c r="BM51" s="175"/>
      <c r="BN51" s="184"/>
      <c r="BO51" s="184"/>
      <c r="BP51" s="129"/>
      <c r="BQ51" s="129"/>
      <c r="BR51" s="130"/>
      <c r="BS51" s="97"/>
      <c r="BT51" s="97"/>
      <c r="BU51" s="97"/>
      <c r="BV51" s="129"/>
      <c r="BW51" s="129"/>
      <c r="BX51" s="129"/>
      <c r="BY51" s="97"/>
      <c r="BZ51" s="129"/>
      <c r="CA51" s="129"/>
      <c r="CB51" s="97"/>
      <c r="CC51" s="129"/>
      <c r="CD51" s="130"/>
      <c r="CE51" s="129"/>
      <c r="CF51" s="134"/>
      <c r="CG51" s="134"/>
      <c r="CH51" s="134"/>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4"/>
    </row>
    <row r="52" spans="1:109" ht="15.75" customHeight="1" x14ac:dyDescent="0.3">
      <c r="A52" s="309"/>
      <c r="B52" s="310"/>
      <c r="C52" s="310"/>
      <c r="D52" s="310"/>
      <c r="E52" s="335"/>
      <c r="F52" s="310"/>
      <c r="G52" s="310"/>
      <c r="H52" s="310"/>
      <c r="I52" s="176"/>
      <c r="J52" s="176"/>
      <c r="K52" s="310"/>
      <c r="L52" s="335"/>
      <c r="M52" s="309"/>
      <c r="N52" s="336"/>
      <c r="O52" s="333"/>
      <c r="P52" s="374"/>
      <c r="Q52" s="333">
        <f t="shared" si="18"/>
        <v>0</v>
      </c>
      <c r="R52" s="336"/>
      <c r="S52" s="333"/>
      <c r="T52" s="334"/>
      <c r="U52" s="175">
        <v>6</v>
      </c>
      <c r="V52" s="178"/>
      <c r="W52" s="131" t="str">
        <f t="shared" si="14"/>
        <v/>
      </c>
      <c r="X52" s="131"/>
      <c r="Y52" s="131"/>
      <c r="Z52" s="131"/>
      <c r="AA52" s="131"/>
      <c r="AB52" s="179"/>
      <c r="AC52" s="179"/>
      <c r="AD52" s="95" t="str">
        <f t="shared" si="4"/>
        <v/>
      </c>
      <c r="AE52" s="179"/>
      <c r="AF52" s="179"/>
      <c r="AG52" s="179"/>
      <c r="AH52" s="146" t="str">
        <f>IFERROR(IF(AND(W51="Probabilidad",W52="Probabilidad"),(AJ51-(+AJ51*AD52)),IF(AND(W51="Impacto",W52="Probabilidad"),(AJ50-(+AJ50*AD52)),IF(W52="Impacto",AJ51,""))),"")</f>
        <v/>
      </c>
      <c r="AI52" s="128" t="str">
        <f t="shared" si="5"/>
        <v/>
      </c>
      <c r="AJ52" s="95" t="str">
        <f t="shared" si="15"/>
        <v/>
      </c>
      <c r="AK52" s="128" t="str">
        <f t="shared" si="7"/>
        <v/>
      </c>
      <c r="AL52" s="95" t="str">
        <f>IFERROR(IF(AND(W51="Impacto",W52="Impacto"),(AL51-(+AL51*AD52)),IF(AND(W51="Probabilidad",W52="Impacto"),(AL50-(+AL50*AD52)),IF(W52="Probabilidad",AL51,""))),"")</f>
        <v/>
      </c>
      <c r="AM52" s="96" t="str">
        <f t="shared" si="16"/>
        <v/>
      </c>
      <c r="AN52" s="319"/>
      <c r="AO52" s="176"/>
      <c r="AP52" s="175"/>
      <c r="AQ52" s="184"/>
      <c r="AR52" s="184"/>
      <c r="AS52" s="176"/>
      <c r="AT52" s="97"/>
      <c r="AU52" s="129"/>
      <c r="AV52" s="184"/>
      <c r="AW52" s="176"/>
      <c r="AX52" s="97"/>
      <c r="AY52" s="129"/>
      <c r="AZ52" s="130"/>
      <c r="BA52" s="176"/>
      <c r="BB52" s="176"/>
      <c r="BC52" s="175"/>
      <c r="BD52" s="184"/>
      <c r="BE52" s="184"/>
      <c r="BF52" s="176"/>
      <c r="BG52" s="176"/>
      <c r="BH52" s="175"/>
      <c r="BI52" s="184"/>
      <c r="BJ52" s="184"/>
      <c r="BK52" s="176"/>
      <c r="BL52" s="176"/>
      <c r="BM52" s="175"/>
      <c r="BN52" s="184"/>
      <c r="BO52" s="184"/>
      <c r="BP52" s="129"/>
      <c r="BQ52" s="129"/>
      <c r="BR52" s="130"/>
      <c r="BS52" s="97"/>
      <c r="BT52" s="97"/>
      <c r="BU52" s="97"/>
      <c r="BV52" s="129"/>
      <c r="BW52" s="129"/>
      <c r="BX52" s="129"/>
      <c r="BY52" s="97"/>
      <c r="BZ52" s="129"/>
      <c r="CA52" s="129"/>
      <c r="CB52" s="97"/>
      <c r="CC52" s="129"/>
      <c r="CD52" s="130"/>
      <c r="CE52" s="129"/>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row>
    <row r="53" spans="1:109" ht="15.75" customHeight="1" x14ac:dyDescent="0.3">
      <c r="A53" s="309">
        <v>9</v>
      </c>
      <c r="B53" s="310"/>
      <c r="C53" s="310"/>
      <c r="D53" s="310"/>
      <c r="E53" s="335"/>
      <c r="F53" s="310"/>
      <c r="G53" s="310"/>
      <c r="H53" s="310"/>
      <c r="I53" s="176"/>
      <c r="J53" s="176"/>
      <c r="K53" s="310"/>
      <c r="L53" s="335"/>
      <c r="M53" s="309"/>
      <c r="N53" s="336" t="str">
        <f>IF(M53&lt;=0,"",IF(M53&lt;=2,"Muy Baja",IF(M53&lt;=24,"Baja",IF(M53&lt;=500,"Media",IF(M53&lt;=5000,"Alta","Muy Alta")))))</f>
        <v/>
      </c>
      <c r="O53" s="333" t="str">
        <f>IF(N53="","",IF(N53="Muy Baja",0.2,IF(N53="Baja",0.4,IF(N53="Media",0.6,IF(N53="Alta",0.8,IF(N53="Muy Alta",1,))))))</f>
        <v/>
      </c>
      <c r="P53" s="374"/>
      <c r="Q53" s="333">
        <f ca="1">IF(NOT(ISERROR(MATCH(P53,'Tabla Impacto'!$B$221:$B$223,0))),'Tabla Impacto'!$F$223&amp;"Por favor no seleccionar los criterios de impacto(Afectación Económica o presupuestal y Pérdida Reputacional)",P53)</f>
        <v>0</v>
      </c>
      <c r="R53" s="336" t="str">
        <f ca="1">IF(OR(Q53='Tabla Impacto'!$C$11,Q53='Tabla Impacto'!$D$11),"Leve",IF(OR(Q53='Tabla Impacto'!$C$12,Q53='Tabla Impacto'!$D$12),"Menor",IF(OR(Q53='Tabla Impacto'!$C$13,Q53='Tabla Impacto'!$D$13),"Moderado",IF(OR(Q53='Tabla Impacto'!$C$14,Q53='Tabla Impacto'!$D$14),"Mayor",IF(OR(Q53='Tabla Impacto'!$C$15,Q53='Tabla Impacto'!$D$15),"Catastrófico","")))))</f>
        <v/>
      </c>
      <c r="S53" s="333" t="str">
        <f ca="1">IF(R53="","",IF(R53="Leve",0.2,IF(R53="Menor",0.4,IF(R53="Moderado",0.6,IF(R53="Mayor",0.8,IF(R53="Catastrófico",1,))))))</f>
        <v/>
      </c>
      <c r="T53" s="334" t="str">
        <f ca="1">IF(OR(AND(N53="Muy Baja",R53="Leve"),AND(N53="Muy Baja",R53="Menor"),AND(N53="Baja",R53="Leve")),"Bajo",IF(OR(AND(N53="Muy baja",R53="Moderado"),AND(N53="Baja",R53="Menor"),AND(N53="Baja",R53="Moderado"),AND(N53="Media",R53="Leve"),AND(N53="Media",R53="Menor"),AND(N53="Media",R53="Moderado"),AND(N53="Alta",R53="Leve"),AND(N53="Alta",R53="Menor")),"Moderado",IF(OR(AND(N53="Muy Baja",R53="Mayor"),AND(N53="Baja",R53="Mayor"),AND(N53="Media",R53="Mayor"),AND(N53="Alta",R53="Moderado"),AND(N53="Alta",R53="Mayor"),AND(N53="Muy Alta",R53="Leve"),AND(N53="Muy Alta",R53="Menor"),AND(N53="Muy Alta",R53="Moderado"),AND(N53="Muy Alta",R53="Mayor")),"Alto",IF(OR(AND(N53="Muy Baja",R53="Catastrófico"),AND(N53="Baja",R53="Catastrófico"),AND(N53="Media",R53="Catastrófico"),AND(N53="Alta",R53="Catastrófico"),AND(N53="Muy Alta",R53="Catastrófico")),"Extremo",""))))</f>
        <v/>
      </c>
      <c r="U53" s="175">
        <v>1</v>
      </c>
      <c r="V53" s="178"/>
      <c r="W53" s="131" t="str">
        <f t="shared" si="14"/>
        <v/>
      </c>
      <c r="X53" s="131"/>
      <c r="Y53" s="131"/>
      <c r="Z53" s="131"/>
      <c r="AA53" s="131"/>
      <c r="AB53" s="179"/>
      <c r="AC53" s="179"/>
      <c r="AD53" s="95" t="str">
        <f t="shared" si="4"/>
        <v/>
      </c>
      <c r="AE53" s="179"/>
      <c r="AF53" s="179"/>
      <c r="AG53" s="179"/>
      <c r="AH53" s="146" t="str">
        <f>IFERROR(IF(W53="Probabilidad",(O53-(+O53*AD53)),IF(W53="Impacto",O53,"")),"")</f>
        <v/>
      </c>
      <c r="AI53" s="128" t="str">
        <f>IFERROR(IF(AH53="","",IF(AH53&lt;=0.2,"Muy Baja",IF(AH53&lt;=0.4,"Baja",IF(AH53&lt;=0.6,"Media",IF(AH53&lt;=0.8,"Alta","Muy Alta"))))),"")</f>
        <v/>
      </c>
      <c r="AJ53" s="95" t="str">
        <f t="shared" si="15"/>
        <v/>
      </c>
      <c r="AK53" s="128" t="str">
        <f>IFERROR(IF(AL53="","",IF(AL53&lt;=0.2,"Leve",IF(AL53&lt;=0.4,"Menor",IF(AL53&lt;=0.6,"Moderado",IF(AL53&lt;=0.8,"Mayor","Catastrófico"))))),"")</f>
        <v/>
      </c>
      <c r="AL53" s="95" t="str">
        <f>IFERROR(IF(W53="Impacto",(S53-(+S53*AD53)),IF(W53="Probabilidad",S53,"")),"")</f>
        <v/>
      </c>
      <c r="AM53" s="96" t="str">
        <f t="shared" si="16"/>
        <v/>
      </c>
      <c r="AN53" s="317"/>
      <c r="AO53" s="176"/>
      <c r="AP53" s="175"/>
      <c r="AQ53" s="184"/>
      <c r="AR53" s="184"/>
      <c r="AS53" s="176"/>
      <c r="AT53" s="97"/>
      <c r="AU53" s="129"/>
      <c r="AV53" s="184"/>
      <c r="AW53" s="176"/>
      <c r="AX53" s="97"/>
      <c r="AY53" s="129"/>
      <c r="AZ53" s="130"/>
      <c r="BA53" s="176"/>
      <c r="BB53" s="176"/>
      <c r="BC53" s="175"/>
      <c r="BD53" s="184"/>
      <c r="BE53" s="184"/>
      <c r="BF53" s="176"/>
      <c r="BG53" s="176"/>
      <c r="BH53" s="175"/>
      <c r="BI53" s="184"/>
      <c r="BJ53" s="184"/>
      <c r="BK53" s="176"/>
      <c r="BL53" s="176"/>
      <c r="BM53" s="175"/>
      <c r="BN53" s="184"/>
      <c r="BO53" s="184"/>
      <c r="BP53" s="129"/>
      <c r="BQ53" s="129"/>
      <c r="BR53" s="130"/>
      <c r="BS53" s="97"/>
      <c r="BT53" s="97"/>
      <c r="BU53" s="97"/>
      <c r="BV53" s="129"/>
      <c r="BW53" s="129"/>
      <c r="BX53" s="129"/>
      <c r="BY53" s="97"/>
      <c r="BZ53" s="129"/>
      <c r="CA53" s="129"/>
      <c r="CB53" s="97"/>
      <c r="CC53" s="129"/>
      <c r="CD53" s="130"/>
      <c r="CE53" s="129"/>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row>
    <row r="54" spans="1:109" ht="15.75" customHeight="1" x14ac:dyDescent="0.3">
      <c r="A54" s="309"/>
      <c r="B54" s="310"/>
      <c r="C54" s="310"/>
      <c r="D54" s="310"/>
      <c r="E54" s="335"/>
      <c r="F54" s="310"/>
      <c r="G54" s="310"/>
      <c r="H54" s="310"/>
      <c r="I54" s="176"/>
      <c r="J54" s="176"/>
      <c r="K54" s="310"/>
      <c r="L54" s="335"/>
      <c r="M54" s="309"/>
      <c r="N54" s="336"/>
      <c r="O54" s="333"/>
      <c r="P54" s="374"/>
      <c r="Q54" s="333">
        <f t="shared" ref="Q54:Q58" si="19">IF(NOT(ISERROR(MATCH(P54,_xlfn.ANCHORARRAY(E65),0))),O67&amp;"Por favor no seleccionar los criterios de impacto",P54)</f>
        <v>0</v>
      </c>
      <c r="R54" s="336"/>
      <c r="S54" s="333"/>
      <c r="T54" s="334"/>
      <c r="U54" s="175">
        <v>2</v>
      </c>
      <c r="V54" s="178"/>
      <c r="W54" s="131" t="str">
        <f t="shared" si="14"/>
        <v/>
      </c>
      <c r="X54" s="131"/>
      <c r="Y54" s="131"/>
      <c r="Z54" s="131"/>
      <c r="AA54" s="131"/>
      <c r="AB54" s="179"/>
      <c r="AC54" s="179"/>
      <c r="AD54" s="95" t="str">
        <f t="shared" si="4"/>
        <v/>
      </c>
      <c r="AE54" s="179"/>
      <c r="AF54" s="179"/>
      <c r="AG54" s="179"/>
      <c r="AH54" s="146" t="str">
        <f>IFERROR(IF(AND(W53="Probabilidad",W54="Probabilidad"),(AJ53-(+AJ53*AD54)),IF(W54="Probabilidad",(O53-(+O53*AD54)),IF(W54="Impacto",AJ53,""))),"")</f>
        <v/>
      </c>
      <c r="AI54" s="128" t="str">
        <f t="shared" si="5"/>
        <v/>
      </c>
      <c r="AJ54" s="95" t="str">
        <f t="shared" si="15"/>
        <v/>
      </c>
      <c r="AK54" s="128" t="str">
        <f t="shared" si="7"/>
        <v/>
      </c>
      <c r="AL54" s="95" t="str">
        <f>IFERROR(IF(AND(W53="Impacto",W54="Impacto"),(AL47-(+AL47*AD54)),IF(W54="Impacto",($S$53-(+$S$53*AD54)),IF(W54="Probabilidad",AL47,""))),"")</f>
        <v/>
      </c>
      <c r="AM54" s="96" t="str">
        <f t="shared" si="16"/>
        <v/>
      </c>
      <c r="AN54" s="318"/>
      <c r="AO54" s="176"/>
      <c r="AP54" s="175"/>
      <c r="AQ54" s="184"/>
      <c r="AR54" s="184"/>
      <c r="AS54" s="176"/>
      <c r="AT54" s="97"/>
      <c r="AU54" s="129"/>
      <c r="AV54" s="184"/>
      <c r="AW54" s="176"/>
      <c r="AX54" s="97"/>
      <c r="AY54" s="129"/>
      <c r="AZ54" s="130"/>
      <c r="BA54" s="176"/>
      <c r="BB54" s="176"/>
      <c r="BC54" s="175"/>
      <c r="BD54" s="184"/>
      <c r="BE54" s="184"/>
      <c r="BF54" s="176"/>
      <c r="BG54" s="176"/>
      <c r="BH54" s="175"/>
      <c r="BI54" s="184"/>
      <c r="BJ54" s="184"/>
      <c r="BK54" s="176"/>
      <c r="BL54" s="176"/>
      <c r="BM54" s="175"/>
      <c r="BN54" s="184"/>
      <c r="BO54" s="184"/>
      <c r="BP54" s="129"/>
      <c r="BQ54" s="129"/>
      <c r="BR54" s="130"/>
      <c r="BS54" s="97"/>
      <c r="BT54" s="97"/>
      <c r="BU54" s="97"/>
      <c r="BV54" s="129"/>
      <c r="BW54" s="129"/>
      <c r="BX54" s="129"/>
      <c r="BY54" s="97"/>
      <c r="BZ54" s="129"/>
      <c r="CA54" s="129"/>
      <c r="CB54" s="97"/>
      <c r="CC54" s="129"/>
      <c r="CD54" s="130"/>
      <c r="CE54" s="129"/>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row>
    <row r="55" spans="1:109" ht="15.75" customHeight="1" x14ac:dyDescent="0.3">
      <c r="A55" s="309"/>
      <c r="B55" s="310"/>
      <c r="C55" s="310"/>
      <c r="D55" s="310"/>
      <c r="E55" s="335"/>
      <c r="F55" s="310"/>
      <c r="G55" s="310"/>
      <c r="H55" s="310"/>
      <c r="I55" s="176"/>
      <c r="J55" s="176"/>
      <c r="K55" s="310"/>
      <c r="L55" s="335"/>
      <c r="M55" s="309"/>
      <c r="N55" s="336"/>
      <c r="O55" s="333"/>
      <c r="P55" s="374"/>
      <c r="Q55" s="333">
        <f t="shared" si="19"/>
        <v>0</v>
      </c>
      <c r="R55" s="336"/>
      <c r="S55" s="333"/>
      <c r="T55" s="334"/>
      <c r="U55" s="175">
        <v>3</v>
      </c>
      <c r="V55" s="180"/>
      <c r="W55" s="131" t="str">
        <f t="shared" si="14"/>
        <v/>
      </c>
      <c r="X55" s="131"/>
      <c r="Y55" s="131"/>
      <c r="Z55" s="131"/>
      <c r="AA55" s="131"/>
      <c r="AB55" s="179"/>
      <c r="AC55" s="179"/>
      <c r="AD55" s="95" t="str">
        <f t="shared" si="4"/>
        <v/>
      </c>
      <c r="AE55" s="179"/>
      <c r="AF55" s="179"/>
      <c r="AG55" s="179"/>
      <c r="AH55" s="146" t="str">
        <f>IFERROR(IF(AND(W54="Probabilidad",W55="Probabilidad"),(AJ54-(+AJ54*AD55)),IF(AND(W54="Impacto",W55="Probabilidad"),(AJ53-(+AJ53*AD55)),IF(W55="Impacto",AJ54,""))),"")</f>
        <v/>
      </c>
      <c r="AI55" s="128" t="str">
        <f t="shared" si="5"/>
        <v/>
      </c>
      <c r="AJ55" s="95" t="str">
        <f t="shared" si="15"/>
        <v/>
      </c>
      <c r="AK55" s="128" t="str">
        <f t="shared" si="7"/>
        <v/>
      </c>
      <c r="AL55" s="95" t="str">
        <f>IFERROR(IF(AND(W54="Impacto",W55="Impacto"),(AL54-(+AL54*AD55)),IF(AND(W54="Probabilidad",W55="Impacto"),(AL53-(+AL53*AD55)),IF(W55="Probabilidad",AL54,""))),"")</f>
        <v/>
      </c>
      <c r="AM55" s="96" t="str">
        <f t="shared" si="16"/>
        <v/>
      </c>
      <c r="AN55" s="318"/>
      <c r="AO55" s="176"/>
      <c r="AP55" s="175"/>
      <c r="AQ55" s="184"/>
      <c r="AR55" s="184"/>
      <c r="AS55" s="176"/>
      <c r="AT55" s="97"/>
      <c r="AU55" s="129"/>
      <c r="AV55" s="184"/>
      <c r="AW55" s="176"/>
      <c r="AX55" s="97"/>
      <c r="AY55" s="129"/>
      <c r="AZ55" s="130"/>
      <c r="BA55" s="176"/>
      <c r="BB55" s="176"/>
      <c r="BC55" s="175"/>
      <c r="BD55" s="184"/>
      <c r="BE55" s="184"/>
      <c r="BF55" s="176"/>
      <c r="BG55" s="176"/>
      <c r="BH55" s="175"/>
      <c r="BI55" s="184"/>
      <c r="BJ55" s="184"/>
      <c r="BK55" s="176"/>
      <c r="BL55" s="176"/>
      <c r="BM55" s="175"/>
      <c r="BN55" s="184"/>
      <c r="BO55" s="184"/>
      <c r="BP55" s="129"/>
      <c r="BQ55" s="129"/>
      <c r="BR55" s="130"/>
      <c r="BS55" s="97"/>
      <c r="BT55" s="97"/>
      <c r="BU55" s="97"/>
      <c r="BV55" s="129"/>
      <c r="BW55" s="129"/>
      <c r="BX55" s="129"/>
      <c r="BY55" s="97"/>
      <c r="BZ55" s="129"/>
      <c r="CA55" s="129"/>
      <c r="CB55" s="97"/>
      <c r="CC55" s="129"/>
      <c r="CD55" s="130"/>
      <c r="CE55" s="129"/>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row>
    <row r="56" spans="1:109" ht="15.75" customHeight="1" x14ac:dyDescent="0.3">
      <c r="A56" s="309"/>
      <c r="B56" s="310"/>
      <c r="C56" s="310"/>
      <c r="D56" s="310"/>
      <c r="E56" s="335"/>
      <c r="F56" s="310"/>
      <c r="G56" s="310"/>
      <c r="H56" s="310"/>
      <c r="I56" s="176"/>
      <c r="J56" s="176"/>
      <c r="K56" s="310"/>
      <c r="L56" s="335"/>
      <c r="M56" s="309"/>
      <c r="N56" s="336"/>
      <c r="O56" s="333"/>
      <c r="P56" s="374"/>
      <c r="Q56" s="333">
        <f t="shared" si="19"/>
        <v>0</v>
      </c>
      <c r="R56" s="336"/>
      <c r="S56" s="333"/>
      <c r="T56" s="334"/>
      <c r="U56" s="175">
        <v>4</v>
      </c>
      <c r="V56" s="178"/>
      <c r="W56" s="131" t="str">
        <f t="shared" si="14"/>
        <v/>
      </c>
      <c r="X56" s="131"/>
      <c r="Y56" s="131"/>
      <c r="Z56" s="131"/>
      <c r="AA56" s="131"/>
      <c r="AB56" s="179"/>
      <c r="AC56" s="179"/>
      <c r="AD56" s="95" t="str">
        <f t="shared" si="4"/>
        <v/>
      </c>
      <c r="AE56" s="179"/>
      <c r="AF56" s="179"/>
      <c r="AG56" s="179"/>
      <c r="AH56" s="146" t="str">
        <f>IFERROR(IF(AND(W55="Probabilidad",W56="Probabilidad"),(AJ55-(+AJ55*AD56)),IF(AND(W55="Impacto",W56="Probabilidad"),(AJ54-(+AJ54*AD56)),IF(W56="Impacto",AJ55,""))),"")</f>
        <v/>
      </c>
      <c r="AI56" s="128" t="str">
        <f t="shared" si="5"/>
        <v/>
      </c>
      <c r="AJ56" s="95" t="str">
        <f t="shared" si="15"/>
        <v/>
      </c>
      <c r="AK56" s="128" t="str">
        <f t="shared" si="7"/>
        <v/>
      </c>
      <c r="AL56" s="95" t="str">
        <f>IFERROR(IF(AND(W55="Impacto",W56="Impacto"),(AL55-(+AL55*AD56)),IF(AND(W55="Probabilidad",W56="Impacto"),(AL54-(+AL54*AD56)),IF(W56="Probabilidad",AL55,""))),"")</f>
        <v/>
      </c>
      <c r="AM56" s="96" t="str">
        <f t="shared" si="16"/>
        <v/>
      </c>
      <c r="AN56" s="318"/>
      <c r="AO56" s="176"/>
      <c r="AP56" s="175"/>
      <c r="AQ56" s="184"/>
      <c r="AR56" s="184"/>
      <c r="AS56" s="176"/>
      <c r="AT56" s="97"/>
      <c r="AU56" s="129"/>
      <c r="AV56" s="184"/>
      <c r="AW56" s="176"/>
      <c r="AX56" s="97"/>
      <c r="AY56" s="129"/>
      <c r="AZ56" s="130"/>
      <c r="BA56" s="176"/>
      <c r="BB56" s="176"/>
      <c r="BC56" s="175"/>
      <c r="BD56" s="184"/>
      <c r="BE56" s="184"/>
      <c r="BF56" s="176"/>
      <c r="BG56" s="176"/>
      <c r="BH56" s="175"/>
      <c r="BI56" s="184"/>
      <c r="BJ56" s="184"/>
      <c r="BK56" s="176"/>
      <c r="BL56" s="176"/>
      <c r="BM56" s="175"/>
      <c r="BN56" s="184"/>
      <c r="BO56" s="184"/>
      <c r="BP56" s="129"/>
      <c r="BQ56" s="129"/>
      <c r="BR56" s="130"/>
      <c r="BS56" s="97"/>
      <c r="BT56" s="97"/>
      <c r="BU56" s="97"/>
      <c r="BV56" s="129"/>
      <c r="BW56" s="129"/>
      <c r="BX56" s="129"/>
      <c r="BY56" s="97"/>
      <c r="BZ56" s="129"/>
      <c r="CA56" s="129"/>
      <c r="CB56" s="97"/>
      <c r="CC56" s="129"/>
      <c r="CD56" s="130"/>
      <c r="CE56" s="129"/>
      <c r="CF56" s="134"/>
      <c r="CG56" s="134"/>
      <c r="CH56" s="134"/>
      <c r="CI56" s="134"/>
      <c r="CJ56" s="134"/>
      <c r="CK56" s="134"/>
      <c r="CL56" s="134"/>
      <c r="CM56" s="134"/>
      <c r="CN56" s="134"/>
      <c r="CO56" s="134"/>
      <c r="CP56" s="134"/>
      <c r="CQ56" s="134"/>
      <c r="CR56" s="134"/>
      <c r="CS56" s="134"/>
      <c r="CT56" s="134"/>
      <c r="CU56" s="134"/>
      <c r="CV56" s="134"/>
      <c r="CW56" s="134"/>
      <c r="CX56" s="134"/>
      <c r="CY56" s="134"/>
      <c r="CZ56" s="134"/>
      <c r="DA56" s="134"/>
      <c r="DB56" s="134"/>
      <c r="DC56" s="134"/>
      <c r="DD56" s="134"/>
      <c r="DE56" s="134"/>
    </row>
    <row r="57" spans="1:109" ht="15.75" customHeight="1" x14ac:dyDescent="0.3">
      <c r="A57" s="309"/>
      <c r="B57" s="310"/>
      <c r="C57" s="310"/>
      <c r="D57" s="310"/>
      <c r="E57" s="335"/>
      <c r="F57" s="310"/>
      <c r="G57" s="310"/>
      <c r="H57" s="310"/>
      <c r="I57" s="176"/>
      <c r="J57" s="176"/>
      <c r="K57" s="310"/>
      <c r="L57" s="335"/>
      <c r="M57" s="309"/>
      <c r="N57" s="336"/>
      <c r="O57" s="333"/>
      <c r="P57" s="374"/>
      <c r="Q57" s="333">
        <f t="shared" si="19"/>
        <v>0</v>
      </c>
      <c r="R57" s="336"/>
      <c r="S57" s="333"/>
      <c r="T57" s="334"/>
      <c r="U57" s="175">
        <v>5</v>
      </c>
      <c r="V57" s="178"/>
      <c r="W57" s="131" t="str">
        <f t="shared" si="14"/>
        <v/>
      </c>
      <c r="X57" s="131"/>
      <c r="Y57" s="131"/>
      <c r="Z57" s="131"/>
      <c r="AA57" s="131"/>
      <c r="AB57" s="179"/>
      <c r="AC57" s="179"/>
      <c r="AD57" s="95" t="str">
        <f t="shared" si="4"/>
        <v/>
      </c>
      <c r="AE57" s="179"/>
      <c r="AF57" s="179"/>
      <c r="AG57" s="179"/>
      <c r="AH57" s="146" t="str">
        <f>IFERROR(IF(AND(W56="Probabilidad",W57="Probabilidad"),(AJ56-(+AJ56*AD57)),IF(AND(W56="Impacto",W57="Probabilidad"),(AJ55-(+AJ55*AD57)),IF(W57="Impacto",AJ56,""))),"")</f>
        <v/>
      </c>
      <c r="AI57" s="128" t="str">
        <f t="shared" si="5"/>
        <v/>
      </c>
      <c r="AJ57" s="95" t="str">
        <f t="shared" si="15"/>
        <v/>
      </c>
      <c r="AK57" s="128" t="str">
        <f t="shared" si="7"/>
        <v/>
      </c>
      <c r="AL57" s="95" t="str">
        <f>IFERROR(IF(AND(W56="Impacto",W57="Impacto"),(AL56-(+AL56*AD57)),IF(AND(W56="Probabilidad",W57="Impacto"),(AL55-(+AL55*AD57)),IF(W57="Probabilidad",AL56,""))),"")</f>
        <v/>
      </c>
      <c r="AM57" s="96" t="str">
        <f t="shared" si="16"/>
        <v/>
      </c>
      <c r="AN57" s="318"/>
      <c r="AO57" s="176"/>
      <c r="AP57" s="175"/>
      <c r="AQ57" s="184"/>
      <c r="AR57" s="97"/>
      <c r="AS57" s="129"/>
      <c r="AT57" s="97"/>
      <c r="AU57" s="129"/>
      <c r="AV57" s="184"/>
      <c r="AW57" s="176"/>
      <c r="AX57" s="97"/>
      <c r="AY57" s="129"/>
      <c r="AZ57" s="130"/>
      <c r="BA57" s="176"/>
      <c r="BB57" s="176"/>
      <c r="BC57" s="175"/>
      <c r="BD57" s="184"/>
      <c r="BE57" s="184"/>
      <c r="BF57" s="176"/>
      <c r="BG57" s="176"/>
      <c r="BH57" s="175"/>
      <c r="BI57" s="184"/>
      <c r="BJ57" s="184"/>
      <c r="BK57" s="176"/>
      <c r="BL57" s="176"/>
      <c r="BM57" s="175"/>
      <c r="BN57" s="184"/>
      <c r="BO57" s="184"/>
      <c r="BP57" s="129"/>
      <c r="BQ57" s="129"/>
      <c r="BR57" s="130"/>
      <c r="BS57" s="97"/>
      <c r="BT57" s="97"/>
      <c r="BU57" s="97"/>
      <c r="BV57" s="129"/>
      <c r="BW57" s="129"/>
      <c r="BX57" s="129"/>
      <c r="BY57" s="97"/>
      <c r="BZ57" s="129"/>
      <c r="CA57" s="129"/>
      <c r="CB57" s="97"/>
      <c r="CC57" s="129"/>
      <c r="CD57" s="130"/>
      <c r="CE57" s="129"/>
      <c r="CF57" s="134"/>
      <c r="CG57" s="134"/>
      <c r="CH57" s="134"/>
      <c r="CI57" s="134"/>
      <c r="CJ57" s="134"/>
      <c r="CK57" s="134"/>
      <c r="CL57" s="134"/>
      <c r="CM57" s="134"/>
      <c r="CN57" s="134"/>
      <c r="CO57" s="134"/>
      <c r="CP57" s="134"/>
      <c r="CQ57" s="134"/>
      <c r="CR57" s="134"/>
      <c r="CS57" s="134"/>
      <c r="CT57" s="134"/>
      <c r="CU57" s="134"/>
      <c r="CV57" s="134"/>
      <c r="CW57" s="134"/>
      <c r="CX57" s="134"/>
      <c r="CY57" s="134"/>
      <c r="CZ57" s="134"/>
      <c r="DA57" s="134"/>
      <c r="DB57" s="134"/>
      <c r="DC57" s="134"/>
      <c r="DD57" s="134"/>
      <c r="DE57" s="134"/>
    </row>
    <row r="58" spans="1:109" ht="15.75" customHeight="1" x14ac:dyDescent="0.3">
      <c r="A58" s="309"/>
      <c r="B58" s="310"/>
      <c r="C58" s="310"/>
      <c r="D58" s="310"/>
      <c r="E58" s="335"/>
      <c r="F58" s="310"/>
      <c r="G58" s="310"/>
      <c r="H58" s="310"/>
      <c r="I58" s="176"/>
      <c r="J58" s="176"/>
      <c r="K58" s="310"/>
      <c r="L58" s="335"/>
      <c r="M58" s="309"/>
      <c r="N58" s="336"/>
      <c r="O58" s="333"/>
      <c r="P58" s="374"/>
      <c r="Q58" s="333">
        <f t="shared" si="19"/>
        <v>0</v>
      </c>
      <c r="R58" s="336"/>
      <c r="S58" s="333"/>
      <c r="T58" s="334"/>
      <c r="U58" s="175">
        <v>6</v>
      </c>
      <c r="V58" s="178"/>
      <c r="W58" s="131" t="str">
        <f t="shared" si="14"/>
        <v/>
      </c>
      <c r="X58" s="131"/>
      <c r="Y58" s="131"/>
      <c r="Z58" s="131"/>
      <c r="AA58" s="131"/>
      <c r="AB58" s="179"/>
      <c r="AC58" s="179"/>
      <c r="AD58" s="95" t="str">
        <f t="shared" si="4"/>
        <v/>
      </c>
      <c r="AE58" s="179"/>
      <c r="AF58" s="179"/>
      <c r="AG58" s="179"/>
      <c r="AH58" s="146" t="str">
        <f>IFERROR(IF(AND(W57="Probabilidad",W58="Probabilidad"),(AJ57-(+AJ57*AD58)),IF(AND(W57="Impacto",W58="Probabilidad"),(AJ56-(+AJ56*AD58)),IF(W58="Impacto",AJ57,""))),"")</f>
        <v/>
      </c>
      <c r="AI58" s="128" t="str">
        <f t="shared" si="5"/>
        <v/>
      </c>
      <c r="AJ58" s="95" t="str">
        <f t="shared" si="15"/>
        <v/>
      </c>
      <c r="AK58" s="128" t="str">
        <f t="shared" si="7"/>
        <v/>
      </c>
      <c r="AL58" s="95" t="str">
        <f>IFERROR(IF(AND(W57="Impacto",W58="Impacto"),(AL57-(+AL57*AD58)),IF(AND(W57="Probabilidad",W58="Impacto"),(AL56-(+AL56*AD58)),IF(W58="Probabilidad",AL57,""))),"")</f>
        <v/>
      </c>
      <c r="AM58" s="96" t="str">
        <f t="shared" si="16"/>
        <v/>
      </c>
      <c r="AN58" s="319"/>
      <c r="AO58" s="176"/>
      <c r="AP58" s="175"/>
      <c r="AQ58" s="184"/>
      <c r="AR58" s="97"/>
      <c r="AS58" s="129"/>
      <c r="AT58" s="97"/>
      <c r="AU58" s="129"/>
      <c r="AV58" s="184"/>
      <c r="AW58" s="176"/>
      <c r="AX58" s="97"/>
      <c r="AY58" s="129"/>
      <c r="AZ58" s="130"/>
      <c r="BA58" s="176"/>
      <c r="BB58" s="176"/>
      <c r="BC58" s="175"/>
      <c r="BD58" s="184"/>
      <c r="BE58" s="184"/>
      <c r="BF58" s="176"/>
      <c r="BG58" s="176"/>
      <c r="BH58" s="175"/>
      <c r="BI58" s="184"/>
      <c r="BJ58" s="184"/>
      <c r="BK58" s="176"/>
      <c r="BL58" s="176"/>
      <c r="BM58" s="175"/>
      <c r="BN58" s="184"/>
      <c r="BO58" s="184"/>
      <c r="BP58" s="129"/>
      <c r="BQ58" s="129"/>
      <c r="BR58" s="130"/>
      <c r="BS58" s="97"/>
      <c r="BT58" s="97"/>
      <c r="BU58" s="97"/>
      <c r="BV58" s="129"/>
      <c r="BW58" s="129"/>
      <c r="BX58" s="129"/>
      <c r="BY58" s="97"/>
      <c r="BZ58" s="129"/>
      <c r="CA58" s="129"/>
      <c r="CB58" s="97"/>
      <c r="CC58" s="129"/>
      <c r="CD58" s="130"/>
      <c r="CE58" s="129"/>
      <c r="CF58" s="134"/>
      <c r="CG58" s="134"/>
      <c r="CH58" s="134"/>
      <c r="CI58" s="134"/>
      <c r="CJ58" s="134"/>
      <c r="CK58" s="134"/>
      <c r="CL58" s="134"/>
      <c r="CM58" s="134"/>
      <c r="CN58" s="134"/>
      <c r="CO58" s="134"/>
      <c r="CP58" s="134"/>
      <c r="CQ58" s="134"/>
      <c r="CR58" s="134"/>
      <c r="CS58" s="134"/>
      <c r="CT58" s="134"/>
      <c r="CU58" s="134"/>
      <c r="CV58" s="134"/>
      <c r="CW58" s="134"/>
      <c r="CX58" s="134"/>
      <c r="CY58" s="134"/>
      <c r="CZ58" s="134"/>
      <c r="DA58" s="134"/>
      <c r="DB58" s="134"/>
      <c r="DC58" s="134"/>
      <c r="DD58" s="134"/>
      <c r="DE58" s="134"/>
    </row>
    <row r="59" spans="1:109" ht="15.75" customHeight="1" x14ac:dyDescent="0.3">
      <c r="A59" s="309">
        <v>10</v>
      </c>
      <c r="B59" s="310"/>
      <c r="C59" s="310"/>
      <c r="D59" s="310"/>
      <c r="E59" s="335"/>
      <c r="F59" s="310"/>
      <c r="G59" s="310"/>
      <c r="H59" s="310"/>
      <c r="I59" s="176"/>
      <c r="J59" s="176"/>
      <c r="K59" s="310"/>
      <c r="L59" s="335"/>
      <c r="M59" s="309"/>
      <c r="N59" s="336" t="str">
        <f>IF(M59&lt;=0,"",IF(M59&lt;=2,"Muy Baja",IF(M59&lt;=24,"Baja",IF(M59&lt;=500,"Media",IF(M59&lt;=5000,"Alta","Muy Alta")))))</f>
        <v/>
      </c>
      <c r="O59" s="333" t="str">
        <f>IF(N59="","",IF(N59="Muy Baja",0.2,IF(N59="Baja",0.4,IF(N59="Media",0.6,IF(N59="Alta",0.8,IF(N59="Muy Alta",1,))))))</f>
        <v/>
      </c>
      <c r="P59" s="374"/>
      <c r="Q59" s="333">
        <f ca="1">IF(NOT(ISERROR(MATCH(P59,'Tabla Impacto'!$B$221:$B$223,0))),'Tabla Impacto'!$F$223&amp;"Por favor no seleccionar los criterios de impacto(Afectación Económica o presupuestal y Pérdida Reputacional)",P59)</f>
        <v>0</v>
      </c>
      <c r="R59" s="336" t="str">
        <f ca="1">IF(OR(Q59='Tabla Impacto'!$C$11,Q59='Tabla Impacto'!$D$11),"Leve",IF(OR(Q59='Tabla Impacto'!$C$12,Q59='Tabla Impacto'!$D$12),"Menor",IF(OR(Q59='Tabla Impacto'!$C$13,Q59='Tabla Impacto'!$D$13),"Moderado",IF(OR(Q59='Tabla Impacto'!$C$14,Q59='Tabla Impacto'!$D$14),"Mayor",IF(OR(Q59='Tabla Impacto'!$C$15,Q59='Tabla Impacto'!$D$15),"Catastrófico","")))))</f>
        <v/>
      </c>
      <c r="S59" s="333" t="str">
        <f ca="1">IF(R59="","",IF(R59="Leve",0.2,IF(R59="Menor",0.4,IF(R59="Moderado",0.6,IF(R59="Mayor",0.8,IF(R59="Catastrófico",1,))))))</f>
        <v/>
      </c>
      <c r="T59" s="334" t="str">
        <f ca="1">IF(OR(AND(N59="Muy Baja",R59="Leve"),AND(N59="Muy Baja",R59="Menor"),AND(N59="Baja",R59="Leve")),"Bajo",IF(OR(AND(N59="Muy baja",R59="Moderado"),AND(N59="Baja",R59="Menor"),AND(N59="Baja",R59="Moderado"),AND(N59="Media",R59="Leve"),AND(N59="Media",R59="Menor"),AND(N59="Media",R59="Moderado"),AND(N59="Alta",R59="Leve"),AND(N59="Alta",R59="Menor")),"Moderado",IF(OR(AND(N59="Muy Baja",R59="Mayor"),AND(N59="Baja",R59="Mayor"),AND(N59="Media",R59="Mayor"),AND(N59="Alta",R59="Moderado"),AND(N59="Alta",R59="Mayor"),AND(N59="Muy Alta",R59="Leve"),AND(N59="Muy Alta",R59="Menor"),AND(N59="Muy Alta",R59="Moderado"),AND(N59="Muy Alta",R59="Mayor")),"Alto",IF(OR(AND(N59="Muy Baja",R59="Catastrófico"),AND(N59="Baja",R59="Catastrófico"),AND(N59="Media",R59="Catastrófico"),AND(N59="Alta",R59="Catastrófico"),AND(N59="Muy Alta",R59="Catastrófico")),"Extremo",""))))</f>
        <v/>
      </c>
      <c r="U59" s="175">
        <v>1</v>
      </c>
      <c r="V59" s="178"/>
      <c r="W59" s="131" t="str">
        <f t="shared" si="14"/>
        <v/>
      </c>
      <c r="X59" s="131"/>
      <c r="Y59" s="131"/>
      <c r="Z59" s="131"/>
      <c r="AA59" s="131"/>
      <c r="AB59" s="179"/>
      <c r="AC59" s="179"/>
      <c r="AD59" s="95" t="str">
        <f t="shared" si="4"/>
        <v/>
      </c>
      <c r="AE59" s="179"/>
      <c r="AF59" s="179"/>
      <c r="AG59" s="179"/>
      <c r="AH59" s="146" t="str">
        <f>IFERROR(IF(W59="Probabilidad",(O59-(+O59*AD59)),IF(W59="Impacto",O59,"")),"")</f>
        <v/>
      </c>
      <c r="AI59" s="128" t="str">
        <f>IFERROR(IF(AH59="","",IF(AH59&lt;=0.2,"Muy Baja",IF(AH59&lt;=0.4,"Baja",IF(AH59&lt;=0.6,"Media",IF(AH59&lt;=0.8,"Alta","Muy Alta"))))),"")</f>
        <v/>
      </c>
      <c r="AJ59" s="95" t="str">
        <f t="shared" si="15"/>
        <v/>
      </c>
      <c r="AK59" s="128" t="str">
        <f>IFERROR(IF(AL59="","",IF(AL59&lt;=0.2,"Leve",IF(AL59&lt;=0.4,"Menor",IF(AL59&lt;=0.6,"Moderado",IF(AL59&lt;=0.8,"Mayor","Catastrófico"))))),"")</f>
        <v/>
      </c>
      <c r="AL59" s="95" t="str">
        <f>IFERROR(IF(W59="Impacto",(S59-(+S59*AD59)),IF(W59="Probabilidad",S59,"")),"")</f>
        <v/>
      </c>
      <c r="AM59" s="96" t="str">
        <f t="shared" si="16"/>
        <v/>
      </c>
      <c r="AN59" s="317"/>
      <c r="AO59" s="176"/>
      <c r="AP59" s="175"/>
      <c r="AQ59" s="184"/>
      <c r="AR59" s="97"/>
      <c r="AS59" s="129"/>
      <c r="AT59" s="97"/>
      <c r="AU59" s="129"/>
      <c r="AV59" s="184"/>
      <c r="AW59" s="176"/>
      <c r="AX59" s="97"/>
      <c r="AY59" s="129"/>
      <c r="AZ59" s="130"/>
      <c r="BA59" s="176"/>
      <c r="BB59" s="176"/>
      <c r="BC59" s="175"/>
      <c r="BD59" s="184"/>
      <c r="BE59" s="184"/>
      <c r="BF59" s="129"/>
      <c r="BG59" s="129"/>
      <c r="BH59" s="130"/>
      <c r="BI59" s="97"/>
      <c r="BJ59" s="97"/>
      <c r="BK59" s="176"/>
      <c r="BL59" s="176"/>
      <c r="BM59" s="175"/>
      <c r="BN59" s="184"/>
      <c r="BO59" s="184"/>
      <c r="BP59" s="129"/>
      <c r="BQ59" s="129"/>
      <c r="BR59" s="130"/>
      <c r="BS59" s="97"/>
      <c r="BT59" s="97"/>
      <c r="BU59" s="97"/>
      <c r="BV59" s="129"/>
      <c r="BW59" s="129"/>
      <c r="BX59" s="129"/>
      <c r="BY59" s="97"/>
      <c r="BZ59" s="129"/>
      <c r="CA59" s="129"/>
      <c r="CB59" s="97"/>
      <c r="CC59" s="129"/>
      <c r="CD59" s="130"/>
      <c r="CE59" s="129"/>
      <c r="CF59" s="134"/>
      <c r="CG59" s="134"/>
      <c r="CH59" s="134"/>
      <c r="CI59" s="134"/>
      <c r="CJ59" s="134"/>
      <c r="CK59" s="134"/>
      <c r="CL59" s="134"/>
      <c r="CM59" s="134"/>
      <c r="CN59" s="134"/>
      <c r="CO59" s="134"/>
      <c r="CP59" s="134"/>
      <c r="CQ59" s="134"/>
      <c r="CR59" s="134"/>
      <c r="CS59" s="134"/>
      <c r="CT59" s="134"/>
      <c r="CU59" s="134"/>
      <c r="CV59" s="134"/>
      <c r="CW59" s="134"/>
      <c r="CX59" s="134"/>
      <c r="CY59" s="134"/>
      <c r="CZ59" s="134"/>
      <c r="DA59" s="134"/>
      <c r="DB59" s="134"/>
      <c r="DC59" s="134"/>
      <c r="DD59" s="134"/>
      <c r="DE59" s="134"/>
    </row>
    <row r="60" spans="1:109" ht="15.75" customHeight="1" x14ac:dyDescent="0.3">
      <c r="A60" s="309"/>
      <c r="B60" s="310"/>
      <c r="C60" s="310"/>
      <c r="D60" s="310"/>
      <c r="E60" s="335"/>
      <c r="F60" s="310"/>
      <c r="G60" s="310"/>
      <c r="H60" s="310"/>
      <c r="I60" s="176"/>
      <c r="J60" s="176"/>
      <c r="K60" s="310"/>
      <c r="L60" s="335"/>
      <c r="M60" s="309"/>
      <c r="N60" s="336"/>
      <c r="O60" s="333"/>
      <c r="P60" s="374"/>
      <c r="Q60" s="333">
        <f>IF(NOT(ISERROR(MATCH(P60,_xlfn.ANCHORARRAY(E71),0))),O73&amp;"Por favor no seleccionar los criterios de impacto",P60)</f>
        <v>0</v>
      </c>
      <c r="R60" s="336"/>
      <c r="S60" s="333"/>
      <c r="T60" s="334"/>
      <c r="U60" s="175">
        <v>2</v>
      </c>
      <c r="V60" s="178"/>
      <c r="W60" s="131" t="str">
        <f t="shared" si="14"/>
        <v/>
      </c>
      <c r="X60" s="131"/>
      <c r="Y60" s="131"/>
      <c r="Z60" s="131"/>
      <c r="AA60" s="131"/>
      <c r="AB60" s="179"/>
      <c r="AC60" s="179"/>
      <c r="AD60" s="95" t="str">
        <f t="shared" si="4"/>
        <v/>
      </c>
      <c r="AE60" s="179"/>
      <c r="AF60" s="179"/>
      <c r="AG60" s="179"/>
      <c r="AH60" s="146" t="str">
        <f>IFERROR(IF(AND(W59="Probabilidad",W60="Probabilidad"),(AJ59-(+AJ59*AD60)),IF(W60="Probabilidad",(O59-(+O59*AD60)),IF(W60="Impacto",AJ59,""))),"")</f>
        <v/>
      </c>
      <c r="AI60" s="128" t="str">
        <f t="shared" si="5"/>
        <v/>
      </c>
      <c r="AJ60" s="95" t="str">
        <f t="shared" si="15"/>
        <v/>
      </c>
      <c r="AK60" s="128" t="str">
        <f t="shared" si="7"/>
        <v/>
      </c>
      <c r="AL60" s="95" t="str">
        <f>IFERROR(IF(AND(W59="Impacto",W60="Impacto"),(AL53-(+AL53*AD60)),IF(W60="Impacto",($S$59-(+$S$59*AD60)),IF(W60="Probabilidad",AL53,""))),"")</f>
        <v/>
      </c>
      <c r="AM60" s="96" t="str">
        <f t="shared" si="16"/>
        <v/>
      </c>
      <c r="AN60" s="318"/>
      <c r="AO60" s="176"/>
      <c r="AP60" s="175"/>
      <c r="AQ60" s="184"/>
      <c r="AR60" s="97"/>
      <c r="AS60" s="129"/>
      <c r="AT60" s="97"/>
      <c r="AU60" s="129"/>
      <c r="AV60" s="184"/>
      <c r="AW60" s="176"/>
      <c r="AX60" s="97"/>
      <c r="AY60" s="129"/>
      <c r="AZ60" s="130"/>
      <c r="BA60" s="176"/>
      <c r="BB60" s="176"/>
      <c r="BC60" s="175"/>
      <c r="BD60" s="184"/>
      <c r="BE60" s="184"/>
      <c r="BF60" s="129"/>
      <c r="BG60" s="129"/>
      <c r="BH60" s="130"/>
      <c r="BI60" s="97"/>
      <c r="BJ60" s="97"/>
      <c r="BK60" s="176"/>
      <c r="BL60" s="176"/>
      <c r="BM60" s="175"/>
      <c r="BN60" s="184"/>
      <c r="BO60" s="184"/>
      <c r="BP60" s="129"/>
      <c r="BQ60" s="129"/>
      <c r="BR60" s="130"/>
      <c r="BS60" s="97"/>
      <c r="BT60" s="97"/>
      <c r="BU60" s="97"/>
      <c r="BV60" s="129"/>
      <c r="BW60" s="129"/>
      <c r="BX60" s="129"/>
      <c r="BY60" s="97"/>
      <c r="BZ60" s="129"/>
      <c r="CA60" s="129"/>
      <c r="CB60" s="97"/>
      <c r="CC60" s="129"/>
      <c r="CD60" s="130"/>
      <c r="CE60" s="129"/>
    </row>
    <row r="61" spans="1:109" ht="15.75" customHeight="1" x14ac:dyDescent="0.3">
      <c r="A61" s="309"/>
      <c r="B61" s="310"/>
      <c r="C61" s="310"/>
      <c r="D61" s="310"/>
      <c r="E61" s="335"/>
      <c r="F61" s="310"/>
      <c r="G61" s="310"/>
      <c r="H61" s="310"/>
      <c r="I61" s="176"/>
      <c r="J61" s="176"/>
      <c r="K61" s="310"/>
      <c r="L61" s="335"/>
      <c r="M61" s="309"/>
      <c r="N61" s="336"/>
      <c r="O61" s="333"/>
      <c r="P61" s="374"/>
      <c r="Q61" s="333">
        <f>IF(NOT(ISERROR(MATCH(P61,_xlfn.ANCHORARRAY(E72),0))),O74&amp;"Por favor no seleccionar los criterios de impacto",P61)</f>
        <v>0</v>
      </c>
      <c r="R61" s="336"/>
      <c r="S61" s="333"/>
      <c r="T61" s="334"/>
      <c r="U61" s="175">
        <v>3</v>
      </c>
      <c r="V61" s="180"/>
      <c r="W61" s="131" t="str">
        <f t="shared" si="14"/>
        <v/>
      </c>
      <c r="X61" s="131"/>
      <c r="Y61" s="131"/>
      <c r="Z61" s="131"/>
      <c r="AA61" s="131"/>
      <c r="AB61" s="179"/>
      <c r="AC61" s="179"/>
      <c r="AD61" s="95" t="str">
        <f t="shared" si="4"/>
        <v/>
      </c>
      <c r="AE61" s="179"/>
      <c r="AF61" s="179"/>
      <c r="AG61" s="179"/>
      <c r="AH61" s="146" t="str">
        <f>IFERROR(IF(AND(W60="Probabilidad",W61="Probabilidad"),(AJ60-(+AJ60*AD61)),IF(AND(W60="Impacto",W61="Probabilidad"),(AJ59-(+AJ59*AD61)),IF(W61="Impacto",AJ60,""))),"")</f>
        <v/>
      </c>
      <c r="AI61" s="128" t="str">
        <f t="shared" si="5"/>
        <v/>
      </c>
      <c r="AJ61" s="95" t="str">
        <f t="shared" si="15"/>
        <v/>
      </c>
      <c r="AK61" s="128" t="str">
        <f t="shared" si="7"/>
        <v/>
      </c>
      <c r="AL61" s="95" t="str">
        <f>IFERROR(IF(AND(W60="Impacto",W61="Impacto"),(AL60-(+AL60*AD61)),IF(AND(W60="Probabilidad",W61="Impacto"),(AL59-(+AL59*AD61)),IF(W61="Probabilidad",AL60,""))),"")</f>
        <v/>
      </c>
      <c r="AM61" s="96" t="str">
        <f t="shared" si="16"/>
        <v/>
      </c>
      <c r="AN61" s="318"/>
      <c r="AO61" s="176"/>
      <c r="AP61" s="175"/>
      <c r="AQ61" s="184"/>
      <c r="AR61" s="97"/>
      <c r="AS61" s="129"/>
      <c r="AT61" s="97"/>
      <c r="AU61" s="129"/>
      <c r="AV61" s="184"/>
      <c r="AW61" s="176"/>
      <c r="AX61" s="97"/>
      <c r="AY61" s="129"/>
      <c r="AZ61" s="130"/>
      <c r="BA61" s="129"/>
      <c r="BB61" s="129"/>
      <c r="BC61" s="130"/>
      <c r="BD61" s="97"/>
      <c r="BE61" s="97"/>
      <c r="BF61" s="129"/>
      <c r="BG61" s="129"/>
      <c r="BH61" s="130"/>
      <c r="BI61" s="97"/>
      <c r="BJ61" s="97"/>
      <c r="BK61" s="176"/>
      <c r="BL61" s="176"/>
      <c r="BM61" s="175"/>
      <c r="BN61" s="184"/>
      <c r="BO61" s="184"/>
      <c r="BP61" s="129"/>
      <c r="BQ61" s="129"/>
      <c r="BR61" s="130"/>
      <c r="BS61" s="97"/>
      <c r="BT61" s="97"/>
      <c r="BU61" s="97"/>
      <c r="BV61" s="129"/>
      <c r="BW61" s="129"/>
      <c r="BX61" s="129"/>
      <c r="BY61" s="97"/>
      <c r="BZ61" s="129"/>
      <c r="CA61" s="129"/>
      <c r="CB61" s="97"/>
      <c r="CC61" s="129"/>
      <c r="CD61" s="130"/>
      <c r="CE61" s="129"/>
    </row>
    <row r="62" spans="1:109" ht="15.75" customHeight="1" x14ac:dyDescent="0.3">
      <c r="A62" s="309"/>
      <c r="B62" s="310"/>
      <c r="C62" s="310"/>
      <c r="D62" s="310"/>
      <c r="E62" s="335"/>
      <c r="F62" s="310"/>
      <c r="G62" s="310"/>
      <c r="H62" s="310"/>
      <c r="I62" s="176"/>
      <c r="J62" s="176"/>
      <c r="K62" s="310"/>
      <c r="L62" s="335"/>
      <c r="M62" s="309"/>
      <c r="N62" s="336"/>
      <c r="O62" s="333"/>
      <c r="P62" s="374"/>
      <c r="Q62" s="333">
        <f>IF(NOT(ISERROR(MATCH(P62,_xlfn.ANCHORARRAY(E73),0))),O75&amp;"Por favor no seleccionar los criterios de impacto",P62)</f>
        <v>0</v>
      </c>
      <c r="R62" s="336"/>
      <c r="S62" s="333"/>
      <c r="T62" s="334"/>
      <c r="U62" s="175">
        <v>4</v>
      </c>
      <c r="V62" s="178"/>
      <c r="W62" s="131" t="str">
        <f t="shared" si="14"/>
        <v/>
      </c>
      <c r="X62" s="131"/>
      <c r="Y62" s="131"/>
      <c r="Z62" s="131"/>
      <c r="AA62" s="131"/>
      <c r="AB62" s="179"/>
      <c r="AC62" s="179"/>
      <c r="AD62" s="95" t="str">
        <f t="shared" si="4"/>
        <v/>
      </c>
      <c r="AE62" s="179"/>
      <c r="AF62" s="179"/>
      <c r="AG62" s="179"/>
      <c r="AH62" s="146" t="str">
        <f>IFERROR(IF(AND(W61="Probabilidad",W62="Probabilidad"),(AJ61-(+AJ61*AD62)),IF(AND(W61="Impacto",W62="Probabilidad"),(AJ60-(+AJ60*AD62)),IF(W62="Impacto",AJ61,""))),"")</f>
        <v/>
      </c>
      <c r="AI62" s="128" t="str">
        <f t="shared" si="5"/>
        <v/>
      </c>
      <c r="AJ62" s="95" t="str">
        <f t="shared" si="15"/>
        <v/>
      </c>
      <c r="AK62" s="128" t="str">
        <f t="shared" si="7"/>
        <v/>
      </c>
      <c r="AL62" s="95" t="str">
        <f>IFERROR(IF(AND(W61="Impacto",W62="Impacto"),(AL61-(+AL61*AD62)),IF(AND(W61="Probabilidad",W62="Impacto"),(AL60-(+AL60*AD62)),IF(W62="Probabilidad",AL61,""))),"")</f>
        <v/>
      </c>
      <c r="AM62" s="96" t="str">
        <f t="shared" si="16"/>
        <v/>
      </c>
      <c r="AN62" s="318"/>
      <c r="AO62" s="176"/>
      <c r="AP62" s="175"/>
      <c r="AQ62" s="184"/>
      <c r="AR62" s="97"/>
      <c r="AS62" s="129"/>
      <c r="AT62" s="97"/>
      <c r="AU62" s="129"/>
      <c r="AV62" s="184"/>
      <c r="AW62" s="176"/>
      <c r="AX62" s="97"/>
      <c r="AY62" s="129"/>
      <c r="AZ62" s="130"/>
      <c r="BA62" s="129"/>
      <c r="BB62" s="129"/>
      <c r="BC62" s="130"/>
      <c r="BD62" s="97"/>
      <c r="BE62" s="97"/>
      <c r="BF62" s="129"/>
      <c r="BG62" s="129"/>
      <c r="BH62" s="130"/>
      <c r="BI62" s="97"/>
      <c r="BJ62" s="97"/>
      <c r="BK62" s="176"/>
      <c r="BL62" s="176"/>
      <c r="BM62" s="175"/>
      <c r="BN62" s="184"/>
      <c r="BO62" s="184"/>
      <c r="BP62" s="129"/>
      <c r="BQ62" s="129"/>
      <c r="BR62" s="130"/>
      <c r="BS62" s="97"/>
      <c r="BT62" s="97"/>
      <c r="BU62" s="97"/>
      <c r="BV62" s="129"/>
      <c r="BW62" s="129"/>
      <c r="BX62" s="129"/>
      <c r="BY62" s="97"/>
      <c r="BZ62" s="129"/>
      <c r="CA62" s="129"/>
      <c r="CB62" s="97"/>
      <c r="CC62" s="129"/>
      <c r="CD62" s="130"/>
      <c r="CE62" s="129"/>
    </row>
    <row r="63" spans="1:109" ht="15.75" customHeight="1" x14ac:dyDescent="0.3">
      <c r="A63" s="309"/>
      <c r="B63" s="310"/>
      <c r="C63" s="310"/>
      <c r="D63" s="310"/>
      <c r="E63" s="335"/>
      <c r="F63" s="310"/>
      <c r="G63" s="310"/>
      <c r="H63" s="310"/>
      <c r="I63" s="176"/>
      <c r="J63" s="176"/>
      <c r="K63" s="310"/>
      <c r="L63" s="335"/>
      <c r="M63" s="309"/>
      <c r="N63" s="336"/>
      <c r="O63" s="333"/>
      <c r="P63" s="374"/>
      <c r="Q63" s="333">
        <f>IF(NOT(ISERROR(MATCH(P63,_xlfn.ANCHORARRAY(E74),0))),O76&amp;"Por favor no seleccionar los criterios de impacto",P63)</f>
        <v>0</v>
      </c>
      <c r="R63" s="336"/>
      <c r="S63" s="333"/>
      <c r="T63" s="334"/>
      <c r="U63" s="175">
        <v>5</v>
      </c>
      <c r="V63" s="178"/>
      <c r="W63" s="131" t="str">
        <f t="shared" si="14"/>
        <v/>
      </c>
      <c r="X63" s="131"/>
      <c r="Y63" s="131"/>
      <c r="Z63" s="131"/>
      <c r="AA63" s="131"/>
      <c r="AB63" s="179"/>
      <c r="AC63" s="179"/>
      <c r="AD63" s="95" t="str">
        <f t="shared" si="4"/>
        <v/>
      </c>
      <c r="AE63" s="179"/>
      <c r="AF63" s="179"/>
      <c r="AG63" s="179"/>
      <c r="AH63" s="146" t="str">
        <f>IFERROR(IF(AND(W62="Probabilidad",W63="Probabilidad"),(AJ62-(+AJ62*AD63)),IF(AND(W62="Impacto",W63="Probabilidad"),(AJ61-(+AJ61*AD63)),IF(W63="Impacto",AJ62,""))),"")</f>
        <v/>
      </c>
      <c r="AI63" s="128" t="str">
        <f t="shared" si="5"/>
        <v/>
      </c>
      <c r="AJ63" s="95" t="str">
        <f t="shared" si="15"/>
        <v/>
      </c>
      <c r="AK63" s="128" t="str">
        <f t="shared" si="7"/>
        <v/>
      </c>
      <c r="AL63" s="95" t="str">
        <f>IFERROR(IF(AND(W62="Impacto",W63="Impacto"),(AL62-(+AL62*AD63)),IF(AND(W62="Probabilidad",W63="Impacto"),(AL61-(+AL61*AD63)),IF(W63="Probabilidad",AL62,""))),"")</f>
        <v/>
      </c>
      <c r="AM63" s="96" t="str">
        <f t="shared" si="16"/>
        <v/>
      </c>
      <c r="AN63" s="318"/>
      <c r="AO63" s="176"/>
      <c r="AP63" s="175"/>
      <c r="AQ63" s="184"/>
      <c r="AR63" s="97"/>
      <c r="AS63" s="129"/>
      <c r="AT63" s="97"/>
      <c r="AU63" s="129"/>
      <c r="AV63" s="184"/>
      <c r="AW63" s="176"/>
      <c r="AX63" s="97"/>
      <c r="AY63" s="129"/>
      <c r="AZ63" s="130"/>
      <c r="BA63" s="129"/>
      <c r="BB63" s="129"/>
      <c r="BC63" s="130"/>
      <c r="BD63" s="97"/>
      <c r="BE63" s="97"/>
      <c r="BF63" s="129"/>
      <c r="BG63" s="129"/>
      <c r="BH63" s="130"/>
      <c r="BI63" s="97"/>
      <c r="BJ63" s="97"/>
      <c r="BK63" s="176"/>
      <c r="BL63" s="176"/>
      <c r="BM63" s="175"/>
      <c r="BN63" s="184"/>
      <c r="BO63" s="184"/>
      <c r="BP63" s="129"/>
      <c r="BQ63" s="129"/>
      <c r="BR63" s="130"/>
      <c r="BS63" s="97"/>
      <c r="BT63" s="97"/>
      <c r="BU63" s="97"/>
      <c r="BV63" s="129"/>
      <c r="BW63" s="129"/>
      <c r="BX63" s="129"/>
      <c r="BY63" s="97"/>
      <c r="BZ63" s="129"/>
      <c r="CA63" s="129"/>
      <c r="CB63" s="97"/>
      <c r="CC63" s="129"/>
      <c r="CD63" s="130"/>
      <c r="CE63" s="129"/>
    </row>
    <row r="64" spans="1:109" ht="15.75" customHeight="1" x14ac:dyDescent="0.3">
      <c r="A64" s="309"/>
      <c r="B64" s="310"/>
      <c r="C64" s="310"/>
      <c r="D64" s="310"/>
      <c r="E64" s="335"/>
      <c r="F64" s="310"/>
      <c r="G64" s="310"/>
      <c r="H64" s="310"/>
      <c r="I64" s="176"/>
      <c r="J64" s="176"/>
      <c r="K64" s="310"/>
      <c r="L64" s="335"/>
      <c r="M64" s="309"/>
      <c r="N64" s="336"/>
      <c r="O64" s="333"/>
      <c r="P64" s="374"/>
      <c r="Q64" s="333">
        <f>IF(NOT(ISERROR(MATCH(P64,_xlfn.ANCHORARRAY(E75),0))),O77&amp;"Por favor no seleccionar los criterios de impacto",P64)</f>
        <v>0</v>
      </c>
      <c r="R64" s="336"/>
      <c r="S64" s="333"/>
      <c r="T64" s="334"/>
      <c r="U64" s="175">
        <v>6</v>
      </c>
      <c r="V64" s="178"/>
      <c r="W64" s="131" t="str">
        <f t="shared" si="14"/>
        <v/>
      </c>
      <c r="X64" s="131"/>
      <c r="Y64" s="131"/>
      <c r="Z64" s="131"/>
      <c r="AA64" s="131"/>
      <c r="AB64" s="179"/>
      <c r="AC64" s="179"/>
      <c r="AD64" s="95" t="str">
        <f t="shared" si="4"/>
        <v/>
      </c>
      <c r="AE64" s="179"/>
      <c r="AF64" s="179"/>
      <c r="AG64" s="179"/>
      <c r="AH64" s="146" t="str">
        <f>IFERROR(IF(AND(W63="Probabilidad",W64="Probabilidad"),(AJ63-(+AJ63*AD64)),IF(AND(W63="Impacto",W64="Probabilidad"),(AJ62-(+AJ62*AD64)),IF(W64="Impacto",AJ63,""))),"")</f>
        <v/>
      </c>
      <c r="AI64" s="128" t="str">
        <f t="shared" si="5"/>
        <v/>
      </c>
      <c r="AJ64" s="95" t="str">
        <f t="shared" si="15"/>
        <v/>
      </c>
      <c r="AK64" s="128" t="str">
        <f t="shared" si="7"/>
        <v/>
      </c>
      <c r="AL64" s="95" t="str">
        <f>IFERROR(IF(AND(W63="Impacto",W64="Impacto"),(AL63-(+AL63*AD64)),IF(AND(W63="Probabilidad",W64="Impacto"),(AL62-(+AL62*AD64)),IF(W64="Probabilidad",AL63,""))),"")</f>
        <v/>
      </c>
      <c r="AM64" s="96" t="str">
        <f t="shared" si="16"/>
        <v/>
      </c>
      <c r="AN64" s="319"/>
      <c r="AO64" s="176"/>
      <c r="AP64" s="175"/>
      <c r="AQ64" s="184"/>
      <c r="AR64" s="97"/>
      <c r="AS64" s="129"/>
      <c r="AT64" s="97"/>
      <c r="AU64" s="129"/>
      <c r="AV64" s="184"/>
      <c r="AW64" s="176"/>
      <c r="AX64" s="97"/>
      <c r="AY64" s="129"/>
      <c r="AZ64" s="130"/>
      <c r="BA64" s="129"/>
      <c r="BB64" s="129"/>
      <c r="BC64" s="130"/>
      <c r="BD64" s="97"/>
      <c r="BE64" s="97"/>
      <c r="BF64" s="129"/>
      <c r="BG64" s="129"/>
      <c r="BH64" s="130"/>
      <c r="BI64" s="97"/>
      <c r="BJ64" s="97"/>
      <c r="BK64" s="176"/>
      <c r="BL64" s="176"/>
      <c r="BM64" s="175"/>
      <c r="BN64" s="184"/>
      <c r="BO64" s="184"/>
      <c r="BP64" s="129"/>
      <c r="BQ64" s="129"/>
      <c r="BR64" s="130"/>
      <c r="BS64" s="97"/>
      <c r="BT64" s="97"/>
      <c r="BU64" s="97"/>
      <c r="BV64" s="129"/>
      <c r="BW64" s="129"/>
      <c r="BX64" s="129"/>
      <c r="BY64" s="97"/>
      <c r="BZ64" s="129"/>
      <c r="CA64" s="129"/>
      <c r="CB64" s="97"/>
      <c r="CC64" s="129"/>
      <c r="CD64" s="130"/>
      <c r="CE64" s="129"/>
    </row>
  </sheetData>
  <sheetProtection algorithmName="SHA-512" hashValue="zdzDYCWWCAF6mrR36q7Lwiy3vgRd2pthslgaP3MG+PE8AWtW+xmTdtRudg2pmXGJg3VK4w+RkWjjokyP4/EBgA==" saltValue="p6+lDYjLk2YpZ4D8gdI3Wg==" spinCount="100000" sheet="1" objects="1" scenarios="1" formatCells="0" formatColumns="0" formatRows="0"/>
  <dataConsolidate link="1"/>
  <mergeCells count="277">
    <mergeCell ref="F35:F40"/>
    <mergeCell ref="F41:F46"/>
    <mergeCell ref="F47:F52"/>
    <mergeCell ref="G35:G40"/>
    <mergeCell ref="G41:G46"/>
    <mergeCell ref="G47:G52"/>
    <mergeCell ref="Q59:Q64"/>
    <mergeCell ref="R59:R64"/>
    <mergeCell ref="P41:P46"/>
    <mergeCell ref="Q47:Q52"/>
    <mergeCell ref="R47:R52"/>
    <mergeCell ref="M35:M40"/>
    <mergeCell ref="N35:N40"/>
    <mergeCell ref="O35:O40"/>
    <mergeCell ref="P35:P40"/>
    <mergeCell ref="L35:L40"/>
    <mergeCell ref="S59:S64"/>
    <mergeCell ref="T59:T64"/>
    <mergeCell ref="AN59:AN64"/>
    <mergeCell ref="G3:G4"/>
    <mergeCell ref="G5:G10"/>
    <mergeCell ref="G11:G16"/>
    <mergeCell ref="G17:G22"/>
    <mergeCell ref="G23:G28"/>
    <mergeCell ref="K59:K64"/>
    <mergeCell ref="M59:M64"/>
    <mergeCell ref="N59:N64"/>
    <mergeCell ref="O59:O64"/>
    <mergeCell ref="P59:P64"/>
    <mergeCell ref="S53:S58"/>
    <mergeCell ref="T53:T58"/>
    <mergeCell ref="AN53:AN58"/>
    <mergeCell ref="Q53:Q58"/>
    <mergeCell ref="R53:R58"/>
    <mergeCell ref="AN47:AN52"/>
    <mergeCell ref="O47:O52"/>
    <mergeCell ref="P47:P52"/>
    <mergeCell ref="J3:J4"/>
    <mergeCell ref="AN41:AN46"/>
    <mergeCell ref="O41:O46"/>
    <mergeCell ref="A59:A64"/>
    <mergeCell ref="B59:B64"/>
    <mergeCell ref="C59:C64"/>
    <mergeCell ref="D59:D64"/>
    <mergeCell ref="H59:H64"/>
    <mergeCell ref="M53:M58"/>
    <mergeCell ref="N53:N58"/>
    <mergeCell ref="O53:O58"/>
    <mergeCell ref="P53:P58"/>
    <mergeCell ref="A53:A58"/>
    <mergeCell ref="B53:B58"/>
    <mergeCell ref="C53:C58"/>
    <mergeCell ref="D53:D58"/>
    <mergeCell ref="H53:H58"/>
    <mergeCell ref="E53:E58"/>
    <mergeCell ref="K53:K58"/>
    <mergeCell ref="L53:L58"/>
    <mergeCell ref="L59:L64"/>
    <mergeCell ref="E59:E64"/>
    <mergeCell ref="F53:F58"/>
    <mergeCell ref="F59:F64"/>
    <mergeCell ref="G53:G58"/>
    <mergeCell ref="G59:G64"/>
    <mergeCell ref="A47:A52"/>
    <mergeCell ref="B47:B52"/>
    <mergeCell ref="C47:C52"/>
    <mergeCell ref="D47:D52"/>
    <mergeCell ref="H47:H52"/>
    <mergeCell ref="E41:E46"/>
    <mergeCell ref="K41:K46"/>
    <mergeCell ref="M41:M46"/>
    <mergeCell ref="N41:N46"/>
    <mergeCell ref="A41:A46"/>
    <mergeCell ref="B41:B46"/>
    <mergeCell ref="C41:C46"/>
    <mergeCell ref="D41:D46"/>
    <mergeCell ref="L47:L52"/>
    <mergeCell ref="S47:S52"/>
    <mergeCell ref="T47:T52"/>
    <mergeCell ref="E47:E52"/>
    <mergeCell ref="K47:K52"/>
    <mergeCell ref="M47:M52"/>
    <mergeCell ref="N47:N52"/>
    <mergeCell ref="Q41:Q46"/>
    <mergeCell ref="R41:R46"/>
    <mergeCell ref="S41:S46"/>
    <mergeCell ref="T41:T46"/>
    <mergeCell ref="H41:H46"/>
    <mergeCell ref="L41:L46"/>
    <mergeCell ref="AN29:AN34"/>
    <mergeCell ref="A35:A40"/>
    <mergeCell ref="B35:B40"/>
    <mergeCell ref="C35:C40"/>
    <mergeCell ref="D35:D40"/>
    <mergeCell ref="H35:H40"/>
    <mergeCell ref="E35:E40"/>
    <mergeCell ref="K35:K40"/>
    <mergeCell ref="O29:O34"/>
    <mergeCell ref="P29:P34"/>
    <mergeCell ref="Q29:Q34"/>
    <mergeCell ref="R29:R34"/>
    <mergeCell ref="S29:S34"/>
    <mergeCell ref="T29:T34"/>
    <mergeCell ref="E29:E34"/>
    <mergeCell ref="K29:K34"/>
    <mergeCell ref="M29:M34"/>
    <mergeCell ref="N29:N34"/>
    <mergeCell ref="S35:S40"/>
    <mergeCell ref="T35:T40"/>
    <mergeCell ref="AN35:AN40"/>
    <mergeCell ref="Q35:Q40"/>
    <mergeCell ref="R35:R40"/>
    <mergeCell ref="L29:L34"/>
    <mergeCell ref="A29:A34"/>
    <mergeCell ref="B29:B34"/>
    <mergeCell ref="C29:C34"/>
    <mergeCell ref="D29:D34"/>
    <mergeCell ref="H29:H34"/>
    <mergeCell ref="E23:E28"/>
    <mergeCell ref="K23:K28"/>
    <mergeCell ref="M23:M28"/>
    <mergeCell ref="N23:N28"/>
    <mergeCell ref="L23:L28"/>
    <mergeCell ref="F23:F28"/>
    <mergeCell ref="F29:F34"/>
    <mergeCell ref="G29:G34"/>
    <mergeCell ref="A23:A28"/>
    <mergeCell ref="B23:B28"/>
    <mergeCell ref="C23:C28"/>
    <mergeCell ref="D23:D28"/>
    <mergeCell ref="H23:H28"/>
    <mergeCell ref="R17:R22"/>
    <mergeCell ref="Q23:Q28"/>
    <mergeCell ref="R23:R28"/>
    <mergeCell ref="S23:S28"/>
    <mergeCell ref="T23:T28"/>
    <mergeCell ref="AN23:AN28"/>
    <mergeCell ref="O23:O28"/>
    <mergeCell ref="P23:P28"/>
    <mergeCell ref="L17:L22"/>
    <mergeCell ref="M17:M22"/>
    <mergeCell ref="N17:N22"/>
    <mergeCell ref="O17:O22"/>
    <mergeCell ref="P17:P22"/>
    <mergeCell ref="AN17:AN22"/>
    <mergeCell ref="Q17:Q22"/>
    <mergeCell ref="A17:A22"/>
    <mergeCell ref="B17:B22"/>
    <mergeCell ref="AN11:AN16"/>
    <mergeCell ref="Q11:Q16"/>
    <mergeCell ref="R11:R16"/>
    <mergeCell ref="S11:S16"/>
    <mergeCell ref="T11:T16"/>
    <mergeCell ref="F5:F10"/>
    <mergeCell ref="C17:C22"/>
    <mergeCell ref="D17:D22"/>
    <mergeCell ref="H17:H22"/>
    <mergeCell ref="E17:E22"/>
    <mergeCell ref="K17:K22"/>
    <mergeCell ref="O11:O16"/>
    <mergeCell ref="P11:P16"/>
    <mergeCell ref="E11:E16"/>
    <mergeCell ref="K11:K16"/>
    <mergeCell ref="M11:M16"/>
    <mergeCell ref="N11:N16"/>
    <mergeCell ref="L11:L16"/>
    <mergeCell ref="F11:F16"/>
    <mergeCell ref="F17:F22"/>
    <mergeCell ref="S17:S22"/>
    <mergeCell ref="T17:T22"/>
    <mergeCell ref="A11:A16"/>
    <mergeCell ref="B11:B16"/>
    <mergeCell ref="C11:C16"/>
    <mergeCell ref="D11:D16"/>
    <mergeCell ref="H11:H16"/>
    <mergeCell ref="E5:E10"/>
    <mergeCell ref="K5:K10"/>
    <mergeCell ref="M5:M10"/>
    <mergeCell ref="N5:N10"/>
    <mergeCell ref="L5:L10"/>
    <mergeCell ref="CD3:CD4"/>
    <mergeCell ref="CE3:CE4"/>
    <mergeCell ref="A5:A10"/>
    <mergeCell ref="B5:B10"/>
    <mergeCell ref="C5:C10"/>
    <mergeCell ref="D5:D10"/>
    <mergeCell ref="H5:H10"/>
    <mergeCell ref="BX3:BX4"/>
    <mergeCell ref="BY3:BY4"/>
    <mergeCell ref="BZ3:BZ4"/>
    <mergeCell ref="CA3:CA4"/>
    <mergeCell ref="CB3:CB4"/>
    <mergeCell ref="CC3:CC4"/>
    <mergeCell ref="BU3:BU4"/>
    <mergeCell ref="BV3:BV4"/>
    <mergeCell ref="BW3:BW4"/>
    <mergeCell ref="Q5:Q10"/>
    <mergeCell ref="R5:R10"/>
    <mergeCell ref="S5:S10"/>
    <mergeCell ref="T5:T10"/>
    <mergeCell ref="AN5:AN10"/>
    <mergeCell ref="O5:O10"/>
    <mergeCell ref="P5:P10"/>
    <mergeCell ref="AM3:AM4"/>
    <mergeCell ref="AN3:AN4"/>
    <mergeCell ref="W3:W4"/>
    <mergeCell ref="X3:AA3"/>
    <mergeCell ref="AB3:AG3"/>
    <mergeCell ref="AH3:AH4"/>
    <mergeCell ref="AI3:AI4"/>
    <mergeCell ref="AJ3:AJ4"/>
    <mergeCell ref="BH3:BH4"/>
    <mergeCell ref="BB3:BB4"/>
    <mergeCell ref="BC3:BC4"/>
    <mergeCell ref="BD3:BD4"/>
    <mergeCell ref="BE3:BE4"/>
    <mergeCell ref="BF3:BF4"/>
    <mergeCell ref="BG3:BG4"/>
    <mergeCell ref="E3:E4"/>
    <mergeCell ref="K3:K4"/>
    <mergeCell ref="M3:M4"/>
    <mergeCell ref="N3:N4"/>
    <mergeCell ref="O3:O4"/>
    <mergeCell ref="P3:P4"/>
    <mergeCell ref="L3:L4"/>
    <mergeCell ref="AK3:AK4"/>
    <mergeCell ref="AL3:AL4"/>
    <mergeCell ref="I3:I4"/>
    <mergeCell ref="F3:F4"/>
    <mergeCell ref="CB2:CE2"/>
    <mergeCell ref="A2:L2"/>
    <mergeCell ref="M2:T2"/>
    <mergeCell ref="BU2:BX2"/>
    <mergeCell ref="BY2:CA2"/>
    <mergeCell ref="A3:A4"/>
    <mergeCell ref="B3:B4"/>
    <mergeCell ref="C3:C4"/>
    <mergeCell ref="D3:D4"/>
    <mergeCell ref="H3:H4"/>
    <mergeCell ref="U2:AG2"/>
    <mergeCell ref="AH2:AN2"/>
    <mergeCell ref="Q3:Q4"/>
    <mergeCell ref="R3:R4"/>
    <mergeCell ref="S3:S4"/>
    <mergeCell ref="T3:T4"/>
    <mergeCell ref="U3:U4"/>
    <mergeCell ref="V3:V4"/>
    <mergeCell ref="BO3:BO4"/>
    <mergeCell ref="BP3:BP4"/>
    <mergeCell ref="BQ3:BQ4"/>
    <mergeCell ref="BR3:BR4"/>
    <mergeCell ref="BS3:BS4"/>
    <mergeCell ref="BT3:BT4"/>
    <mergeCell ref="AO2:AZ2"/>
    <mergeCell ref="BA2:BE2"/>
    <mergeCell ref="BF2:BJ2"/>
    <mergeCell ref="BK2:BO2"/>
    <mergeCell ref="BP2:BT2"/>
    <mergeCell ref="AO3:AO4"/>
    <mergeCell ref="AP3:AP4"/>
    <mergeCell ref="AQ3:AQ4"/>
    <mergeCell ref="AR3:AR4"/>
    <mergeCell ref="AS3:AS4"/>
    <mergeCell ref="AT3:AT4"/>
    <mergeCell ref="AU3:AU4"/>
    <mergeCell ref="AV3:AV4"/>
    <mergeCell ref="AW3:AW4"/>
    <mergeCell ref="AX3:AX4"/>
    <mergeCell ref="AY3:AY4"/>
    <mergeCell ref="AZ3:AZ4"/>
    <mergeCell ref="BA3:BA4"/>
    <mergeCell ref="BI3:BI4"/>
    <mergeCell ref="BJ3:BJ4"/>
    <mergeCell ref="BK3:BK4"/>
    <mergeCell ref="BL3:BL4"/>
    <mergeCell ref="BM3:BM4"/>
    <mergeCell ref="BN3:BN4"/>
  </mergeCells>
  <conditionalFormatting sqref="N5 N11">
    <cfRule type="cellIs" dxfId="104" priority="244" operator="equal">
      <formula>"Baja"</formula>
    </cfRule>
    <cfRule type="cellIs" dxfId="103" priority="243" operator="equal">
      <formula>"Media"</formula>
    </cfRule>
    <cfRule type="cellIs" dxfId="102" priority="242" operator="equal">
      <formula>"Alta"</formula>
    </cfRule>
    <cfRule type="cellIs" dxfId="101" priority="241" operator="equal">
      <formula>"Muy Alta"</formula>
    </cfRule>
    <cfRule type="cellIs" dxfId="100" priority="245" operator="equal">
      <formula>"Muy Baja"</formula>
    </cfRule>
  </conditionalFormatting>
  <conditionalFormatting sqref="N17">
    <cfRule type="cellIs" dxfId="99" priority="197" operator="equal">
      <formula>"Media"</formula>
    </cfRule>
    <cfRule type="cellIs" dxfId="98" priority="199" operator="equal">
      <formula>"Muy Baja"</formula>
    </cfRule>
    <cfRule type="cellIs" dxfId="97" priority="198" operator="equal">
      <formula>"Baja"</formula>
    </cfRule>
    <cfRule type="cellIs" dxfId="96" priority="196" operator="equal">
      <formula>"Alta"</formula>
    </cfRule>
    <cfRule type="cellIs" dxfId="95" priority="195" operator="equal">
      <formula>"Muy Alta"</formula>
    </cfRule>
  </conditionalFormatting>
  <conditionalFormatting sqref="N23">
    <cfRule type="cellIs" dxfId="94" priority="176" operator="equal">
      <formula>"Muy Baja"</formula>
    </cfRule>
    <cfRule type="cellIs" dxfId="93" priority="174" operator="equal">
      <formula>"Media"</formula>
    </cfRule>
    <cfRule type="cellIs" dxfId="92" priority="172" operator="equal">
      <formula>"Muy Alta"</formula>
    </cfRule>
    <cfRule type="cellIs" dxfId="91" priority="173" operator="equal">
      <formula>"Alta"</formula>
    </cfRule>
    <cfRule type="cellIs" dxfId="90" priority="175" operator="equal">
      <formula>"Baja"</formula>
    </cfRule>
  </conditionalFormatting>
  <conditionalFormatting sqref="N29">
    <cfRule type="cellIs" dxfId="89" priority="150" operator="equal">
      <formula>"Alta"</formula>
    </cfRule>
    <cfRule type="cellIs" dxfId="88" priority="149" operator="equal">
      <formula>"Muy Alta"</formula>
    </cfRule>
    <cfRule type="cellIs" dxfId="87" priority="151" operator="equal">
      <formula>"Media"</formula>
    </cfRule>
    <cfRule type="cellIs" dxfId="86" priority="152" operator="equal">
      <formula>"Baja"</formula>
    </cfRule>
    <cfRule type="cellIs" dxfId="85" priority="153" operator="equal">
      <formula>"Muy Baja"</formula>
    </cfRule>
  </conditionalFormatting>
  <conditionalFormatting sqref="N35">
    <cfRule type="cellIs" dxfId="84" priority="127" operator="equal">
      <formula>"Alta"</formula>
    </cfRule>
    <cfRule type="cellIs" dxfId="83" priority="126" operator="equal">
      <formula>"Muy Alta"</formula>
    </cfRule>
    <cfRule type="cellIs" dxfId="82" priority="129" operator="equal">
      <formula>"Baja"</formula>
    </cfRule>
    <cfRule type="cellIs" dxfId="81" priority="130" operator="equal">
      <formula>"Muy Baja"</formula>
    </cfRule>
    <cfRule type="cellIs" dxfId="80" priority="128" operator="equal">
      <formula>"Media"</formula>
    </cfRule>
  </conditionalFormatting>
  <conditionalFormatting sqref="N41">
    <cfRule type="cellIs" dxfId="79" priority="107" operator="equal">
      <formula>"Muy Baja"</formula>
    </cfRule>
    <cfRule type="cellIs" dxfId="78" priority="103" operator="equal">
      <formula>"Muy Alta"</formula>
    </cfRule>
    <cfRule type="cellIs" dxfId="77" priority="104" operator="equal">
      <formula>"Alta"</formula>
    </cfRule>
    <cfRule type="cellIs" dxfId="76" priority="105" operator="equal">
      <formula>"Media"</formula>
    </cfRule>
    <cfRule type="cellIs" dxfId="75" priority="106" operator="equal">
      <formula>"Baja"</formula>
    </cfRule>
  </conditionalFormatting>
  <conditionalFormatting sqref="N47">
    <cfRule type="cellIs" dxfId="74" priority="82" operator="equal">
      <formula>"Media"</formula>
    </cfRule>
    <cfRule type="cellIs" dxfId="73" priority="80" operator="equal">
      <formula>"Muy Alta"</formula>
    </cfRule>
    <cfRule type="cellIs" dxfId="72" priority="83" operator="equal">
      <formula>"Baja"</formula>
    </cfRule>
    <cfRule type="cellIs" dxfId="71" priority="84" operator="equal">
      <formula>"Muy Baja"</formula>
    </cfRule>
    <cfRule type="cellIs" dxfId="70" priority="81" operator="equal">
      <formula>"Alta"</formula>
    </cfRule>
  </conditionalFormatting>
  <conditionalFormatting sqref="N53">
    <cfRule type="cellIs" dxfId="69" priority="59" operator="equal">
      <formula>"Media"</formula>
    </cfRule>
    <cfRule type="cellIs" dxfId="68" priority="61" operator="equal">
      <formula>"Muy Baja"</formula>
    </cfRule>
    <cfRule type="cellIs" dxfId="67" priority="60" operator="equal">
      <formula>"Baja"</formula>
    </cfRule>
    <cfRule type="cellIs" dxfId="66" priority="57" operator="equal">
      <formula>"Muy Alta"</formula>
    </cfRule>
    <cfRule type="cellIs" dxfId="65" priority="58" operator="equal">
      <formula>"Alta"</formula>
    </cfRule>
  </conditionalFormatting>
  <conditionalFormatting sqref="N59">
    <cfRule type="cellIs" dxfId="64" priority="34" operator="equal">
      <formula>"Muy Alta"</formula>
    </cfRule>
    <cfRule type="cellIs" dxfId="63" priority="36" operator="equal">
      <formula>"Media"</formula>
    </cfRule>
    <cfRule type="cellIs" dxfId="62" priority="35" operator="equal">
      <formula>"Alta"</formula>
    </cfRule>
    <cfRule type="cellIs" dxfId="61" priority="38" operator="equal">
      <formula>"Muy Baja"</formula>
    </cfRule>
    <cfRule type="cellIs" dxfId="60" priority="37" operator="equal">
      <formula>"Baja"</formula>
    </cfRule>
  </conditionalFormatting>
  <conditionalFormatting sqref="Q5:Q64">
    <cfRule type="containsText" dxfId="59" priority="15" operator="containsText" text="❌">
      <formula>NOT(ISERROR(SEARCH("❌",Q5)))</formula>
    </cfRule>
  </conditionalFormatting>
  <conditionalFormatting sqref="R5 R11 R17 R23 R29 R35 R41 R47 R53 R59">
    <cfRule type="cellIs" dxfId="58" priority="239" operator="equal">
      <formula>"Menor"</formula>
    </cfRule>
    <cfRule type="cellIs" dxfId="57" priority="236" operator="equal">
      <formula>"Catastrófico"</formula>
    </cfRule>
    <cfRule type="cellIs" dxfId="56" priority="237" operator="equal">
      <formula>"Mayor"</formula>
    </cfRule>
    <cfRule type="cellIs" dxfId="55" priority="238" operator="equal">
      <formula>"Moderado"</formula>
    </cfRule>
    <cfRule type="cellIs" dxfId="54" priority="240" operator="equal">
      <formula>"Leve"</formula>
    </cfRule>
  </conditionalFormatting>
  <conditionalFormatting sqref="T5">
    <cfRule type="cellIs" dxfId="53" priority="235" operator="equal">
      <formula>"Bajo"</formula>
    </cfRule>
    <cfRule type="cellIs" dxfId="52" priority="232" operator="equal">
      <formula>"Extremo"</formula>
    </cfRule>
    <cfRule type="cellIs" dxfId="51" priority="233" operator="equal">
      <formula>"Alto"</formula>
    </cfRule>
    <cfRule type="cellIs" dxfId="50" priority="234" operator="equal">
      <formula>"Moderado"</formula>
    </cfRule>
  </conditionalFormatting>
  <conditionalFormatting sqref="T11">
    <cfRule type="cellIs" dxfId="49" priority="214" operator="equal">
      <formula>"Extremo"</formula>
    </cfRule>
    <cfRule type="cellIs" dxfId="48" priority="217" operator="equal">
      <formula>"Bajo"</formula>
    </cfRule>
    <cfRule type="cellIs" dxfId="47" priority="216" operator="equal">
      <formula>"Moderado"</formula>
    </cfRule>
    <cfRule type="cellIs" dxfId="46" priority="215" operator="equal">
      <formula>"Alto"</formula>
    </cfRule>
  </conditionalFormatting>
  <conditionalFormatting sqref="T17">
    <cfRule type="cellIs" dxfId="45" priority="194" operator="equal">
      <formula>"Bajo"</formula>
    </cfRule>
    <cfRule type="cellIs" dxfId="44" priority="191" operator="equal">
      <formula>"Extremo"</formula>
    </cfRule>
    <cfRule type="cellIs" dxfId="43" priority="192" operator="equal">
      <formula>"Alto"</formula>
    </cfRule>
    <cfRule type="cellIs" dxfId="42" priority="193" operator="equal">
      <formula>"Moderado"</formula>
    </cfRule>
  </conditionalFormatting>
  <conditionalFormatting sqref="T23">
    <cfRule type="cellIs" dxfId="41" priority="168" operator="equal">
      <formula>"Extremo"</formula>
    </cfRule>
    <cfRule type="cellIs" dxfId="40" priority="169" operator="equal">
      <formula>"Alto"</formula>
    </cfRule>
    <cfRule type="cellIs" dxfId="39" priority="170" operator="equal">
      <formula>"Moderado"</formula>
    </cfRule>
    <cfRule type="cellIs" dxfId="38" priority="171" operator="equal">
      <formula>"Bajo"</formula>
    </cfRule>
  </conditionalFormatting>
  <conditionalFormatting sqref="T29">
    <cfRule type="cellIs" dxfId="37" priority="146" operator="equal">
      <formula>"Alto"</formula>
    </cfRule>
    <cfRule type="cellIs" dxfId="36" priority="145" operator="equal">
      <formula>"Extremo"</formula>
    </cfRule>
    <cfRule type="cellIs" dxfId="35" priority="147" operator="equal">
      <formula>"Moderado"</formula>
    </cfRule>
    <cfRule type="cellIs" dxfId="34" priority="148" operator="equal">
      <formula>"Bajo"</formula>
    </cfRule>
  </conditionalFormatting>
  <conditionalFormatting sqref="T35">
    <cfRule type="cellIs" dxfId="33" priority="124" operator="equal">
      <formula>"Moderado"</formula>
    </cfRule>
    <cfRule type="cellIs" dxfId="32" priority="123" operator="equal">
      <formula>"Alto"</formula>
    </cfRule>
    <cfRule type="cellIs" dxfId="31" priority="125" operator="equal">
      <formula>"Bajo"</formula>
    </cfRule>
    <cfRule type="cellIs" dxfId="30" priority="122" operator="equal">
      <formula>"Extremo"</formula>
    </cfRule>
  </conditionalFormatting>
  <conditionalFormatting sqref="T41">
    <cfRule type="cellIs" dxfId="29" priority="102" operator="equal">
      <formula>"Bajo"</formula>
    </cfRule>
    <cfRule type="cellIs" dxfId="28" priority="101" operator="equal">
      <formula>"Moderado"</formula>
    </cfRule>
    <cfRule type="cellIs" dxfId="27" priority="100" operator="equal">
      <formula>"Alto"</formula>
    </cfRule>
    <cfRule type="cellIs" dxfId="26" priority="99" operator="equal">
      <formula>"Extremo"</formula>
    </cfRule>
  </conditionalFormatting>
  <conditionalFormatting sqref="T47">
    <cfRule type="cellIs" dxfId="25" priority="76" operator="equal">
      <formula>"Extremo"</formula>
    </cfRule>
    <cfRule type="cellIs" dxfId="24" priority="77" operator="equal">
      <formula>"Alto"</formula>
    </cfRule>
    <cfRule type="cellIs" dxfId="23" priority="79" operator="equal">
      <formula>"Bajo"</formula>
    </cfRule>
    <cfRule type="cellIs" dxfId="22" priority="78" operator="equal">
      <formula>"Moderado"</formula>
    </cfRule>
  </conditionalFormatting>
  <conditionalFormatting sqref="T53">
    <cfRule type="cellIs" dxfId="21" priority="53" operator="equal">
      <formula>"Extremo"</formula>
    </cfRule>
    <cfRule type="cellIs" dxfId="20" priority="54" operator="equal">
      <formula>"Alto"</formula>
    </cfRule>
    <cfRule type="cellIs" dxfId="19" priority="56" operator="equal">
      <formula>"Bajo"</formula>
    </cfRule>
    <cfRule type="cellIs" dxfId="18" priority="55" operator="equal">
      <formula>"Moderado"</formula>
    </cfRule>
  </conditionalFormatting>
  <conditionalFormatting sqref="T59">
    <cfRule type="cellIs" dxfId="17" priority="30" operator="equal">
      <formula>"Extremo"</formula>
    </cfRule>
    <cfRule type="cellIs" dxfId="16" priority="33" operator="equal">
      <formula>"Bajo"</formula>
    </cfRule>
    <cfRule type="cellIs" dxfId="15" priority="32" operator="equal">
      <formula>"Moderado"</formula>
    </cfRule>
    <cfRule type="cellIs" dxfId="14" priority="31" operator="equal">
      <formula>"Alto"</formula>
    </cfRule>
  </conditionalFormatting>
  <conditionalFormatting sqref="AI5:AI64">
    <cfRule type="cellIs" dxfId="13" priority="13" operator="equal">
      <formula>"Baja"</formula>
    </cfRule>
    <cfRule type="cellIs" dxfId="12" priority="12" operator="equal">
      <formula>"Media"</formula>
    </cfRule>
    <cfRule type="cellIs" dxfId="11" priority="14" operator="equal">
      <formula>"Muy Baja"</formula>
    </cfRule>
    <cfRule type="cellIs" dxfId="10" priority="10" operator="equal">
      <formula>"Muy Alta"</formula>
    </cfRule>
    <cfRule type="cellIs" dxfId="9" priority="11" operator="equal">
      <formula>"Alta"</formula>
    </cfRule>
  </conditionalFormatting>
  <conditionalFormatting sqref="AK5:AK64">
    <cfRule type="cellIs" dxfId="8" priority="9" operator="equal">
      <formula>"Leve"</formula>
    </cfRule>
    <cfRule type="cellIs" dxfId="7" priority="8" operator="equal">
      <formula>"Menor"</formula>
    </cfRule>
    <cfRule type="cellIs" dxfId="6" priority="6" operator="equal">
      <formula>"Mayor"</formula>
    </cfRule>
    <cfRule type="cellIs" dxfId="5" priority="5" operator="equal">
      <formula>"Catastrófico"</formula>
    </cfRule>
    <cfRule type="cellIs" dxfId="4" priority="7" operator="equal">
      <formula>"Moderado"</formula>
    </cfRule>
  </conditionalFormatting>
  <conditionalFormatting sqref="AM5:AM64">
    <cfRule type="cellIs" dxfId="3" priority="1" operator="equal">
      <formula>"Extremo"</formula>
    </cfRule>
    <cfRule type="cellIs" dxfId="2" priority="4" operator="equal">
      <formula>"Bajo"</formula>
    </cfRule>
    <cfRule type="cellIs" dxfId="1" priority="3" operator="equal">
      <formula>"Moderado"</formula>
    </cfRule>
    <cfRule type="cellIs" dxfId="0" priority="2" operator="equal">
      <formula>"Alto"</formula>
    </cfRule>
  </conditionalFormatting>
  <pageMargins left="0.70866141732283472" right="0.70866141732283472" top="0.86614173228346458" bottom="0.74803149606299213" header="0.31496062992125984" footer="0.31496062992125984"/>
  <pageSetup scale="41" orientation="landscape" r:id="rId1"/>
  <headerFooter>
    <oddHeader>&amp;L&amp;G&amp;C&amp;"Arial,Negrita"&amp;12MAPA Y PLAN DE MANEJO DE RIESGOS Y OPORTUNIDADES</oddHeader>
    <oddFooter>&amp;C&amp;N&amp;RDES-FM-12
V11</oddFooter>
  </headerFooter>
  <legacyDrawing r:id="rId2"/>
  <legacyDrawingHF r:id="rId3"/>
  <extLst>
    <ext xmlns:x14="http://schemas.microsoft.com/office/spreadsheetml/2009/9/main" uri="{CCE6A557-97BC-4b89-ADB6-D9C93CAAB3DF}">
      <x14:dataValidations xmlns:xm="http://schemas.microsoft.com/office/excel/2006/main" count="18">
        <x14:dataValidation type="list" allowBlank="1" showInputMessage="1" showErrorMessage="1" xr:uid="{C20546F6-39DB-4A3D-BD4C-EF53779AB840}">
          <x14:formula1>
            <xm:f>Hoja1!$A$23:$A$24</xm:f>
          </x14:formula1>
          <xm:sqref>BE5:BE64 BJ5:BJ64 BO5:BO64 BT5:BT64</xm:sqref>
        </x14:dataValidation>
        <x14:dataValidation type="list" allowBlank="1" showInputMessage="1" showErrorMessage="1" xr:uid="{9876A568-F894-4B90-9C8C-2B1211DEB128}">
          <x14:formula1>
            <xm:f>'Opciones Tratamiento'!$B$20:$B$22</xm:f>
          </x14:formula1>
          <xm:sqref>AZ5:AZ64</xm:sqref>
        </x14:dataValidation>
        <x14:dataValidation type="list" allowBlank="1" showInputMessage="1" showErrorMessage="1" xr:uid="{F0AC44DF-8083-410B-9651-ED4525E4899C}">
          <x14:formula1>
            <xm:f>Hoja1!$A$26:$A$39</xm:f>
          </x14:formula1>
          <xm:sqref>B5:B64</xm:sqref>
        </x14:dataValidation>
        <x14:dataValidation type="list" allowBlank="1" showInputMessage="1" showErrorMessage="1" xr:uid="{E2FD72F5-BB69-4E2E-A065-47ED479BE898}">
          <x14:formula1>
            <xm:f>Hoja1!$B$26:$B$39</xm:f>
          </x14:formula1>
          <xm:sqref>C5:C64</xm:sqref>
        </x14:dataValidation>
        <x14:dataValidation type="list" allowBlank="1" showInputMessage="1" showErrorMessage="1" xr:uid="{0CA24C9E-7F8E-4F63-B48D-84FE89F7D02F}">
          <x14:formula1>
            <xm:f>'seguridad info'!$A$2:$A$9</xm:f>
          </x14:formula1>
          <xm:sqref>G5:G64</xm:sqref>
        </x14:dataValidation>
        <x14:dataValidation type="list" allowBlank="1" showInputMessage="1" showErrorMessage="1" xr:uid="{CE547126-0B71-4503-88BE-63C55F6F1FDE}">
          <x14:formula1>
            <xm:f>'Opciones Tratamiento'!$E$2:$E$4</xm:f>
          </x14:formula1>
          <xm:sqref>H5:H64</xm:sqref>
        </x14:dataValidation>
        <x14:dataValidation type="list" allowBlank="1" showInputMessage="1" showErrorMessage="1" xr:uid="{6A87AE3F-628A-4FD6-96FA-F345953E6751}">
          <x14:formula1>
            <xm:f>'seguridad info'!$B$13:$B$51</xm:f>
          </x14:formula1>
          <xm:sqref>I5:I64</xm:sqref>
        </x14:dataValidation>
        <x14:dataValidation type="list" allowBlank="1" showInputMessage="1" showErrorMessage="1" xr:uid="{2135382E-6996-4E1E-95E6-30F118713305}">
          <x14:formula1>
            <xm:f>'seguridad info'!$B$55:$B$110</xm:f>
          </x14:formula1>
          <xm:sqref>J5:J64</xm:sqref>
        </x14:dataValidation>
        <x14:dataValidation type="list" allowBlank="1" showInputMessage="1" showErrorMessage="1" xr:uid="{9C363260-16DC-4591-A339-78E9EAA97504}">
          <x14:formula1>
            <xm:f>'Opciones Tratamiento'!$B$13:$B$17</xm:f>
          </x14:formula1>
          <xm:sqref>K5:K64</xm:sqref>
        </x14:dataValidation>
        <x14:dataValidation type="list" allowBlank="1" showInputMessage="1" showErrorMessage="1" xr:uid="{3D319962-32F3-46F5-9681-99E8A032ECDF}">
          <x14:formula1>
            <xm:f>'seguridad info'!$A$113:$A$115</xm:f>
          </x14:formula1>
          <xm:sqref>L5:L64</xm:sqref>
        </x14:dataValidation>
        <x14:dataValidation type="list" allowBlank="1" showInputMessage="1" showErrorMessage="1" xr:uid="{7AE6CF23-EC5C-473C-A3EC-BCCC5BECFB9F}">
          <x14:formula1>
            <xm:f>'Tabla Impacto'!$F$210:$F$221</xm:f>
          </x14:formula1>
          <xm:sqref>P5:P64</xm:sqref>
        </x14:dataValidation>
        <x14:dataValidation type="list" allowBlank="1" showInputMessage="1" showErrorMessage="1" xr:uid="{CB2F1DA2-7856-43C7-8A6E-D00E9F8D43FA}">
          <x14:formula1>
            <xm:f>'Opciones Tratamiento'!$B$28:$B$29</xm:f>
          </x14:formula1>
          <xm:sqref>X5:AA64</xm:sqref>
        </x14:dataValidation>
        <x14:dataValidation type="list" allowBlank="1" showInputMessage="1" showErrorMessage="1" xr:uid="{14F3B1C0-6686-4891-8180-E5FB6EE4E4A1}">
          <x14:formula1>
            <xm:f>Hoja1!$A$12:$A$14</xm:f>
          </x14:formula1>
          <xm:sqref>AG5:AG64</xm:sqref>
        </x14:dataValidation>
        <x14:dataValidation type="list" allowBlank="1" showInputMessage="1" showErrorMessage="1" xr:uid="{A7EB2075-7CEA-4D1E-9C1D-5A79345DCF06}">
          <x14:formula1>
            <xm:f>Hoja1!$A$10:$A$11</xm:f>
          </x14:formula1>
          <xm:sqref>AF5:AF64</xm:sqref>
        </x14:dataValidation>
        <x14:dataValidation type="list" allowBlank="1" showInputMessage="1" showErrorMessage="1" xr:uid="{41114FC7-138E-4FBB-A631-54F6139E660D}">
          <x14:formula1>
            <xm:f>Hoja1!$A$8:$A$9</xm:f>
          </x14:formula1>
          <xm:sqref>AE5:AE64</xm:sqref>
        </x14:dataValidation>
        <x14:dataValidation type="list" allowBlank="1" showInputMessage="1" showErrorMessage="1" xr:uid="{B362517C-9CB1-461C-A772-F0ADCAB6745A}">
          <x14:formula1>
            <xm:f>Hoja1!$A$6:$A$7</xm:f>
          </x14:formula1>
          <xm:sqref>AC5:AC64</xm:sqref>
        </x14:dataValidation>
        <x14:dataValidation type="list" allowBlank="1" showInputMessage="1" showErrorMessage="1" xr:uid="{6F302A78-E97E-42C2-83AF-895FC9002F42}">
          <x14:formula1>
            <xm:f>Hoja1!$A$3:$A$5</xm:f>
          </x14:formula1>
          <xm:sqref>AB5:AB64</xm:sqref>
        </x14:dataValidation>
        <x14:dataValidation type="list" allowBlank="1" showInputMessage="1" showErrorMessage="1" xr:uid="{0D0D0007-F443-474B-BE78-EF3995E60780}">
          <x14:formula1>
            <xm:f>'Opciones Tratamiento'!$B$2:$B$5</xm:f>
          </x14:formula1>
          <xm:sqref>AN5:AN64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F9100-52AA-406F-BCD7-A160F7F12E9C}">
  <dimension ref="A1:Y64"/>
  <sheetViews>
    <sheetView tabSelected="1" topLeftCell="R5" zoomScaleNormal="100" zoomScalePageLayoutView="50" workbookViewId="0">
      <selection activeCell="W5" sqref="W5"/>
    </sheetView>
  </sheetViews>
  <sheetFormatPr baseColWidth="10" defaultColWidth="11.42578125" defaultRowHeight="16.5" x14ac:dyDescent="0.3"/>
  <cols>
    <col min="1" max="1" width="4" style="181" bestFit="1" customWidth="1"/>
    <col min="2" max="3" width="18.7109375" style="182" customWidth="1"/>
    <col min="4" max="4" width="25.85546875" style="182" customWidth="1"/>
    <col min="5" max="5" width="14.140625" style="181" customWidth="1"/>
    <col min="6" max="6" width="17.5703125" style="181" customWidth="1"/>
    <col min="7" max="7" width="32.42578125" style="1" customWidth="1"/>
    <col min="8" max="8" width="34.7109375" style="1" customWidth="1"/>
    <col min="9" max="9" width="18.85546875" style="1" customWidth="1"/>
    <col min="10" max="10" width="22.140625" style="1" customWidth="1"/>
    <col min="11" max="11" width="20.5703125" style="1" hidden="1" customWidth="1"/>
    <col min="12" max="12" width="18.5703125" style="1" hidden="1" customWidth="1"/>
    <col min="13" max="13" width="20.5703125" style="1" hidden="1" customWidth="1"/>
    <col min="14" max="14" width="18.5703125" style="1" hidden="1" customWidth="1"/>
    <col min="15" max="15" width="20.5703125" style="1" hidden="1" customWidth="1"/>
    <col min="16" max="16" width="18.5703125" style="1" hidden="1" customWidth="1"/>
    <col min="17" max="17" width="20.5703125" style="1" customWidth="1"/>
    <col min="18" max="18" width="18.5703125" style="1" customWidth="1"/>
    <col min="19" max="19" width="21" style="1" customWidth="1"/>
    <col min="20" max="20" width="20.5703125" style="1" customWidth="1"/>
    <col min="21" max="21" width="23" style="1" hidden="1" customWidth="1"/>
    <col min="22" max="22" width="18.5703125" style="1" customWidth="1"/>
    <col min="23" max="23" width="28.42578125" style="1" customWidth="1"/>
    <col min="24" max="24" width="40.7109375" style="1" customWidth="1"/>
    <col min="25" max="25" width="38" style="1" customWidth="1"/>
  </cols>
  <sheetData>
    <row r="1" spans="1:25" x14ac:dyDescent="0.3">
      <c r="H1" s="2"/>
      <c r="I1" s="2"/>
      <c r="J1" s="2"/>
      <c r="K1" s="2"/>
      <c r="L1" s="2"/>
      <c r="M1" s="2"/>
      <c r="N1" s="2"/>
      <c r="O1" s="2"/>
      <c r="P1" s="2"/>
      <c r="Q1" s="2"/>
      <c r="R1" s="2"/>
      <c r="S1" s="2"/>
      <c r="T1" s="2"/>
      <c r="U1" s="2"/>
      <c r="V1" s="2"/>
      <c r="W1" s="2"/>
      <c r="X1" s="2"/>
      <c r="Y1" s="2"/>
    </row>
    <row r="2" spans="1:25" x14ac:dyDescent="0.25">
      <c r="A2" s="314" t="s">
        <v>352</v>
      </c>
      <c r="B2" s="315"/>
      <c r="C2" s="315"/>
      <c r="D2" s="315"/>
      <c r="E2" s="315"/>
      <c r="F2" s="315"/>
      <c r="G2" s="315"/>
      <c r="H2" s="349" t="s">
        <v>353</v>
      </c>
      <c r="I2" s="349"/>
      <c r="J2" s="349"/>
      <c r="K2" s="349"/>
      <c r="L2" s="349"/>
      <c r="M2" s="349"/>
      <c r="N2" s="349"/>
      <c r="O2" s="349"/>
      <c r="P2" s="349"/>
      <c r="Q2" s="349"/>
      <c r="R2" s="349"/>
      <c r="S2" s="349"/>
      <c r="T2" s="320" t="s">
        <v>137</v>
      </c>
      <c r="U2" s="320"/>
      <c r="V2" s="320"/>
      <c r="W2" s="375" t="s">
        <v>354</v>
      </c>
      <c r="X2" s="375"/>
      <c r="Y2" s="375"/>
    </row>
    <row r="3" spans="1:25" ht="15" customHeight="1" x14ac:dyDescent="0.25">
      <c r="A3" s="372" t="s">
        <v>139</v>
      </c>
      <c r="B3" s="340" t="s">
        <v>7</v>
      </c>
      <c r="C3" s="340" t="s">
        <v>9</v>
      </c>
      <c r="D3" s="340" t="s">
        <v>11</v>
      </c>
      <c r="E3" s="373" t="s">
        <v>15</v>
      </c>
      <c r="F3" s="340" t="s">
        <v>355</v>
      </c>
      <c r="G3" s="373" t="s">
        <v>356</v>
      </c>
      <c r="H3" s="328" t="s">
        <v>155</v>
      </c>
      <c r="I3" s="328" t="s">
        <v>156</v>
      </c>
      <c r="J3" s="328" t="s">
        <v>157</v>
      </c>
      <c r="K3" s="328" t="s">
        <v>158</v>
      </c>
      <c r="L3" s="328" t="s">
        <v>159</v>
      </c>
      <c r="M3" s="328" t="s">
        <v>158</v>
      </c>
      <c r="N3" s="328" t="s">
        <v>160</v>
      </c>
      <c r="O3" s="328" t="s">
        <v>158</v>
      </c>
      <c r="P3" s="328" t="s">
        <v>161</v>
      </c>
      <c r="Q3" s="328" t="s">
        <v>158</v>
      </c>
      <c r="R3" s="328" t="s">
        <v>162</v>
      </c>
      <c r="S3" s="328" t="s">
        <v>53</v>
      </c>
      <c r="T3" s="321" t="s">
        <v>158</v>
      </c>
      <c r="U3" s="321" t="s">
        <v>170</v>
      </c>
      <c r="V3" s="321" t="s">
        <v>357</v>
      </c>
      <c r="W3" s="352" t="s">
        <v>158</v>
      </c>
      <c r="X3" s="352" t="s">
        <v>358</v>
      </c>
      <c r="Y3" s="352" t="s">
        <v>53</v>
      </c>
    </row>
    <row r="4" spans="1:25" ht="15" customHeight="1" x14ac:dyDescent="0.25">
      <c r="A4" s="372"/>
      <c r="B4" s="340"/>
      <c r="C4" s="340"/>
      <c r="D4" s="340"/>
      <c r="E4" s="373"/>
      <c r="F4" s="340"/>
      <c r="G4" s="373"/>
      <c r="H4" s="328"/>
      <c r="I4" s="328"/>
      <c r="J4" s="328"/>
      <c r="K4" s="328"/>
      <c r="L4" s="328"/>
      <c r="M4" s="328"/>
      <c r="N4" s="328"/>
      <c r="O4" s="328"/>
      <c r="P4" s="328"/>
      <c r="Q4" s="328"/>
      <c r="R4" s="328"/>
      <c r="S4" s="328"/>
      <c r="T4" s="321"/>
      <c r="U4" s="321"/>
      <c r="V4" s="321"/>
      <c r="W4" s="352"/>
      <c r="X4" s="352"/>
      <c r="Y4" s="352"/>
    </row>
    <row r="5" spans="1:25" s="144" customFormat="1" ht="396" x14ac:dyDescent="0.25">
      <c r="A5" s="309">
        <v>1</v>
      </c>
      <c r="B5" s="310" t="s">
        <v>72</v>
      </c>
      <c r="C5" s="310" t="s">
        <v>184</v>
      </c>
      <c r="D5" s="310" t="s">
        <v>185</v>
      </c>
      <c r="E5" s="310" t="s">
        <v>359</v>
      </c>
      <c r="F5" s="310" t="s">
        <v>360</v>
      </c>
      <c r="G5" s="335" t="s">
        <v>361</v>
      </c>
      <c r="H5" s="176" t="s">
        <v>362</v>
      </c>
      <c r="I5" s="176" t="s">
        <v>363</v>
      </c>
      <c r="J5" s="184">
        <v>44958</v>
      </c>
      <c r="K5" s="196" t="s">
        <v>263</v>
      </c>
      <c r="L5" s="176" t="s">
        <v>364</v>
      </c>
      <c r="M5" s="196" t="s">
        <v>365</v>
      </c>
      <c r="N5" s="196" t="s">
        <v>366</v>
      </c>
      <c r="O5" s="196" t="s">
        <v>206</v>
      </c>
      <c r="P5" s="176" t="s">
        <v>367</v>
      </c>
      <c r="Q5" s="132" t="s">
        <v>222</v>
      </c>
      <c r="R5" s="132" t="s">
        <v>368</v>
      </c>
      <c r="S5" s="130"/>
      <c r="T5" s="132" t="s">
        <v>637</v>
      </c>
      <c r="U5" s="129"/>
      <c r="V5" s="129" t="s">
        <v>648</v>
      </c>
      <c r="W5" s="251" t="s">
        <v>369</v>
      </c>
      <c r="X5" s="255" t="s">
        <v>370</v>
      </c>
      <c r="Y5" s="245" t="s">
        <v>371</v>
      </c>
    </row>
    <row r="6" spans="1:25" s="144" customFormat="1" ht="31.5" customHeight="1" x14ac:dyDescent="0.25">
      <c r="A6" s="309"/>
      <c r="B6" s="310"/>
      <c r="C6" s="310"/>
      <c r="D6" s="310"/>
      <c r="E6" s="310"/>
      <c r="F6" s="310"/>
      <c r="G6" s="335"/>
      <c r="H6" s="176"/>
      <c r="I6" s="175"/>
      <c r="J6" s="184"/>
      <c r="K6" s="184"/>
      <c r="L6" s="176"/>
      <c r="M6" s="184"/>
      <c r="N6" s="176"/>
      <c r="O6" s="184"/>
      <c r="P6" s="176"/>
      <c r="Q6" s="97"/>
      <c r="R6" s="129"/>
      <c r="S6" s="130"/>
      <c r="T6" s="97"/>
      <c r="U6" s="129"/>
      <c r="V6" s="129"/>
      <c r="W6" s="97"/>
      <c r="X6" s="129"/>
      <c r="Y6" s="130"/>
    </row>
    <row r="7" spans="1:25" s="144" customFormat="1" ht="23.25" customHeight="1" x14ac:dyDescent="0.25">
      <c r="A7" s="309"/>
      <c r="B7" s="310"/>
      <c r="C7" s="310"/>
      <c r="D7" s="310"/>
      <c r="E7" s="310"/>
      <c r="F7" s="310"/>
      <c r="G7" s="335"/>
      <c r="H7" s="176"/>
      <c r="I7" s="175"/>
      <c r="J7" s="184"/>
      <c r="K7" s="184"/>
      <c r="L7" s="176"/>
      <c r="M7" s="184"/>
      <c r="N7" s="176"/>
      <c r="O7" s="184"/>
      <c r="P7" s="176"/>
      <c r="Q7" s="97"/>
      <c r="R7" s="129"/>
      <c r="S7" s="130"/>
      <c r="T7" s="97"/>
      <c r="U7" s="129"/>
      <c r="V7" s="129"/>
      <c r="W7" s="97"/>
      <c r="X7" s="129"/>
      <c r="Y7" s="130"/>
    </row>
    <row r="8" spans="1:25" s="144" customFormat="1" ht="25.5" customHeight="1" x14ac:dyDescent="0.25">
      <c r="A8" s="309"/>
      <c r="B8" s="310"/>
      <c r="C8" s="310"/>
      <c r="D8" s="310"/>
      <c r="E8" s="310"/>
      <c r="F8" s="310"/>
      <c r="G8" s="335"/>
      <c r="H8" s="176"/>
      <c r="I8" s="175"/>
      <c r="J8" s="184"/>
      <c r="K8" s="184"/>
      <c r="L8" s="176"/>
      <c r="M8" s="184"/>
      <c r="N8" s="176"/>
      <c r="O8" s="184"/>
      <c r="P8" s="176"/>
      <c r="Q8" s="97"/>
      <c r="R8" s="129"/>
      <c r="S8" s="130"/>
      <c r="T8" s="97"/>
      <c r="U8" s="129"/>
      <c r="V8" s="129"/>
      <c r="W8" s="97"/>
      <c r="X8" s="129"/>
      <c r="Y8" s="130"/>
    </row>
    <row r="9" spans="1:25" s="144" customFormat="1" ht="26.25" customHeight="1" x14ac:dyDescent="0.25">
      <c r="A9" s="309"/>
      <c r="B9" s="310"/>
      <c r="C9" s="310"/>
      <c r="D9" s="310"/>
      <c r="E9" s="310"/>
      <c r="F9" s="310"/>
      <c r="G9" s="335"/>
      <c r="H9" s="176"/>
      <c r="I9" s="175"/>
      <c r="J9" s="184"/>
      <c r="K9" s="184"/>
      <c r="L9" s="176"/>
      <c r="M9" s="184"/>
      <c r="N9" s="176"/>
      <c r="O9" s="184"/>
      <c r="P9" s="176"/>
      <c r="Q9" s="97"/>
      <c r="R9" s="129"/>
      <c r="S9" s="130"/>
      <c r="T9" s="97"/>
      <c r="U9" s="129"/>
      <c r="V9" s="129"/>
      <c r="W9" s="97"/>
      <c r="X9" s="129"/>
      <c r="Y9" s="130"/>
    </row>
    <row r="10" spans="1:25" s="144" customFormat="1" ht="35.25" customHeight="1" x14ac:dyDescent="0.25">
      <c r="A10" s="309"/>
      <c r="B10" s="310"/>
      <c r="C10" s="310"/>
      <c r="D10" s="310"/>
      <c r="E10" s="310"/>
      <c r="F10" s="310"/>
      <c r="G10" s="335"/>
      <c r="H10" s="176"/>
      <c r="I10" s="175"/>
      <c r="J10" s="184"/>
      <c r="K10" s="184"/>
      <c r="L10" s="176"/>
      <c r="M10" s="184"/>
      <c r="N10" s="176"/>
      <c r="O10" s="184"/>
      <c r="P10" s="176"/>
      <c r="Q10" s="97"/>
      <c r="R10" s="129"/>
      <c r="S10" s="130"/>
      <c r="T10" s="97"/>
      <c r="U10" s="129"/>
      <c r="V10" s="129"/>
      <c r="W10" s="97"/>
      <c r="X10" s="129"/>
      <c r="Y10" s="130"/>
    </row>
    <row r="11" spans="1:25" s="144" customFormat="1" ht="15" customHeight="1" x14ac:dyDescent="0.25">
      <c r="A11" s="309">
        <v>2</v>
      </c>
      <c r="B11" s="310"/>
      <c r="C11" s="310"/>
      <c r="D11" s="310"/>
      <c r="E11" s="310"/>
      <c r="F11" s="310"/>
      <c r="G11" s="335"/>
      <c r="H11" s="176"/>
      <c r="I11" s="175"/>
      <c r="J11" s="184"/>
      <c r="K11" s="184"/>
      <c r="L11" s="176"/>
      <c r="M11" s="184"/>
      <c r="N11" s="176"/>
      <c r="O11" s="184"/>
      <c r="P11" s="176"/>
      <c r="Q11" s="97"/>
      <c r="R11" s="129"/>
      <c r="S11" s="130"/>
      <c r="T11" s="97"/>
      <c r="U11" s="129"/>
      <c r="V11" s="129"/>
      <c r="W11" s="97"/>
      <c r="X11" s="129"/>
      <c r="Y11" s="130"/>
    </row>
    <row r="12" spans="1:25" s="144" customFormat="1" ht="15" customHeight="1" x14ac:dyDescent="0.25">
      <c r="A12" s="309"/>
      <c r="B12" s="310"/>
      <c r="C12" s="310"/>
      <c r="D12" s="310"/>
      <c r="E12" s="310"/>
      <c r="F12" s="310"/>
      <c r="G12" s="335"/>
      <c r="H12" s="176"/>
      <c r="I12" s="175"/>
      <c r="J12" s="184"/>
      <c r="K12" s="184"/>
      <c r="L12" s="176"/>
      <c r="M12" s="184"/>
      <c r="N12" s="176"/>
      <c r="O12" s="184"/>
      <c r="P12" s="176"/>
      <c r="Q12" s="97"/>
      <c r="R12" s="129"/>
      <c r="S12" s="130"/>
      <c r="T12" s="97"/>
      <c r="U12" s="129"/>
      <c r="V12" s="129"/>
      <c r="W12" s="97"/>
      <c r="X12" s="129"/>
      <c r="Y12" s="130"/>
    </row>
    <row r="13" spans="1:25" s="144" customFormat="1" ht="15" customHeight="1" x14ac:dyDescent="0.25">
      <c r="A13" s="309"/>
      <c r="B13" s="310"/>
      <c r="C13" s="310"/>
      <c r="D13" s="310"/>
      <c r="E13" s="310"/>
      <c r="F13" s="310"/>
      <c r="G13" s="335"/>
      <c r="H13" s="176"/>
      <c r="I13" s="175"/>
      <c r="J13" s="184"/>
      <c r="K13" s="184"/>
      <c r="L13" s="176"/>
      <c r="M13" s="184"/>
      <c r="N13" s="176"/>
      <c r="O13" s="184"/>
      <c r="P13" s="176"/>
      <c r="Q13" s="97"/>
      <c r="R13" s="129"/>
      <c r="S13" s="130"/>
      <c r="T13" s="97"/>
      <c r="U13" s="129"/>
      <c r="V13" s="129"/>
      <c r="W13" s="97"/>
      <c r="X13" s="129"/>
      <c r="Y13" s="130"/>
    </row>
    <row r="14" spans="1:25" s="144" customFormat="1" ht="15" customHeight="1" x14ac:dyDescent="0.25">
      <c r="A14" s="309"/>
      <c r="B14" s="310"/>
      <c r="C14" s="310"/>
      <c r="D14" s="310"/>
      <c r="E14" s="310"/>
      <c r="F14" s="310"/>
      <c r="G14" s="335"/>
      <c r="H14" s="176"/>
      <c r="I14" s="175"/>
      <c r="J14" s="184"/>
      <c r="K14" s="184"/>
      <c r="L14" s="176"/>
      <c r="M14" s="184"/>
      <c r="N14" s="176"/>
      <c r="O14" s="184"/>
      <c r="P14" s="176"/>
      <c r="Q14" s="97"/>
      <c r="R14" s="129"/>
      <c r="S14" s="130"/>
      <c r="T14" s="97"/>
      <c r="U14" s="129"/>
      <c r="V14" s="129"/>
      <c r="W14" s="97"/>
      <c r="X14" s="129"/>
      <c r="Y14" s="130"/>
    </row>
    <row r="15" spans="1:25" s="144" customFormat="1" ht="15" customHeight="1" x14ac:dyDescent="0.25">
      <c r="A15" s="309"/>
      <c r="B15" s="310"/>
      <c r="C15" s="310"/>
      <c r="D15" s="310"/>
      <c r="E15" s="310"/>
      <c r="F15" s="310"/>
      <c r="G15" s="335"/>
      <c r="H15" s="176"/>
      <c r="I15" s="175"/>
      <c r="J15" s="184"/>
      <c r="K15" s="184"/>
      <c r="L15" s="176"/>
      <c r="M15" s="97"/>
      <c r="N15" s="129"/>
      <c r="O15" s="184"/>
      <c r="P15" s="176"/>
      <c r="Q15" s="97"/>
      <c r="R15" s="129"/>
      <c r="S15" s="130"/>
      <c r="T15" s="97"/>
      <c r="U15" s="129"/>
      <c r="V15" s="129"/>
      <c r="W15" s="97"/>
      <c r="X15" s="129"/>
      <c r="Y15" s="130"/>
    </row>
    <row r="16" spans="1:25" s="144" customFormat="1" ht="15" customHeight="1" x14ac:dyDescent="0.25">
      <c r="A16" s="309"/>
      <c r="B16" s="310"/>
      <c r="C16" s="310"/>
      <c r="D16" s="310"/>
      <c r="E16" s="310"/>
      <c r="F16" s="310"/>
      <c r="G16" s="335"/>
      <c r="H16" s="176"/>
      <c r="I16" s="175"/>
      <c r="J16" s="184"/>
      <c r="K16" s="184"/>
      <c r="L16" s="176"/>
      <c r="M16" s="97"/>
      <c r="N16" s="129"/>
      <c r="O16" s="184"/>
      <c r="P16" s="176"/>
      <c r="Q16" s="97"/>
      <c r="R16" s="129"/>
      <c r="S16" s="130"/>
      <c r="T16" s="97"/>
      <c r="U16" s="129"/>
      <c r="V16" s="129"/>
      <c r="W16" s="97"/>
      <c r="X16" s="129"/>
      <c r="Y16" s="130"/>
    </row>
    <row r="17" spans="1:25" s="144" customFormat="1" ht="15" customHeight="1" x14ac:dyDescent="0.25">
      <c r="A17" s="309">
        <v>3</v>
      </c>
      <c r="B17" s="310"/>
      <c r="C17" s="310"/>
      <c r="D17" s="310"/>
      <c r="E17" s="310"/>
      <c r="F17" s="310"/>
      <c r="G17" s="335"/>
      <c r="H17" s="176"/>
      <c r="I17" s="175"/>
      <c r="J17" s="184"/>
      <c r="K17" s="184"/>
      <c r="L17" s="176"/>
      <c r="M17" s="97"/>
      <c r="N17" s="129"/>
      <c r="O17" s="184"/>
      <c r="P17" s="176"/>
      <c r="Q17" s="97"/>
      <c r="R17" s="129"/>
      <c r="S17" s="130"/>
      <c r="T17" s="97"/>
      <c r="U17" s="129"/>
      <c r="V17" s="129"/>
      <c r="W17" s="97"/>
      <c r="X17" s="129"/>
      <c r="Y17" s="130"/>
    </row>
    <row r="18" spans="1:25" s="144" customFormat="1" ht="15" customHeight="1" x14ac:dyDescent="0.25">
      <c r="A18" s="309"/>
      <c r="B18" s="310"/>
      <c r="C18" s="310"/>
      <c r="D18" s="310"/>
      <c r="E18" s="310"/>
      <c r="F18" s="310"/>
      <c r="G18" s="335"/>
      <c r="H18" s="176"/>
      <c r="I18" s="175"/>
      <c r="J18" s="184"/>
      <c r="K18" s="184"/>
      <c r="L18" s="176"/>
      <c r="M18" s="97"/>
      <c r="N18" s="129"/>
      <c r="O18" s="184"/>
      <c r="P18" s="176"/>
      <c r="Q18" s="97"/>
      <c r="R18" s="129"/>
      <c r="S18" s="130"/>
      <c r="T18" s="97"/>
      <c r="U18" s="129"/>
      <c r="V18" s="129"/>
      <c r="W18" s="97"/>
      <c r="X18" s="129"/>
      <c r="Y18" s="130"/>
    </row>
    <row r="19" spans="1:25" s="144" customFormat="1" ht="15" customHeight="1" x14ac:dyDescent="0.25">
      <c r="A19" s="309"/>
      <c r="B19" s="310"/>
      <c r="C19" s="310"/>
      <c r="D19" s="310"/>
      <c r="E19" s="310"/>
      <c r="F19" s="310"/>
      <c r="G19" s="335"/>
      <c r="H19" s="176"/>
      <c r="I19" s="175"/>
      <c r="J19" s="184"/>
      <c r="K19" s="184"/>
      <c r="L19" s="176"/>
      <c r="M19" s="97"/>
      <c r="N19" s="129"/>
      <c r="O19" s="184"/>
      <c r="P19" s="176"/>
      <c r="Q19" s="97"/>
      <c r="R19" s="129"/>
      <c r="S19" s="130"/>
      <c r="T19" s="97"/>
      <c r="U19" s="129"/>
      <c r="V19" s="129"/>
      <c r="W19" s="97"/>
      <c r="X19" s="129"/>
      <c r="Y19" s="130"/>
    </row>
    <row r="20" spans="1:25" s="144" customFormat="1" ht="15" customHeight="1" x14ac:dyDescent="0.25">
      <c r="A20" s="309"/>
      <c r="B20" s="310"/>
      <c r="C20" s="310"/>
      <c r="D20" s="310"/>
      <c r="E20" s="310"/>
      <c r="F20" s="310"/>
      <c r="G20" s="335"/>
      <c r="H20" s="176"/>
      <c r="I20" s="175"/>
      <c r="J20" s="184"/>
      <c r="K20" s="184"/>
      <c r="L20" s="176"/>
      <c r="M20" s="97"/>
      <c r="N20" s="129"/>
      <c r="O20" s="184"/>
      <c r="P20" s="176"/>
      <c r="Q20" s="97"/>
      <c r="R20" s="129"/>
      <c r="S20" s="130"/>
      <c r="T20" s="97"/>
      <c r="U20" s="129"/>
      <c r="V20" s="129"/>
      <c r="W20" s="97"/>
      <c r="X20" s="129"/>
      <c r="Y20" s="130"/>
    </row>
    <row r="21" spans="1:25" s="144" customFormat="1" ht="15" customHeight="1" x14ac:dyDescent="0.25">
      <c r="A21" s="309"/>
      <c r="B21" s="310"/>
      <c r="C21" s="310"/>
      <c r="D21" s="310"/>
      <c r="E21" s="310"/>
      <c r="F21" s="310"/>
      <c r="G21" s="335"/>
      <c r="H21" s="176"/>
      <c r="I21" s="175"/>
      <c r="J21" s="184"/>
      <c r="K21" s="184"/>
      <c r="L21" s="176"/>
      <c r="M21" s="97"/>
      <c r="N21" s="129"/>
      <c r="O21" s="184"/>
      <c r="P21" s="176"/>
      <c r="Q21" s="97"/>
      <c r="R21" s="129"/>
      <c r="S21" s="130"/>
      <c r="T21" s="97"/>
      <c r="U21" s="129"/>
      <c r="V21" s="129"/>
      <c r="W21" s="97"/>
      <c r="X21" s="129"/>
      <c r="Y21" s="130"/>
    </row>
    <row r="22" spans="1:25" s="144" customFormat="1" ht="15" customHeight="1" x14ac:dyDescent="0.25">
      <c r="A22" s="309"/>
      <c r="B22" s="310"/>
      <c r="C22" s="310"/>
      <c r="D22" s="310"/>
      <c r="E22" s="310"/>
      <c r="F22" s="310"/>
      <c r="G22" s="335"/>
      <c r="H22" s="176"/>
      <c r="I22" s="175"/>
      <c r="J22" s="184"/>
      <c r="K22" s="184"/>
      <c r="L22" s="176"/>
      <c r="M22" s="97"/>
      <c r="N22" s="129"/>
      <c r="O22" s="184"/>
      <c r="P22" s="176"/>
      <c r="Q22" s="97"/>
      <c r="R22" s="129"/>
      <c r="S22" s="130"/>
      <c r="T22" s="97"/>
      <c r="U22" s="129"/>
      <c r="V22" s="129"/>
      <c r="W22" s="97"/>
      <c r="X22" s="129"/>
      <c r="Y22" s="130"/>
    </row>
    <row r="23" spans="1:25" s="144" customFormat="1" ht="15" customHeight="1" x14ac:dyDescent="0.25">
      <c r="A23" s="309">
        <v>4</v>
      </c>
      <c r="B23" s="310"/>
      <c r="C23" s="310"/>
      <c r="D23" s="310"/>
      <c r="E23" s="310"/>
      <c r="F23" s="310"/>
      <c r="G23" s="335"/>
      <c r="H23" s="176"/>
      <c r="I23" s="175"/>
      <c r="J23" s="184"/>
      <c r="K23" s="184"/>
      <c r="L23" s="176"/>
      <c r="M23" s="97"/>
      <c r="N23" s="129"/>
      <c r="O23" s="184"/>
      <c r="P23" s="176"/>
      <c r="Q23" s="97"/>
      <c r="R23" s="129"/>
      <c r="S23" s="130"/>
      <c r="T23" s="97"/>
      <c r="U23" s="129"/>
      <c r="V23" s="129"/>
      <c r="W23" s="97"/>
      <c r="X23" s="129"/>
      <c r="Y23" s="130"/>
    </row>
    <row r="24" spans="1:25" s="144" customFormat="1" ht="15" customHeight="1" x14ac:dyDescent="0.25">
      <c r="A24" s="309"/>
      <c r="B24" s="310"/>
      <c r="C24" s="310"/>
      <c r="D24" s="310"/>
      <c r="E24" s="310"/>
      <c r="F24" s="310"/>
      <c r="G24" s="335"/>
      <c r="H24" s="176"/>
      <c r="I24" s="175"/>
      <c r="J24" s="184"/>
      <c r="K24" s="97"/>
      <c r="L24" s="129"/>
      <c r="M24" s="97"/>
      <c r="N24" s="129"/>
      <c r="O24" s="184"/>
      <c r="P24" s="176"/>
      <c r="Q24" s="97"/>
      <c r="R24" s="129"/>
      <c r="S24" s="130"/>
      <c r="T24" s="97"/>
      <c r="U24" s="129"/>
      <c r="V24" s="129"/>
      <c r="W24" s="97"/>
      <c r="X24" s="129"/>
      <c r="Y24" s="130"/>
    </row>
    <row r="25" spans="1:25" s="144" customFormat="1" ht="15" customHeight="1" x14ac:dyDescent="0.25">
      <c r="A25" s="309"/>
      <c r="B25" s="310"/>
      <c r="C25" s="310"/>
      <c r="D25" s="310"/>
      <c r="E25" s="310"/>
      <c r="F25" s="310"/>
      <c r="G25" s="335"/>
      <c r="H25" s="176"/>
      <c r="I25" s="175"/>
      <c r="J25" s="184"/>
      <c r="K25" s="97"/>
      <c r="L25" s="129"/>
      <c r="M25" s="97"/>
      <c r="N25" s="129"/>
      <c r="O25" s="184"/>
      <c r="P25" s="176"/>
      <c r="Q25" s="97"/>
      <c r="R25" s="129"/>
      <c r="S25" s="130"/>
      <c r="T25" s="97"/>
      <c r="U25" s="129"/>
      <c r="V25" s="129"/>
      <c r="W25" s="97"/>
      <c r="X25" s="129"/>
      <c r="Y25" s="130"/>
    </row>
    <row r="26" spans="1:25" s="144" customFormat="1" ht="15" customHeight="1" x14ac:dyDescent="0.25">
      <c r="A26" s="309"/>
      <c r="B26" s="310"/>
      <c r="C26" s="310"/>
      <c r="D26" s="310"/>
      <c r="E26" s="310"/>
      <c r="F26" s="310"/>
      <c r="G26" s="335"/>
      <c r="H26" s="176"/>
      <c r="I26" s="175"/>
      <c r="J26" s="184"/>
      <c r="K26" s="97"/>
      <c r="L26" s="129"/>
      <c r="M26" s="97"/>
      <c r="N26" s="129"/>
      <c r="O26" s="184"/>
      <c r="P26" s="176"/>
      <c r="Q26" s="97"/>
      <c r="R26" s="129"/>
      <c r="S26" s="130"/>
      <c r="T26" s="97"/>
      <c r="U26" s="129"/>
      <c r="V26" s="129"/>
      <c r="W26" s="97"/>
      <c r="X26" s="129"/>
      <c r="Y26" s="130"/>
    </row>
    <row r="27" spans="1:25" s="144" customFormat="1" ht="15" customHeight="1" x14ac:dyDescent="0.25">
      <c r="A27" s="309"/>
      <c r="B27" s="310"/>
      <c r="C27" s="310"/>
      <c r="D27" s="310"/>
      <c r="E27" s="310"/>
      <c r="F27" s="310"/>
      <c r="G27" s="335"/>
      <c r="H27" s="176"/>
      <c r="I27" s="175"/>
      <c r="J27" s="184"/>
      <c r="K27" s="97"/>
      <c r="L27" s="129"/>
      <c r="M27" s="97"/>
      <c r="N27" s="129"/>
      <c r="O27" s="184"/>
      <c r="P27" s="176"/>
      <c r="Q27" s="97"/>
      <c r="R27" s="129"/>
      <c r="S27" s="130"/>
      <c r="T27" s="97"/>
      <c r="U27" s="129"/>
      <c r="V27" s="129"/>
      <c r="W27" s="97"/>
      <c r="X27" s="129"/>
      <c r="Y27" s="130"/>
    </row>
    <row r="28" spans="1:25" s="144" customFormat="1" ht="15" customHeight="1" x14ac:dyDescent="0.25">
      <c r="A28" s="309"/>
      <c r="B28" s="310"/>
      <c r="C28" s="310"/>
      <c r="D28" s="310"/>
      <c r="E28" s="310"/>
      <c r="F28" s="310"/>
      <c r="G28" s="335"/>
      <c r="H28" s="176"/>
      <c r="I28" s="175"/>
      <c r="J28" s="184"/>
      <c r="K28" s="97"/>
      <c r="L28" s="129"/>
      <c r="M28" s="97"/>
      <c r="N28" s="129"/>
      <c r="O28" s="184"/>
      <c r="P28" s="176"/>
      <c r="Q28" s="97"/>
      <c r="R28" s="129"/>
      <c r="S28" s="130"/>
      <c r="T28" s="97"/>
      <c r="U28" s="129"/>
      <c r="V28" s="129"/>
      <c r="W28" s="97"/>
      <c r="X28" s="129"/>
      <c r="Y28" s="130"/>
    </row>
    <row r="29" spans="1:25" s="144" customFormat="1" ht="15" customHeight="1" x14ac:dyDescent="0.25">
      <c r="A29" s="309">
        <v>5</v>
      </c>
      <c r="B29" s="310"/>
      <c r="C29" s="310"/>
      <c r="D29" s="310"/>
      <c r="E29" s="310"/>
      <c r="F29" s="310"/>
      <c r="G29" s="335"/>
      <c r="H29" s="176"/>
      <c r="I29" s="175"/>
      <c r="J29" s="184"/>
      <c r="K29" s="97"/>
      <c r="L29" s="129"/>
      <c r="M29" s="97"/>
      <c r="N29" s="129"/>
      <c r="O29" s="184"/>
      <c r="P29" s="176"/>
      <c r="Q29" s="97"/>
      <c r="R29" s="129"/>
      <c r="S29" s="130"/>
      <c r="T29" s="97"/>
      <c r="U29" s="129"/>
      <c r="V29" s="129"/>
      <c r="W29" s="97"/>
      <c r="X29" s="129"/>
      <c r="Y29" s="130"/>
    </row>
    <row r="30" spans="1:25" s="144" customFormat="1" ht="15" customHeight="1" x14ac:dyDescent="0.25">
      <c r="A30" s="309"/>
      <c r="B30" s="310"/>
      <c r="C30" s="310"/>
      <c r="D30" s="310"/>
      <c r="E30" s="310"/>
      <c r="F30" s="310"/>
      <c r="G30" s="335"/>
      <c r="H30" s="176"/>
      <c r="I30" s="175"/>
      <c r="J30" s="184"/>
      <c r="K30" s="97"/>
      <c r="L30" s="129"/>
      <c r="M30" s="97"/>
      <c r="N30" s="129"/>
      <c r="O30" s="184"/>
      <c r="P30" s="176"/>
      <c r="Q30" s="97"/>
      <c r="R30" s="129"/>
      <c r="S30" s="130"/>
      <c r="T30" s="97"/>
      <c r="U30" s="129"/>
      <c r="V30" s="129"/>
      <c r="W30" s="97"/>
      <c r="X30" s="129"/>
      <c r="Y30" s="130"/>
    </row>
    <row r="31" spans="1:25" s="144" customFormat="1" ht="15" customHeight="1" x14ac:dyDescent="0.25">
      <c r="A31" s="309"/>
      <c r="B31" s="310"/>
      <c r="C31" s="310"/>
      <c r="D31" s="310"/>
      <c r="E31" s="310"/>
      <c r="F31" s="310"/>
      <c r="G31" s="335"/>
      <c r="H31" s="176"/>
      <c r="I31" s="175"/>
      <c r="J31" s="184"/>
      <c r="K31" s="97"/>
      <c r="L31" s="129"/>
      <c r="M31" s="97"/>
      <c r="N31" s="129"/>
      <c r="O31" s="184"/>
      <c r="P31" s="176"/>
      <c r="Q31" s="97"/>
      <c r="R31" s="129"/>
      <c r="S31" s="130"/>
      <c r="T31" s="97"/>
      <c r="U31" s="129"/>
      <c r="V31" s="129"/>
      <c r="W31" s="97"/>
      <c r="X31" s="129"/>
      <c r="Y31" s="130"/>
    </row>
    <row r="32" spans="1:25" s="144" customFormat="1" ht="15" customHeight="1" x14ac:dyDescent="0.25">
      <c r="A32" s="309"/>
      <c r="B32" s="310"/>
      <c r="C32" s="310"/>
      <c r="D32" s="310"/>
      <c r="E32" s="310"/>
      <c r="F32" s="310"/>
      <c r="G32" s="335"/>
      <c r="H32" s="176"/>
      <c r="I32" s="175"/>
      <c r="J32" s="184"/>
      <c r="K32" s="97"/>
      <c r="L32" s="129"/>
      <c r="M32" s="97"/>
      <c r="N32" s="129"/>
      <c r="O32" s="184"/>
      <c r="P32" s="176"/>
      <c r="Q32" s="97"/>
      <c r="R32" s="129"/>
      <c r="S32" s="130"/>
      <c r="T32" s="97"/>
      <c r="U32" s="129"/>
      <c r="V32" s="129"/>
      <c r="W32" s="97"/>
      <c r="X32" s="129"/>
      <c r="Y32" s="130"/>
    </row>
    <row r="33" spans="1:25" s="144" customFormat="1" ht="15" customHeight="1" x14ac:dyDescent="0.25">
      <c r="A33" s="309"/>
      <c r="B33" s="310"/>
      <c r="C33" s="310"/>
      <c r="D33" s="310"/>
      <c r="E33" s="310"/>
      <c r="F33" s="310"/>
      <c r="G33" s="335"/>
      <c r="H33" s="176"/>
      <c r="I33" s="175"/>
      <c r="J33" s="184"/>
      <c r="K33" s="97"/>
      <c r="L33" s="129"/>
      <c r="M33" s="97"/>
      <c r="N33" s="129"/>
      <c r="O33" s="184"/>
      <c r="P33" s="176"/>
      <c r="Q33" s="97"/>
      <c r="R33" s="129"/>
      <c r="S33" s="130"/>
      <c r="T33" s="97"/>
      <c r="U33" s="129"/>
      <c r="V33" s="129"/>
      <c r="W33" s="97"/>
      <c r="X33" s="129"/>
      <c r="Y33" s="130"/>
    </row>
    <row r="34" spans="1:25" s="144" customFormat="1" ht="15" customHeight="1" x14ac:dyDescent="0.25">
      <c r="A34" s="309"/>
      <c r="B34" s="310"/>
      <c r="C34" s="310"/>
      <c r="D34" s="310"/>
      <c r="E34" s="310"/>
      <c r="F34" s="310"/>
      <c r="G34" s="335"/>
      <c r="H34" s="176"/>
      <c r="I34" s="175"/>
      <c r="J34" s="184"/>
      <c r="K34" s="97"/>
      <c r="L34" s="129"/>
      <c r="M34" s="97"/>
      <c r="N34" s="129"/>
      <c r="O34" s="184"/>
      <c r="P34" s="176"/>
      <c r="Q34" s="97"/>
      <c r="R34" s="129"/>
      <c r="S34" s="130"/>
      <c r="T34" s="97"/>
      <c r="U34" s="129"/>
      <c r="V34" s="129"/>
      <c r="W34" s="97"/>
      <c r="X34" s="129"/>
      <c r="Y34" s="130"/>
    </row>
    <row r="35" spans="1:25" s="144" customFormat="1" ht="15" customHeight="1" x14ac:dyDescent="0.25">
      <c r="A35" s="309">
        <v>6</v>
      </c>
      <c r="B35" s="310"/>
      <c r="C35" s="310"/>
      <c r="D35" s="310"/>
      <c r="E35" s="310"/>
      <c r="F35" s="310"/>
      <c r="G35" s="335"/>
      <c r="H35" s="176"/>
      <c r="I35" s="175"/>
      <c r="J35" s="184"/>
      <c r="K35" s="97"/>
      <c r="L35" s="129"/>
      <c r="M35" s="97"/>
      <c r="N35" s="129"/>
      <c r="O35" s="184"/>
      <c r="P35" s="176"/>
      <c r="Q35" s="97"/>
      <c r="R35" s="129"/>
      <c r="S35" s="130"/>
      <c r="T35" s="97"/>
      <c r="U35" s="129"/>
      <c r="V35" s="129"/>
      <c r="W35" s="97"/>
      <c r="X35" s="129"/>
      <c r="Y35" s="130"/>
    </row>
    <row r="36" spans="1:25" s="144" customFormat="1" ht="15" customHeight="1" x14ac:dyDescent="0.25">
      <c r="A36" s="309"/>
      <c r="B36" s="310"/>
      <c r="C36" s="310"/>
      <c r="D36" s="310"/>
      <c r="E36" s="310"/>
      <c r="F36" s="310"/>
      <c r="G36" s="335"/>
      <c r="H36" s="176"/>
      <c r="I36" s="175"/>
      <c r="J36" s="184"/>
      <c r="K36" s="97"/>
      <c r="L36" s="129"/>
      <c r="M36" s="97"/>
      <c r="N36" s="129"/>
      <c r="O36" s="184"/>
      <c r="P36" s="176"/>
      <c r="Q36" s="97"/>
      <c r="R36" s="129"/>
      <c r="S36" s="130"/>
      <c r="T36" s="97"/>
      <c r="U36" s="129"/>
      <c r="V36" s="129"/>
      <c r="W36" s="97"/>
      <c r="X36" s="129"/>
      <c r="Y36" s="130"/>
    </row>
    <row r="37" spans="1:25" s="144" customFormat="1" ht="15" customHeight="1" x14ac:dyDescent="0.25">
      <c r="A37" s="309"/>
      <c r="B37" s="310"/>
      <c r="C37" s="310"/>
      <c r="D37" s="310"/>
      <c r="E37" s="310"/>
      <c r="F37" s="310"/>
      <c r="G37" s="335"/>
      <c r="H37" s="176"/>
      <c r="I37" s="175"/>
      <c r="J37" s="184"/>
      <c r="K37" s="97"/>
      <c r="L37" s="129"/>
      <c r="M37" s="97"/>
      <c r="N37" s="129"/>
      <c r="O37" s="184"/>
      <c r="P37" s="176"/>
      <c r="Q37" s="97"/>
      <c r="R37" s="129"/>
      <c r="S37" s="130"/>
      <c r="T37" s="97"/>
      <c r="U37" s="129"/>
      <c r="V37" s="129"/>
      <c r="W37" s="97"/>
      <c r="X37" s="129"/>
      <c r="Y37" s="130"/>
    </row>
    <row r="38" spans="1:25" s="144" customFormat="1" ht="15" customHeight="1" x14ac:dyDescent="0.25">
      <c r="A38" s="309"/>
      <c r="B38" s="310"/>
      <c r="C38" s="310"/>
      <c r="D38" s="310"/>
      <c r="E38" s="310"/>
      <c r="F38" s="310"/>
      <c r="G38" s="335"/>
      <c r="H38" s="176"/>
      <c r="I38" s="175"/>
      <c r="J38" s="184"/>
      <c r="K38" s="97"/>
      <c r="L38" s="129"/>
      <c r="M38" s="97"/>
      <c r="N38" s="129"/>
      <c r="O38" s="184"/>
      <c r="P38" s="176"/>
      <c r="Q38" s="97"/>
      <c r="R38" s="129"/>
      <c r="S38" s="130"/>
      <c r="T38" s="97"/>
      <c r="U38" s="129"/>
      <c r="V38" s="129"/>
      <c r="W38" s="97"/>
      <c r="X38" s="129"/>
      <c r="Y38" s="130"/>
    </row>
    <row r="39" spans="1:25" s="144" customFormat="1" ht="15" customHeight="1" x14ac:dyDescent="0.25">
      <c r="A39" s="309"/>
      <c r="B39" s="310"/>
      <c r="C39" s="310"/>
      <c r="D39" s="310"/>
      <c r="E39" s="310"/>
      <c r="F39" s="310"/>
      <c r="G39" s="335"/>
      <c r="H39" s="176"/>
      <c r="I39" s="175"/>
      <c r="J39" s="184"/>
      <c r="K39" s="97"/>
      <c r="L39" s="129"/>
      <c r="M39" s="97"/>
      <c r="N39" s="129"/>
      <c r="O39" s="184"/>
      <c r="P39" s="176"/>
      <c r="Q39" s="97"/>
      <c r="R39" s="129"/>
      <c r="S39" s="130"/>
      <c r="T39" s="97"/>
      <c r="U39" s="129"/>
      <c r="V39" s="129"/>
      <c r="W39" s="97"/>
      <c r="X39" s="129"/>
      <c r="Y39" s="130"/>
    </row>
    <row r="40" spans="1:25" s="144" customFormat="1" ht="15" customHeight="1" x14ac:dyDescent="0.25">
      <c r="A40" s="309"/>
      <c r="B40" s="310"/>
      <c r="C40" s="310"/>
      <c r="D40" s="310"/>
      <c r="E40" s="310"/>
      <c r="F40" s="310"/>
      <c r="G40" s="335"/>
      <c r="H40" s="176"/>
      <c r="I40" s="175"/>
      <c r="J40" s="184"/>
      <c r="K40" s="97"/>
      <c r="L40" s="129"/>
      <c r="M40" s="97"/>
      <c r="N40" s="129"/>
      <c r="O40" s="184"/>
      <c r="P40" s="176"/>
      <c r="Q40" s="97"/>
      <c r="R40" s="129"/>
      <c r="S40" s="130"/>
      <c r="T40" s="97"/>
      <c r="U40" s="129"/>
      <c r="V40" s="129"/>
      <c r="W40" s="97"/>
      <c r="X40" s="129"/>
      <c r="Y40" s="130"/>
    </row>
    <row r="41" spans="1:25" s="144" customFormat="1" ht="15" customHeight="1" x14ac:dyDescent="0.25">
      <c r="A41" s="309">
        <v>7</v>
      </c>
      <c r="B41" s="310"/>
      <c r="C41" s="310"/>
      <c r="D41" s="310"/>
      <c r="E41" s="310"/>
      <c r="F41" s="310"/>
      <c r="G41" s="335"/>
      <c r="H41" s="176"/>
      <c r="I41" s="175"/>
      <c r="J41" s="184"/>
      <c r="K41" s="97"/>
      <c r="L41" s="129"/>
      <c r="M41" s="97"/>
      <c r="N41" s="129"/>
      <c r="O41" s="184"/>
      <c r="P41" s="176"/>
      <c r="Q41" s="97"/>
      <c r="R41" s="129"/>
      <c r="S41" s="130"/>
      <c r="T41" s="97"/>
      <c r="U41" s="129"/>
      <c r="V41" s="129"/>
      <c r="W41" s="97"/>
      <c r="X41" s="129"/>
      <c r="Y41" s="130"/>
    </row>
    <row r="42" spans="1:25" s="144" customFormat="1" ht="15" customHeight="1" x14ac:dyDescent="0.25">
      <c r="A42" s="309"/>
      <c r="B42" s="310"/>
      <c r="C42" s="310"/>
      <c r="D42" s="310"/>
      <c r="E42" s="310"/>
      <c r="F42" s="310"/>
      <c r="G42" s="335"/>
      <c r="H42" s="176"/>
      <c r="I42" s="175"/>
      <c r="J42" s="184"/>
      <c r="K42" s="97"/>
      <c r="L42" s="129"/>
      <c r="M42" s="97"/>
      <c r="N42" s="129"/>
      <c r="O42" s="184"/>
      <c r="P42" s="176"/>
      <c r="Q42" s="97"/>
      <c r="R42" s="129"/>
      <c r="S42" s="130"/>
      <c r="T42" s="97"/>
      <c r="U42" s="129"/>
      <c r="V42" s="129"/>
      <c r="W42" s="97"/>
      <c r="X42" s="129"/>
      <c r="Y42" s="130"/>
    </row>
    <row r="43" spans="1:25" s="144" customFormat="1" ht="15" customHeight="1" x14ac:dyDescent="0.25">
      <c r="A43" s="309"/>
      <c r="B43" s="310"/>
      <c r="C43" s="310"/>
      <c r="D43" s="310"/>
      <c r="E43" s="310"/>
      <c r="F43" s="310"/>
      <c r="G43" s="335"/>
      <c r="H43" s="176"/>
      <c r="I43" s="175"/>
      <c r="J43" s="184"/>
      <c r="K43" s="97"/>
      <c r="L43" s="129"/>
      <c r="M43" s="97"/>
      <c r="N43" s="129"/>
      <c r="O43" s="184"/>
      <c r="P43" s="176"/>
      <c r="Q43" s="97"/>
      <c r="R43" s="129"/>
      <c r="S43" s="130"/>
      <c r="T43" s="97"/>
      <c r="U43" s="129"/>
      <c r="V43" s="129"/>
      <c r="W43" s="97"/>
      <c r="X43" s="129"/>
      <c r="Y43" s="130"/>
    </row>
    <row r="44" spans="1:25" s="144" customFormat="1" ht="15" customHeight="1" x14ac:dyDescent="0.25">
      <c r="A44" s="309"/>
      <c r="B44" s="310"/>
      <c r="C44" s="310"/>
      <c r="D44" s="310"/>
      <c r="E44" s="310"/>
      <c r="F44" s="310"/>
      <c r="G44" s="335"/>
      <c r="H44" s="176"/>
      <c r="I44" s="175"/>
      <c r="J44" s="184"/>
      <c r="K44" s="97"/>
      <c r="L44" s="129"/>
      <c r="M44" s="97"/>
      <c r="N44" s="129"/>
      <c r="O44" s="184"/>
      <c r="P44" s="176"/>
      <c r="Q44" s="97"/>
      <c r="R44" s="129"/>
      <c r="S44" s="130"/>
      <c r="T44" s="97"/>
      <c r="U44" s="129"/>
      <c r="V44" s="129"/>
      <c r="W44" s="97"/>
      <c r="X44" s="129"/>
      <c r="Y44" s="130"/>
    </row>
    <row r="45" spans="1:25" s="144" customFormat="1" ht="15" customHeight="1" x14ac:dyDescent="0.25">
      <c r="A45" s="309"/>
      <c r="B45" s="310"/>
      <c r="C45" s="310"/>
      <c r="D45" s="310"/>
      <c r="E45" s="310"/>
      <c r="F45" s="310"/>
      <c r="G45" s="335"/>
      <c r="H45" s="176"/>
      <c r="I45" s="175"/>
      <c r="J45" s="184"/>
      <c r="K45" s="97"/>
      <c r="L45" s="129"/>
      <c r="M45" s="97"/>
      <c r="N45" s="129"/>
      <c r="O45" s="184"/>
      <c r="P45" s="176"/>
      <c r="Q45" s="97"/>
      <c r="R45" s="129"/>
      <c r="S45" s="130"/>
      <c r="T45" s="97"/>
      <c r="U45" s="129"/>
      <c r="V45" s="129"/>
      <c r="W45" s="97"/>
      <c r="X45" s="129"/>
      <c r="Y45" s="130"/>
    </row>
    <row r="46" spans="1:25" s="144" customFormat="1" ht="15" customHeight="1" x14ac:dyDescent="0.25">
      <c r="A46" s="309"/>
      <c r="B46" s="310"/>
      <c r="C46" s="310"/>
      <c r="D46" s="310"/>
      <c r="E46" s="310"/>
      <c r="F46" s="310"/>
      <c r="G46" s="335"/>
      <c r="H46" s="176"/>
      <c r="I46" s="175"/>
      <c r="J46" s="184"/>
      <c r="K46" s="97"/>
      <c r="L46" s="129"/>
      <c r="M46" s="97"/>
      <c r="N46" s="129"/>
      <c r="O46" s="184"/>
      <c r="P46" s="176"/>
      <c r="Q46" s="97"/>
      <c r="R46" s="129"/>
      <c r="S46" s="130"/>
      <c r="T46" s="97"/>
      <c r="U46" s="129"/>
      <c r="V46" s="129"/>
      <c r="W46" s="97"/>
      <c r="X46" s="129"/>
      <c r="Y46" s="130"/>
    </row>
    <row r="47" spans="1:25" s="144" customFormat="1" ht="15" customHeight="1" x14ac:dyDescent="0.25">
      <c r="A47" s="309">
        <v>8</v>
      </c>
      <c r="B47" s="310"/>
      <c r="C47" s="310"/>
      <c r="D47" s="310"/>
      <c r="E47" s="310"/>
      <c r="F47" s="310"/>
      <c r="G47" s="335"/>
      <c r="H47" s="176"/>
      <c r="I47" s="175"/>
      <c r="J47" s="184"/>
      <c r="K47" s="97"/>
      <c r="L47" s="129"/>
      <c r="M47" s="97"/>
      <c r="N47" s="129"/>
      <c r="O47" s="184"/>
      <c r="P47" s="176"/>
      <c r="Q47" s="97"/>
      <c r="R47" s="129"/>
      <c r="S47" s="130"/>
      <c r="T47" s="97"/>
      <c r="U47" s="129"/>
      <c r="V47" s="129"/>
      <c r="W47" s="97"/>
      <c r="X47" s="129"/>
      <c r="Y47" s="130"/>
    </row>
    <row r="48" spans="1:25" s="144" customFormat="1" ht="15" customHeight="1" x14ac:dyDescent="0.25">
      <c r="A48" s="309"/>
      <c r="B48" s="310"/>
      <c r="C48" s="310"/>
      <c r="D48" s="310"/>
      <c r="E48" s="310"/>
      <c r="F48" s="310"/>
      <c r="G48" s="335"/>
      <c r="H48" s="176"/>
      <c r="I48" s="175"/>
      <c r="J48" s="184"/>
      <c r="K48" s="97"/>
      <c r="L48" s="129"/>
      <c r="M48" s="97"/>
      <c r="N48" s="129"/>
      <c r="O48" s="184"/>
      <c r="P48" s="176"/>
      <c r="Q48" s="97"/>
      <c r="R48" s="129"/>
      <c r="S48" s="130"/>
      <c r="T48" s="97"/>
      <c r="U48" s="129"/>
      <c r="V48" s="129"/>
      <c r="W48" s="97"/>
      <c r="X48" s="129"/>
      <c r="Y48" s="130"/>
    </row>
    <row r="49" spans="1:25" s="144" customFormat="1" ht="15" customHeight="1" x14ac:dyDescent="0.25">
      <c r="A49" s="309"/>
      <c r="B49" s="310"/>
      <c r="C49" s="310"/>
      <c r="D49" s="310"/>
      <c r="E49" s="310"/>
      <c r="F49" s="310"/>
      <c r="G49" s="335"/>
      <c r="H49" s="176"/>
      <c r="I49" s="175"/>
      <c r="J49" s="184"/>
      <c r="K49" s="97"/>
      <c r="L49" s="129"/>
      <c r="M49" s="97"/>
      <c r="N49" s="129"/>
      <c r="O49" s="184"/>
      <c r="P49" s="176"/>
      <c r="Q49" s="97"/>
      <c r="R49" s="129"/>
      <c r="S49" s="130"/>
      <c r="T49" s="97"/>
      <c r="U49" s="129"/>
      <c r="V49" s="129"/>
      <c r="W49" s="97"/>
      <c r="X49" s="129"/>
      <c r="Y49" s="130"/>
    </row>
    <row r="50" spans="1:25" s="144" customFormat="1" ht="15" customHeight="1" x14ac:dyDescent="0.25">
      <c r="A50" s="309"/>
      <c r="B50" s="310"/>
      <c r="C50" s="310"/>
      <c r="D50" s="310"/>
      <c r="E50" s="310"/>
      <c r="F50" s="310"/>
      <c r="G50" s="335"/>
      <c r="H50" s="176"/>
      <c r="I50" s="175"/>
      <c r="J50" s="184"/>
      <c r="K50" s="97"/>
      <c r="L50" s="129"/>
      <c r="M50" s="97"/>
      <c r="N50" s="129"/>
      <c r="O50" s="184"/>
      <c r="P50" s="176"/>
      <c r="Q50" s="97"/>
      <c r="R50" s="129"/>
      <c r="S50" s="130"/>
      <c r="T50" s="97"/>
      <c r="U50" s="129"/>
      <c r="V50" s="129"/>
      <c r="W50" s="97"/>
      <c r="X50" s="129"/>
      <c r="Y50" s="130"/>
    </row>
    <row r="51" spans="1:25" s="144" customFormat="1" ht="15" customHeight="1" x14ac:dyDescent="0.25">
      <c r="A51" s="309"/>
      <c r="B51" s="310"/>
      <c r="C51" s="310"/>
      <c r="D51" s="310"/>
      <c r="E51" s="310"/>
      <c r="F51" s="310"/>
      <c r="G51" s="335"/>
      <c r="H51" s="176"/>
      <c r="I51" s="175"/>
      <c r="J51" s="184"/>
      <c r="K51" s="97"/>
      <c r="L51" s="129"/>
      <c r="M51" s="97"/>
      <c r="N51" s="129"/>
      <c r="O51" s="184"/>
      <c r="P51" s="176"/>
      <c r="Q51" s="97"/>
      <c r="R51" s="129"/>
      <c r="S51" s="130"/>
      <c r="T51" s="97"/>
      <c r="U51" s="129"/>
      <c r="V51" s="129"/>
      <c r="W51" s="97"/>
      <c r="X51" s="129"/>
      <c r="Y51" s="130"/>
    </row>
    <row r="52" spans="1:25" s="144" customFormat="1" ht="15" customHeight="1" x14ac:dyDescent="0.25">
      <c r="A52" s="309"/>
      <c r="B52" s="310"/>
      <c r="C52" s="310"/>
      <c r="D52" s="310"/>
      <c r="E52" s="310"/>
      <c r="F52" s="310"/>
      <c r="G52" s="335"/>
      <c r="H52" s="176"/>
      <c r="I52" s="175"/>
      <c r="J52" s="184"/>
      <c r="K52" s="97"/>
      <c r="L52" s="129"/>
      <c r="M52" s="97"/>
      <c r="N52" s="129"/>
      <c r="O52" s="184"/>
      <c r="P52" s="176"/>
      <c r="Q52" s="97"/>
      <c r="R52" s="129"/>
      <c r="S52" s="130"/>
      <c r="T52" s="97"/>
      <c r="U52" s="129"/>
      <c r="V52" s="129"/>
      <c r="W52" s="97"/>
      <c r="X52" s="129"/>
      <c r="Y52" s="130"/>
    </row>
    <row r="53" spans="1:25" s="144" customFormat="1" ht="15" customHeight="1" x14ac:dyDescent="0.25">
      <c r="A53" s="309">
        <v>9</v>
      </c>
      <c r="B53" s="310"/>
      <c r="C53" s="310"/>
      <c r="D53" s="310"/>
      <c r="E53" s="310"/>
      <c r="F53" s="310"/>
      <c r="G53" s="335"/>
      <c r="H53" s="176"/>
      <c r="I53" s="175"/>
      <c r="J53" s="184"/>
      <c r="K53" s="97"/>
      <c r="L53" s="129"/>
      <c r="M53" s="97"/>
      <c r="N53" s="129"/>
      <c r="O53" s="184"/>
      <c r="P53" s="176"/>
      <c r="Q53" s="97"/>
      <c r="R53" s="129"/>
      <c r="S53" s="130"/>
      <c r="T53" s="97"/>
      <c r="U53" s="129"/>
      <c r="V53" s="129"/>
      <c r="W53" s="97"/>
      <c r="X53" s="129"/>
      <c r="Y53" s="130"/>
    </row>
    <row r="54" spans="1:25" s="144" customFormat="1" ht="15" customHeight="1" x14ac:dyDescent="0.25">
      <c r="A54" s="309"/>
      <c r="B54" s="310"/>
      <c r="C54" s="310"/>
      <c r="D54" s="310"/>
      <c r="E54" s="310"/>
      <c r="F54" s="310"/>
      <c r="G54" s="335"/>
      <c r="H54" s="176"/>
      <c r="I54" s="175"/>
      <c r="J54" s="184"/>
      <c r="K54" s="97"/>
      <c r="L54" s="129"/>
      <c r="M54" s="97"/>
      <c r="N54" s="129"/>
      <c r="O54" s="184"/>
      <c r="P54" s="176"/>
      <c r="Q54" s="97"/>
      <c r="R54" s="129"/>
      <c r="S54" s="130"/>
      <c r="T54" s="97"/>
      <c r="U54" s="129"/>
      <c r="V54" s="129"/>
      <c r="W54" s="97"/>
      <c r="X54" s="129"/>
      <c r="Y54" s="130"/>
    </row>
    <row r="55" spans="1:25" s="144" customFormat="1" ht="15" customHeight="1" x14ac:dyDescent="0.25">
      <c r="A55" s="309"/>
      <c r="B55" s="310"/>
      <c r="C55" s="310"/>
      <c r="D55" s="310"/>
      <c r="E55" s="310"/>
      <c r="F55" s="310"/>
      <c r="G55" s="335"/>
      <c r="H55" s="176"/>
      <c r="I55" s="175"/>
      <c r="J55" s="184"/>
      <c r="K55" s="97"/>
      <c r="L55" s="129"/>
      <c r="M55" s="97"/>
      <c r="N55" s="129"/>
      <c r="O55" s="184"/>
      <c r="P55" s="176"/>
      <c r="Q55" s="97"/>
      <c r="R55" s="129"/>
      <c r="S55" s="130"/>
      <c r="T55" s="97"/>
      <c r="U55" s="129"/>
      <c r="V55" s="129"/>
      <c r="W55" s="97"/>
      <c r="X55" s="129"/>
      <c r="Y55" s="130"/>
    </row>
    <row r="56" spans="1:25" s="144" customFormat="1" ht="15" customHeight="1" x14ac:dyDescent="0.25">
      <c r="A56" s="309"/>
      <c r="B56" s="310"/>
      <c r="C56" s="310"/>
      <c r="D56" s="310"/>
      <c r="E56" s="310"/>
      <c r="F56" s="310"/>
      <c r="G56" s="335"/>
      <c r="H56" s="176"/>
      <c r="I56" s="175"/>
      <c r="J56" s="184"/>
      <c r="K56" s="97"/>
      <c r="L56" s="129"/>
      <c r="M56" s="97"/>
      <c r="N56" s="129"/>
      <c r="O56" s="184"/>
      <c r="P56" s="176"/>
      <c r="Q56" s="97"/>
      <c r="R56" s="129"/>
      <c r="S56" s="130"/>
      <c r="T56" s="97"/>
      <c r="U56" s="129"/>
      <c r="V56" s="129"/>
      <c r="W56" s="97"/>
      <c r="X56" s="129"/>
      <c r="Y56" s="130"/>
    </row>
    <row r="57" spans="1:25" s="144" customFormat="1" ht="15" customHeight="1" x14ac:dyDescent="0.25">
      <c r="A57" s="309"/>
      <c r="B57" s="310"/>
      <c r="C57" s="310"/>
      <c r="D57" s="310"/>
      <c r="E57" s="310"/>
      <c r="F57" s="310"/>
      <c r="G57" s="335"/>
      <c r="H57" s="176"/>
      <c r="I57" s="175"/>
      <c r="J57" s="184"/>
      <c r="K57" s="97"/>
      <c r="L57" s="129"/>
      <c r="M57" s="97"/>
      <c r="N57" s="129"/>
      <c r="O57" s="184"/>
      <c r="P57" s="176"/>
      <c r="Q57" s="97"/>
      <c r="R57" s="129"/>
      <c r="S57" s="130"/>
      <c r="T57" s="97"/>
      <c r="U57" s="129"/>
      <c r="V57" s="129"/>
      <c r="W57" s="97"/>
      <c r="X57" s="129"/>
      <c r="Y57" s="130"/>
    </row>
    <row r="58" spans="1:25" s="144" customFormat="1" ht="15" customHeight="1" x14ac:dyDescent="0.25">
      <c r="A58" s="309"/>
      <c r="B58" s="310"/>
      <c r="C58" s="310"/>
      <c r="D58" s="310"/>
      <c r="E58" s="310"/>
      <c r="F58" s="310"/>
      <c r="G58" s="335"/>
      <c r="H58" s="176"/>
      <c r="I58" s="175"/>
      <c r="J58" s="184"/>
      <c r="K58" s="97"/>
      <c r="L58" s="129"/>
      <c r="M58" s="97"/>
      <c r="N58" s="129"/>
      <c r="O58" s="184"/>
      <c r="P58" s="176"/>
      <c r="Q58" s="97"/>
      <c r="R58" s="129"/>
      <c r="S58" s="130"/>
      <c r="T58" s="97"/>
      <c r="U58" s="129"/>
      <c r="V58" s="129"/>
      <c r="W58" s="97"/>
      <c r="X58" s="129"/>
      <c r="Y58" s="130"/>
    </row>
    <row r="59" spans="1:25" s="144" customFormat="1" ht="15" customHeight="1" x14ac:dyDescent="0.25">
      <c r="A59" s="309">
        <v>10</v>
      </c>
      <c r="B59" s="310"/>
      <c r="C59" s="310"/>
      <c r="D59" s="310"/>
      <c r="E59" s="310"/>
      <c r="F59" s="310"/>
      <c r="G59" s="335"/>
      <c r="H59" s="176"/>
      <c r="I59" s="175"/>
      <c r="J59" s="184"/>
      <c r="K59" s="97"/>
      <c r="L59" s="129"/>
      <c r="M59" s="97"/>
      <c r="N59" s="129"/>
      <c r="O59" s="184"/>
      <c r="P59" s="176"/>
      <c r="Q59" s="97"/>
      <c r="R59" s="129"/>
      <c r="S59" s="130"/>
      <c r="T59" s="97"/>
      <c r="U59" s="129"/>
      <c r="V59" s="129"/>
      <c r="W59" s="97"/>
      <c r="X59" s="129"/>
      <c r="Y59" s="130"/>
    </row>
    <row r="60" spans="1:25" s="144" customFormat="1" ht="15" customHeight="1" x14ac:dyDescent="0.25">
      <c r="A60" s="309"/>
      <c r="B60" s="310"/>
      <c r="C60" s="310"/>
      <c r="D60" s="310"/>
      <c r="E60" s="310"/>
      <c r="F60" s="310"/>
      <c r="G60" s="335"/>
      <c r="H60" s="176"/>
      <c r="I60" s="175"/>
      <c r="J60" s="184"/>
      <c r="K60" s="97"/>
      <c r="L60" s="129"/>
      <c r="M60" s="97"/>
      <c r="N60" s="129"/>
      <c r="O60" s="184"/>
      <c r="P60" s="176"/>
      <c r="Q60" s="97"/>
      <c r="R60" s="129"/>
      <c r="S60" s="130"/>
      <c r="T60" s="97"/>
      <c r="U60" s="129"/>
      <c r="V60" s="129"/>
      <c r="W60" s="97"/>
      <c r="X60" s="129"/>
      <c r="Y60" s="130"/>
    </row>
    <row r="61" spans="1:25" s="144" customFormat="1" ht="15" customHeight="1" x14ac:dyDescent="0.25">
      <c r="A61" s="309"/>
      <c r="B61" s="310"/>
      <c r="C61" s="310"/>
      <c r="D61" s="310"/>
      <c r="E61" s="310"/>
      <c r="F61" s="310"/>
      <c r="G61" s="335"/>
      <c r="H61" s="176"/>
      <c r="I61" s="175"/>
      <c r="J61" s="184"/>
      <c r="K61" s="97"/>
      <c r="L61" s="129"/>
      <c r="M61" s="97"/>
      <c r="N61" s="129"/>
      <c r="O61" s="184"/>
      <c r="P61" s="176"/>
      <c r="Q61" s="97"/>
      <c r="R61" s="129"/>
      <c r="S61" s="130"/>
      <c r="T61" s="97"/>
      <c r="U61" s="129"/>
      <c r="V61" s="129"/>
      <c r="W61" s="97"/>
      <c r="X61" s="129"/>
      <c r="Y61" s="130"/>
    </row>
    <row r="62" spans="1:25" s="144" customFormat="1" ht="15" customHeight="1" x14ac:dyDescent="0.25">
      <c r="A62" s="309"/>
      <c r="B62" s="310"/>
      <c r="C62" s="310"/>
      <c r="D62" s="310"/>
      <c r="E62" s="310"/>
      <c r="F62" s="310"/>
      <c r="G62" s="335"/>
      <c r="H62" s="176"/>
      <c r="I62" s="175"/>
      <c r="J62" s="184"/>
      <c r="K62" s="97"/>
      <c r="L62" s="129"/>
      <c r="M62" s="97"/>
      <c r="N62" s="129"/>
      <c r="O62" s="184"/>
      <c r="P62" s="176"/>
      <c r="Q62" s="97"/>
      <c r="R62" s="129"/>
      <c r="S62" s="130"/>
      <c r="T62" s="97"/>
      <c r="U62" s="129"/>
      <c r="V62" s="129"/>
      <c r="W62" s="97"/>
      <c r="X62" s="129"/>
      <c r="Y62" s="130"/>
    </row>
    <row r="63" spans="1:25" s="144" customFormat="1" ht="15" customHeight="1" x14ac:dyDescent="0.25">
      <c r="A63" s="309"/>
      <c r="B63" s="310"/>
      <c r="C63" s="310"/>
      <c r="D63" s="310"/>
      <c r="E63" s="310"/>
      <c r="F63" s="310"/>
      <c r="G63" s="335"/>
      <c r="H63" s="176"/>
      <c r="I63" s="175"/>
      <c r="J63" s="184"/>
      <c r="K63" s="97"/>
      <c r="L63" s="129"/>
      <c r="M63" s="97"/>
      <c r="N63" s="129"/>
      <c r="O63" s="184"/>
      <c r="P63" s="176"/>
      <c r="Q63" s="97"/>
      <c r="R63" s="129"/>
      <c r="S63" s="130"/>
      <c r="T63" s="97"/>
      <c r="U63" s="129"/>
      <c r="V63" s="129"/>
      <c r="W63" s="97"/>
      <c r="X63" s="129"/>
      <c r="Y63" s="130"/>
    </row>
    <row r="64" spans="1:25" s="144" customFormat="1" ht="15" customHeight="1" x14ac:dyDescent="0.25">
      <c r="A64" s="309"/>
      <c r="B64" s="310"/>
      <c r="C64" s="310"/>
      <c r="D64" s="310"/>
      <c r="E64" s="310"/>
      <c r="F64" s="310"/>
      <c r="G64" s="335"/>
      <c r="H64" s="176"/>
      <c r="I64" s="175"/>
      <c r="J64" s="184"/>
      <c r="K64" s="97"/>
      <c r="L64" s="129"/>
      <c r="M64" s="97"/>
      <c r="N64" s="129"/>
      <c r="O64" s="184"/>
      <c r="P64" s="176"/>
      <c r="Q64" s="97"/>
      <c r="R64" s="129"/>
      <c r="S64" s="130"/>
      <c r="T64" s="97"/>
      <c r="U64" s="129"/>
      <c r="V64" s="129"/>
      <c r="W64" s="97"/>
      <c r="X64" s="129"/>
      <c r="Y64" s="130"/>
    </row>
  </sheetData>
  <sheetProtection algorithmName="SHA-512" hashValue="HCW4fSlCFM23pp6UDARx2PnokShVmZ/d3ydWXsBy7ihqibv+UiDo0lb0S/DvnMDCIpi2bgWHyyaFB3vhHdTmxQ==" saltValue="goD0NFf5fqwvTkRAqjzC1g==" spinCount="100000" sheet="1" objects="1" scenarios="1" formatCells="0" formatColumns="0" formatRows="0"/>
  <mergeCells count="99">
    <mergeCell ref="B59:B64"/>
    <mergeCell ref="C59:C64"/>
    <mergeCell ref="D59:D64"/>
    <mergeCell ref="E59:E64"/>
    <mergeCell ref="G59:G64"/>
    <mergeCell ref="F59:F64"/>
    <mergeCell ref="F53:F58"/>
    <mergeCell ref="G53:G58"/>
    <mergeCell ref="A47:A52"/>
    <mergeCell ref="B47:B52"/>
    <mergeCell ref="C47:C52"/>
    <mergeCell ref="D47:D52"/>
    <mergeCell ref="E47:E52"/>
    <mergeCell ref="F47:F52"/>
    <mergeCell ref="A53:A58"/>
    <mergeCell ref="B53:B58"/>
    <mergeCell ref="C53:C58"/>
    <mergeCell ref="D53:D58"/>
    <mergeCell ref="E53:E58"/>
    <mergeCell ref="A59:A64"/>
    <mergeCell ref="F41:F46"/>
    <mergeCell ref="G41:G46"/>
    <mergeCell ref="A35:A40"/>
    <mergeCell ref="B35:B40"/>
    <mergeCell ref="C35:C40"/>
    <mergeCell ref="D35:D40"/>
    <mergeCell ref="E35:E40"/>
    <mergeCell ref="F35:F40"/>
    <mergeCell ref="A41:A46"/>
    <mergeCell ref="B41:B46"/>
    <mergeCell ref="C41:C46"/>
    <mergeCell ref="D41:D46"/>
    <mergeCell ref="E41:E46"/>
    <mergeCell ref="G35:G40"/>
    <mergeCell ref="G47:G52"/>
    <mergeCell ref="F29:F34"/>
    <mergeCell ref="G29:G34"/>
    <mergeCell ref="A23:A28"/>
    <mergeCell ref="B23:B28"/>
    <mergeCell ref="C23:C28"/>
    <mergeCell ref="D23:D28"/>
    <mergeCell ref="E23:E28"/>
    <mergeCell ref="F23:F28"/>
    <mergeCell ref="A29:A34"/>
    <mergeCell ref="B29:B34"/>
    <mergeCell ref="C29:C34"/>
    <mergeCell ref="D29:D34"/>
    <mergeCell ref="E29:E34"/>
    <mergeCell ref="G23:G28"/>
    <mergeCell ref="F17:F22"/>
    <mergeCell ref="G17:G22"/>
    <mergeCell ref="A11:A16"/>
    <mergeCell ref="B11:B16"/>
    <mergeCell ref="C11:C16"/>
    <mergeCell ref="D11:D16"/>
    <mergeCell ref="E11:E16"/>
    <mergeCell ref="F11:F16"/>
    <mergeCell ref="A17:A22"/>
    <mergeCell ref="B17:B22"/>
    <mergeCell ref="C17:C22"/>
    <mergeCell ref="D17:D22"/>
    <mergeCell ref="E17:E22"/>
    <mergeCell ref="G11:G16"/>
    <mergeCell ref="F5:F10"/>
    <mergeCell ref="G5:G10"/>
    <mergeCell ref="S3:S4"/>
    <mergeCell ref="T3:T4"/>
    <mergeCell ref="U3:U4"/>
    <mergeCell ref="G3:G4"/>
    <mergeCell ref="H3:H4"/>
    <mergeCell ref="O3:O4"/>
    <mergeCell ref="P3:P4"/>
    <mergeCell ref="M3:M4"/>
    <mergeCell ref="N3:N4"/>
    <mergeCell ref="K3:K4"/>
    <mergeCell ref="L3:L4"/>
    <mergeCell ref="I3:I4"/>
    <mergeCell ref="J3:J4"/>
    <mergeCell ref="A5:A10"/>
    <mergeCell ref="B5:B10"/>
    <mergeCell ref="C5:C10"/>
    <mergeCell ref="D5:D10"/>
    <mergeCell ref="E5:E10"/>
    <mergeCell ref="W2:Y2"/>
    <mergeCell ref="A3:A4"/>
    <mergeCell ref="B3:B4"/>
    <mergeCell ref="C3:C4"/>
    <mergeCell ref="D3:D4"/>
    <mergeCell ref="E3:E4"/>
    <mergeCell ref="F3:F4"/>
    <mergeCell ref="Q3:Q4"/>
    <mergeCell ref="R3:R4"/>
    <mergeCell ref="A2:G2"/>
    <mergeCell ref="H2:S2"/>
    <mergeCell ref="T2:V2"/>
    <mergeCell ref="Y3:Y4"/>
    <mergeCell ref="V3:V4"/>
    <mergeCell ref="W3:W4"/>
    <mergeCell ref="X3:X4"/>
  </mergeCells>
  <pageMargins left="0.70866141732283472" right="0.70866141732283472" top="0.74803149606299213" bottom="0.74803149606299213" header="0.31496062992125984" footer="0.31496062992125984"/>
  <pageSetup paperSize="9" scale="52" orientation="landscape" r:id="rId1"/>
  <headerFooter>
    <oddHeader>&amp;L&amp;G&amp;C&amp;"Arial,Negrita"&amp;12MAPA Y PLAN DE MANEJO DE RIESGOS Y OPORTUNIDADES</oddHeader>
    <oddFooter>&amp;C&amp;N&amp;RDES-FM-12
V11</oddFooter>
  </headerFooter>
  <colBreaks count="1" manualBreakCount="1">
    <brk id="13" max="63" man="1"/>
  </colBreaks>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DF6AD84E-3965-4617-8A8E-C88D4DEA0827}">
          <x14:formula1>
            <xm:f>Hoja1!$A$26:$A$39</xm:f>
          </x14:formula1>
          <xm:sqref>B5:B64</xm:sqref>
        </x14:dataValidation>
        <x14:dataValidation type="list" allowBlank="1" showInputMessage="1" showErrorMessage="1" xr:uid="{2C433F0B-6284-4476-BCF7-E597BB3541DC}">
          <x14:formula1>
            <xm:f>Hoja1!$B$26:$B$39</xm:f>
          </x14:formula1>
          <xm:sqref>C5:C64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U140"/>
  <sheetViews>
    <sheetView zoomScale="50" zoomScaleNormal="50" workbookViewId="0">
      <selection activeCell="AX20" sqref="AX20"/>
    </sheetView>
  </sheetViews>
  <sheetFormatPr baseColWidth="10" defaultColWidth="11.42578125" defaultRowHeight="15" x14ac:dyDescent="0.25"/>
  <cols>
    <col min="2" max="39" width="5.7109375" customWidth="1"/>
    <col min="41" max="46" width="5.7109375" customWidth="1"/>
  </cols>
  <sheetData>
    <row r="1" spans="1:99" x14ac:dyDescent="0.2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row>
    <row r="2" spans="1:99" ht="18" customHeight="1" x14ac:dyDescent="0.25">
      <c r="A2" s="56"/>
      <c r="B2" s="461" t="s">
        <v>372</v>
      </c>
      <c r="C2" s="461"/>
      <c r="D2" s="461"/>
      <c r="E2" s="461"/>
      <c r="F2" s="461"/>
      <c r="G2" s="461"/>
      <c r="H2" s="461"/>
      <c r="I2" s="461"/>
      <c r="J2" s="429" t="s">
        <v>15</v>
      </c>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row>
    <row r="3" spans="1:99" ht="18.75" customHeight="1" x14ac:dyDescent="0.25">
      <c r="A3" s="56"/>
      <c r="B3" s="461"/>
      <c r="C3" s="461"/>
      <c r="D3" s="461"/>
      <c r="E3" s="461"/>
      <c r="F3" s="461"/>
      <c r="G3" s="461"/>
      <c r="H3" s="461"/>
      <c r="I3" s="461"/>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row>
    <row r="4" spans="1:99" ht="15" customHeight="1" x14ac:dyDescent="0.25">
      <c r="A4" s="56"/>
      <c r="B4" s="461"/>
      <c r="C4" s="461"/>
      <c r="D4" s="461"/>
      <c r="E4" s="461"/>
      <c r="F4" s="461"/>
      <c r="G4" s="461"/>
      <c r="H4" s="461"/>
      <c r="I4" s="461"/>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row>
    <row r="5" spans="1:99" ht="15.75" thickBot="1" x14ac:dyDescent="0.3">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row>
    <row r="6" spans="1:99" ht="15" customHeight="1" x14ac:dyDescent="0.25">
      <c r="A6" s="56"/>
      <c r="B6" s="376" t="s">
        <v>231</v>
      </c>
      <c r="C6" s="376"/>
      <c r="D6" s="377"/>
      <c r="E6" s="414" t="s">
        <v>373</v>
      </c>
      <c r="F6" s="415"/>
      <c r="G6" s="415"/>
      <c r="H6" s="415"/>
      <c r="I6" s="416"/>
      <c r="J6" s="425" t="e">
        <f>IF(AND(' RIESGOS DE GESTION'!#REF!="Muy Alta",' RIESGOS DE GESTION'!#REF!="Leve"),CONCATENATE("R",' RIESGOS DE GESTION'!#REF!),"")</f>
        <v>#REF!</v>
      </c>
      <c r="K6" s="426"/>
      <c r="L6" s="426" t="e">
        <f>IF(AND(' RIESGOS DE GESTION'!#REF!="Muy Alta",' RIESGOS DE GESTION'!#REF!="Leve"),CONCATENATE("R",' RIESGOS DE GESTION'!#REF!),"")</f>
        <v>#REF!</v>
      </c>
      <c r="M6" s="426"/>
      <c r="N6" s="426" t="e">
        <f>IF(AND(' RIESGOS DE GESTION'!#REF!="Muy Alta",' RIESGOS DE GESTION'!#REF!="Leve"),CONCATENATE("R",' RIESGOS DE GESTION'!#REF!),"")</f>
        <v>#REF!</v>
      </c>
      <c r="O6" s="428"/>
      <c r="P6" s="425" t="e">
        <f>IF(AND(' RIESGOS DE GESTION'!#REF!="Muy Alta",' RIESGOS DE GESTION'!#REF!="Menor"),CONCATENATE("R",' RIESGOS DE GESTION'!#REF!),"")</f>
        <v>#REF!</v>
      </c>
      <c r="Q6" s="426"/>
      <c r="R6" s="426" t="e">
        <f>IF(AND(' RIESGOS DE GESTION'!#REF!="Muy Alta",' RIESGOS DE GESTION'!#REF!="Menor"),CONCATENATE("R",' RIESGOS DE GESTION'!#REF!),"")</f>
        <v>#REF!</v>
      </c>
      <c r="S6" s="426"/>
      <c r="T6" s="426" t="e">
        <f>IF(AND(' RIESGOS DE GESTION'!#REF!="Muy Alta",' RIESGOS DE GESTION'!#REF!="Menor"),CONCATENATE("R",' RIESGOS DE GESTION'!#REF!),"")</f>
        <v>#REF!</v>
      </c>
      <c r="U6" s="428"/>
      <c r="V6" s="425" t="e">
        <f>IF(AND(' RIESGOS DE GESTION'!#REF!="Muy Alta",' RIESGOS DE GESTION'!#REF!="Moderado"),CONCATENATE("R",' RIESGOS DE GESTION'!#REF!),"")</f>
        <v>#REF!</v>
      </c>
      <c r="W6" s="426"/>
      <c r="X6" s="426" t="e">
        <f>IF(AND(' RIESGOS DE GESTION'!#REF!="Muy Alta",' RIESGOS DE GESTION'!#REF!="Moderado"),CONCATENATE("R",' RIESGOS DE GESTION'!#REF!),"")</f>
        <v>#REF!</v>
      </c>
      <c r="Y6" s="426"/>
      <c r="Z6" s="426" t="e">
        <f>IF(AND(' RIESGOS DE GESTION'!#REF!="Muy Alta",' RIESGOS DE GESTION'!#REF!="Moderado"),CONCATENATE("R",' RIESGOS DE GESTION'!#REF!),"")</f>
        <v>#REF!</v>
      </c>
      <c r="AA6" s="428"/>
      <c r="AB6" s="425" t="e">
        <f>IF(AND(' RIESGOS DE GESTION'!#REF!="Muy Alta",' RIESGOS DE GESTION'!#REF!="Mayor"),CONCATENATE("R",' RIESGOS DE GESTION'!#REF!),"")</f>
        <v>#REF!</v>
      </c>
      <c r="AC6" s="426"/>
      <c r="AD6" s="426" t="e">
        <f>IF(AND(' RIESGOS DE GESTION'!#REF!="Muy Alta",' RIESGOS DE GESTION'!#REF!="Mayor"),CONCATENATE("R",' RIESGOS DE GESTION'!#REF!),"")</f>
        <v>#REF!</v>
      </c>
      <c r="AE6" s="426"/>
      <c r="AF6" s="426" t="e">
        <f>IF(AND(' RIESGOS DE GESTION'!#REF!="Muy Alta",' RIESGOS DE GESTION'!#REF!="Mayor"),CONCATENATE("R",' RIESGOS DE GESTION'!#REF!),"")</f>
        <v>#REF!</v>
      </c>
      <c r="AG6" s="428"/>
      <c r="AH6" s="440" t="e">
        <f>IF(AND(' RIESGOS DE GESTION'!#REF!="Muy Alta",' RIESGOS DE GESTION'!#REF!="Catastrófico"),CONCATENATE("R",' RIESGOS DE GESTION'!#REF!),"")</f>
        <v>#REF!</v>
      </c>
      <c r="AI6" s="441"/>
      <c r="AJ6" s="441" t="e">
        <f>IF(AND(' RIESGOS DE GESTION'!#REF!="Muy Alta",' RIESGOS DE GESTION'!#REF!="Catastrófico"),CONCATENATE("R",' RIESGOS DE GESTION'!#REF!),"")</f>
        <v>#REF!</v>
      </c>
      <c r="AK6" s="441"/>
      <c r="AL6" s="441" t="e">
        <f>IF(AND(' RIESGOS DE GESTION'!#REF!="Muy Alta",' RIESGOS DE GESTION'!#REF!="Catastrófico"),CONCATENATE("R",' RIESGOS DE GESTION'!#REF!),"")</f>
        <v>#REF!</v>
      </c>
      <c r="AM6" s="442"/>
      <c r="AO6" s="378" t="s">
        <v>374</v>
      </c>
      <c r="AP6" s="379"/>
      <c r="AQ6" s="379"/>
      <c r="AR6" s="379"/>
      <c r="AS6" s="379"/>
      <c r="AT6" s="380"/>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row>
    <row r="7" spans="1:99" ht="15" customHeight="1" x14ac:dyDescent="0.25">
      <c r="A7" s="56"/>
      <c r="B7" s="376"/>
      <c r="C7" s="376"/>
      <c r="D7" s="377"/>
      <c r="E7" s="417"/>
      <c r="F7" s="418"/>
      <c r="G7" s="418"/>
      <c r="H7" s="418"/>
      <c r="I7" s="419"/>
      <c r="J7" s="427"/>
      <c r="K7" s="423"/>
      <c r="L7" s="423"/>
      <c r="M7" s="423"/>
      <c r="N7" s="423"/>
      <c r="O7" s="424"/>
      <c r="P7" s="427"/>
      <c r="Q7" s="423"/>
      <c r="R7" s="423"/>
      <c r="S7" s="423"/>
      <c r="T7" s="423"/>
      <c r="U7" s="424"/>
      <c r="V7" s="427"/>
      <c r="W7" s="423"/>
      <c r="X7" s="423"/>
      <c r="Y7" s="423"/>
      <c r="Z7" s="423"/>
      <c r="AA7" s="424"/>
      <c r="AB7" s="427"/>
      <c r="AC7" s="423"/>
      <c r="AD7" s="423"/>
      <c r="AE7" s="423"/>
      <c r="AF7" s="423"/>
      <c r="AG7" s="424"/>
      <c r="AH7" s="434"/>
      <c r="AI7" s="435"/>
      <c r="AJ7" s="435"/>
      <c r="AK7" s="435"/>
      <c r="AL7" s="435"/>
      <c r="AM7" s="436"/>
      <c r="AN7" s="56"/>
      <c r="AO7" s="381"/>
      <c r="AP7" s="382"/>
      <c r="AQ7" s="382"/>
      <c r="AR7" s="382"/>
      <c r="AS7" s="382"/>
      <c r="AT7" s="383"/>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row>
    <row r="8" spans="1:99" ht="15" customHeight="1" x14ac:dyDescent="0.25">
      <c r="A8" s="56"/>
      <c r="B8" s="376"/>
      <c r="C8" s="376"/>
      <c r="D8" s="377"/>
      <c r="E8" s="417"/>
      <c r="F8" s="418"/>
      <c r="G8" s="418"/>
      <c r="H8" s="418"/>
      <c r="I8" s="419"/>
      <c r="J8" s="427" t="e">
        <f>IF(AND(' RIESGOS DE GESTION'!#REF!="Muy Alta",' RIESGOS DE GESTION'!#REF!="Leve"),CONCATENATE("R",' RIESGOS DE GESTION'!#REF!),"")</f>
        <v>#REF!</v>
      </c>
      <c r="K8" s="423"/>
      <c r="L8" s="423" t="e">
        <f>IF(AND(' RIESGOS DE GESTION'!#REF!="Muy Alta",' RIESGOS DE GESTION'!#REF!="Leve"),CONCATENATE("R",' RIESGOS DE GESTION'!#REF!),"")</f>
        <v>#REF!</v>
      </c>
      <c r="M8" s="423"/>
      <c r="N8" s="423" t="e">
        <f>IF(AND(' RIESGOS DE GESTION'!#REF!="Muy Alta",' RIESGOS DE GESTION'!#REF!="Leve"),CONCATENATE("R",' RIESGOS DE GESTION'!#REF!),"")</f>
        <v>#REF!</v>
      </c>
      <c r="O8" s="424"/>
      <c r="P8" s="427" t="e">
        <f>IF(AND(' RIESGOS DE GESTION'!#REF!="Muy Alta",' RIESGOS DE GESTION'!#REF!="Menor"),CONCATENATE("R",' RIESGOS DE GESTION'!#REF!),"")</f>
        <v>#REF!</v>
      </c>
      <c r="Q8" s="423"/>
      <c r="R8" s="423" t="e">
        <f>IF(AND(' RIESGOS DE GESTION'!#REF!="Muy Alta",' RIESGOS DE GESTION'!#REF!="Menor"),CONCATENATE("R",' RIESGOS DE GESTION'!#REF!),"")</f>
        <v>#REF!</v>
      </c>
      <c r="S8" s="423"/>
      <c r="T8" s="423" t="e">
        <f>IF(AND(' RIESGOS DE GESTION'!#REF!="Muy Alta",' RIESGOS DE GESTION'!#REF!="Menor"),CONCATENATE("R",' RIESGOS DE GESTION'!#REF!),"")</f>
        <v>#REF!</v>
      </c>
      <c r="U8" s="424"/>
      <c r="V8" s="427" t="e">
        <f>IF(AND(' RIESGOS DE GESTION'!#REF!="Muy Alta",' RIESGOS DE GESTION'!#REF!="Moderado"),CONCATENATE("R",' RIESGOS DE GESTION'!#REF!),"")</f>
        <v>#REF!</v>
      </c>
      <c r="W8" s="423"/>
      <c r="X8" s="423" t="e">
        <f>IF(AND(' RIESGOS DE GESTION'!#REF!="Muy Alta",' RIESGOS DE GESTION'!#REF!="Moderado"),CONCATENATE("R",' RIESGOS DE GESTION'!#REF!),"")</f>
        <v>#REF!</v>
      </c>
      <c r="Y8" s="423"/>
      <c r="Z8" s="423" t="e">
        <f>IF(AND(' RIESGOS DE GESTION'!#REF!="Muy Alta",' RIESGOS DE GESTION'!#REF!="Moderado"),CONCATENATE("R",' RIESGOS DE GESTION'!#REF!),"")</f>
        <v>#REF!</v>
      </c>
      <c r="AA8" s="424"/>
      <c r="AB8" s="427" t="e">
        <f>IF(AND(' RIESGOS DE GESTION'!#REF!="Muy Alta",' RIESGOS DE GESTION'!#REF!="Mayor"),CONCATENATE("R",' RIESGOS DE GESTION'!#REF!),"")</f>
        <v>#REF!</v>
      </c>
      <c r="AC8" s="423"/>
      <c r="AD8" s="423" t="e">
        <f>IF(AND(' RIESGOS DE GESTION'!#REF!="Muy Alta",' RIESGOS DE GESTION'!#REF!="Mayor"),CONCATENATE("R",' RIESGOS DE GESTION'!#REF!),"")</f>
        <v>#REF!</v>
      </c>
      <c r="AE8" s="423"/>
      <c r="AF8" s="423" t="e">
        <f>IF(AND(' RIESGOS DE GESTION'!#REF!="Muy Alta",' RIESGOS DE GESTION'!#REF!="Mayor"),CONCATENATE("R",' RIESGOS DE GESTION'!#REF!),"")</f>
        <v>#REF!</v>
      </c>
      <c r="AG8" s="424"/>
      <c r="AH8" s="434" t="e">
        <f>IF(AND(' RIESGOS DE GESTION'!#REF!="Muy Alta",' RIESGOS DE GESTION'!#REF!="Catastrófico"),CONCATENATE("R",' RIESGOS DE GESTION'!#REF!),"")</f>
        <v>#REF!</v>
      </c>
      <c r="AI8" s="435"/>
      <c r="AJ8" s="435" t="e">
        <f>IF(AND(' RIESGOS DE GESTION'!#REF!="Muy Alta",' RIESGOS DE GESTION'!#REF!="Catastrófico"),CONCATENATE("R",' RIESGOS DE GESTION'!#REF!),"")</f>
        <v>#REF!</v>
      </c>
      <c r="AK8" s="435"/>
      <c r="AL8" s="435" t="e">
        <f>IF(AND(' RIESGOS DE GESTION'!#REF!="Muy Alta",' RIESGOS DE GESTION'!#REF!="Catastrófico"),CONCATENATE("R",' RIESGOS DE GESTION'!#REF!),"")</f>
        <v>#REF!</v>
      </c>
      <c r="AM8" s="436"/>
      <c r="AN8" s="56"/>
      <c r="AO8" s="381"/>
      <c r="AP8" s="382"/>
      <c r="AQ8" s="382"/>
      <c r="AR8" s="382"/>
      <c r="AS8" s="382"/>
      <c r="AT8" s="383"/>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row>
    <row r="9" spans="1:99" ht="15" customHeight="1" x14ac:dyDescent="0.25">
      <c r="A9" s="56"/>
      <c r="B9" s="376"/>
      <c r="C9" s="376"/>
      <c r="D9" s="377"/>
      <c r="E9" s="417"/>
      <c r="F9" s="418"/>
      <c r="G9" s="418"/>
      <c r="H9" s="418"/>
      <c r="I9" s="419"/>
      <c r="J9" s="427"/>
      <c r="K9" s="423"/>
      <c r="L9" s="423"/>
      <c r="M9" s="423"/>
      <c r="N9" s="423"/>
      <c r="O9" s="424"/>
      <c r="P9" s="427"/>
      <c r="Q9" s="423"/>
      <c r="R9" s="423"/>
      <c r="S9" s="423"/>
      <c r="T9" s="423"/>
      <c r="U9" s="424"/>
      <c r="V9" s="427"/>
      <c r="W9" s="423"/>
      <c r="X9" s="423"/>
      <c r="Y9" s="423"/>
      <c r="Z9" s="423"/>
      <c r="AA9" s="424"/>
      <c r="AB9" s="427"/>
      <c r="AC9" s="423"/>
      <c r="AD9" s="423"/>
      <c r="AE9" s="423"/>
      <c r="AF9" s="423"/>
      <c r="AG9" s="424"/>
      <c r="AH9" s="434"/>
      <c r="AI9" s="435"/>
      <c r="AJ9" s="435"/>
      <c r="AK9" s="435"/>
      <c r="AL9" s="435"/>
      <c r="AM9" s="436"/>
      <c r="AN9" s="56"/>
      <c r="AO9" s="381"/>
      <c r="AP9" s="382"/>
      <c r="AQ9" s="382"/>
      <c r="AR9" s="382"/>
      <c r="AS9" s="382"/>
      <c r="AT9" s="383"/>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row>
    <row r="10" spans="1:99" ht="15" customHeight="1" x14ac:dyDescent="0.25">
      <c r="A10" s="56"/>
      <c r="B10" s="376"/>
      <c r="C10" s="376"/>
      <c r="D10" s="377"/>
      <c r="E10" s="417"/>
      <c r="F10" s="418"/>
      <c r="G10" s="418"/>
      <c r="H10" s="418"/>
      <c r="I10" s="419"/>
      <c r="J10" s="427" t="e">
        <f>IF(AND(' RIESGOS DE GESTION'!#REF!="Muy Alta",' RIESGOS DE GESTION'!#REF!="Leve"),CONCATENATE("R",' RIESGOS DE GESTION'!#REF!),"")</f>
        <v>#REF!</v>
      </c>
      <c r="K10" s="423"/>
      <c r="L10" s="423" t="e">
        <f>IF(AND(' RIESGOS DE GESTION'!#REF!="Muy Alta",' RIESGOS DE GESTION'!#REF!="Leve"),CONCATENATE("R",' RIESGOS DE GESTION'!#REF!),"")</f>
        <v>#REF!</v>
      </c>
      <c r="M10" s="423"/>
      <c r="N10" s="423" t="e">
        <f>IF(AND(' RIESGOS DE GESTION'!#REF!="Muy Alta",' RIESGOS DE GESTION'!#REF!="Leve"),CONCATENATE("R",' RIESGOS DE GESTION'!#REF!),"")</f>
        <v>#REF!</v>
      </c>
      <c r="O10" s="424"/>
      <c r="P10" s="427" t="e">
        <f>IF(AND(' RIESGOS DE GESTION'!#REF!="Muy Alta",' RIESGOS DE GESTION'!#REF!="Menor"),CONCATENATE("R",' RIESGOS DE GESTION'!#REF!),"")</f>
        <v>#REF!</v>
      </c>
      <c r="Q10" s="423"/>
      <c r="R10" s="423" t="e">
        <f>IF(AND(' RIESGOS DE GESTION'!#REF!="Muy Alta",' RIESGOS DE GESTION'!#REF!="Menor"),CONCATENATE("R",' RIESGOS DE GESTION'!#REF!),"")</f>
        <v>#REF!</v>
      </c>
      <c r="S10" s="423"/>
      <c r="T10" s="423" t="e">
        <f>IF(AND(' RIESGOS DE GESTION'!#REF!="Muy Alta",' RIESGOS DE GESTION'!#REF!="Menor"),CONCATENATE("R",' RIESGOS DE GESTION'!#REF!),"")</f>
        <v>#REF!</v>
      </c>
      <c r="U10" s="424"/>
      <c r="V10" s="427" t="e">
        <f>IF(AND(' RIESGOS DE GESTION'!#REF!="Muy Alta",' RIESGOS DE GESTION'!#REF!="Moderado"),CONCATENATE("R",' RIESGOS DE GESTION'!#REF!),"")</f>
        <v>#REF!</v>
      </c>
      <c r="W10" s="423"/>
      <c r="X10" s="423" t="e">
        <f>IF(AND(' RIESGOS DE GESTION'!#REF!="Muy Alta",' RIESGOS DE GESTION'!#REF!="Moderado"),CONCATENATE("R",' RIESGOS DE GESTION'!#REF!),"")</f>
        <v>#REF!</v>
      </c>
      <c r="Y10" s="423"/>
      <c r="Z10" s="423" t="e">
        <f>IF(AND(' RIESGOS DE GESTION'!#REF!="Muy Alta",' RIESGOS DE GESTION'!#REF!="Moderado"),CONCATENATE("R",' RIESGOS DE GESTION'!#REF!),"")</f>
        <v>#REF!</v>
      </c>
      <c r="AA10" s="424"/>
      <c r="AB10" s="427" t="e">
        <f>IF(AND(' RIESGOS DE GESTION'!#REF!="Muy Alta",' RIESGOS DE GESTION'!#REF!="Mayor"),CONCATENATE("R",' RIESGOS DE GESTION'!#REF!),"")</f>
        <v>#REF!</v>
      </c>
      <c r="AC10" s="423"/>
      <c r="AD10" s="423" t="e">
        <f>IF(AND(' RIESGOS DE GESTION'!#REF!="Muy Alta",' RIESGOS DE GESTION'!#REF!="Mayor"),CONCATENATE("R",' RIESGOS DE GESTION'!#REF!),"")</f>
        <v>#REF!</v>
      </c>
      <c r="AE10" s="423"/>
      <c r="AF10" s="423" t="e">
        <f>IF(AND(' RIESGOS DE GESTION'!#REF!="Muy Alta",' RIESGOS DE GESTION'!#REF!="Mayor"),CONCATENATE("R",' RIESGOS DE GESTION'!#REF!),"")</f>
        <v>#REF!</v>
      </c>
      <c r="AG10" s="424"/>
      <c r="AH10" s="434" t="e">
        <f>IF(AND(' RIESGOS DE GESTION'!#REF!="Muy Alta",' RIESGOS DE GESTION'!#REF!="Catastrófico"),CONCATENATE("R",' RIESGOS DE GESTION'!#REF!),"")</f>
        <v>#REF!</v>
      </c>
      <c r="AI10" s="435"/>
      <c r="AJ10" s="435" t="e">
        <f>IF(AND(' RIESGOS DE GESTION'!#REF!="Muy Alta",' RIESGOS DE GESTION'!#REF!="Catastrófico"),CONCATENATE("R",' RIESGOS DE GESTION'!#REF!),"")</f>
        <v>#REF!</v>
      </c>
      <c r="AK10" s="435"/>
      <c r="AL10" s="435" t="e">
        <f>IF(AND(' RIESGOS DE GESTION'!#REF!="Muy Alta",' RIESGOS DE GESTION'!#REF!="Catastrófico"),CONCATENATE("R",' RIESGOS DE GESTION'!#REF!),"")</f>
        <v>#REF!</v>
      </c>
      <c r="AM10" s="436"/>
      <c r="AN10" s="56"/>
      <c r="AO10" s="381"/>
      <c r="AP10" s="382"/>
      <c r="AQ10" s="382"/>
      <c r="AR10" s="382"/>
      <c r="AS10" s="382"/>
      <c r="AT10" s="383"/>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row>
    <row r="11" spans="1:99" ht="15" customHeight="1" x14ac:dyDescent="0.25">
      <c r="A11" s="56"/>
      <c r="B11" s="376"/>
      <c r="C11" s="376"/>
      <c r="D11" s="377"/>
      <c r="E11" s="417"/>
      <c r="F11" s="418"/>
      <c r="G11" s="418"/>
      <c r="H11" s="418"/>
      <c r="I11" s="419"/>
      <c r="J11" s="427"/>
      <c r="K11" s="423"/>
      <c r="L11" s="423"/>
      <c r="M11" s="423"/>
      <c r="N11" s="423"/>
      <c r="O11" s="424"/>
      <c r="P11" s="427"/>
      <c r="Q11" s="423"/>
      <c r="R11" s="423"/>
      <c r="S11" s="423"/>
      <c r="T11" s="423"/>
      <c r="U11" s="424"/>
      <c r="V11" s="427"/>
      <c r="W11" s="423"/>
      <c r="X11" s="423"/>
      <c r="Y11" s="423"/>
      <c r="Z11" s="423"/>
      <c r="AA11" s="424"/>
      <c r="AB11" s="427"/>
      <c r="AC11" s="423"/>
      <c r="AD11" s="423"/>
      <c r="AE11" s="423"/>
      <c r="AF11" s="423"/>
      <c r="AG11" s="424"/>
      <c r="AH11" s="434"/>
      <c r="AI11" s="435"/>
      <c r="AJ11" s="435"/>
      <c r="AK11" s="435"/>
      <c r="AL11" s="435"/>
      <c r="AM11" s="436"/>
      <c r="AN11" s="56"/>
      <c r="AO11" s="381"/>
      <c r="AP11" s="382"/>
      <c r="AQ11" s="382"/>
      <c r="AR11" s="382"/>
      <c r="AS11" s="382"/>
      <c r="AT11" s="383"/>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row>
    <row r="12" spans="1:99" ht="15" customHeight="1" x14ac:dyDescent="0.25">
      <c r="A12" s="56"/>
      <c r="B12" s="376"/>
      <c r="C12" s="376"/>
      <c r="D12" s="377"/>
      <c r="E12" s="417"/>
      <c r="F12" s="418"/>
      <c r="G12" s="418"/>
      <c r="H12" s="418"/>
      <c r="I12" s="419"/>
      <c r="J12" s="427" t="e">
        <f>IF(AND(' RIESGOS DE GESTION'!#REF!="Muy Alta",' RIESGOS DE GESTION'!#REF!="Leve"),CONCATENATE("R",' RIESGOS DE GESTION'!#REF!),"")</f>
        <v>#REF!</v>
      </c>
      <c r="K12" s="423"/>
      <c r="L12" s="423" t="e">
        <f>IF(AND(' RIESGOS DE GESTION'!#REF!="Muy Alta",' RIESGOS DE GESTION'!#REF!="Leve"),CONCATENATE("R",' RIESGOS DE GESTION'!#REF!),"")</f>
        <v>#REF!</v>
      </c>
      <c r="M12" s="423"/>
      <c r="N12" s="423" t="e">
        <f>IF(AND(' RIESGOS DE GESTION'!#REF!="Muy Alta",' RIESGOS DE GESTION'!#REF!="Leve"),CONCATENATE("R",' RIESGOS DE GESTION'!#REF!),"")</f>
        <v>#REF!</v>
      </c>
      <c r="O12" s="424"/>
      <c r="P12" s="427" t="e">
        <f>IF(AND(' RIESGOS DE GESTION'!#REF!="Muy Alta",' RIESGOS DE GESTION'!#REF!="Menor"),CONCATENATE("R",' RIESGOS DE GESTION'!#REF!),"")</f>
        <v>#REF!</v>
      </c>
      <c r="Q12" s="423"/>
      <c r="R12" s="423" t="e">
        <f>IF(AND(' RIESGOS DE GESTION'!#REF!="Muy Alta",' RIESGOS DE GESTION'!#REF!="Menor"),CONCATENATE("R",' RIESGOS DE GESTION'!#REF!),"")</f>
        <v>#REF!</v>
      </c>
      <c r="S12" s="423"/>
      <c r="T12" s="423" t="e">
        <f>IF(AND(' RIESGOS DE GESTION'!#REF!="Muy Alta",' RIESGOS DE GESTION'!#REF!="Menor"),CONCATENATE("R",' RIESGOS DE GESTION'!#REF!),"")</f>
        <v>#REF!</v>
      </c>
      <c r="U12" s="424"/>
      <c r="V12" s="427" t="e">
        <f>IF(AND(' RIESGOS DE GESTION'!#REF!="Muy Alta",' RIESGOS DE GESTION'!#REF!="Moderado"),CONCATENATE("R",' RIESGOS DE GESTION'!#REF!),"")</f>
        <v>#REF!</v>
      </c>
      <c r="W12" s="423"/>
      <c r="X12" s="423" t="e">
        <f>IF(AND(' RIESGOS DE GESTION'!#REF!="Muy Alta",' RIESGOS DE GESTION'!#REF!="Moderado"),CONCATENATE("R",' RIESGOS DE GESTION'!#REF!),"")</f>
        <v>#REF!</v>
      </c>
      <c r="Y12" s="423"/>
      <c r="Z12" s="423" t="e">
        <f>IF(AND(' RIESGOS DE GESTION'!#REF!="Muy Alta",' RIESGOS DE GESTION'!#REF!="Moderado"),CONCATENATE("R",' RIESGOS DE GESTION'!#REF!),"")</f>
        <v>#REF!</v>
      </c>
      <c r="AA12" s="424"/>
      <c r="AB12" s="427" t="e">
        <f>IF(AND(' RIESGOS DE GESTION'!#REF!="Muy Alta",' RIESGOS DE GESTION'!#REF!="Mayor"),CONCATENATE("R",' RIESGOS DE GESTION'!#REF!),"")</f>
        <v>#REF!</v>
      </c>
      <c r="AC12" s="423"/>
      <c r="AD12" s="423" t="e">
        <f>IF(AND(' RIESGOS DE GESTION'!#REF!="Muy Alta",' RIESGOS DE GESTION'!#REF!="Mayor"),CONCATENATE("R",' RIESGOS DE GESTION'!#REF!),"")</f>
        <v>#REF!</v>
      </c>
      <c r="AE12" s="423"/>
      <c r="AF12" s="423" t="e">
        <f>IF(AND(' RIESGOS DE GESTION'!#REF!="Muy Alta",' RIESGOS DE GESTION'!#REF!="Mayor"),CONCATENATE("R",' RIESGOS DE GESTION'!#REF!),"")</f>
        <v>#REF!</v>
      </c>
      <c r="AG12" s="424"/>
      <c r="AH12" s="434" t="e">
        <f>IF(AND(' RIESGOS DE GESTION'!#REF!="Muy Alta",' RIESGOS DE GESTION'!#REF!="Catastrófico"),CONCATENATE("R",' RIESGOS DE GESTION'!#REF!),"")</f>
        <v>#REF!</v>
      </c>
      <c r="AI12" s="435"/>
      <c r="AJ12" s="435" t="e">
        <f>IF(AND(' RIESGOS DE GESTION'!#REF!="Muy Alta",' RIESGOS DE GESTION'!#REF!="Catastrófico"),CONCATENATE("R",' RIESGOS DE GESTION'!#REF!),"")</f>
        <v>#REF!</v>
      </c>
      <c r="AK12" s="435"/>
      <c r="AL12" s="435" t="e">
        <f>IF(AND(' RIESGOS DE GESTION'!#REF!="Muy Alta",' RIESGOS DE GESTION'!#REF!="Catastrófico"),CONCATENATE("R",' RIESGOS DE GESTION'!#REF!),"")</f>
        <v>#REF!</v>
      </c>
      <c r="AM12" s="436"/>
      <c r="AN12" s="56"/>
      <c r="AO12" s="381"/>
      <c r="AP12" s="382"/>
      <c r="AQ12" s="382"/>
      <c r="AR12" s="382"/>
      <c r="AS12" s="382"/>
      <c r="AT12" s="383"/>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row>
    <row r="13" spans="1:99" ht="15.75" customHeight="1" thickBot="1" x14ac:dyDescent="0.3">
      <c r="A13" s="56"/>
      <c r="B13" s="376"/>
      <c r="C13" s="376"/>
      <c r="D13" s="377"/>
      <c r="E13" s="420"/>
      <c r="F13" s="421"/>
      <c r="G13" s="421"/>
      <c r="H13" s="421"/>
      <c r="I13" s="422"/>
      <c r="J13" s="427"/>
      <c r="K13" s="423"/>
      <c r="L13" s="423"/>
      <c r="M13" s="423"/>
      <c r="N13" s="423"/>
      <c r="O13" s="424"/>
      <c r="P13" s="427"/>
      <c r="Q13" s="423"/>
      <c r="R13" s="423"/>
      <c r="S13" s="423"/>
      <c r="T13" s="423"/>
      <c r="U13" s="424"/>
      <c r="V13" s="427"/>
      <c r="W13" s="423"/>
      <c r="X13" s="423"/>
      <c r="Y13" s="423"/>
      <c r="Z13" s="423"/>
      <c r="AA13" s="424"/>
      <c r="AB13" s="427"/>
      <c r="AC13" s="423"/>
      <c r="AD13" s="423"/>
      <c r="AE13" s="423"/>
      <c r="AF13" s="423"/>
      <c r="AG13" s="424"/>
      <c r="AH13" s="437"/>
      <c r="AI13" s="438"/>
      <c r="AJ13" s="438"/>
      <c r="AK13" s="438"/>
      <c r="AL13" s="438"/>
      <c r="AM13" s="439"/>
      <c r="AN13" s="56"/>
      <c r="AO13" s="384"/>
      <c r="AP13" s="385"/>
      <c r="AQ13" s="385"/>
      <c r="AR13" s="385"/>
      <c r="AS13" s="385"/>
      <c r="AT13" s="38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row>
    <row r="14" spans="1:99" ht="15" customHeight="1" x14ac:dyDescent="0.25">
      <c r="A14" s="56"/>
      <c r="B14" s="376"/>
      <c r="C14" s="376"/>
      <c r="D14" s="377"/>
      <c r="E14" s="414" t="s">
        <v>375</v>
      </c>
      <c r="F14" s="415"/>
      <c r="G14" s="415"/>
      <c r="H14" s="415"/>
      <c r="I14" s="415"/>
      <c r="J14" s="449" t="e">
        <f>IF(AND(' RIESGOS DE GESTION'!#REF!="Alta",' RIESGOS DE GESTION'!#REF!="Leve"),CONCATENATE("R",' RIESGOS DE GESTION'!#REF!),"")</f>
        <v>#REF!</v>
      </c>
      <c r="K14" s="450"/>
      <c r="L14" s="450" t="e">
        <f>IF(AND(' RIESGOS DE GESTION'!#REF!="Alta",' RIESGOS DE GESTION'!#REF!="Leve"),CONCATENATE("R",' RIESGOS DE GESTION'!#REF!),"")</f>
        <v>#REF!</v>
      </c>
      <c r="M14" s="450"/>
      <c r="N14" s="450" t="e">
        <f>IF(AND(' RIESGOS DE GESTION'!#REF!="Alta",' RIESGOS DE GESTION'!#REF!="Leve"),CONCATENATE("R",' RIESGOS DE GESTION'!#REF!),"")</f>
        <v>#REF!</v>
      </c>
      <c r="O14" s="451"/>
      <c r="P14" s="449" t="e">
        <f>IF(AND(' RIESGOS DE GESTION'!#REF!="Alta",' RIESGOS DE GESTION'!#REF!="Menor"),CONCATENATE("R",' RIESGOS DE GESTION'!#REF!),"")</f>
        <v>#REF!</v>
      </c>
      <c r="Q14" s="450"/>
      <c r="R14" s="450" t="e">
        <f>IF(AND(' RIESGOS DE GESTION'!#REF!="Alta",' RIESGOS DE GESTION'!#REF!="Menor"),CONCATENATE("R",' RIESGOS DE GESTION'!#REF!),"")</f>
        <v>#REF!</v>
      </c>
      <c r="S14" s="450"/>
      <c r="T14" s="450" t="e">
        <f>IF(AND(' RIESGOS DE GESTION'!#REF!="Alta",' RIESGOS DE GESTION'!#REF!="Menor"),CONCATENATE("R",' RIESGOS DE GESTION'!#REF!),"")</f>
        <v>#REF!</v>
      </c>
      <c r="U14" s="451"/>
      <c r="V14" s="425" t="e">
        <f>IF(AND(' RIESGOS DE GESTION'!#REF!="Alta",' RIESGOS DE GESTION'!#REF!="Moderado"),CONCATENATE("R",' RIESGOS DE GESTION'!#REF!),"")</f>
        <v>#REF!</v>
      </c>
      <c r="W14" s="426"/>
      <c r="X14" s="426" t="e">
        <f>IF(AND(' RIESGOS DE GESTION'!#REF!="Alta",' RIESGOS DE GESTION'!#REF!="Moderado"),CONCATENATE("R",' RIESGOS DE GESTION'!#REF!),"")</f>
        <v>#REF!</v>
      </c>
      <c r="Y14" s="426"/>
      <c r="Z14" s="426" t="e">
        <f>IF(AND(' RIESGOS DE GESTION'!#REF!="Alta",' RIESGOS DE GESTION'!#REF!="Moderado"),CONCATENATE("R",' RIESGOS DE GESTION'!#REF!),"")</f>
        <v>#REF!</v>
      </c>
      <c r="AA14" s="428"/>
      <c r="AB14" s="425" t="e">
        <f>IF(AND(' RIESGOS DE GESTION'!#REF!="Alta",' RIESGOS DE GESTION'!#REF!="Mayor"),CONCATENATE("R",' RIESGOS DE GESTION'!#REF!),"")</f>
        <v>#REF!</v>
      </c>
      <c r="AC14" s="426"/>
      <c r="AD14" s="426" t="e">
        <f>IF(AND(' RIESGOS DE GESTION'!#REF!="Alta",' RIESGOS DE GESTION'!#REF!="Mayor"),CONCATENATE("R",' RIESGOS DE GESTION'!#REF!),"")</f>
        <v>#REF!</v>
      </c>
      <c r="AE14" s="426"/>
      <c r="AF14" s="426" t="e">
        <f>IF(AND(' RIESGOS DE GESTION'!#REF!="Alta",' RIESGOS DE GESTION'!#REF!="Mayor"),CONCATENATE("R",' RIESGOS DE GESTION'!#REF!),"")</f>
        <v>#REF!</v>
      </c>
      <c r="AG14" s="428"/>
      <c r="AH14" s="440" t="e">
        <f>IF(AND(' RIESGOS DE GESTION'!#REF!="Alta",' RIESGOS DE GESTION'!#REF!="Catastrófico"),CONCATENATE("R",' RIESGOS DE GESTION'!#REF!),"")</f>
        <v>#REF!</v>
      </c>
      <c r="AI14" s="441"/>
      <c r="AJ14" s="441" t="e">
        <f>IF(AND(' RIESGOS DE GESTION'!#REF!="Alta",' RIESGOS DE GESTION'!#REF!="Catastrófico"),CONCATENATE("R",' RIESGOS DE GESTION'!#REF!),"")</f>
        <v>#REF!</v>
      </c>
      <c r="AK14" s="441"/>
      <c r="AL14" s="441" t="e">
        <f>IF(AND(' RIESGOS DE GESTION'!#REF!="Alta",' RIESGOS DE GESTION'!#REF!="Catastrófico"),CONCATENATE("R",' RIESGOS DE GESTION'!#REF!),"")</f>
        <v>#REF!</v>
      </c>
      <c r="AM14" s="442"/>
      <c r="AN14" s="56"/>
      <c r="AO14" s="387" t="s">
        <v>376</v>
      </c>
      <c r="AP14" s="388"/>
      <c r="AQ14" s="388"/>
      <c r="AR14" s="388"/>
      <c r="AS14" s="388"/>
      <c r="AT14" s="389"/>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row>
    <row r="15" spans="1:99" ht="15" customHeight="1" x14ac:dyDescent="0.25">
      <c r="A15" s="56"/>
      <c r="B15" s="376"/>
      <c r="C15" s="376"/>
      <c r="D15" s="377"/>
      <c r="E15" s="417"/>
      <c r="F15" s="418"/>
      <c r="G15" s="418"/>
      <c r="H15" s="418"/>
      <c r="I15" s="418"/>
      <c r="J15" s="443"/>
      <c r="K15" s="444"/>
      <c r="L15" s="444"/>
      <c r="M15" s="444"/>
      <c r="N15" s="444"/>
      <c r="O15" s="445"/>
      <c r="P15" s="443"/>
      <c r="Q15" s="444"/>
      <c r="R15" s="444"/>
      <c r="S15" s="444"/>
      <c r="T15" s="444"/>
      <c r="U15" s="445"/>
      <c r="V15" s="427"/>
      <c r="W15" s="423"/>
      <c r="X15" s="423"/>
      <c r="Y15" s="423"/>
      <c r="Z15" s="423"/>
      <c r="AA15" s="424"/>
      <c r="AB15" s="427"/>
      <c r="AC15" s="423"/>
      <c r="AD15" s="423"/>
      <c r="AE15" s="423"/>
      <c r="AF15" s="423"/>
      <c r="AG15" s="424"/>
      <c r="AH15" s="434"/>
      <c r="AI15" s="435"/>
      <c r="AJ15" s="435"/>
      <c r="AK15" s="435"/>
      <c r="AL15" s="435"/>
      <c r="AM15" s="436"/>
      <c r="AN15" s="56"/>
      <c r="AO15" s="390"/>
      <c r="AP15" s="391"/>
      <c r="AQ15" s="391"/>
      <c r="AR15" s="391"/>
      <c r="AS15" s="391"/>
      <c r="AT15" s="392"/>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row>
    <row r="16" spans="1:99" ht="15" customHeight="1" x14ac:dyDescent="0.25">
      <c r="A16" s="56"/>
      <c r="B16" s="376"/>
      <c r="C16" s="376"/>
      <c r="D16" s="377"/>
      <c r="E16" s="417"/>
      <c r="F16" s="418"/>
      <c r="G16" s="418"/>
      <c r="H16" s="418"/>
      <c r="I16" s="418"/>
      <c r="J16" s="443" t="e">
        <f>IF(AND(' RIESGOS DE GESTION'!#REF!="Alta",' RIESGOS DE GESTION'!#REF!="Leve"),CONCATENATE("R",' RIESGOS DE GESTION'!#REF!),"")</f>
        <v>#REF!</v>
      </c>
      <c r="K16" s="444"/>
      <c r="L16" s="444" t="e">
        <f>IF(AND(' RIESGOS DE GESTION'!#REF!="Alta",' RIESGOS DE GESTION'!#REF!="Leve"),CONCATENATE("R",' RIESGOS DE GESTION'!#REF!),"")</f>
        <v>#REF!</v>
      </c>
      <c r="M16" s="444"/>
      <c r="N16" s="444" t="e">
        <f>IF(AND(' RIESGOS DE GESTION'!#REF!="Alta",' RIESGOS DE GESTION'!#REF!="Leve"),CONCATENATE("R",' RIESGOS DE GESTION'!#REF!),"")</f>
        <v>#REF!</v>
      </c>
      <c r="O16" s="445"/>
      <c r="P16" s="443" t="e">
        <f>IF(AND(' RIESGOS DE GESTION'!#REF!="Alta",' RIESGOS DE GESTION'!#REF!="Menor"),CONCATENATE("R",' RIESGOS DE GESTION'!#REF!),"")</f>
        <v>#REF!</v>
      </c>
      <c r="Q16" s="444"/>
      <c r="R16" s="444" t="e">
        <f>IF(AND(' RIESGOS DE GESTION'!#REF!="Alta",' RIESGOS DE GESTION'!#REF!="Menor"),CONCATENATE("R",' RIESGOS DE GESTION'!#REF!),"")</f>
        <v>#REF!</v>
      </c>
      <c r="S16" s="444"/>
      <c r="T16" s="444" t="e">
        <f>IF(AND(' RIESGOS DE GESTION'!#REF!="Alta",' RIESGOS DE GESTION'!#REF!="Menor"),CONCATENATE("R",' RIESGOS DE GESTION'!#REF!),"")</f>
        <v>#REF!</v>
      </c>
      <c r="U16" s="445"/>
      <c r="V16" s="427" t="e">
        <f>IF(AND(' RIESGOS DE GESTION'!#REF!="Alta",' RIESGOS DE GESTION'!#REF!="Moderado"),CONCATENATE("R",' RIESGOS DE GESTION'!#REF!),"")</f>
        <v>#REF!</v>
      </c>
      <c r="W16" s="423"/>
      <c r="X16" s="423" t="e">
        <f>IF(AND(' RIESGOS DE GESTION'!#REF!="Alta",' RIESGOS DE GESTION'!#REF!="Moderado"),CONCATENATE("R",' RIESGOS DE GESTION'!#REF!),"")</f>
        <v>#REF!</v>
      </c>
      <c r="Y16" s="423"/>
      <c r="Z16" s="423" t="e">
        <f>IF(AND(' RIESGOS DE GESTION'!#REF!="Alta",' RIESGOS DE GESTION'!#REF!="Moderado"),CONCATENATE("R",' RIESGOS DE GESTION'!#REF!),"")</f>
        <v>#REF!</v>
      </c>
      <c r="AA16" s="424"/>
      <c r="AB16" s="427" t="e">
        <f>IF(AND(' RIESGOS DE GESTION'!#REF!="Alta",' RIESGOS DE GESTION'!#REF!="Mayor"),CONCATENATE("R",' RIESGOS DE GESTION'!#REF!),"")</f>
        <v>#REF!</v>
      </c>
      <c r="AC16" s="423"/>
      <c r="AD16" s="423" t="e">
        <f>IF(AND(' RIESGOS DE GESTION'!#REF!="Alta",' RIESGOS DE GESTION'!#REF!="Mayor"),CONCATENATE("R",' RIESGOS DE GESTION'!#REF!),"")</f>
        <v>#REF!</v>
      </c>
      <c r="AE16" s="423"/>
      <c r="AF16" s="423" t="e">
        <f>IF(AND(' RIESGOS DE GESTION'!#REF!="Alta",' RIESGOS DE GESTION'!#REF!="Mayor"),CONCATENATE("R",' RIESGOS DE GESTION'!#REF!),"")</f>
        <v>#REF!</v>
      </c>
      <c r="AG16" s="424"/>
      <c r="AH16" s="434" t="e">
        <f>IF(AND(' RIESGOS DE GESTION'!#REF!="Alta",' RIESGOS DE GESTION'!#REF!="Catastrófico"),CONCATENATE("R",' RIESGOS DE GESTION'!#REF!),"")</f>
        <v>#REF!</v>
      </c>
      <c r="AI16" s="435"/>
      <c r="AJ16" s="435" t="e">
        <f>IF(AND(' RIESGOS DE GESTION'!#REF!="Alta",' RIESGOS DE GESTION'!#REF!="Catastrófico"),CONCATENATE("R",' RIESGOS DE GESTION'!#REF!),"")</f>
        <v>#REF!</v>
      </c>
      <c r="AK16" s="435"/>
      <c r="AL16" s="435" t="e">
        <f>IF(AND(' RIESGOS DE GESTION'!#REF!="Alta",' RIESGOS DE GESTION'!#REF!="Catastrófico"),CONCATENATE("R",' RIESGOS DE GESTION'!#REF!),"")</f>
        <v>#REF!</v>
      </c>
      <c r="AM16" s="436"/>
      <c r="AN16" s="56"/>
      <c r="AO16" s="390"/>
      <c r="AP16" s="391"/>
      <c r="AQ16" s="391"/>
      <c r="AR16" s="391"/>
      <c r="AS16" s="391"/>
      <c r="AT16" s="392"/>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row>
    <row r="17" spans="1:80" ht="15" customHeight="1" x14ac:dyDescent="0.25">
      <c r="A17" s="56"/>
      <c r="B17" s="376"/>
      <c r="C17" s="376"/>
      <c r="D17" s="377"/>
      <c r="E17" s="417"/>
      <c r="F17" s="418"/>
      <c r="G17" s="418"/>
      <c r="H17" s="418"/>
      <c r="I17" s="418"/>
      <c r="J17" s="443"/>
      <c r="K17" s="444"/>
      <c r="L17" s="444"/>
      <c r="M17" s="444"/>
      <c r="N17" s="444"/>
      <c r="O17" s="445"/>
      <c r="P17" s="443"/>
      <c r="Q17" s="444"/>
      <c r="R17" s="444"/>
      <c r="S17" s="444"/>
      <c r="T17" s="444"/>
      <c r="U17" s="445"/>
      <c r="V17" s="427"/>
      <c r="W17" s="423"/>
      <c r="X17" s="423"/>
      <c r="Y17" s="423"/>
      <c r="Z17" s="423"/>
      <c r="AA17" s="424"/>
      <c r="AB17" s="427"/>
      <c r="AC17" s="423"/>
      <c r="AD17" s="423"/>
      <c r="AE17" s="423"/>
      <c r="AF17" s="423"/>
      <c r="AG17" s="424"/>
      <c r="AH17" s="434"/>
      <c r="AI17" s="435"/>
      <c r="AJ17" s="435"/>
      <c r="AK17" s="435"/>
      <c r="AL17" s="435"/>
      <c r="AM17" s="436"/>
      <c r="AN17" s="56"/>
      <c r="AO17" s="390"/>
      <c r="AP17" s="391"/>
      <c r="AQ17" s="391"/>
      <c r="AR17" s="391"/>
      <c r="AS17" s="391"/>
      <c r="AT17" s="392"/>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row>
    <row r="18" spans="1:80" ht="15" customHeight="1" x14ac:dyDescent="0.25">
      <c r="A18" s="56"/>
      <c r="B18" s="376"/>
      <c r="C18" s="376"/>
      <c r="D18" s="377"/>
      <c r="E18" s="417"/>
      <c r="F18" s="418"/>
      <c r="G18" s="418"/>
      <c r="H18" s="418"/>
      <c r="I18" s="418"/>
      <c r="J18" s="443" t="e">
        <f>IF(AND(' RIESGOS DE GESTION'!#REF!="Alta",' RIESGOS DE GESTION'!#REF!="Leve"),CONCATENATE("R",' RIESGOS DE GESTION'!#REF!),"")</f>
        <v>#REF!</v>
      </c>
      <c r="K18" s="444"/>
      <c r="L18" s="444" t="e">
        <f>IF(AND(' RIESGOS DE GESTION'!#REF!="Alta",' RIESGOS DE GESTION'!#REF!="Leve"),CONCATENATE("R",' RIESGOS DE GESTION'!#REF!),"")</f>
        <v>#REF!</v>
      </c>
      <c r="M18" s="444"/>
      <c r="N18" s="444" t="e">
        <f>IF(AND(' RIESGOS DE GESTION'!#REF!="Alta",' RIESGOS DE GESTION'!#REF!="Leve"),CONCATENATE("R",' RIESGOS DE GESTION'!#REF!),"")</f>
        <v>#REF!</v>
      </c>
      <c r="O18" s="445"/>
      <c r="P18" s="443" t="e">
        <f>IF(AND(' RIESGOS DE GESTION'!#REF!="Alta",' RIESGOS DE GESTION'!#REF!="Menor"),CONCATENATE("R",' RIESGOS DE GESTION'!#REF!),"")</f>
        <v>#REF!</v>
      </c>
      <c r="Q18" s="444"/>
      <c r="R18" s="444" t="e">
        <f>IF(AND(' RIESGOS DE GESTION'!#REF!="Alta",' RIESGOS DE GESTION'!#REF!="Menor"),CONCATENATE("R",' RIESGOS DE GESTION'!#REF!),"")</f>
        <v>#REF!</v>
      </c>
      <c r="S18" s="444"/>
      <c r="T18" s="444" t="e">
        <f>IF(AND(' RIESGOS DE GESTION'!#REF!="Alta",' RIESGOS DE GESTION'!#REF!="Menor"),CONCATENATE("R",' RIESGOS DE GESTION'!#REF!),"")</f>
        <v>#REF!</v>
      </c>
      <c r="U18" s="445"/>
      <c r="V18" s="427" t="e">
        <f>IF(AND(' RIESGOS DE GESTION'!#REF!="Alta",' RIESGOS DE GESTION'!#REF!="Moderado"),CONCATENATE("R",' RIESGOS DE GESTION'!#REF!),"")</f>
        <v>#REF!</v>
      </c>
      <c r="W18" s="423"/>
      <c r="X18" s="423" t="e">
        <f>IF(AND(' RIESGOS DE GESTION'!#REF!="Alta",' RIESGOS DE GESTION'!#REF!="Moderado"),CONCATENATE("R",' RIESGOS DE GESTION'!#REF!),"")</f>
        <v>#REF!</v>
      </c>
      <c r="Y18" s="423"/>
      <c r="Z18" s="423" t="e">
        <f>IF(AND(' RIESGOS DE GESTION'!#REF!="Alta",' RIESGOS DE GESTION'!#REF!="Moderado"),CONCATENATE("R",' RIESGOS DE GESTION'!#REF!),"")</f>
        <v>#REF!</v>
      </c>
      <c r="AA18" s="424"/>
      <c r="AB18" s="427" t="e">
        <f>IF(AND(' RIESGOS DE GESTION'!#REF!="Alta",' RIESGOS DE GESTION'!#REF!="Mayor"),CONCATENATE("R",' RIESGOS DE GESTION'!#REF!),"")</f>
        <v>#REF!</v>
      </c>
      <c r="AC18" s="423"/>
      <c r="AD18" s="423" t="e">
        <f>IF(AND(' RIESGOS DE GESTION'!#REF!="Alta",' RIESGOS DE GESTION'!#REF!="Mayor"),CONCATENATE("R",' RIESGOS DE GESTION'!#REF!),"")</f>
        <v>#REF!</v>
      </c>
      <c r="AE18" s="423"/>
      <c r="AF18" s="423" t="e">
        <f>IF(AND(' RIESGOS DE GESTION'!#REF!="Alta",' RIESGOS DE GESTION'!#REF!="Mayor"),CONCATENATE("R",' RIESGOS DE GESTION'!#REF!),"")</f>
        <v>#REF!</v>
      </c>
      <c r="AG18" s="424"/>
      <c r="AH18" s="434" t="e">
        <f>IF(AND(' RIESGOS DE GESTION'!#REF!="Alta",' RIESGOS DE GESTION'!#REF!="Catastrófico"),CONCATENATE("R",' RIESGOS DE GESTION'!#REF!),"")</f>
        <v>#REF!</v>
      </c>
      <c r="AI18" s="435"/>
      <c r="AJ18" s="435" t="e">
        <f>IF(AND(' RIESGOS DE GESTION'!#REF!="Alta",' RIESGOS DE GESTION'!#REF!="Catastrófico"),CONCATENATE("R",' RIESGOS DE GESTION'!#REF!),"")</f>
        <v>#REF!</v>
      </c>
      <c r="AK18" s="435"/>
      <c r="AL18" s="435" t="e">
        <f>IF(AND(' RIESGOS DE GESTION'!#REF!="Alta",' RIESGOS DE GESTION'!#REF!="Catastrófico"),CONCATENATE("R",' RIESGOS DE GESTION'!#REF!),"")</f>
        <v>#REF!</v>
      </c>
      <c r="AM18" s="436"/>
      <c r="AN18" s="56"/>
      <c r="AO18" s="390"/>
      <c r="AP18" s="391"/>
      <c r="AQ18" s="391"/>
      <c r="AR18" s="391"/>
      <c r="AS18" s="391"/>
      <c r="AT18" s="392"/>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row>
    <row r="19" spans="1:80" ht="15" customHeight="1" x14ac:dyDescent="0.25">
      <c r="A19" s="56"/>
      <c r="B19" s="376"/>
      <c r="C19" s="376"/>
      <c r="D19" s="377"/>
      <c r="E19" s="417"/>
      <c r="F19" s="418"/>
      <c r="G19" s="418"/>
      <c r="H19" s="418"/>
      <c r="I19" s="418"/>
      <c r="J19" s="443"/>
      <c r="K19" s="444"/>
      <c r="L19" s="444"/>
      <c r="M19" s="444"/>
      <c r="N19" s="444"/>
      <c r="O19" s="445"/>
      <c r="P19" s="443"/>
      <c r="Q19" s="444"/>
      <c r="R19" s="444"/>
      <c r="S19" s="444"/>
      <c r="T19" s="444"/>
      <c r="U19" s="445"/>
      <c r="V19" s="427"/>
      <c r="W19" s="423"/>
      <c r="X19" s="423"/>
      <c r="Y19" s="423"/>
      <c r="Z19" s="423"/>
      <c r="AA19" s="424"/>
      <c r="AB19" s="427"/>
      <c r="AC19" s="423"/>
      <c r="AD19" s="423"/>
      <c r="AE19" s="423"/>
      <c r="AF19" s="423"/>
      <c r="AG19" s="424"/>
      <c r="AH19" s="434"/>
      <c r="AI19" s="435"/>
      <c r="AJ19" s="435"/>
      <c r="AK19" s="435"/>
      <c r="AL19" s="435"/>
      <c r="AM19" s="436"/>
      <c r="AN19" s="56"/>
      <c r="AO19" s="390"/>
      <c r="AP19" s="391"/>
      <c r="AQ19" s="391"/>
      <c r="AR19" s="391"/>
      <c r="AS19" s="391"/>
      <c r="AT19" s="392"/>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row>
    <row r="20" spans="1:80" ht="15" customHeight="1" x14ac:dyDescent="0.25">
      <c r="A20" s="56"/>
      <c r="B20" s="376"/>
      <c r="C20" s="376"/>
      <c r="D20" s="377"/>
      <c r="E20" s="417"/>
      <c r="F20" s="418"/>
      <c r="G20" s="418"/>
      <c r="H20" s="418"/>
      <c r="I20" s="418"/>
      <c r="J20" s="443" t="e">
        <f>IF(AND(' RIESGOS DE GESTION'!#REF!="Alta",' RIESGOS DE GESTION'!#REF!="Leve"),CONCATENATE("R",' RIESGOS DE GESTION'!#REF!),"")</f>
        <v>#REF!</v>
      </c>
      <c r="K20" s="444"/>
      <c r="L20" s="444" t="e">
        <f>IF(AND(' RIESGOS DE GESTION'!#REF!="Alta",' RIESGOS DE GESTION'!#REF!="Leve"),CONCATENATE("R",' RIESGOS DE GESTION'!#REF!),"")</f>
        <v>#REF!</v>
      </c>
      <c r="M20" s="444"/>
      <c r="N20" s="444" t="e">
        <f>IF(AND(' RIESGOS DE GESTION'!#REF!="Alta",' RIESGOS DE GESTION'!#REF!="Leve"),CONCATENATE("R",' RIESGOS DE GESTION'!#REF!),"")</f>
        <v>#REF!</v>
      </c>
      <c r="O20" s="445"/>
      <c r="P20" s="443" t="e">
        <f>IF(AND(' RIESGOS DE GESTION'!#REF!="Alta",' RIESGOS DE GESTION'!#REF!="Menor"),CONCATENATE("R",' RIESGOS DE GESTION'!#REF!),"")</f>
        <v>#REF!</v>
      </c>
      <c r="Q20" s="444"/>
      <c r="R20" s="444" t="e">
        <f>IF(AND(' RIESGOS DE GESTION'!#REF!="Alta",' RIESGOS DE GESTION'!#REF!="Menor"),CONCATENATE("R",' RIESGOS DE GESTION'!#REF!),"")</f>
        <v>#REF!</v>
      </c>
      <c r="S20" s="444"/>
      <c r="T20" s="444" t="e">
        <f>IF(AND(' RIESGOS DE GESTION'!#REF!="Alta",' RIESGOS DE GESTION'!#REF!="Menor"),CONCATENATE("R",' RIESGOS DE GESTION'!#REF!),"")</f>
        <v>#REF!</v>
      </c>
      <c r="U20" s="445"/>
      <c r="V20" s="427" t="e">
        <f>IF(AND(' RIESGOS DE GESTION'!#REF!="Alta",' RIESGOS DE GESTION'!#REF!="Moderado"),CONCATENATE("R",' RIESGOS DE GESTION'!#REF!),"")</f>
        <v>#REF!</v>
      </c>
      <c r="W20" s="423"/>
      <c r="X20" s="423" t="e">
        <f>IF(AND(' RIESGOS DE GESTION'!#REF!="Alta",' RIESGOS DE GESTION'!#REF!="Moderado"),CONCATENATE("R",' RIESGOS DE GESTION'!#REF!),"")</f>
        <v>#REF!</v>
      </c>
      <c r="Y20" s="423"/>
      <c r="Z20" s="423" t="e">
        <f>IF(AND(' RIESGOS DE GESTION'!#REF!="Alta",' RIESGOS DE GESTION'!#REF!="Moderado"),CONCATENATE("R",' RIESGOS DE GESTION'!#REF!),"")</f>
        <v>#REF!</v>
      </c>
      <c r="AA20" s="424"/>
      <c r="AB20" s="427" t="e">
        <f>IF(AND(' RIESGOS DE GESTION'!#REF!="Alta",' RIESGOS DE GESTION'!#REF!="Mayor"),CONCATENATE("R",' RIESGOS DE GESTION'!#REF!),"")</f>
        <v>#REF!</v>
      </c>
      <c r="AC20" s="423"/>
      <c r="AD20" s="423" t="e">
        <f>IF(AND(' RIESGOS DE GESTION'!#REF!="Alta",' RIESGOS DE GESTION'!#REF!="Mayor"),CONCATENATE("R",' RIESGOS DE GESTION'!#REF!),"")</f>
        <v>#REF!</v>
      </c>
      <c r="AE20" s="423"/>
      <c r="AF20" s="423" t="e">
        <f>IF(AND(' RIESGOS DE GESTION'!#REF!="Alta",' RIESGOS DE GESTION'!#REF!="Mayor"),CONCATENATE("R",' RIESGOS DE GESTION'!#REF!),"")</f>
        <v>#REF!</v>
      </c>
      <c r="AG20" s="424"/>
      <c r="AH20" s="434" t="e">
        <f>IF(AND(' RIESGOS DE GESTION'!#REF!="Alta",' RIESGOS DE GESTION'!#REF!="Catastrófico"),CONCATENATE("R",' RIESGOS DE GESTION'!#REF!),"")</f>
        <v>#REF!</v>
      </c>
      <c r="AI20" s="435"/>
      <c r="AJ20" s="435" t="e">
        <f>IF(AND(' RIESGOS DE GESTION'!#REF!="Alta",' RIESGOS DE GESTION'!#REF!="Catastrófico"),CONCATENATE("R",' RIESGOS DE GESTION'!#REF!),"")</f>
        <v>#REF!</v>
      </c>
      <c r="AK20" s="435"/>
      <c r="AL20" s="435" t="e">
        <f>IF(AND(' RIESGOS DE GESTION'!#REF!="Alta",' RIESGOS DE GESTION'!#REF!="Catastrófico"),CONCATENATE("R",' RIESGOS DE GESTION'!#REF!),"")</f>
        <v>#REF!</v>
      </c>
      <c r="AM20" s="436"/>
      <c r="AN20" s="56"/>
      <c r="AO20" s="390"/>
      <c r="AP20" s="391"/>
      <c r="AQ20" s="391"/>
      <c r="AR20" s="391"/>
      <c r="AS20" s="391"/>
      <c r="AT20" s="392"/>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row>
    <row r="21" spans="1:80" ht="15.75" customHeight="1" thickBot="1" x14ac:dyDescent="0.3">
      <c r="A21" s="56"/>
      <c r="B21" s="376"/>
      <c r="C21" s="376"/>
      <c r="D21" s="377"/>
      <c r="E21" s="420"/>
      <c r="F21" s="421"/>
      <c r="G21" s="421"/>
      <c r="H21" s="421"/>
      <c r="I21" s="421"/>
      <c r="J21" s="446"/>
      <c r="K21" s="447"/>
      <c r="L21" s="447"/>
      <c r="M21" s="447"/>
      <c r="N21" s="447"/>
      <c r="O21" s="448"/>
      <c r="P21" s="446"/>
      <c r="Q21" s="447"/>
      <c r="R21" s="447"/>
      <c r="S21" s="447"/>
      <c r="T21" s="447"/>
      <c r="U21" s="448"/>
      <c r="V21" s="431"/>
      <c r="W21" s="432"/>
      <c r="X21" s="432"/>
      <c r="Y21" s="432"/>
      <c r="Z21" s="432"/>
      <c r="AA21" s="433"/>
      <c r="AB21" s="431"/>
      <c r="AC21" s="432"/>
      <c r="AD21" s="432"/>
      <c r="AE21" s="432"/>
      <c r="AF21" s="432"/>
      <c r="AG21" s="433"/>
      <c r="AH21" s="437"/>
      <c r="AI21" s="438"/>
      <c r="AJ21" s="438"/>
      <c r="AK21" s="438"/>
      <c r="AL21" s="438"/>
      <c r="AM21" s="439"/>
      <c r="AN21" s="56"/>
      <c r="AO21" s="393"/>
      <c r="AP21" s="394"/>
      <c r="AQ21" s="394"/>
      <c r="AR21" s="394"/>
      <c r="AS21" s="394"/>
      <c r="AT21" s="395"/>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row>
    <row r="22" spans="1:80" x14ac:dyDescent="0.25">
      <c r="A22" s="56"/>
      <c r="B22" s="376"/>
      <c r="C22" s="376"/>
      <c r="D22" s="377"/>
      <c r="E22" s="414" t="s">
        <v>377</v>
      </c>
      <c r="F22" s="415"/>
      <c r="G22" s="415"/>
      <c r="H22" s="415"/>
      <c r="I22" s="416"/>
      <c r="J22" s="449" t="e">
        <f>IF(AND(' RIESGOS DE GESTION'!#REF!="Media",' RIESGOS DE GESTION'!#REF!="Leve"),CONCATENATE("R",' RIESGOS DE GESTION'!#REF!),"")</f>
        <v>#REF!</v>
      </c>
      <c r="K22" s="450"/>
      <c r="L22" s="450" t="e">
        <f>IF(AND(' RIESGOS DE GESTION'!#REF!="Media",' RIESGOS DE GESTION'!#REF!="Leve"),CONCATENATE("R",' RIESGOS DE GESTION'!#REF!),"")</f>
        <v>#REF!</v>
      </c>
      <c r="M22" s="450"/>
      <c r="N22" s="450" t="e">
        <f>IF(AND(' RIESGOS DE GESTION'!#REF!="Media",' RIESGOS DE GESTION'!#REF!="Leve"),CONCATENATE("R",' RIESGOS DE GESTION'!#REF!),"")</f>
        <v>#REF!</v>
      </c>
      <c r="O22" s="451"/>
      <c r="P22" s="449" t="e">
        <f>IF(AND(' RIESGOS DE GESTION'!#REF!="Media",' RIESGOS DE GESTION'!#REF!="Menor"),CONCATENATE("R",' RIESGOS DE GESTION'!#REF!),"")</f>
        <v>#REF!</v>
      </c>
      <c r="Q22" s="450"/>
      <c r="R22" s="450" t="e">
        <f>IF(AND(' RIESGOS DE GESTION'!#REF!="Media",' RIESGOS DE GESTION'!#REF!="Menor"),CONCATENATE("R",' RIESGOS DE GESTION'!#REF!),"")</f>
        <v>#REF!</v>
      </c>
      <c r="S22" s="450"/>
      <c r="T22" s="450" t="e">
        <f>IF(AND(' RIESGOS DE GESTION'!#REF!="Media",' RIESGOS DE GESTION'!#REF!="Menor"),CONCATENATE("R",' RIESGOS DE GESTION'!#REF!),"")</f>
        <v>#REF!</v>
      </c>
      <c r="U22" s="451"/>
      <c r="V22" s="449" t="e">
        <f>IF(AND(' RIESGOS DE GESTION'!#REF!="Media",' RIESGOS DE GESTION'!#REF!="Moderado"),CONCATENATE("R",' RIESGOS DE GESTION'!#REF!),"")</f>
        <v>#REF!</v>
      </c>
      <c r="W22" s="450"/>
      <c r="X22" s="450" t="e">
        <f>IF(AND(' RIESGOS DE GESTION'!#REF!="Media",' RIESGOS DE GESTION'!#REF!="Moderado"),CONCATENATE("R",' RIESGOS DE GESTION'!#REF!),"")</f>
        <v>#REF!</v>
      </c>
      <c r="Y22" s="450"/>
      <c r="Z22" s="450" t="e">
        <f>IF(AND(' RIESGOS DE GESTION'!#REF!="Media",' RIESGOS DE GESTION'!#REF!="Moderado"),CONCATENATE("R",' RIESGOS DE GESTION'!#REF!),"")</f>
        <v>#REF!</v>
      </c>
      <c r="AA22" s="451"/>
      <c r="AB22" s="425" t="e">
        <f>IF(AND(' RIESGOS DE GESTION'!#REF!="Media",' RIESGOS DE GESTION'!#REF!="Mayor"),CONCATENATE("R",' RIESGOS DE GESTION'!#REF!),"")</f>
        <v>#REF!</v>
      </c>
      <c r="AC22" s="426"/>
      <c r="AD22" s="426" t="e">
        <f>IF(AND(' RIESGOS DE GESTION'!#REF!="Media",' RIESGOS DE GESTION'!#REF!="Mayor"),CONCATENATE("R",' RIESGOS DE GESTION'!#REF!),"")</f>
        <v>#REF!</v>
      </c>
      <c r="AE22" s="426"/>
      <c r="AF22" s="426" t="e">
        <f>IF(AND(' RIESGOS DE GESTION'!#REF!="Media",' RIESGOS DE GESTION'!#REF!="Mayor"),CONCATENATE("R",' RIESGOS DE GESTION'!#REF!),"")</f>
        <v>#REF!</v>
      </c>
      <c r="AG22" s="428"/>
      <c r="AH22" s="440" t="e">
        <f>IF(AND(' RIESGOS DE GESTION'!#REF!="Media",' RIESGOS DE GESTION'!#REF!="Catastrófico"),CONCATENATE("R",' RIESGOS DE GESTION'!#REF!),"")</f>
        <v>#REF!</v>
      </c>
      <c r="AI22" s="441"/>
      <c r="AJ22" s="441" t="e">
        <f>IF(AND(' RIESGOS DE GESTION'!#REF!="Media",' RIESGOS DE GESTION'!#REF!="Catastrófico"),CONCATENATE("R",' RIESGOS DE GESTION'!#REF!),"")</f>
        <v>#REF!</v>
      </c>
      <c r="AK22" s="441"/>
      <c r="AL22" s="441" t="e">
        <f>IF(AND(' RIESGOS DE GESTION'!#REF!="Media",' RIESGOS DE GESTION'!#REF!="Catastrófico"),CONCATENATE("R",' RIESGOS DE GESTION'!#REF!),"")</f>
        <v>#REF!</v>
      </c>
      <c r="AM22" s="442"/>
      <c r="AN22" s="56"/>
      <c r="AO22" s="396" t="s">
        <v>378</v>
      </c>
      <c r="AP22" s="397"/>
      <c r="AQ22" s="397"/>
      <c r="AR22" s="397"/>
      <c r="AS22" s="397"/>
      <c r="AT22" s="398"/>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row>
    <row r="23" spans="1:80" x14ac:dyDescent="0.25">
      <c r="A23" s="56"/>
      <c r="B23" s="376"/>
      <c r="C23" s="376"/>
      <c r="D23" s="377"/>
      <c r="E23" s="417"/>
      <c r="F23" s="418"/>
      <c r="G23" s="418"/>
      <c r="H23" s="418"/>
      <c r="I23" s="419"/>
      <c r="J23" s="443"/>
      <c r="K23" s="444"/>
      <c r="L23" s="444"/>
      <c r="M23" s="444"/>
      <c r="N23" s="444"/>
      <c r="O23" s="445"/>
      <c r="P23" s="443"/>
      <c r="Q23" s="444"/>
      <c r="R23" s="444"/>
      <c r="S23" s="444"/>
      <c r="T23" s="444"/>
      <c r="U23" s="445"/>
      <c r="V23" s="443"/>
      <c r="W23" s="444"/>
      <c r="X23" s="444"/>
      <c r="Y23" s="444"/>
      <c r="Z23" s="444"/>
      <c r="AA23" s="445"/>
      <c r="AB23" s="427"/>
      <c r="AC23" s="423"/>
      <c r="AD23" s="423"/>
      <c r="AE23" s="423"/>
      <c r="AF23" s="423"/>
      <c r="AG23" s="424"/>
      <c r="AH23" s="434"/>
      <c r="AI23" s="435"/>
      <c r="AJ23" s="435"/>
      <c r="AK23" s="435"/>
      <c r="AL23" s="435"/>
      <c r="AM23" s="436"/>
      <c r="AN23" s="56"/>
      <c r="AO23" s="399"/>
      <c r="AP23" s="400"/>
      <c r="AQ23" s="400"/>
      <c r="AR23" s="400"/>
      <c r="AS23" s="400"/>
      <c r="AT23" s="401"/>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row>
    <row r="24" spans="1:80" x14ac:dyDescent="0.25">
      <c r="A24" s="56"/>
      <c r="B24" s="376"/>
      <c r="C24" s="376"/>
      <c r="D24" s="377"/>
      <c r="E24" s="417"/>
      <c r="F24" s="418"/>
      <c r="G24" s="418"/>
      <c r="H24" s="418"/>
      <c r="I24" s="419"/>
      <c r="J24" s="443" t="e">
        <f>IF(AND(' RIESGOS DE GESTION'!#REF!="Media",' RIESGOS DE GESTION'!#REF!="Leve"),CONCATENATE("R",' RIESGOS DE GESTION'!#REF!),"")</f>
        <v>#REF!</v>
      </c>
      <c r="K24" s="444"/>
      <c r="L24" s="444" t="e">
        <f>IF(AND(' RIESGOS DE GESTION'!#REF!="Media",' RIESGOS DE GESTION'!#REF!="Leve"),CONCATENATE("R",' RIESGOS DE GESTION'!#REF!),"")</f>
        <v>#REF!</v>
      </c>
      <c r="M24" s="444"/>
      <c r="N24" s="444" t="e">
        <f>IF(AND(' RIESGOS DE GESTION'!#REF!="Media",' RIESGOS DE GESTION'!#REF!="Leve"),CONCATENATE("R",' RIESGOS DE GESTION'!#REF!),"")</f>
        <v>#REF!</v>
      </c>
      <c r="O24" s="445"/>
      <c r="P24" s="443" t="e">
        <f>IF(AND(' RIESGOS DE GESTION'!#REF!="Media",' RIESGOS DE GESTION'!#REF!="Menor"),CONCATENATE("R",' RIESGOS DE GESTION'!#REF!),"")</f>
        <v>#REF!</v>
      </c>
      <c r="Q24" s="444"/>
      <c r="R24" s="444" t="e">
        <f>IF(AND(' RIESGOS DE GESTION'!#REF!="Media",' RIESGOS DE GESTION'!#REF!="Menor"),CONCATENATE("R",' RIESGOS DE GESTION'!#REF!),"")</f>
        <v>#REF!</v>
      </c>
      <c r="S24" s="444"/>
      <c r="T24" s="444" t="e">
        <f>IF(AND(' RIESGOS DE GESTION'!#REF!="Media",' RIESGOS DE GESTION'!#REF!="Menor"),CONCATENATE("R",' RIESGOS DE GESTION'!#REF!),"")</f>
        <v>#REF!</v>
      </c>
      <c r="U24" s="445"/>
      <c r="V24" s="443" t="e">
        <f>IF(AND(' RIESGOS DE GESTION'!#REF!="Media",' RIESGOS DE GESTION'!#REF!="Moderado"),CONCATENATE("R",' RIESGOS DE GESTION'!#REF!),"")</f>
        <v>#REF!</v>
      </c>
      <c r="W24" s="444"/>
      <c r="X24" s="444" t="e">
        <f>IF(AND(' RIESGOS DE GESTION'!#REF!="Media",' RIESGOS DE GESTION'!#REF!="Moderado"),CONCATENATE("R",' RIESGOS DE GESTION'!#REF!),"")</f>
        <v>#REF!</v>
      </c>
      <c r="Y24" s="444"/>
      <c r="Z24" s="444" t="e">
        <f>IF(AND(' RIESGOS DE GESTION'!#REF!="Media",' RIESGOS DE GESTION'!#REF!="Moderado"),CONCATENATE("R",' RIESGOS DE GESTION'!#REF!),"")</f>
        <v>#REF!</v>
      </c>
      <c r="AA24" s="445"/>
      <c r="AB24" s="427" t="e">
        <f>IF(AND(' RIESGOS DE GESTION'!#REF!="Media",' RIESGOS DE GESTION'!#REF!="Mayor"),CONCATENATE("R",' RIESGOS DE GESTION'!#REF!),"")</f>
        <v>#REF!</v>
      </c>
      <c r="AC24" s="423"/>
      <c r="AD24" s="423" t="e">
        <f>IF(AND(' RIESGOS DE GESTION'!#REF!="Media",' RIESGOS DE GESTION'!#REF!="Mayor"),CONCATENATE("R",' RIESGOS DE GESTION'!#REF!),"")</f>
        <v>#REF!</v>
      </c>
      <c r="AE24" s="423"/>
      <c r="AF24" s="423" t="e">
        <f>IF(AND(' RIESGOS DE GESTION'!#REF!="Media",' RIESGOS DE GESTION'!#REF!="Mayor"),CONCATENATE("R",' RIESGOS DE GESTION'!#REF!),"")</f>
        <v>#REF!</v>
      </c>
      <c r="AG24" s="424"/>
      <c r="AH24" s="434" t="e">
        <f>IF(AND(' RIESGOS DE GESTION'!#REF!="Media",' RIESGOS DE GESTION'!#REF!="Catastrófico"),CONCATENATE("R",' RIESGOS DE GESTION'!#REF!),"")</f>
        <v>#REF!</v>
      </c>
      <c r="AI24" s="435"/>
      <c r="AJ24" s="435" t="e">
        <f>IF(AND(' RIESGOS DE GESTION'!#REF!="Media",' RIESGOS DE GESTION'!#REF!="Catastrófico"),CONCATENATE("R",' RIESGOS DE GESTION'!#REF!),"")</f>
        <v>#REF!</v>
      </c>
      <c r="AK24" s="435"/>
      <c r="AL24" s="435" t="e">
        <f>IF(AND(' RIESGOS DE GESTION'!#REF!="Media",' RIESGOS DE GESTION'!#REF!="Catastrófico"),CONCATENATE("R",' RIESGOS DE GESTION'!#REF!),"")</f>
        <v>#REF!</v>
      </c>
      <c r="AM24" s="436"/>
      <c r="AN24" s="56"/>
      <c r="AO24" s="399"/>
      <c r="AP24" s="400"/>
      <c r="AQ24" s="400"/>
      <c r="AR24" s="400"/>
      <c r="AS24" s="400"/>
      <c r="AT24" s="401"/>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row>
    <row r="25" spans="1:80" x14ac:dyDescent="0.25">
      <c r="A25" s="56"/>
      <c r="B25" s="376"/>
      <c r="C25" s="376"/>
      <c r="D25" s="377"/>
      <c r="E25" s="417"/>
      <c r="F25" s="418"/>
      <c r="G25" s="418"/>
      <c r="H25" s="418"/>
      <c r="I25" s="419"/>
      <c r="J25" s="443"/>
      <c r="K25" s="444"/>
      <c r="L25" s="444"/>
      <c r="M25" s="444"/>
      <c r="N25" s="444"/>
      <c r="O25" s="445"/>
      <c r="P25" s="443"/>
      <c r="Q25" s="444"/>
      <c r="R25" s="444"/>
      <c r="S25" s="444"/>
      <c r="T25" s="444"/>
      <c r="U25" s="445"/>
      <c r="V25" s="443"/>
      <c r="W25" s="444"/>
      <c r="X25" s="444"/>
      <c r="Y25" s="444"/>
      <c r="Z25" s="444"/>
      <c r="AA25" s="445"/>
      <c r="AB25" s="427"/>
      <c r="AC25" s="423"/>
      <c r="AD25" s="423"/>
      <c r="AE25" s="423"/>
      <c r="AF25" s="423"/>
      <c r="AG25" s="424"/>
      <c r="AH25" s="434"/>
      <c r="AI25" s="435"/>
      <c r="AJ25" s="435"/>
      <c r="AK25" s="435"/>
      <c r="AL25" s="435"/>
      <c r="AM25" s="436"/>
      <c r="AN25" s="56"/>
      <c r="AO25" s="399"/>
      <c r="AP25" s="400"/>
      <c r="AQ25" s="400"/>
      <c r="AR25" s="400"/>
      <c r="AS25" s="400"/>
      <c r="AT25" s="401"/>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row>
    <row r="26" spans="1:80" x14ac:dyDescent="0.25">
      <c r="A26" s="56"/>
      <c r="B26" s="376"/>
      <c r="C26" s="376"/>
      <c r="D26" s="377"/>
      <c r="E26" s="417"/>
      <c r="F26" s="418"/>
      <c r="G26" s="418"/>
      <c r="H26" s="418"/>
      <c r="I26" s="419"/>
      <c r="J26" s="443" t="e">
        <f>IF(AND(' RIESGOS DE GESTION'!#REF!="Media",' RIESGOS DE GESTION'!#REF!="Leve"),CONCATENATE("R",' RIESGOS DE GESTION'!#REF!),"")</f>
        <v>#REF!</v>
      </c>
      <c r="K26" s="444"/>
      <c r="L26" s="444" t="e">
        <f>IF(AND(' RIESGOS DE GESTION'!#REF!="Media",' RIESGOS DE GESTION'!#REF!="Leve"),CONCATENATE("R",' RIESGOS DE GESTION'!#REF!),"")</f>
        <v>#REF!</v>
      </c>
      <c r="M26" s="444"/>
      <c r="N26" s="444" t="e">
        <f>IF(AND(' RIESGOS DE GESTION'!#REF!="Media",' RIESGOS DE GESTION'!#REF!="Leve"),CONCATENATE("R",' RIESGOS DE GESTION'!#REF!),"")</f>
        <v>#REF!</v>
      </c>
      <c r="O26" s="445"/>
      <c r="P26" s="443" t="e">
        <f>IF(AND(' RIESGOS DE GESTION'!#REF!="Media",' RIESGOS DE GESTION'!#REF!="Menor"),CONCATENATE("R",' RIESGOS DE GESTION'!#REF!),"")</f>
        <v>#REF!</v>
      </c>
      <c r="Q26" s="444"/>
      <c r="R26" s="444" t="e">
        <f>IF(AND(' RIESGOS DE GESTION'!#REF!="Media",' RIESGOS DE GESTION'!#REF!="Menor"),CONCATENATE("R",' RIESGOS DE GESTION'!#REF!),"")</f>
        <v>#REF!</v>
      </c>
      <c r="S26" s="444"/>
      <c r="T26" s="444" t="e">
        <f>IF(AND(' RIESGOS DE GESTION'!#REF!="Media",' RIESGOS DE GESTION'!#REF!="Menor"),CONCATENATE("R",' RIESGOS DE GESTION'!#REF!),"")</f>
        <v>#REF!</v>
      </c>
      <c r="U26" s="445"/>
      <c r="V26" s="443" t="e">
        <f>IF(AND(' RIESGOS DE GESTION'!#REF!="Media",' RIESGOS DE GESTION'!#REF!="Moderado"),CONCATENATE("R",' RIESGOS DE GESTION'!#REF!),"")</f>
        <v>#REF!</v>
      </c>
      <c r="W26" s="444"/>
      <c r="X26" s="444" t="e">
        <f>IF(AND(' RIESGOS DE GESTION'!#REF!="Media",' RIESGOS DE GESTION'!#REF!="Moderado"),CONCATENATE("R",' RIESGOS DE GESTION'!#REF!),"")</f>
        <v>#REF!</v>
      </c>
      <c r="Y26" s="444"/>
      <c r="Z26" s="444" t="e">
        <f>IF(AND(' RIESGOS DE GESTION'!#REF!="Media",' RIESGOS DE GESTION'!#REF!="Moderado"),CONCATENATE("R",' RIESGOS DE GESTION'!#REF!),"")</f>
        <v>#REF!</v>
      </c>
      <c r="AA26" s="445"/>
      <c r="AB26" s="427" t="e">
        <f>IF(AND(' RIESGOS DE GESTION'!#REF!="Media",' RIESGOS DE GESTION'!#REF!="Mayor"),CONCATENATE("R",' RIESGOS DE GESTION'!#REF!),"")</f>
        <v>#REF!</v>
      </c>
      <c r="AC26" s="423"/>
      <c r="AD26" s="423" t="e">
        <f>IF(AND(' RIESGOS DE GESTION'!#REF!="Media",' RIESGOS DE GESTION'!#REF!="Mayor"),CONCATENATE("R",' RIESGOS DE GESTION'!#REF!),"")</f>
        <v>#REF!</v>
      </c>
      <c r="AE26" s="423"/>
      <c r="AF26" s="423" t="e">
        <f>IF(AND(' RIESGOS DE GESTION'!#REF!="Media",' RIESGOS DE GESTION'!#REF!="Mayor"),CONCATENATE("R",' RIESGOS DE GESTION'!#REF!),"")</f>
        <v>#REF!</v>
      </c>
      <c r="AG26" s="424"/>
      <c r="AH26" s="434" t="e">
        <f>IF(AND(' RIESGOS DE GESTION'!#REF!="Media",' RIESGOS DE GESTION'!#REF!="Catastrófico"),CONCATENATE("R",' RIESGOS DE GESTION'!#REF!),"")</f>
        <v>#REF!</v>
      </c>
      <c r="AI26" s="435"/>
      <c r="AJ26" s="435" t="e">
        <f>IF(AND(' RIESGOS DE GESTION'!#REF!="Media",' RIESGOS DE GESTION'!#REF!="Catastrófico"),CONCATENATE("R",' RIESGOS DE GESTION'!#REF!),"")</f>
        <v>#REF!</v>
      </c>
      <c r="AK26" s="435"/>
      <c r="AL26" s="435" t="e">
        <f>IF(AND(' RIESGOS DE GESTION'!#REF!="Media",' RIESGOS DE GESTION'!#REF!="Catastrófico"),CONCATENATE("R",' RIESGOS DE GESTION'!#REF!),"")</f>
        <v>#REF!</v>
      </c>
      <c r="AM26" s="436"/>
      <c r="AN26" s="56"/>
      <c r="AO26" s="399"/>
      <c r="AP26" s="400"/>
      <c r="AQ26" s="400"/>
      <c r="AR26" s="400"/>
      <c r="AS26" s="400"/>
      <c r="AT26" s="401"/>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row>
    <row r="27" spans="1:80" x14ac:dyDescent="0.25">
      <c r="A27" s="56"/>
      <c r="B27" s="376"/>
      <c r="C27" s="376"/>
      <c r="D27" s="377"/>
      <c r="E27" s="417"/>
      <c r="F27" s="418"/>
      <c r="G27" s="418"/>
      <c r="H27" s="418"/>
      <c r="I27" s="419"/>
      <c r="J27" s="443"/>
      <c r="K27" s="444"/>
      <c r="L27" s="444"/>
      <c r="M27" s="444"/>
      <c r="N27" s="444"/>
      <c r="O27" s="445"/>
      <c r="P27" s="443"/>
      <c r="Q27" s="444"/>
      <c r="R27" s="444"/>
      <c r="S27" s="444"/>
      <c r="T27" s="444"/>
      <c r="U27" s="445"/>
      <c r="V27" s="443"/>
      <c r="W27" s="444"/>
      <c r="X27" s="444"/>
      <c r="Y27" s="444"/>
      <c r="Z27" s="444"/>
      <c r="AA27" s="445"/>
      <c r="AB27" s="427"/>
      <c r="AC27" s="423"/>
      <c r="AD27" s="423"/>
      <c r="AE27" s="423"/>
      <c r="AF27" s="423"/>
      <c r="AG27" s="424"/>
      <c r="AH27" s="434"/>
      <c r="AI27" s="435"/>
      <c r="AJ27" s="435"/>
      <c r="AK27" s="435"/>
      <c r="AL27" s="435"/>
      <c r="AM27" s="436"/>
      <c r="AN27" s="56"/>
      <c r="AO27" s="399"/>
      <c r="AP27" s="400"/>
      <c r="AQ27" s="400"/>
      <c r="AR27" s="400"/>
      <c r="AS27" s="400"/>
      <c r="AT27" s="401"/>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row>
    <row r="28" spans="1:80" x14ac:dyDescent="0.25">
      <c r="A28" s="56"/>
      <c r="B28" s="376"/>
      <c r="C28" s="376"/>
      <c r="D28" s="377"/>
      <c r="E28" s="417"/>
      <c r="F28" s="418"/>
      <c r="G28" s="418"/>
      <c r="H28" s="418"/>
      <c r="I28" s="419"/>
      <c r="J28" s="443" t="e">
        <f>IF(AND(' RIESGOS DE GESTION'!#REF!="Media",' RIESGOS DE GESTION'!#REF!="Leve"),CONCATENATE("R",' RIESGOS DE GESTION'!#REF!),"")</f>
        <v>#REF!</v>
      </c>
      <c r="K28" s="444"/>
      <c r="L28" s="444" t="e">
        <f>IF(AND(' RIESGOS DE GESTION'!#REF!="Media",' RIESGOS DE GESTION'!#REF!="Leve"),CONCATENATE("R",' RIESGOS DE GESTION'!#REF!),"")</f>
        <v>#REF!</v>
      </c>
      <c r="M28" s="444"/>
      <c r="N28" s="444" t="e">
        <f>IF(AND(' RIESGOS DE GESTION'!#REF!="Media",' RIESGOS DE GESTION'!#REF!="Leve"),CONCATENATE("R",' RIESGOS DE GESTION'!#REF!),"")</f>
        <v>#REF!</v>
      </c>
      <c r="O28" s="445"/>
      <c r="P28" s="443" t="e">
        <f>IF(AND(' RIESGOS DE GESTION'!#REF!="Media",' RIESGOS DE GESTION'!#REF!="Menor"),CONCATENATE("R",' RIESGOS DE GESTION'!#REF!),"")</f>
        <v>#REF!</v>
      </c>
      <c r="Q28" s="444"/>
      <c r="R28" s="444" t="e">
        <f>IF(AND(' RIESGOS DE GESTION'!#REF!="Media",' RIESGOS DE GESTION'!#REF!="Menor"),CONCATENATE("R",' RIESGOS DE GESTION'!#REF!),"")</f>
        <v>#REF!</v>
      </c>
      <c r="S28" s="444"/>
      <c r="T28" s="444" t="e">
        <f>IF(AND(' RIESGOS DE GESTION'!#REF!="Media",' RIESGOS DE GESTION'!#REF!="Menor"),CONCATENATE("R",' RIESGOS DE GESTION'!#REF!),"")</f>
        <v>#REF!</v>
      </c>
      <c r="U28" s="445"/>
      <c r="V28" s="443" t="e">
        <f>IF(AND(' RIESGOS DE GESTION'!#REF!="Media",' RIESGOS DE GESTION'!#REF!="Moderado"),CONCATENATE("R",' RIESGOS DE GESTION'!#REF!),"")</f>
        <v>#REF!</v>
      </c>
      <c r="W28" s="444"/>
      <c r="X28" s="444" t="e">
        <f>IF(AND(' RIESGOS DE GESTION'!#REF!="Media",' RIESGOS DE GESTION'!#REF!="Moderado"),CONCATENATE("R",' RIESGOS DE GESTION'!#REF!),"")</f>
        <v>#REF!</v>
      </c>
      <c r="Y28" s="444"/>
      <c r="Z28" s="444" t="e">
        <f>IF(AND(' RIESGOS DE GESTION'!#REF!="Media",' RIESGOS DE GESTION'!#REF!="Moderado"),CONCATENATE("R",' RIESGOS DE GESTION'!#REF!),"")</f>
        <v>#REF!</v>
      </c>
      <c r="AA28" s="445"/>
      <c r="AB28" s="427" t="e">
        <f>IF(AND(' RIESGOS DE GESTION'!#REF!="Media",' RIESGOS DE GESTION'!#REF!="Mayor"),CONCATENATE("R",' RIESGOS DE GESTION'!#REF!),"")</f>
        <v>#REF!</v>
      </c>
      <c r="AC28" s="423"/>
      <c r="AD28" s="423" t="e">
        <f>IF(AND(' RIESGOS DE GESTION'!#REF!="Media",' RIESGOS DE GESTION'!#REF!="Mayor"),CONCATENATE("R",' RIESGOS DE GESTION'!#REF!),"")</f>
        <v>#REF!</v>
      </c>
      <c r="AE28" s="423"/>
      <c r="AF28" s="423" t="e">
        <f>IF(AND(' RIESGOS DE GESTION'!#REF!="Media",' RIESGOS DE GESTION'!#REF!="Mayor"),CONCATENATE("R",' RIESGOS DE GESTION'!#REF!),"")</f>
        <v>#REF!</v>
      </c>
      <c r="AG28" s="424"/>
      <c r="AH28" s="434" t="e">
        <f>IF(AND(' RIESGOS DE GESTION'!#REF!="Media",' RIESGOS DE GESTION'!#REF!="Catastrófico"),CONCATENATE("R",' RIESGOS DE GESTION'!#REF!),"")</f>
        <v>#REF!</v>
      </c>
      <c r="AI28" s="435"/>
      <c r="AJ28" s="435" t="e">
        <f>IF(AND(' RIESGOS DE GESTION'!#REF!="Media",' RIESGOS DE GESTION'!#REF!="Catastrófico"),CONCATENATE("R",' RIESGOS DE GESTION'!#REF!),"")</f>
        <v>#REF!</v>
      </c>
      <c r="AK28" s="435"/>
      <c r="AL28" s="435" t="e">
        <f>IF(AND(' RIESGOS DE GESTION'!#REF!="Media",' RIESGOS DE GESTION'!#REF!="Catastrófico"),CONCATENATE("R",' RIESGOS DE GESTION'!#REF!),"")</f>
        <v>#REF!</v>
      </c>
      <c r="AM28" s="436"/>
      <c r="AN28" s="56"/>
      <c r="AO28" s="399"/>
      <c r="AP28" s="400"/>
      <c r="AQ28" s="400"/>
      <c r="AR28" s="400"/>
      <c r="AS28" s="400"/>
      <c r="AT28" s="401"/>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row>
    <row r="29" spans="1:80" ht="15.75" thickBot="1" x14ac:dyDescent="0.3">
      <c r="A29" s="56"/>
      <c r="B29" s="376"/>
      <c r="C29" s="376"/>
      <c r="D29" s="377"/>
      <c r="E29" s="420"/>
      <c r="F29" s="421"/>
      <c r="G29" s="421"/>
      <c r="H29" s="421"/>
      <c r="I29" s="422"/>
      <c r="J29" s="443"/>
      <c r="K29" s="444"/>
      <c r="L29" s="444"/>
      <c r="M29" s="444"/>
      <c r="N29" s="444"/>
      <c r="O29" s="445"/>
      <c r="P29" s="446"/>
      <c r="Q29" s="447"/>
      <c r="R29" s="447"/>
      <c r="S29" s="447"/>
      <c r="T29" s="447"/>
      <c r="U29" s="448"/>
      <c r="V29" s="446"/>
      <c r="W29" s="447"/>
      <c r="X29" s="447"/>
      <c r="Y29" s="447"/>
      <c r="Z29" s="447"/>
      <c r="AA29" s="448"/>
      <c r="AB29" s="431"/>
      <c r="AC29" s="432"/>
      <c r="AD29" s="432"/>
      <c r="AE29" s="432"/>
      <c r="AF29" s="432"/>
      <c r="AG29" s="433"/>
      <c r="AH29" s="437"/>
      <c r="AI29" s="438"/>
      <c r="AJ29" s="438"/>
      <c r="AK29" s="438"/>
      <c r="AL29" s="438"/>
      <c r="AM29" s="439"/>
      <c r="AN29" s="56"/>
      <c r="AO29" s="402"/>
      <c r="AP29" s="403"/>
      <c r="AQ29" s="403"/>
      <c r="AR29" s="403"/>
      <c r="AS29" s="403"/>
      <c r="AT29" s="404"/>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row>
    <row r="30" spans="1:80" x14ac:dyDescent="0.25">
      <c r="A30" s="56"/>
      <c r="B30" s="376"/>
      <c r="C30" s="376"/>
      <c r="D30" s="377"/>
      <c r="E30" s="414" t="s">
        <v>379</v>
      </c>
      <c r="F30" s="415"/>
      <c r="G30" s="415"/>
      <c r="H30" s="415"/>
      <c r="I30" s="415"/>
      <c r="J30" s="458" t="e">
        <f>IF(AND(' RIESGOS DE GESTION'!#REF!="Baja",' RIESGOS DE GESTION'!#REF!="Leve"),CONCATENATE("R",' RIESGOS DE GESTION'!#REF!),"")</f>
        <v>#REF!</v>
      </c>
      <c r="K30" s="459"/>
      <c r="L30" s="459" t="e">
        <f>IF(AND(' RIESGOS DE GESTION'!#REF!="Baja",' RIESGOS DE GESTION'!#REF!="Leve"),CONCATENATE("R",' RIESGOS DE GESTION'!#REF!),"")</f>
        <v>#REF!</v>
      </c>
      <c r="M30" s="459"/>
      <c r="N30" s="459" t="e">
        <f>IF(AND(' RIESGOS DE GESTION'!#REF!="Baja",' RIESGOS DE GESTION'!#REF!="Leve"),CONCATENATE("R",' RIESGOS DE GESTION'!#REF!),"")</f>
        <v>#REF!</v>
      </c>
      <c r="O30" s="460"/>
      <c r="P30" s="450" t="e">
        <f>IF(AND(' RIESGOS DE GESTION'!#REF!="Baja",' RIESGOS DE GESTION'!#REF!="Menor"),CONCATENATE("R",' RIESGOS DE GESTION'!#REF!),"")</f>
        <v>#REF!</v>
      </c>
      <c r="Q30" s="450"/>
      <c r="R30" s="450" t="e">
        <f>IF(AND(' RIESGOS DE GESTION'!#REF!="Baja",' RIESGOS DE GESTION'!#REF!="Menor"),CONCATENATE("R",' RIESGOS DE GESTION'!#REF!),"")</f>
        <v>#REF!</v>
      </c>
      <c r="S30" s="450"/>
      <c r="T30" s="450" t="e">
        <f>IF(AND(' RIESGOS DE GESTION'!#REF!="Baja",' RIESGOS DE GESTION'!#REF!="Menor"),CONCATENATE("R",' RIESGOS DE GESTION'!#REF!),"")</f>
        <v>#REF!</v>
      </c>
      <c r="U30" s="451"/>
      <c r="V30" s="449" t="e">
        <f>IF(AND(' RIESGOS DE GESTION'!#REF!="Baja",' RIESGOS DE GESTION'!#REF!="Moderado"),CONCATENATE("R",' RIESGOS DE GESTION'!#REF!),"")</f>
        <v>#REF!</v>
      </c>
      <c r="W30" s="450"/>
      <c r="X30" s="450" t="e">
        <f>IF(AND(' RIESGOS DE GESTION'!#REF!="Baja",' RIESGOS DE GESTION'!#REF!="Moderado"),CONCATENATE("R",' RIESGOS DE GESTION'!#REF!),"")</f>
        <v>#REF!</v>
      </c>
      <c r="Y30" s="450"/>
      <c r="Z30" s="450" t="e">
        <f>IF(AND(' RIESGOS DE GESTION'!#REF!="Baja",' RIESGOS DE GESTION'!#REF!="Moderado"),CONCATENATE("R",' RIESGOS DE GESTION'!#REF!),"")</f>
        <v>#REF!</v>
      </c>
      <c r="AA30" s="451"/>
      <c r="AB30" s="425" t="e">
        <f>IF(AND(' RIESGOS DE GESTION'!#REF!="Baja",' RIESGOS DE GESTION'!#REF!="Mayor"),CONCATENATE("R",' RIESGOS DE GESTION'!#REF!),"")</f>
        <v>#REF!</v>
      </c>
      <c r="AC30" s="426"/>
      <c r="AD30" s="426" t="e">
        <f>IF(AND(' RIESGOS DE GESTION'!#REF!="Baja",' RIESGOS DE GESTION'!#REF!="Mayor"),CONCATENATE("R",' RIESGOS DE GESTION'!#REF!),"")</f>
        <v>#REF!</v>
      </c>
      <c r="AE30" s="426"/>
      <c r="AF30" s="426" t="e">
        <f>IF(AND(' RIESGOS DE GESTION'!#REF!="Baja",' RIESGOS DE GESTION'!#REF!="Mayor"),CONCATENATE("R",' RIESGOS DE GESTION'!#REF!),"")</f>
        <v>#REF!</v>
      </c>
      <c r="AG30" s="428"/>
      <c r="AH30" s="440" t="e">
        <f>IF(AND(' RIESGOS DE GESTION'!#REF!="Baja",' RIESGOS DE GESTION'!#REF!="Catastrófico"),CONCATENATE("R",' RIESGOS DE GESTION'!#REF!),"")</f>
        <v>#REF!</v>
      </c>
      <c r="AI30" s="441"/>
      <c r="AJ30" s="441" t="e">
        <f>IF(AND(' RIESGOS DE GESTION'!#REF!="Baja",' RIESGOS DE GESTION'!#REF!="Catastrófico"),CONCATENATE("R",' RIESGOS DE GESTION'!#REF!),"")</f>
        <v>#REF!</v>
      </c>
      <c r="AK30" s="441"/>
      <c r="AL30" s="441" t="e">
        <f>IF(AND(' RIESGOS DE GESTION'!#REF!="Baja",' RIESGOS DE GESTION'!#REF!="Catastrófico"),CONCATENATE("R",' RIESGOS DE GESTION'!#REF!),"")</f>
        <v>#REF!</v>
      </c>
      <c r="AM30" s="442"/>
      <c r="AN30" s="56"/>
      <c r="AO30" s="405" t="s">
        <v>380</v>
      </c>
      <c r="AP30" s="406"/>
      <c r="AQ30" s="406"/>
      <c r="AR30" s="406"/>
      <c r="AS30" s="406"/>
      <c r="AT30" s="407"/>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row>
    <row r="31" spans="1:80" x14ac:dyDescent="0.25">
      <c r="A31" s="56"/>
      <c r="B31" s="376"/>
      <c r="C31" s="376"/>
      <c r="D31" s="377"/>
      <c r="E31" s="417"/>
      <c r="F31" s="418"/>
      <c r="G31" s="418"/>
      <c r="H31" s="418"/>
      <c r="I31" s="418"/>
      <c r="J31" s="454"/>
      <c r="K31" s="452"/>
      <c r="L31" s="452"/>
      <c r="M31" s="452"/>
      <c r="N31" s="452"/>
      <c r="O31" s="453"/>
      <c r="P31" s="444"/>
      <c r="Q31" s="444"/>
      <c r="R31" s="444"/>
      <c r="S31" s="444"/>
      <c r="T31" s="444"/>
      <c r="U31" s="445"/>
      <c r="V31" s="443"/>
      <c r="W31" s="444"/>
      <c r="X31" s="444"/>
      <c r="Y31" s="444"/>
      <c r="Z31" s="444"/>
      <c r="AA31" s="445"/>
      <c r="AB31" s="427"/>
      <c r="AC31" s="423"/>
      <c r="AD31" s="423"/>
      <c r="AE31" s="423"/>
      <c r="AF31" s="423"/>
      <c r="AG31" s="424"/>
      <c r="AH31" s="434"/>
      <c r="AI31" s="435"/>
      <c r="AJ31" s="435"/>
      <c r="AK31" s="435"/>
      <c r="AL31" s="435"/>
      <c r="AM31" s="436"/>
      <c r="AN31" s="56"/>
      <c r="AO31" s="408"/>
      <c r="AP31" s="409"/>
      <c r="AQ31" s="409"/>
      <c r="AR31" s="409"/>
      <c r="AS31" s="409"/>
      <c r="AT31" s="410"/>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row>
    <row r="32" spans="1:80" x14ac:dyDescent="0.25">
      <c r="A32" s="56"/>
      <c r="B32" s="376"/>
      <c r="C32" s="376"/>
      <c r="D32" s="377"/>
      <c r="E32" s="417"/>
      <c r="F32" s="418"/>
      <c r="G32" s="418"/>
      <c r="H32" s="418"/>
      <c r="I32" s="418"/>
      <c r="J32" s="454" t="e">
        <f>IF(AND(' RIESGOS DE GESTION'!#REF!="Baja",' RIESGOS DE GESTION'!#REF!="Leve"),CONCATENATE("R",' RIESGOS DE GESTION'!#REF!),"")</f>
        <v>#REF!</v>
      </c>
      <c r="K32" s="452"/>
      <c r="L32" s="452" t="e">
        <f>IF(AND(' RIESGOS DE GESTION'!#REF!="Baja",' RIESGOS DE GESTION'!#REF!="Leve"),CONCATENATE("R",' RIESGOS DE GESTION'!#REF!),"")</f>
        <v>#REF!</v>
      </c>
      <c r="M32" s="452"/>
      <c r="N32" s="452" t="e">
        <f>IF(AND(' RIESGOS DE GESTION'!#REF!="Baja",' RIESGOS DE GESTION'!#REF!="Leve"),CONCATENATE("R",' RIESGOS DE GESTION'!#REF!),"")</f>
        <v>#REF!</v>
      </c>
      <c r="O32" s="453"/>
      <c r="P32" s="444" t="e">
        <f>IF(AND(' RIESGOS DE GESTION'!#REF!="Baja",' RIESGOS DE GESTION'!#REF!="Menor"),CONCATENATE("R",' RIESGOS DE GESTION'!#REF!),"")</f>
        <v>#REF!</v>
      </c>
      <c r="Q32" s="444"/>
      <c r="R32" s="444" t="e">
        <f>IF(AND(' RIESGOS DE GESTION'!#REF!="Baja",' RIESGOS DE GESTION'!#REF!="Menor"),CONCATENATE("R",' RIESGOS DE GESTION'!#REF!),"")</f>
        <v>#REF!</v>
      </c>
      <c r="S32" s="444"/>
      <c r="T32" s="444" t="e">
        <f>IF(AND(' RIESGOS DE GESTION'!#REF!="Baja",' RIESGOS DE GESTION'!#REF!="Menor"),CONCATENATE("R",' RIESGOS DE GESTION'!#REF!),"")</f>
        <v>#REF!</v>
      </c>
      <c r="U32" s="445"/>
      <c r="V32" s="443" t="e">
        <f>IF(AND(' RIESGOS DE GESTION'!#REF!="Baja",' RIESGOS DE GESTION'!#REF!="Moderado"),CONCATENATE("R",' RIESGOS DE GESTION'!#REF!),"")</f>
        <v>#REF!</v>
      </c>
      <c r="W32" s="444"/>
      <c r="X32" s="444" t="e">
        <f>IF(AND(' RIESGOS DE GESTION'!#REF!="Baja",' RIESGOS DE GESTION'!#REF!="Moderado"),CONCATENATE("R",' RIESGOS DE GESTION'!#REF!),"")</f>
        <v>#REF!</v>
      </c>
      <c r="Y32" s="444"/>
      <c r="Z32" s="444" t="e">
        <f>IF(AND(' RIESGOS DE GESTION'!#REF!="Baja",' RIESGOS DE GESTION'!#REF!="Moderado"),CONCATENATE("R",' RIESGOS DE GESTION'!#REF!),"")</f>
        <v>#REF!</v>
      </c>
      <c r="AA32" s="445"/>
      <c r="AB32" s="427" t="e">
        <f>IF(AND(' RIESGOS DE GESTION'!#REF!="Baja",' RIESGOS DE GESTION'!#REF!="Mayor"),CONCATENATE("R",' RIESGOS DE GESTION'!#REF!),"")</f>
        <v>#REF!</v>
      </c>
      <c r="AC32" s="423"/>
      <c r="AD32" s="423" t="e">
        <f>IF(AND(' RIESGOS DE GESTION'!#REF!="Baja",' RIESGOS DE GESTION'!#REF!="Mayor"),CONCATENATE("R",' RIESGOS DE GESTION'!#REF!),"")</f>
        <v>#REF!</v>
      </c>
      <c r="AE32" s="423"/>
      <c r="AF32" s="423" t="e">
        <f>IF(AND(' RIESGOS DE GESTION'!#REF!="Baja",' RIESGOS DE GESTION'!#REF!="Mayor"),CONCATENATE("R",' RIESGOS DE GESTION'!#REF!),"")</f>
        <v>#REF!</v>
      </c>
      <c r="AG32" s="424"/>
      <c r="AH32" s="434" t="e">
        <f>IF(AND(' RIESGOS DE GESTION'!#REF!="Baja",' RIESGOS DE GESTION'!#REF!="Catastrófico"),CONCATENATE("R",' RIESGOS DE GESTION'!#REF!),"")</f>
        <v>#REF!</v>
      </c>
      <c r="AI32" s="435"/>
      <c r="AJ32" s="435" t="e">
        <f>IF(AND(' RIESGOS DE GESTION'!#REF!="Baja",' RIESGOS DE GESTION'!#REF!="Catastrófico"),CONCATENATE("R",' RIESGOS DE GESTION'!#REF!),"")</f>
        <v>#REF!</v>
      </c>
      <c r="AK32" s="435"/>
      <c r="AL32" s="435" t="e">
        <f>IF(AND(' RIESGOS DE GESTION'!#REF!="Baja",' RIESGOS DE GESTION'!#REF!="Catastrófico"),CONCATENATE("R",' RIESGOS DE GESTION'!#REF!),"")</f>
        <v>#REF!</v>
      </c>
      <c r="AM32" s="436"/>
      <c r="AN32" s="56"/>
      <c r="AO32" s="408"/>
      <c r="AP32" s="409"/>
      <c r="AQ32" s="409"/>
      <c r="AR32" s="409"/>
      <c r="AS32" s="409"/>
      <c r="AT32" s="410"/>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row>
    <row r="33" spans="1:80" x14ac:dyDescent="0.25">
      <c r="A33" s="56"/>
      <c r="B33" s="376"/>
      <c r="C33" s="376"/>
      <c r="D33" s="377"/>
      <c r="E33" s="417"/>
      <c r="F33" s="418"/>
      <c r="G33" s="418"/>
      <c r="H33" s="418"/>
      <c r="I33" s="418"/>
      <c r="J33" s="454"/>
      <c r="K33" s="452"/>
      <c r="L33" s="452"/>
      <c r="M33" s="452"/>
      <c r="N33" s="452"/>
      <c r="O33" s="453"/>
      <c r="P33" s="444"/>
      <c r="Q33" s="444"/>
      <c r="R33" s="444"/>
      <c r="S33" s="444"/>
      <c r="T33" s="444"/>
      <c r="U33" s="445"/>
      <c r="V33" s="443"/>
      <c r="W33" s="444"/>
      <c r="X33" s="444"/>
      <c r="Y33" s="444"/>
      <c r="Z33" s="444"/>
      <c r="AA33" s="445"/>
      <c r="AB33" s="427"/>
      <c r="AC33" s="423"/>
      <c r="AD33" s="423"/>
      <c r="AE33" s="423"/>
      <c r="AF33" s="423"/>
      <c r="AG33" s="424"/>
      <c r="AH33" s="434"/>
      <c r="AI33" s="435"/>
      <c r="AJ33" s="435"/>
      <c r="AK33" s="435"/>
      <c r="AL33" s="435"/>
      <c r="AM33" s="436"/>
      <c r="AN33" s="56"/>
      <c r="AO33" s="408"/>
      <c r="AP33" s="409"/>
      <c r="AQ33" s="409"/>
      <c r="AR33" s="409"/>
      <c r="AS33" s="409"/>
      <c r="AT33" s="410"/>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row>
    <row r="34" spans="1:80" x14ac:dyDescent="0.25">
      <c r="A34" s="56"/>
      <c r="B34" s="376"/>
      <c r="C34" s="376"/>
      <c r="D34" s="377"/>
      <c r="E34" s="417"/>
      <c r="F34" s="418"/>
      <c r="G34" s="418"/>
      <c r="H34" s="418"/>
      <c r="I34" s="418"/>
      <c r="J34" s="454" t="e">
        <f>IF(AND(' RIESGOS DE GESTION'!#REF!="Baja",' RIESGOS DE GESTION'!#REF!="Leve"),CONCATENATE("R",' RIESGOS DE GESTION'!#REF!),"")</f>
        <v>#REF!</v>
      </c>
      <c r="K34" s="452"/>
      <c r="L34" s="452" t="e">
        <f>IF(AND(' RIESGOS DE GESTION'!#REF!="Baja",' RIESGOS DE GESTION'!#REF!="Leve"),CONCATENATE("R",' RIESGOS DE GESTION'!#REF!),"")</f>
        <v>#REF!</v>
      </c>
      <c r="M34" s="452"/>
      <c r="N34" s="452" t="e">
        <f>IF(AND(' RIESGOS DE GESTION'!#REF!="Baja",' RIESGOS DE GESTION'!#REF!="Leve"),CONCATENATE("R",' RIESGOS DE GESTION'!#REF!),"")</f>
        <v>#REF!</v>
      </c>
      <c r="O34" s="453"/>
      <c r="P34" s="444" t="e">
        <f>IF(AND(' RIESGOS DE GESTION'!#REF!="Baja",' RIESGOS DE GESTION'!#REF!="Menor"),CONCATENATE("R",' RIESGOS DE GESTION'!#REF!),"")</f>
        <v>#REF!</v>
      </c>
      <c r="Q34" s="444"/>
      <c r="R34" s="444" t="e">
        <f>IF(AND(' RIESGOS DE GESTION'!#REF!="Baja",' RIESGOS DE GESTION'!#REF!="Menor"),CONCATENATE("R",' RIESGOS DE GESTION'!#REF!),"")</f>
        <v>#REF!</v>
      </c>
      <c r="S34" s="444"/>
      <c r="T34" s="444" t="e">
        <f>IF(AND(' RIESGOS DE GESTION'!#REF!="Baja",' RIESGOS DE GESTION'!#REF!="Menor"),CONCATENATE("R",' RIESGOS DE GESTION'!#REF!),"")</f>
        <v>#REF!</v>
      </c>
      <c r="U34" s="445"/>
      <c r="V34" s="443" t="e">
        <f>IF(AND(' RIESGOS DE GESTION'!#REF!="Baja",' RIESGOS DE GESTION'!#REF!="Moderado"),CONCATENATE("R",' RIESGOS DE GESTION'!#REF!),"")</f>
        <v>#REF!</v>
      </c>
      <c r="W34" s="444"/>
      <c r="X34" s="444" t="e">
        <f>IF(AND(' RIESGOS DE GESTION'!#REF!="Baja",' RIESGOS DE GESTION'!#REF!="Moderado"),CONCATENATE("R",' RIESGOS DE GESTION'!#REF!),"")</f>
        <v>#REF!</v>
      </c>
      <c r="Y34" s="444"/>
      <c r="Z34" s="444" t="e">
        <f>IF(AND(' RIESGOS DE GESTION'!#REF!="Baja",' RIESGOS DE GESTION'!#REF!="Moderado"),CONCATENATE("R",' RIESGOS DE GESTION'!#REF!),"")</f>
        <v>#REF!</v>
      </c>
      <c r="AA34" s="445"/>
      <c r="AB34" s="427" t="e">
        <f>IF(AND(' RIESGOS DE GESTION'!#REF!="Baja",' RIESGOS DE GESTION'!#REF!="Mayor"),CONCATENATE("R",' RIESGOS DE GESTION'!#REF!),"")</f>
        <v>#REF!</v>
      </c>
      <c r="AC34" s="423"/>
      <c r="AD34" s="423" t="e">
        <f>IF(AND(' RIESGOS DE GESTION'!#REF!="Baja",' RIESGOS DE GESTION'!#REF!="Mayor"),CONCATENATE("R",' RIESGOS DE GESTION'!#REF!),"")</f>
        <v>#REF!</v>
      </c>
      <c r="AE34" s="423"/>
      <c r="AF34" s="423" t="e">
        <f>IF(AND(' RIESGOS DE GESTION'!#REF!="Baja",' RIESGOS DE GESTION'!#REF!="Mayor"),CONCATENATE("R",' RIESGOS DE GESTION'!#REF!),"")</f>
        <v>#REF!</v>
      </c>
      <c r="AG34" s="424"/>
      <c r="AH34" s="434" t="e">
        <f>IF(AND(' RIESGOS DE GESTION'!#REF!="Baja",' RIESGOS DE GESTION'!#REF!="Catastrófico"),CONCATENATE("R",' RIESGOS DE GESTION'!#REF!),"")</f>
        <v>#REF!</v>
      </c>
      <c r="AI34" s="435"/>
      <c r="AJ34" s="435" t="e">
        <f>IF(AND(' RIESGOS DE GESTION'!#REF!="Baja",' RIESGOS DE GESTION'!#REF!="Catastrófico"),CONCATENATE("R",' RIESGOS DE GESTION'!#REF!),"")</f>
        <v>#REF!</v>
      </c>
      <c r="AK34" s="435"/>
      <c r="AL34" s="435" t="e">
        <f>IF(AND(' RIESGOS DE GESTION'!#REF!="Baja",' RIESGOS DE GESTION'!#REF!="Catastrófico"),CONCATENATE("R",' RIESGOS DE GESTION'!#REF!),"")</f>
        <v>#REF!</v>
      </c>
      <c r="AM34" s="436"/>
      <c r="AN34" s="56"/>
      <c r="AO34" s="408"/>
      <c r="AP34" s="409"/>
      <c r="AQ34" s="409"/>
      <c r="AR34" s="409"/>
      <c r="AS34" s="409"/>
      <c r="AT34" s="410"/>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row>
    <row r="35" spans="1:80" x14ac:dyDescent="0.25">
      <c r="A35" s="56"/>
      <c r="B35" s="376"/>
      <c r="C35" s="376"/>
      <c r="D35" s="377"/>
      <c r="E35" s="417"/>
      <c r="F35" s="418"/>
      <c r="G35" s="418"/>
      <c r="H35" s="418"/>
      <c r="I35" s="418"/>
      <c r="J35" s="454"/>
      <c r="K35" s="452"/>
      <c r="L35" s="452"/>
      <c r="M35" s="452"/>
      <c r="N35" s="452"/>
      <c r="O35" s="453"/>
      <c r="P35" s="444"/>
      <c r="Q35" s="444"/>
      <c r="R35" s="444"/>
      <c r="S35" s="444"/>
      <c r="T35" s="444"/>
      <c r="U35" s="445"/>
      <c r="V35" s="443"/>
      <c r="W35" s="444"/>
      <c r="X35" s="444"/>
      <c r="Y35" s="444"/>
      <c r="Z35" s="444"/>
      <c r="AA35" s="445"/>
      <c r="AB35" s="427"/>
      <c r="AC35" s="423"/>
      <c r="AD35" s="423"/>
      <c r="AE35" s="423"/>
      <c r="AF35" s="423"/>
      <c r="AG35" s="424"/>
      <c r="AH35" s="434"/>
      <c r="AI35" s="435"/>
      <c r="AJ35" s="435"/>
      <c r="AK35" s="435"/>
      <c r="AL35" s="435"/>
      <c r="AM35" s="436"/>
      <c r="AN35" s="56"/>
      <c r="AO35" s="408"/>
      <c r="AP35" s="409"/>
      <c r="AQ35" s="409"/>
      <c r="AR35" s="409"/>
      <c r="AS35" s="409"/>
      <c r="AT35" s="410"/>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row>
    <row r="36" spans="1:80" x14ac:dyDescent="0.25">
      <c r="A36" s="56"/>
      <c r="B36" s="376"/>
      <c r="C36" s="376"/>
      <c r="D36" s="377"/>
      <c r="E36" s="417"/>
      <c r="F36" s="418"/>
      <c r="G36" s="418"/>
      <c r="H36" s="418"/>
      <c r="I36" s="418"/>
      <c r="J36" s="454" t="e">
        <f>IF(AND(' RIESGOS DE GESTION'!#REF!="Baja",' RIESGOS DE GESTION'!#REF!="Leve"),CONCATENATE("R",' RIESGOS DE GESTION'!#REF!),"")</f>
        <v>#REF!</v>
      </c>
      <c r="K36" s="452"/>
      <c r="L36" s="452" t="e">
        <f>IF(AND(' RIESGOS DE GESTION'!#REF!="Baja",' RIESGOS DE GESTION'!#REF!="Leve"),CONCATENATE("R",' RIESGOS DE GESTION'!#REF!),"")</f>
        <v>#REF!</v>
      </c>
      <c r="M36" s="452"/>
      <c r="N36" s="452" t="e">
        <f>IF(AND(' RIESGOS DE GESTION'!#REF!="Baja",' RIESGOS DE GESTION'!#REF!="Leve"),CONCATENATE("R",' RIESGOS DE GESTION'!#REF!),"")</f>
        <v>#REF!</v>
      </c>
      <c r="O36" s="453"/>
      <c r="P36" s="444" t="e">
        <f>IF(AND(' RIESGOS DE GESTION'!#REF!="Baja",' RIESGOS DE GESTION'!#REF!="Menor"),CONCATENATE("R",' RIESGOS DE GESTION'!#REF!),"")</f>
        <v>#REF!</v>
      </c>
      <c r="Q36" s="444"/>
      <c r="R36" s="444" t="e">
        <f>IF(AND(' RIESGOS DE GESTION'!#REF!="Baja",' RIESGOS DE GESTION'!#REF!="Menor"),CONCATENATE("R",' RIESGOS DE GESTION'!#REF!),"")</f>
        <v>#REF!</v>
      </c>
      <c r="S36" s="444"/>
      <c r="T36" s="444" t="e">
        <f>IF(AND(' RIESGOS DE GESTION'!#REF!="Baja",' RIESGOS DE GESTION'!#REF!="Menor"),CONCATENATE("R",' RIESGOS DE GESTION'!#REF!),"")</f>
        <v>#REF!</v>
      </c>
      <c r="U36" s="445"/>
      <c r="V36" s="443" t="e">
        <f>IF(AND(' RIESGOS DE GESTION'!#REF!="Baja",' RIESGOS DE GESTION'!#REF!="Moderado"),CONCATENATE("R",' RIESGOS DE GESTION'!#REF!),"")</f>
        <v>#REF!</v>
      </c>
      <c r="W36" s="444"/>
      <c r="X36" s="444" t="e">
        <f>IF(AND(' RIESGOS DE GESTION'!#REF!="Baja",' RIESGOS DE GESTION'!#REF!="Moderado"),CONCATENATE("R",' RIESGOS DE GESTION'!#REF!),"")</f>
        <v>#REF!</v>
      </c>
      <c r="Y36" s="444"/>
      <c r="Z36" s="444" t="e">
        <f>IF(AND(' RIESGOS DE GESTION'!#REF!="Baja",' RIESGOS DE GESTION'!#REF!="Moderado"),CONCATENATE("R",' RIESGOS DE GESTION'!#REF!),"")</f>
        <v>#REF!</v>
      </c>
      <c r="AA36" s="445"/>
      <c r="AB36" s="427" t="e">
        <f>IF(AND(' RIESGOS DE GESTION'!#REF!="Baja",' RIESGOS DE GESTION'!#REF!="Mayor"),CONCATENATE("R",' RIESGOS DE GESTION'!#REF!),"")</f>
        <v>#REF!</v>
      </c>
      <c r="AC36" s="423"/>
      <c r="AD36" s="423" t="e">
        <f>IF(AND(' RIESGOS DE GESTION'!#REF!="Baja",' RIESGOS DE GESTION'!#REF!="Mayor"),CONCATENATE("R",' RIESGOS DE GESTION'!#REF!),"")</f>
        <v>#REF!</v>
      </c>
      <c r="AE36" s="423"/>
      <c r="AF36" s="423" t="e">
        <f>IF(AND(' RIESGOS DE GESTION'!#REF!="Baja",' RIESGOS DE GESTION'!#REF!="Mayor"),CONCATENATE("R",' RIESGOS DE GESTION'!#REF!),"")</f>
        <v>#REF!</v>
      </c>
      <c r="AG36" s="424"/>
      <c r="AH36" s="434" t="e">
        <f>IF(AND(' RIESGOS DE GESTION'!#REF!="Baja",' RIESGOS DE GESTION'!#REF!="Catastrófico"),CONCATENATE("R",' RIESGOS DE GESTION'!#REF!),"")</f>
        <v>#REF!</v>
      </c>
      <c r="AI36" s="435"/>
      <c r="AJ36" s="435" t="e">
        <f>IF(AND(' RIESGOS DE GESTION'!#REF!="Baja",' RIESGOS DE GESTION'!#REF!="Catastrófico"),CONCATENATE("R",' RIESGOS DE GESTION'!#REF!),"")</f>
        <v>#REF!</v>
      </c>
      <c r="AK36" s="435"/>
      <c r="AL36" s="435" t="e">
        <f>IF(AND(' RIESGOS DE GESTION'!#REF!="Baja",' RIESGOS DE GESTION'!#REF!="Catastrófico"),CONCATENATE("R",' RIESGOS DE GESTION'!#REF!),"")</f>
        <v>#REF!</v>
      </c>
      <c r="AM36" s="436"/>
      <c r="AN36" s="56"/>
      <c r="AO36" s="408"/>
      <c r="AP36" s="409"/>
      <c r="AQ36" s="409"/>
      <c r="AR36" s="409"/>
      <c r="AS36" s="409"/>
      <c r="AT36" s="410"/>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row>
    <row r="37" spans="1:80" ht="15.75" thickBot="1" x14ac:dyDescent="0.3">
      <c r="A37" s="56"/>
      <c r="B37" s="376"/>
      <c r="C37" s="376"/>
      <c r="D37" s="377"/>
      <c r="E37" s="420"/>
      <c r="F37" s="421"/>
      <c r="G37" s="421"/>
      <c r="H37" s="421"/>
      <c r="I37" s="421"/>
      <c r="J37" s="455"/>
      <c r="K37" s="456"/>
      <c r="L37" s="456"/>
      <c r="M37" s="456"/>
      <c r="N37" s="456"/>
      <c r="O37" s="457"/>
      <c r="P37" s="447"/>
      <c r="Q37" s="447"/>
      <c r="R37" s="447"/>
      <c r="S37" s="447"/>
      <c r="T37" s="447"/>
      <c r="U37" s="448"/>
      <c r="V37" s="446"/>
      <c r="W37" s="447"/>
      <c r="X37" s="447"/>
      <c r="Y37" s="447"/>
      <c r="Z37" s="447"/>
      <c r="AA37" s="448"/>
      <c r="AB37" s="431"/>
      <c r="AC37" s="432"/>
      <c r="AD37" s="432"/>
      <c r="AE37" s="432"/>
      <c r="AF37" s="432"/>
      <c r="AG37" s="433"/>
      <c r="AH37" s="437"/>
      <c r="AI37" s="438"/>
      <c r="AJ37" s="438"/>
      <c r="AK37" s="438"/>
      <c r="AL37" s="438"/>
      <c r="AM37" s="439"/>
      <c r="AN37" s="56"/>
      <c r="AO37" s="411"/>
      <c r="AP37" s="412"/>
      <c r="AQ37" s="412"/>
      <c r="AR37" s="412"/>
      <c r="AS37" s="412"/>
      <c r="AT37" s="413"/>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row>
    <row r="38" spans="1:80" x14ac:dyDescent="0.25">
      <c r="A38" s="56"/>
      <c r="B38" s="376"/>
      <c r="C38" s="376"/>
      <c r="D38" s="377"/>
      <c r="E38" s="414" t="s">
        <v>381</v>
      </c>
      <c r="F38" s="415"/>
      <c r="G38" s="415"/>
      <c r="H38" s="415"/>
      <c r="I38" s="416"/>
      <c r="J38" s="458" t="e">
        <f>IF(AND(' RIESGOS DE GESTION'!#REF!="Muy Baja",' RIESGOS DE GESTION'!#REF!="Leve"),CONCATENATE("R",' RIESGOS DE GESTION'!#REF!),"")</f>
        <v>#REF!</v>
      </c>
      <c r="K38" s="459"/>
      <c r="L38" s="459" t="e">
        <f>IF(AND(' RIESGOS DE GESTION'!#REF!="Muy Baja",' RIESGOS DE GESTION'!#REF!="Leve"),CONCATENATE("R",' RIESGOS DE GESTION'!#REF!),"")</f>
        <v>#REF!</v>
      </c>
      <c r="M38" s="459"/>
      <c r="N38" s="459" t="e">
        <f>IF(AND(' RIESGOS DE GESTION'!#REF!="Muy Baja",' RIESGOS DE GESTION'!#REF!="Leve"),CONCATENATE("R",' RIESGOS DE GESTION'!#REF!),"")</f>
        <v>#REF!</v>
      </c>
      <c r="O38" s="460"/>
      <c r="P38" s="458" t="e">
        <f>IF(AND(' RIESGOS DE GESTION'!#REF!="Muy Baja",' RIESGOS DE GESTION'!#REF!="Menor"),CONCATENATE("R",' RIESGOS DE GESTION'!#REF!),"")</f>
        <v>#REF!</v>
      </c>
      <c r="Q38" s="459"/>
      <c r="R38" s="459" t="e">
        <f>IF(AND(' RIESGOS DE GESTION'!#REF!="Muy Baja",' RIESGOS DE GESTION'!#REF!="Menor"),CONCATENATE("R",' RIESGOS DE GESTION'!#REF!),"")</f>
        <v>#REF!</v>
      </c>
      <c r="S38" s="459"/>
      <c r="T38" s="459" t="e">
        <f>IF(AND(' RIESGOS DE GESTION'!#REF!="Muy Baja",' RIESGOS DE GESTION'!#REF!="Menor"),CONCATENATE("R",' RIESGOS DE GESTION'!#REF!),"")</f>
        <v>#REF!</v>
      </c>
      <c r="U38" s="460"/>
      <c r="V38" s="449" t="e">
        <f>IF(AND(' RIESGOS DE GESTION'!#REF!="Muy Baja",' RIESGOS DE GESTION'!#REF!="Moderado"),CONCATENATE("R",' RIESGOS DE GESTION'!#REF!),"")</f>
        <v>#REF!</v>
      </c>
      <c r="W38" s="450"/>
      <c r="X38" s="450" t="e">
        <f>IF(AND(' RIESGOS DE GESTION'!#REF!="Muy Baja",' RIESGOS DE GESTION'!#REF!="Moderado"),CONCATENATE("R",' RIESGOS DE GESTION'!#REF!),"")</f>
        <v>#REF!</v>
      </c>
      <c r="Y38" s="450"/>
      <c r="Z38" s="450" t="e">
        <f>IF(AND(' RIESGOS DE GESTION'!#REF!="Muy Baja",' RIESGOS DE GESTION'!#REF!="Moderado"),CONCATENATE("R",' RIESGOS DE GESTION'!#REF!),"")</f>
        <v>#REF!</v>
      </c>
      <c r="AA38" s="451"/>
      <c r="AB38" s="425" t="e">
        <f>IF(AND(' RIESGOS DE GESTION'!#REF!="Muy Baja",' RIESGOS DE GESTION'!#REF!="Mayor"),CONCATENATE("R",' RIESGOS DE GESTION'!#REF!),"")</f>
        <v>#REF!</v>
      </c>
      <c r="AC38" s="426"/>
      <c r="AD38" s="426" t="e">
        <f>IF(AND(' RIESGOS DE GESTION'!#REF!="Muy Baja",' RIESGOS DE GESTION'!#REF!="Mayor"),CONCATENATE("R",' RIESGOS DE GESTION'!#REF!),"")</f>
        <v>#REF!</v>
      </c>
      <c r="AE38" s="426"/>
      <c r="AF38" s="426" t="e">
        <f>IF(AND(' RIESGOS DE GESTION'!#REF!="Muy Baja",' RIESGOS DE GESTION'!#REF!="Mayor"),CONCATENATE("R",' RIESGOS DE GESTION'!#REF!),"")</f>
        <v>#REF!</v>
      </c>
      <c r="AG38" s="428"/>
      <c r="AH38" s="440" t="e">
        <f>IF(AND(' RIESGOS DE GESTION'!#REF!="Muy Baja",' RIESGOS DE GESTION'!#REF!="Catastrófico"),CONCATENATE("R",' RIESGOS DE GESTION'!#REF!),"")</f>
        <v>#REF!</v>
      </c>
      <c r="AI38" s="441"/>
      <c r="AJ38" s="441" t="e">
        <f>IF(AND(' RIESGOS DE GESTION'!#REF!="Muy Baja",' RIESGOS DE GESTION'!#REF!="Catastrófico"),CONCATENATE("R",' RIESGOS DE GESTION'!#REF!),"")</f>
        <v>#REF!</v>
      </c>
      <c r="AK38" s="441"/>
      <c r="AL38" s="441" t="e">
        <f>IF(AND(' RIESGOS DE GESTION'!#REF!="Muy Baja",' RIESGOS DE GESTION'!#REF!="Catastrófico"),CONCATENATE("R",' RIESGOS DE GESTION'!#REF!),"")</f>
        <v>#REF!</v>
      </c>
      <c r="AM38" s="442"/>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row>
    <row r="39" spans="1:80" x14ac:dyDescent="0.25">
      <c r="A39" s="56"/>
      <c r="B39" s="376"/>
      <c r="C39" s="376"/>
      <c r="D39" s="377"/>
      <c r="E39" s="417"/>
      <c r="F39" s="418"/>
      <c r="G39" s="418"/>
      <c r="H39" s="418"/>
      <c r="I39" s="419"/>
      <c r="J39" s="454"/>
      <c r="K39" s="452"/>
      <c r="L39" s="452"/>
      <c r="M39" s="452"/>
      <c r="N39" s="452"/>
      <c r="O39" s="453"/>
      <c r="P39" s="454"/>
      <c r="Q39" s="452"/>
      <c r="R39" s="452"/>
      <c r="S39" s="452"/>
      <c r="T39" s="452"/>
      <c r="U39" s="453"/>
      <c r="V39" s="443"/>
      <c r="W39" s="444"/>
      <c r="X39" s="444"/>
      <c r="Y39" s="444"/>
      <c r="Z39" s="444"/>
      <c r="AA39" s="445"/>
      <c r="AB39" s="427"/>
      <c r="AC39" s="423"/>
      <c r="AD39" s="423"/>
      <c r="AE39" s="423"/>
      <c r="AF39" s="423"/>
      <c r="AG39" s="424"/>
      <c r="AH39" s="434"/>
      <c r="AI39" s="435"/>
      <c r="AJ39" s="435"/>
      <c r="AK39" s="435"/>
      <c r="AL39" s="435"/>
      <c r="AM39" s="43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row>
    <row r="40" spans="1:80" x14ac:dyDescent="0.25">
      <c r="A40" s="56"/>
      <c r="B40" s="376"/>
      <c r="C40" s="376"/>
      <c r="D40" s="377"/>
      <c r="E40" s="417"/>
      <c r="F40" s="418"/>
      <c r="G40" s="418"/>
      <c r="H40" s="418"/>
      <c r="I40" s="419"/>
      <c r="J40" s="454" t="e">
        <f>IF(AND(' RIESGOS DE GESTION'!#REF!="Muy Baja",' RIESGOS DE GESTION'!#REF!="Leve"),CONCATENATE("R",' RIESGOS DE GESTION'!#REF!),"")</f>
        <v>#REF!</v>
      </c>
      <c r="K40" s="452"/>
      <c r="L40" s="452" t="e">
        <f>IF(AND(' RIESGOS DE GESTION'!#REF!="Muy Baja",' RIESGOS DE GESTION'!#REF!="Leve"),CONCATENATE("R",' RIESGOS DE GESTION'!#REF!),"")</f>
        <v>#REF!</v>
      </c>
      <c r="M40" s="452"/>
      <c r="N40" s="452" t="e">
        <f>IF(AND(' RIESGOS DE GESTION'!#REF!="Muy Baja",' RIESGOS DE GESTION'!#REF!="Leve"),CONCATENATE("R",' RIESGOS DE GESTION'!#REF!),"")</f>
        <v>#REF!</v>
      </c>
      <c r="O40" s="453"/>
      <c r="P40" s="454" t="e">
        <f>IF(AND(' RIESGOS DE GESTION'!#REF!="Muy Baja",' RIESGOS DE GESTION'!#REF!="Menor"),CONCATENATE("R",' RIESGOS DE GESTION'!#REF!),"")</f>
        <v>#REF!</v>
      </c>
      <c r="Q40" s="452"/>
      <c r="R40" s="452" t="e">
        <f>IF(AND(' RIESGOS DE GESTION'!#REF!="Muy Baja",' RIESGOS DE GESTION'!#REF!="Menor"),CONCATENATE("R",' RIESGOS DE GESTION'!#REF!),"")</f>
        <v>#REF!</v>
      </c>
      <c r="S40" s="452"/>
      <c r="T40" s="452" t="e">
        <f>IF(AND(' RIESGOS DE GESTION'!#REF!="Muy Baja",' RIESGOS DE GESTION'!#REF!="Menor"),CONCATENATE("R",' RIESGOS DE GESTION'!#REF!),"")</f>
        <v>#REF!</v>
      </c>
      <c r="U40" s="453"/>
      <c r="V40" s="443" t="e">
        <f>IF(AND(' RIESGOS DE GESTION'!#REF!="Muy Baja",' RIESGOS DE GESTION'!#REF!="Moderado"),CONCATENATE("R",' RIESGOS DE GESTION'!#REF!),"")</f>
        <v>#REF!</v>
      </c>
      <c r="W40" s="444"/>
      <c r="X40" s="444" t="e">
        <f>IF(AND(' RIESGOS DE GESTION'!#REF!="Muy Baja",' RIESGOS DE GESTION'!#REF!="Moderado"),CONCATENATE("R",' RIESGOS DE GESTION'!#REF!),"")</f>
        <v>#REF!</v>
      </c>
      <c r="Y40" s="444"/>
      <c r="Z40" s="444" t="e">
        <f>IF(AND(' RIESGOS DE GESTION'!#REF!="Muy Baja",' RIESGOS DE GESTION'!#REF!="Moderado"),CONCATENATE("R",' RIESGOS DE GESTION'!#REF!),"")</f>
        <v>#REF!</v>
      </c>
      <c r="AA40" s="445"/>
      <c r="AB40" s="427" t="e">
        <f>IF(AND(' RIESGOS DE GESTION'!#REF!="Muy Baja",' RIESGOS DE GESTION'!#REF!="Mayor"),CONCATENATE("R",' RIESGOS DE GESTION'!#REF!),"")</f>
        <v>#REF!</v>
      </c>
      <c r="AC40" s="423"/>
      <c r="AD40" s="423" t="e">
        <f>IF(AND(' RIESGOS DE GESTION'!#REF!="Muy Baja",' RIESGOS DE GESTION'!#REF!="Mayor"),CONCATENATE("R",' RIESGOS DE GESTION'!#REF!),"")</f>
        <v>#REF!</v>
      </c>
      <c r="AE40" s="423"/>
      <c r="AF40" s="423" t="e">
        <f>IF(AND(' RIESGOS DE GESTION'!#REF!="Muy Baja",' RIESGOS DE GESTION'!#REF!="Mayor"),CONCATENATE("R",' RIESGOS DE GESTION'!#REF!),"")</f>
        <v>#REF!</v>
      </c>
      <c r="AG40" s="424"/>
      <c r="AH40" s="434" t="e">
        <f>IF(AND(' RIESGOS DE GESTION'!#REF!="Muy Baja",' RIESGOS DE GESTION'!#REF!="Catastrófico"),CONCATENATE("R",' RIESGOS DE GESTION'!#REF!),"")</f>
        <v>#REF!</v>
      </c>
      <c r="AI40" s="435"/>
      <c r="AJ40" s="435" t="e">
        <f>IF(AND(' RIESGOS DE GESTION'!#REF!="Muy Baja",' RIESGOS DE GESTION'!#REF!="Catastrófico"),CONCATENATE("R",' RIESGOS DE GESTION'!#REF!),"")</f>
        <v>#REF!</v>
      </c>
      <c r="AK40" s="435"/>
      <c r="AL40" s="435" t="e">
        <f>IF(AND(' RIESGOS DE GESTION'!#REF!="Muy Baja",' RIESGOS DE GESTION'!#REF!="Catastrófico"),CONCATENATE("R",' RIESGOS DE GESTION'!#REF!),"")</f>
        <v>#REF!</v>
      </c>
      <c r="AM40" s="43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row>
    <row r="41" spans="1:80" x14ac:dyDescent="0.25">
      <c r="A41" s="56"/>
      <c r="B41" s="376"/>
      <c r="C41" s="376"/>
      <c r="D41" s="377"/>
      <c r="E41" s="417"/>
      <c r="F41" s="418"/>
      <c r="G41" s="418"/>
      <c r="H41" s="418"/>
      <c r="I41" s="419"/>
      <c r="J41" s="454"/>
      <c r="K41" s="452"/>
      <c r="L41" s="452"/>
      <c r="M41" s="452"/>
      <c r="N41" s="452"/>
      <c r="O41" s="453"/>
      <c r="P41" s="454"/>
      <c r="Q41" s="452"/>
      <c r="R41" s="452"/>
      <c r="S41" s="452"/>
      <c r="T41" s="452"/>
      <c r="U41" s="453"/>
      <c r="V41" s="443"/>
      <c r="W41" s="444"/>
      <c r="X41" s="444"/>
      <c r="Y41" s="444"/>
      <c r="Z41" s="444"/>
      <c r="AA41" s="445"/>
      <c r="AB41" s="427"/>
      <c r="AC41" s="423"/>
      <c r="AD41" s="423"/>
      <c r="AE41" s="423"/>
      <c r="AF41" s="423"/>
      <c r="AG41" s="424"/>
      <c r="AH41" s="434"/>
      <c r="AI41" s="435"/>
      <c r="AJ41" s="435"/>
      <c r="AK41" s="435"/>
      <c r="AL41" s="435"/>
      <c r="AM41" s="43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row>
    <row r="42" spans="1:80" x14ac:dyDescent="0.25">
      <c r="A42" s="56"/>
      <c r="B42" s="376"/>
      <c r="C42" s="376"/>
      <c r="D42" s="377"/>
      <c r="E42" s="417"/>
      <c r="F42" s="418"/>
      <c r="G42" s="418"/>
      <c r="H42" s="418"/>
      <c r="I42" s="419"/>
      <c r="J42" s="454" t="e">
        <f>IF(AND(' RIESGOS DE GESTION'!#REF!="Muy Baja",' RIESGOS DE GESTION'!#REF!="Leve"),CONCATENATE("R",' RIESGOS DE GESTION'!#REF!),"")</f>
        <v>#REF!</v>
      </c>
      <c r="K42" s="452"/>
      <c r="L42" s="452" t="e">
        <f>IF(AND(' RIESGOS DE GESTION'!#REF!="Muy Baja",' RIESGOS DE GESTION'!#REF!="Leve"),CONCATENATE("R",' RIESGOS DE GESTION'!#REF!),"")</f>
        <v>#REF!</v>
      </c>
      <c r="M42" s="452"/>
      <c r="N42" s="452" t="e">
        <f>IF(AND(' RIESGOS DE GESTION'!#REF!="Muy Baja",' RIESGOS DE GESTION'!#REF!="Leve"),CONCATENATE("R",' RIESGOS DE GESTION'!#REF!),"")</f>
        <v>#REF!</v>
      </c>
      <c r="O42" s="453"/>
      <c r="P42" s="454" t="e">
        <f>IF(AND(' RIESGOS DE GESTION'!#REF!="Muy Baja",' RIESGOS DE GESTION'!#REF!="Menor"),CONCATENATE("R",' RIESGOS DE GESTION'!#REF!),"")</f>
        <v>#REF!</v>
      </c>
      <c r="Q42" s="452"/>
      <c r="R42" s="452" t="e">
        <f>IF(AND(' RIESGOS DE GESTION'!#REF!="Muy Baja",' RIESGOS DE GESTION'!#REF!="Menor"),CONCATENATE("R",' RIESGOS DE GESTION'!#REF!),"")</f>
        <v>#REF!</v>
      </c>
      <c r="S42" s="452"/>
      <c r="T42" s="452" t="e">
        <f>IF(AND(' RIESGOS DE GESTION'!#REF!="Muy Baja",' RIESGOS DE GESTION'!#REF!="Menor"),CONCATENATE("R",' RIESGOS DE GESTION'!#REF!),"")</f>
        <v>#REF!</v>
      </c>
      <c r="U42" s="453"/>
      <c r="V42" s="443" t="e">
        <f>IF(AND(' RIESGOS DE GESTION'!#REF!="Muy Baja",' RIESGOS DE GESTION'!#REF!="Moderado"),CONCATENATE("R",' RIESGOS DE GESTION'!#REF!),"")</f>
        <v>#REF!</v>
      </c>
      <c r="W42" s="444"/>
      <c r="X42" s="444" t="e">
        <f>IF(AND(' RIESGOS DE GESTION'!#REF!="Muy Baja",' RIESGOS DE GESTION'!#REF!="Moderado"),CONCATENATE("R",' RIESGOS DE GESTION'!#REF!),"")</f>
        <v>#REF!</v>
      </c>
      <c r="Y42" s="444"/>
      <c r="Z42" s="444" t="e">
        <f>IF(AND(' RIESGOS DE GESTION'!#REF!="Muy Baja",' RIESGOS DE GESTION'!#REF!="Moderado"),CONCATENATE("R",' RIESGOS DE GESTION'!#REF!),"")</f>
        <v>#REF!</v>
      </c>
      <c r="AA42" s="445"/>
      <c r="AB42" s="427" t="e">
        <f>IF(AND(' RIESGOS DE GESTION'!#REF!="Muy Baja",' RIESGOS DE GESTION'!#REF!="Mayor"),CONCATENATE("R",' RIESGOS DE GESTION'!#REF!),"")</f>
        <v>#REF!</v>
      </c>
      <c r="AC42" s="423"/>
      <c r="AD42" s="423" t="e">
        <f>IF(AND(' RIESGOS DE GESTION'!#REF!="Muy Baja",' RIESGOS DE GESTION'!#REF!="Mayor"),CONCATENATE("R",' RIESGOS DE GESTION'!#REF!),"")</f>
        <v>#REF!</v>
      </c>
      <c r="AE42" s="423"/>
      <c r="AF42" s="423" t="e">
        <f>IF(AND(' RIESGOS DE GESTION'!#REF!="Muy Baja",' RIESGOS DE GESTION'!#REF!="Mayor"),CONCATENATE("R",' RIESGOS DE GESTION'!#REF!),"")</f>
        <v>#REF!</v>
      </c>
      <c r="AG42" s="424"/>
      <c r="AH42" s="434" t="e">
        <f>IF(AND(' RIESGOS DE GESTION'!#REF!="Muy Baja",' RIESGOS DE GESTION'!#REF!="Catastrófico"),CONCATENATE("R",' RIESGOS DE GESTION'!#REF!),"")</f>
        <v>#REF!</v>
      </c>
      <c r="AI42" s="435"/>
      <c r="AJ42" s="435" t="e">
        <f>IF(AND(' RIESGOS DE GESTION'!#REF!="Muy Baja",' RIESGOS DE GESTION'!#REF!="Catastrófico"),CONCATENATE("R",' RIESGOS DE GESTION'!#REF!),"")</f>
        <v>#REF!</v>
      </c>
      <c r="AK42" s="435"/>
      <c r="AL42" s="435" t="e">
        <f>IF(AND(' RIESGOS DE GESTION'!#REF!="Muy Baja",' RIESGOS DE GESTION'!#REF!="Catastrófico"),CONCATENATE("R",' RIESGOS DE GESTION'!#REF!),"")</f>
        <v>#REF!</v>
      </c>
      <c r="AM42" s="43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row>
    <row r="43" spans="1:80" x14ac:dyDescent="0.25">
      <c r="A43" s="56"/>
      <c r="B43" s="376"/>
      <c r="C43" s="376"/>
      <c r="D43" s="377"/>
      <c r="E43" s="417"/>
      <c r="F43" s="418"/>
      <c r="G43" s="418"/>
      <c r="H43" s="418"/>
      <c r="I43" s="419"/>
      <c r="J43" s="454"/>
      <c r="K43" s="452"/>
      <c r="L43" s="452"/>
      <c r="M43" s="452"/>
      <c r="N43" s="452"/>
      <c r="O43" s="453"/>
      <c r="P43" s="454"/>
      <c r="Q43" s="452"/>
      <c r="R43" s="452"/>
      <c r="S43" s="452"/>
      <c r="T43" s="452"/>
      <c r="U43" s="453"/>
      <c r="V43" s="443"/>
      <c r="W43" s="444"/>
      <c r="X43" s="444"/>
      <c r="Y43" s="444"/>
      <c r="Z43" s="444"/>
      <c r="AA43" s="445"/>
      <c r="AB43" s="427"/>
      <c r="AC43" s="423"/>
      <c r="AD43" s="423"/>
      <c r="AE43" s="423"/>
      <c r="AF43" s="423"/>
      <c r="AG43" s="424"/>
      <c r="AH43" s="434"/>
      <c r="AI43" s="435"/>
      <c r="AJ43" s="435"/>
      <c r="AK43" s="435"/>
      <c r="AL43" s="435"/>
      <c r="AM43" s="43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row>
    <row r="44" spans="1:80" x14ac:dyDescent="0.25">
      <c r="A44" s="56"/>
      <c r="B44" s="376"/>
      <c r="C44" s="376"/>
      <c r="D44" s="377"/>
      <c r="E44" s="417"/>
      <c r="F44" s="418"/>
      <c r="G44" s="418"/>
      <c r="H44" s="418"/>
      <c r="I44" s="419"/>
      <c r="J44" s="454" t="e">
        <f>IF(AND(' RIESGOS DE GESTION'!#REF!="Muy Baja",' RIESGOS DE GESTION'!#REF!="Leve"),CONCATENATE("R",' RIESGOS DE GESTION'!#REF!),"")</f>
        <v>#REF!</v>
      </c>
      <c r="K44" s="452"/>
      <c r="L44" s="452" t="e">
        <f>IF(AND(' RIESGOS DE GESTION'!#REF!="Muy Baja",' RIESGOS DE GESTION'!#REF!="Leve"),CONCATENATE("R",' RIESGOS DE GESTION'!#REF!),"")</f>
        <v>#REF!</v>
      </c>
      <c r="M44" s="452"/>
      <c r="N44" s="452" t="e">
        <f>IF(AND(' RIESGOS DE GESTION'!#REF!="Muy Baja",' RIESGOS DE GESTION'!#REF!="Leve"),CONCATENATE("R",' RIESGOS DE GESTION'!#REF!),"")</f>
        <v>#REF!</v>
      </c>
      <c r="O44" s="453"/>
      <c r="P44" s="454" t="e">
        <f>IF(AND(' RIESGOS DE GESTION'!#REF!="Muy Baja",' RIESGOS DE GESTION'!#REF!="Menor"),CONCATENATE("R",' RIESGOS DE GESTION'!#REF!),"")</f>
        <v>#REF!</v>
      </c>
      <c r="Q44" s="452"/>
      <c r="R44" s="452" t="e">
        <f>IF(AND(' RIESGOS DE GESTION'!#REF!="Muy Baja",' RIESGOS DE GESTION'!#REF!="Menor"),CONCATENATE("R",' RIESGOS DE GESTION'!#REF!),"")</f>
        <v>#REF!</v>
      </c>
      <c r="S44" s="452"/>
      <c r="T44" s="452" t="e">
        <f>IF(AND(' RIESGOS DE GESTION'!#REF!="Muy Baja",' RIESGOS DE GESTION'!#REF!="Menor"),CONCATENATE("R",' RIESGOS DE GESTION'!#REF!),"")</f>
        <v>#REF!</v>
      </c>
      <c r="U44" s="453"/>
      <c r="V44" s="443" t="e">
        <f>IF(AND(' RIESGOS DE GESTION'!#REF!="Muy Baja",' RIESGOS DE GESTION'!#REF!="Moderado"),CONCATENATE("R",' RIESGOS DE GESTION'!#REF!),"")</f>
        <v>#REF!</v>
      </c>
      <c r="W44" s="444"/>
      <c r="X44" s="444" t="e">
        <f>IF(AND(' RIESGOS DE GESTION'!#REF!="Muy Baja",' RIESGOS DE GESTION'!#REF!="Moderado"),CONCATENATE("R",' RIESGOS DE GESTION'!#REF!),"")</f>
        <v>#REF!</v>
      </c>
      <c r="Y44" s="444"/>
      <c r="Z44" s="444" t="e">
        <f>IF(AND(' RIESGOS DE GESTION'!#REF!="Muy Baja",' RIESGOS DE GESTION'!#REF!="Moderado"),CONCATENATE("R",' RIESGOS DE GESTION'!#REF!),"")</f>
        <v>#REF!</v>
      </c>
      <c r="AA44" s="445"/>
      <c r="AB44" s="427" t="e">
        <f>IF(AND(' RIESGOS DE GESTION'!#REF!="Muy Baja",' RIESGOS DE GESTION'!#REF!="Mayor"),CONCATENATE("R",' RIESGOS DE GESTION'!#REF!),"")</f>
        <v>#REF!</v>
      </c>
      <c r="AC44" s="423"/>
      <c r="AD44" s="423" t="e">
        <f>IF(AND(' RIESGOS DE GESTION'!#REF!="Muy Baja",' RIESGOS DE GESTION'!#REF!="Mayor"),CONCATENATE("R",' RIESGOS DE GESTION'!#REF!),"")</f>
        <v>#REF!</v>
      </c>
      <c r="AE44" s="423"/>
      <c r="AF44" s="423" t="e">
        <f>IF(AND(' RIESGOS DE GESTION'!#REF!="Muy Baja",' RIESGOS DE GESTION'!#REF!="Mayor"),CONCATENATE("R",' RIESGOS DE GESTION'!#REF!),"")</f>
        <v>#REF!</v>
      </c>
      <c r="AG44" s="424"/>
      <c r="AH44" s="434" t="e">
        <f>IF(AND(' RIESGOS DE GESTION'!#REF!="Muy Baja",' RIESGOS DE GESTION'!#REF!="Catastrófico"),CONCATENATE("R",' RIESGOS DE GESTION'!#REF!),"")</f>
        <v>#REF!</v>
      </c>
      <c r="AI44" s="435"/>
      <c r="AJ44" s="435" t="e">
        <f>IF(AND(' RIESGOS DE GESTION'!#REF!="Muy Baja",' RIESGOS DE GESTION'!#REF!="Catastrófico"),CONCATENATE("R",' RIESGOS DE GESTION'!#REF!),"")</f>
        <v>#REF!</v>
      </c>
      <c r="AK44" s="435"/>
      <c r="AL44" s="435" t="e">
        <f>IF(AND(' RIESGOS DE GESTION'!#REF!="Muy Baja",' RIESGOS DE GESTION'!#REF!="Catastrófico"),CONCATENATE("R",' RIESGOS DE GESTION'!#REF!),"")</f>
        <v>#REF!</v>
      </c>
      <c r="AM44" s="43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row>
    <row r="45" spans="1:80" ht="15.75" thickBot="1" x14ac:dyDescent="0.3">
      <c r="A45" s="56"/>
      <c r="B45" s="376"/>
      <c r="C45" s="376"/>
      <c r="D45" s="377"/>
      <c r="E45" s="420"/>
      <c r="F45" s="421"/>
      <c r="G45" s="421"/>
      <c r="H45" s="421"/>
      <c r="I45" s="422"/>
      <c r="J45" s="455"/>
      <c r="K45" s="456"/>
      <c r="L45" s="456"/>
      <c r="M45" s="456"/>
      <c r="N45" s="456"/>
      <c r="O45" s="457"/>
      <c r="P45" s="455"/>
      <c r="Q45" s="456"/>
      <c r="R45" s="456"/>
      <c r="S45" s="456"/>
      <c r="T45" s="456"/>
      <c r="U45" s="457"/>
      <c r="V45" s="446"/>
      <c r="W45" s="447"/>
      <c r="X45" s="447"/>
      <c r="Y45" s="447"/>
      <c r="Z45" s="447"/>
      <c r="AA45" s="448"/>
      <c r="AB45" s="431"/>
      <c r="AC45" s="432"/>
      <c r="AD45" s="432"/>
      <c r="AE45" s="432"/>
      <c r="AF45" s="432"/>
      <c r="AG45" s="433"/>
      <c r="AH45" s="437"/>
      <c r="AI45" s="438"/>
      <c r="AJ45" s="438"/>
      <c r="AK45" s="438"/>
      <c r="AL45" s="438"/>
      <c r="AM45" s="439"/>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row>
    <row r="46" spans="1:80" x14ac:dyDescent="0.25">
      <c r="A46" s="56"/>
      <c r="B46" s="56"/>
      <c r="C46" s="56"/>
      <c r="D46" s="56"/>
      <c r="E46" s="56"/>
      <c r="F46" s="56"/>
      <c r="G46" s="56"/>
      <c r="H46" s="56"/>
      <c r="I46" s="56"/>
      <c r="J46" s="414" t="s">
        <v>382</v>
      </c>
      <c r="K46" s="415"/>
      <c r="L46" s="415"/>
      <c r="M46" s="415"/>
      <c r="N46" s="415"/>
      <c r="O46" s="416"/>
      <c r="P46" s="414" t="s">
        <v>383</v>
      </c>
      <c r="Q46" s="415"/>
      <c r="R46" s="415"/>
      <c r="S46" s="415"/>
      <c r="T46" s="415"/>
      <c r="U46" s="416"/>
      <c r="V46" s="414" t="s">
        <v>384</v>
      </c>
      <c r="W46" s="415"/>
      <c r="X46" s="415"/>
      <c r="Y46" s="415"/>
      <c r="Z46" s="415"/>
      <c r="AA46" s="416"/>
      <c r="AB46" s="414" t="s">
        <v>385</v>
      </c>
      <c r="AC46" s="430"/>
      <c r="AD46" s="415"/>
      <c r="AE46" s="415"/>
      <c r="AF46" s="415"/>
      <c r="AG46" s="416"/>
      <c r="AH46" s="414" t="s">
        <v>386</v>
      </c>
      <c r="AI46" s="415"/>
      <c r="AJ46" s="415"/>
      <c r="AK46" s="415"/>
      <c r="AL46" s="415"/>
      <c r="AM46" s="41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row>
    <row r="47" spans="1:80" x14ac:dyDescent="0.25">
      <c r="A47" s="56"/>
      <c r="B47" s="56"/>
      <c r="C47" s="56"/>
      <c r="D47" s="56"/>
      <c r="E47" s="56"/>
      <c r="F47" s="56"/>
      <c r="G47" s="56"/>
      <c r="H47" s="56"/>
      <c r="I47" s="56"/>
      <c r="J47" s="417"/>
      <c r="K47" s="418"/>
      <c r="L47" s="418"/>
      <c r="M47" s="418"/>
      <c r="N47" s="418"/>
      <c r="O47" s="419"/>
      <c r="P47" s="417"/>
      <c r="Q47" s="418"/>
      <c r="R47" s="418"/>
      <c r="S47" s="418"/>
      <c r="T47" s="418"/>
      <c r="U47" s="419"/>
      <c r="V47" s="417"/>
      <c r="W47" s="418"/>
      <c r="X47" s="418"/>
      <c r="Y47" s="418"/>
      <c r="Z47" s="418"/>
      <c r="AA47" s="419"/>
      <c r="AB47" s="417"/>
      <c r="AC47" s="418"/>
      <c r="AD47" s="418"/>
      <c r="AE47" s="418"/>
      <c r="AF47" s="418"/>
      <c r="AG47" s="419"/>
      <c r="AH47" s="417"/>
      <c r="AI47" s="418"/>
      <c r="AJ47" s="418"/>
      <c r="AK47" s="418"/>
      <c r="AL47" s="418"/>
      <c r="AM47" s="419"/>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row>
    <row r="48" spans="1:80" x14ac:dyDescent="0.25">
      <c r="A48" s="56"/>
      <c r="B48" s="56"/>
      <c r="C48" s="56"/>
      <c r="D48" s="56"/>
      <c r="E48" s="56"/>
      <c r="F48" s="56"/>
      <c r="G48" s="56"/>
      <c r="H48" s="56"/>
      <c r="I48" s="56"/>
      <c r="J48" s="417"/>
      <c r="K48" s="418"/>
      <c r="L48" s="418"/>
      <c r="M48" s="418"/>
      <c r="N48" s="418"/>
      <c r="O48" s="419"/>
      <c r="P48" s="417"/>
      <c r="Q48" s="418"/>
      <c r="R48" s="418"/>
      <c r="S48" s="418"/>
      <c r="T48" s="418"/>
      <c r="U48" s="419"/>
      <c r="V48" s="417"/>
      <c r="W48" s="418"/>
      <c r="X48" s="418"/>
      <c r="Y48" s="418"/>
      <c r="Z48" s="418"/>
      <c r="AA48" s="419"/>
      <c r="AB48" s="417"/>
      <c r="AC48" s="418"/>
      <c r="AD48" s="418"/>
      <c r="AE48" s="418"/>
      <c r="AF48" s="418"/>
      <c r="AG48" s="419"/>
      <c r="AH48" s="417"/>
      <c r="AI48" s="418"/>
      <c r="AJ48" s="418"/>
      <c r="AK48" s="418"/>
      <c r="AL48" s="418"/>
      <c r="AM48" s="419"/>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row>
    <row r="49" spans="1:80" x14ac:dyDescent="0.25">
      <c r="A49" s="56"/>
      <c r="B49" s="56"/>
      <c r="C49" s="56"/>
      <c r="D49" s="56"/>
      <c r="E49" s="56"/>
      <c r="F49" s="56"/>
      <c r="G49" s="56"/>
      <c r="H49" s="56"/>
      <c r="I49" s="56"/>
      <c r="J49" s="417"/>
      <c r="K49" s="418"/>
      <c r="L49" s="418"/>
      <c r="M49" s="418"/>
      <c r="N49" s="418"/>
      <c r="O49" s="419"/>
      <c r="P49" s="417"/>
      <c r="Q49" s="418"/>
      <c r="R49" s="418"/>
      <c r="S49" s="418"/>
      <c r="T49" s="418"/>
      <c r="U49" s="419"/>
      <c r="V49" s="417"/>
      <c r="W49" s="418"/>
      <c r="X49" s="418"/>
      <c r="Y49" s="418"/>
      <c r="Z49" s="418"/>
      <c r="AA49" s="419"/>
      <c r="AB49" s="417"/>
      <c r="AC49" s="418"/>
      <c r="AD49" s="418"/>
      <c r="AE49" s="418"/>
      <c r="AF49" s="418"/>
      <c r="AG49" s="419"/>
      <c r="AH49" s="417"/>
      <c r="AI49" s="418"/>
      <c r="AJ49" s="418"/>
      <c r="AK49" s="418"/>
      <c r="AL49" s="418"/>
      <c r="AM49" s="419"/>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row>
    <row r="50" spans="1:80" x14ac:dyDescent="0.25">
      <c r="A50" s="56"/>
      <c r="B50" s="56"/>
      <c r="C50" s="56"/>
      <c r="D50" s="56"/>
      <c r="E50" s="56"/>
      <c r="F50" s="56"/>
      <c r="G50" s="56"/>
      <c r="H50" s="56"/>
      <c r="I50" s="56"/>
      <c r="J50" s="417"/>
      <c r="K50" s="418"/>
      <c r="L50" s="418"/>
      <c r="M50" s="418"/>
      <c r="N50" s="418"/>
      <c r="O50" s="419"/>
      <c r="P50" s="417"/>
      <c r="Q50" s="418"/>
      <c r="R50" s="418"/>
      <c r="S50" s="418"/>
      <c r="T50" s="418"/>
      <c r="U50" s="419"/>
      <c r="V50" s="417"/>
      <c r="W50" s="418"/>
      <c r="X50" s="418"/>
      <c r="Y50" s="418"/>
      <c r="Z50" s="418"/>
      <c r="AA50" s="419"/>
      <c r="AB50" s="417"/>
      <c r="AC50" s="418"/>
      <c r="AD50" s="418"/>
      <c r="AE50" s="418"/>
      <c r="AF50" s="418"/>
      <c r="AG50" s="419"/>
      <c r="AH50" s="417"/>
      <c r="AI50" s="418"/>
      <c r="AJ50" s="418"/>
      <c r="AK50" s="418"/>
      <c r="AL50" s="418"/>
      <c r="AM50" s="419"/>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row>
    <row r="51" spans="1:80" ht="15.75" thickBot="1" x14ac:dyDescent="0.3">
      <c r="A51" s="56"/>
      <c r="B51" s="56"/>
      <c r="C51" s="56"/>
      <c r="D51" s="56"/>
      <c r="E51" s="56"/>
      <c r="F51" s="56"/>
      <c r="G51" s="56"/>
      <c r="H51" s="56"/>
      <c r="I51" s="56"/>
      <c r="J51" s="420"/>
      <c r="K51" s="421"/>
      <c r="L51" s="421"/>
      <c r="M51" s="421"/>
      <c r="N51" s="421"/>
      <c r="O51" s="422"/>
      <c r="P51" s="420"/>
      <c r="Q51" s="421"/>
      <c r="R51" s="421"/>
      <c r="S51" s="421"/>
      <c r="T51" s="421"/>
      <c r="U51" s="422"/>
      <c r="V51" s="420"/>
      <c r="W51" s="421"/>
      <c r="X51" s="421"/>
      <c r="Y51" s="421"/>
      <c r="Z51" s="421"/>
      <c r="AA51" s="422"/>
      <c r="AB51" s="420"/>
      <c r="AC51" s="421"/>
      <c r="AD51" s="421"/>
      <c r="AE51" s="421"/>
      <c r="AF51" s="421"/>
      <c r="AG51" s="422"/>
      <c r="AH51" s="420"/>
      <c r="AI51" s="421"/>
      <c r="AJ51" s="421"/>
      <c r="AK51" s="421"/>
      <c r="AL51" s="421"/>
      <c r="AM51" s="422"/>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row>
    <row r="52" spans="1:80" x14ac:dyDescent="0.25">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row>
    <row r="53" spans="1:80" ht="15" customHeight="1" x14ac:dyDescent="0.25">
      <c r="A53" s="56"/>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row>
    <row r="54" spans="1:80" ht="15" customHeight="1" x14ac:dyDescent="0.25">
      <c r="A54" s="56"/>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row>
    <row r="55" spans="1:80" x14ac:dyDescent="0.25">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row>
    <row r="56" spans="1:80" x14ac:dyDescent="0.2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row>
    <row r="57" spans="1:80" x14ac:dyDescent="0.2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row>
    <row r="58" spans="1:80" x14ac:dyDescent="0.2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row>
    <row r="59" spans="1:80" x14ac:dyDescent="0.2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row>
    <row r="60" spans="1:80" x14ac:dyDescent="0.2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row>
    <row r="61" spans="1:80" x14ac:dyDescent="0.2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row>
    <row r="62" spans="1:80" x14ac:dyDescent="0.2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row>
    <row r="63" spans="1:80" x14ac:dyDescent="0.2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6"/>
      <c r="CB63" s="56"/>
    </row>
    <row r="64" spans="1:80" x14ac:dyDescent="0.25">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row>
    <row r="65" spans="1:80" x14ac:dyDescent="0.25">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c r="CA65" s="56"/>
      <c r="CB65" s="56"/>
    </row>
    <row r="66" spans="1:80" x14ac:dyDescent="0.25">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row>
    <row r="67" spans="1:80" x14ac:dyDescent="0.25">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row>
    <row r="68" spans="1:80" x14ac:dyDescent="0.25">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row>
    <row r="69" spans="1:80" x14ac:dyDescent="0.25">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row>
    <row r="70" spans="1:80" x14ac:dyDescent="0.25">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row>
    <row r="71" spans="1:80" x14ac:dyDescent="0.25">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row>
    <row r="72" spans="1:80" x14ac:dyDescent="0.25">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row>
    <row r="73" spans="1:80" x14ac:dyDescent="0.25">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row>
    <row r="74" spans="1:80" x14ac:dyDescent="0.25">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row>
    <row r="75" spans="1:80" x14ac:dyDescent="0.25">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row>
    <row r="76" spans="1:80" x14ac:dyDescent="0.25">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row>
    <row r="77" spans="1:80" x14ac:dyDescent="0.25">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row>
    <row r="78" spans="1:80" x14ac:dyDescent="0.25">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row>
    <row r="79" spans="1:80" x14ac:dyDescent="0.25">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row>
    <row r="80" spans="1:80" x14ac:dyDescent="0.25">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row>
    <row r="81" spans="1:63" x14ac:dyDescent="0.25">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row>
    <row r="82" spans="1:63" x14ac:dyDescent="0.25">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row>
    <row r="83" spans="1:63" x14ac:dyDescent="0.25">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row>
    <row r="84" spans="1:63" x14ac:dyDescent="0.25">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row>
    <row r="85" spans="1:63" x14ac:dyDescent="0.25">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row>
    <row r="86" spans="1:63" x14ac:dyDescent="0.25">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row>
    <row r="87" spans="1:63" x14ac:dyDescent="0.25">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row>
    <row r="88" spans="1:63" x14ac:dyDescent="0.25">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row>
    <row r="89" spans="1:63" x14ac:dyDescent="0.25">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row>
    <row r="90" spans="1:63" x14ac:dyDescent="0.25">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row>
    <row r="91" spans="1:63" x14ac:dyDescent="0.25">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row>
    <row r="92" spans="1:63" x14ac:dyDescent="0.25">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row>
    <row r="93" spans="1:63" x14ac:dyDescent="0.25">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row>
    <row r="94" spans="1:63" x14ac:dyDescent="0.25">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row>
    <row r="95" spans="1:63" x14ac:dyDescent="0.25">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row>
    <row r="96" spans="1:63" x14ac:dyDescent="0.25">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row>
    <row r="97" spans="1:63" x14ac:dyDescent="0.25">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row>
    <row r="98" spans="1:63" x14ac:dyDescent="0.25">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row>
    <row r="99" spans="1:63" x14ac:dyDescent="0.25">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row>
    <row r="100" spans="1:63" x14ac:dyDescent="0.25">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row>
    <row r="101" spans="1:63" x14ac:dyDescent="0.25">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row>
    <row r="102" spans="1:63" x14ac:dyDescent="0.25">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row>
    <row r="103" spans="1:63" x14ac:dyDescent="0.25">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row>
    <row r="104" spans="1:63" x14ac:dyDescent="0.25">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row>
    <row r="105" spans="1:63" x14ac:dyDescent="0.25">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row>
    <row r="106" spans="1:63" x14ac:dyDescent="0.25">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row>
    <row r="107" spans="1:63" x14ac:dyDescent="0.25">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row>
    <row r="108" spans="1:63" x14ac:dyDescent="0.25">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c r="BJ108" s="56"/>
      <c r="BK108" s="56"/>
    </row>
    <row r="109" spans="1:63" x14ac:dyDescent="0.25">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c r="BJ109" s="56"/>
      <c r="BK109" s="56"/>
    </row>
    <row r="110" spans="1:63" x14ac:dyDescent="0.25">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c r="BJ110" s="56"/>
      <c r="BK110" s="56"/>
    </row>
    <row r="111" spans="1:63" x14ac:dyDescent="0.25">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row>
    <row r="112" spans="1:63" x14ac:dyDescent="0.25">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row>
    <row r="113" spans="1:63" x14ac:dyDescent="0.25">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row>
    <row r="114" spans="1:63" x14ac:dyDescent="0.25">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row>
    <row r="115" spans="1:63" x14ac:dyDescent="0.25">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row>
    <row r="116" spans="1:63" x14ac:dyDescent="0.25">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row>
    <row r="117" spans="1:63" x14ac:dyDescent="0.25">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row>
    <row r="118" spans="1:63" x14ac:dyDescent="0.25">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c r="BJ118" s="56"/>
      <c r="BK118" s="56"/>
    </row>
    <row r="119" spans="1:63" x14ac:dyDescent="0.25">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row>
    <row r="120" spans="1:63" x14ac:dyDescent="0.25">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row>
    <row r="121" spans="1:63" x14ac:dyDescent="0.25">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row>
    <row r="122" spans="1:63" x14ac:dyDescent="0.25">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row>
    <row r="123" spans="1:63" x14ac:dyDescent="0.25">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row>
    <row r="124" spans="1:63" x14ac:dyDescent="0.25">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row>
    <row r="125" spans="1:63" x14ac:dyDescent="0.25">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row>
    <row r="126" spans="1:63" x14ac:dyDescent="0.25">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row>
    <row r="127" spans="1:63" x14ac:dyDescent="0.25">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row>
    <row r="128" spans="1:63" x14ac:dyDescent="0.25">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row>
    <row r="129" spans="2:63" x14ac:dyDescent="0.25">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row>
    <row r="130" spans="2:63" x14ac:dyDescent="0.25">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row>
    <row r="131" spans="2:63" x14ac:dyDescent="0.25">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row>
    <row r="132" spans="2:63" x14ac:dyDescent="0.25">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row>
    <row r="133" spans="2:63" x14ac:dyDescent="0.25">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row>
    <row r="134" spans="2:63" x14ac:dyDescent="0.25">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row>
    <row r="135" spans="2:63" x14ac:dyDescent="0.25">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row>
    <row r="136" spans="2:63" x14ac:dyDescent="0.25">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row>
    <row r="137" spans="2:63" x14ac:dyDescent="0.25">
      <c r="B137" s="56"/>
      <c r="C137" s="56"/>
      <c r="D137" s="56"/>
      <c r="E137" s="56"/>
      <c r="F137" s="56"/>
      <c r="G137" s="56"/>
      <c r="H137" s="56"/>
      <c r="I137" s="56"/>
    </row>
    <row r="138" spans="2:63" x14ac:dyDescent="0.25">
      <c r="B138" s="56"/>
      <c r="C138" s="56"/>
      <c r="D138" s="56"/>
      <c r="E138" s="56"/>
      <c r="F138" s="56"/>
      <c r="G138" s="56"/>
      <c r="H138" s="56"/>
      <c r="I138" s="56"/>
    </row>
    <row r="139" spans="2:63" x14ac:dyDescent="0.25">
      <c r="B139" s="56"/>
      <c r="C139" s="56"/>
      <c r="D139" s="56"/>
      <c r="E139" s="56"/>
      <c r="F139" s="56"/>
      <c r="G139" s="56"/>
      <c r="H139" s="56"/>
      <c r="I139" s="56"/>
    </row>
    <row r="140" spans="2:63" x14ac:dyDescent="0.25">
      <c r="B140" s="56"/>
      <c r="C140" s="56"/>
      <c r="D140" s="56"/>
      <c r="E140" s="56"/>
      <c r="F140" s="56"/>
      <c r="G140" s="56"/>
      <c r="H140" s="56"/>
      <c r="I140" s="56"/>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M248"/>
  <sheetViews>
    <sheetView zoomScale="50" zoomScaleNormal="50" workbookViewId="0">
      <selection activeCell="A2" sqref="A2"/>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row>
    <row r="2" spans="1:91" ht="18" customHeight="1" x14ac:dyDescent="0.25">
      <c r="A2" s="56"/>
      <c r="B2" s="487" t="s">
        <v>387</v>
      </c>
      <c r="C2" s="488"/>
      <c r="D2" s="488"/>
      <c r="E2" s="488"/>
      <c r="F2" s="488"/>
      <c r="G2" s="488"/>
      <c r="H2" s="488"/>
      <c r="I2" s="488"/>
      <c r="J2" s="429" t="s">
        <v>15</v>
      </c>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row>
    <row r="3" spans="1:91" ht="18.75" customHeight="1" x14ac:dyDescent="0.25">
      <c r="A3" s="56"/>
      <c r="B3" s="488"/>
      <c r="C3" s="488"/>
      <c r="D3" s="488"/>
      <c r="E3" s="488"/>
      <c r="F3" s="488"/>
      <c r="G3" s="488"/>
      <c r="H3" s="488"/>
      <c r="I3" s="488"/>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row>
    <row r="4" spans="1:91" ht="15" customHeight="1" x14ac:dyDescent="0.25">
      <c r="A4" s="56"/>
      <c r="B4" s="488"/>
      <c r="C4" s="488"/>
      <c r="D4" s="488"/>
      <c r="E4" s="488"/>
      <c r="F4" s="488"/>
      <c r="G4" s="488"/>
      <c r="H4" s="488"/>
      <c r="I4" s="488"/>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row>
    <row r="5" spans="1:91" ht="15.75" thickBot="1" x14ac:dyDescent="0.3">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row>
    <row r="6" spans="1:91" ht="15" customHeight="1" x14ac:dyDescent="0.25">
      <c r="A6" s="56"/>
      <c r="B6" s="376" t="s">
        <v>231</v>
      </c>
      <c r="C6" s="376"/>
      <c r="D6" s="377"/>
      <c r="E6" s="471" t="s">
        <v>373</v>
      </c>
      <c r="F6" s="472"/>
      <c r="G6" s="472"/>
      <c r="H6" s="472"/>
      <c r="I6" s="489"/>
      <c r="J6" s="19" t="e">
        <f>IF(AND(' RIESGOS DE GESTION'!#REF!="Muy Alta",' RIESGOS DE GESTION'!#REF!="Leve"),CONCATENATE("R1C",' RIESGOS DE GESTION'!#REF!),"")</f>
        <v>#REF!</v>
      </c>
      <c r="K6" s="20" t="e">
        <f>IF(AND(' RIESGOS DE GESTION'!#REF!="Muy Alta",' RIESGOS DE GESTION'!#REF!="Leve"),CONCATENATE("R1C",' RIESGOS DE GESTION'!#REF!),"")</f>
        <v>#REF!</v>
      </c>
      <c r="L6" s="20" t="e">
        <f>IF(AND(' RIESGOS DE GESTION'!#REF!="Muy Alta",' RIESGOS DE GESTION'!#REF!="Leve"),CONCATENATE("R1C",' RIESGOS DE GESTION'!#REF!),"")</f>
        <v>#REF!</v>
      </c>
      <c r="M6" s="20" t="e">
        <f>IF(AND(' RIESGOS DE GESTION'!#REF!="Muy Alta",' RIESGOS DE GESTION'!#REF!="Leve"),CONCATENATE("R1C",' RIESGOS DE GESTION'!#REF!),"")</f>
        <v>#REF!</v>
      </c>
      <c r="N6" s="20" t="e">
        <f>IF(AND(' RIESGOS DE GESTION'!#REF!="Muy Alta",' RIESGOS DE GESTION'!#REF!="Leve"),CONCATENATE("R1C",' RIESGOS DE GESTION'!#REF!),"")</f>
        <v>#REF!</v>
      </c>
      <c r="O6" s="21" t="e">
        <f>IF(AND(' RIESGOS DE GESTION'!#REF!="Muy Alta",' RIESGOS DE GESTION'!#REF!="Leve"),CONCATENATE("R1C",' RIESGOS DE GESTION'!#REF!),"")</f>
        <v>#REF!</v>
      </c>
      <c r="P6" s="19" t="e">
        <f>IF(AND(' RIESGOS DE GESTION'!#REF!="Muy Alta",' RIESGOS DE GESTION'!#REF!="Menor"),CONCATENATE("R1C",' RIESGOS DE GESTION'!#REF!),"")</f>
        <v>#REF!</v>
      </c>
      <c r="Q6" s="20" t="e">
        <f>IF(AND(' RIESGOS DE GESTION'!#REF!="Muy Alta",' RIESGOS DE GESTION'!#REF!="Menor"),CONCATENATE("R1C",' RIESGOS DE GESTION'!#REF!),"")</f>
        <v>#REF!</v>
      </c>
      <c r="R6" s="20" t="e">
        <f>IF(AND(' RIESGOS DE GESTION'!#REF!="Muy Alta",' RIESGOS DE GESTION'!#REF!="Menor"),CONCATENATE("R1C",' RIESGOS DE GESTION'!#REF!),"")</f>
        <v>#REF!</v>
      </c>
      <c r="S6" s="20" t="e">
        <f>IF(AND(' RIESGOS DE GESTION'!#REF!="Muy Alta",' RIESGOS DE GESTION'!#REF!="Menor"),CONCATENATE("R1C",' RIESGOS DE GESTION'!#REF!),"")</f>
        <v>#REF!</v>
      </c>
      <c r="T6" s="20" t="e">
        <f>IF(AND(' RIESGOS DE GESTION'!#REF!="Muy Alta",' RIESGOS DE GESTION'!#REF!="Menor"),CONCATENATE("R1C",' RIESGOS DE GESTION'!#REF!),"")</f>
        <v>#REF!</v>
      </c>
      <c r="U6" s="21" t="e">
        <f>IF(AND(' RIESGOS DE GESTION'!#REF!="Muy Alta",' RIESGOS DE GESTION'!#REF!="Menor"),CONCATENATE("R1C",' RIESGOS DE GESTION'!#REF!),"")</f>
        <v>#REF!</v>
      </c>
      <c r="V6" s="19" t="e">
        <f>IF(AND(' RIESGOS DE GESTION'!#REF!="Muy Alta",' RIESGOS DE GESTION'!#REF!="Moderado"),CONCATENATE("R1C",' RIESGOS DE GESTION'!#REF!),"")</f>
        <v>#REF!</v>
      </c>
      <c r="W6" s="20" t="e">
        <f>IF(AND(' RIESGOS DE GESTION'!#REF!="Muy Alta",' RIESGOS DE GESTION'!#REF!="Moderado"),CONCATENATE("R1C",' RIESGOS DE GESTION'!#REF!),"")</f>
        <v>#REF!</v>
      </c>
      <c r="X6" s="20" t="e">
        <f>IF(AND(' RIESGOS DE GESTION'!#REF!="Muy Alta",' RIESGOS DE GESTION'!#REF!="Moderado"),CONCATENATE("R1C",' RIESGOS DE GESTION'!#REF!),"")</f>
        <v>#REF!</v>
      </c>
      <c r="Y6" s="20" t="e">
        <f>IF(AND(' RIESGOS DE GESTION'!#REF!="Muy Alta",' RIESGOS DE GESTION'!#REF!="Moderado"),CONCATENATE("R1C",' RIESGOS DE GESTION'!#REF!),"")</f>
        <v>#REF!</v>
      </c>
      <c r="Z6" s="20" t="e">
        <f>IF(AND(' RIESGOS DE GESTION'!#REF!="Muy Alta",' RIESGOS DE GESTION'!#REF!="Moderado"),CONCATENATE("R1C",' RIESGOS DE GESTION'!#REF!),"")</f>
        <v>#REF!</v>
      </c>
      <c r="AA6" s="21" t="e">
        <f>IF(AND(' RIESGOS DE GESTION'!#REF!="Muy Alta",' RIESGOS DE GESTION'!#REF!="Moderado"),CONCATENATE("R1C",' RIESGOS DE GESTION'!#REF!),"")</f>
        <v>#REF!</v>
      </c>
      <c r="AB6" s="19" t="e">
        <f>IF(AND(' RIESGOS DE GESTION'!#REF!="Muy Alta",' RIESGOS DE GESTION'!#REF!="Mayor"),CONCATENATE("R1C",' RIESGOS DE GESTION'!#REF!),"")</f>
        <v>#REF!</v>
      </c>
      <c r="AC6" s="20" t="e">
        <f>IF(AND(' RIESGOS DE GESTION'!#REF!="Muy Alta",' RIESGOS DE GESTION'!#REF!="Mayor"),CONCATENATE("R1C",' RIESGOS DE GESTION'!#REF!),"")</f>
        <v>#REF!</v>
      </c>
      <c r="AD6" s="20" t="e">
        <f>IF(AND(' RIESGOS DE GESTION'!#REF!="Muy Alta",' RIESGOS DE GESTION'!#REF!="Mayor"),CONCATENATE("R1C",' RIESGOS DE GESTION'!#REF!),"")</f>
        <v>#REF!</v>
      </c>
      <c r="AE6" s="20" t="e">
        <f>IF(AND(' RIESGOS DE GESTION'!#REF!="Muy Alta",' RIESGOS DE GESTION'!#REF!="Mayor"),CONCATENATE("R1C",' RIESGOS DE GESTION'!#REF!),"")</f>
        <v>#REF!</v>
      </c>
      <c r="AF6" s="20" t="e">
        <f>IF(AND(' RIESGOS DE GESTION'!#REF!="Muy Alta",' RIESGOS DE GESTION'!#REF!="Mayor"),CONCATENATE("R1C",' RIESGOS DE GESTION'!#REF!),"")</f>
        <v>#REF!</v>
      </c>
      <c r="AG6" s="21" t="e">
        <f>IF(AND(' RIESGOS DE GESTION'!#REF!="Muy Alta",' RIESGOS DE GESTION'!#REF!="Mayor"),CONCATENATE("R1C",' RIESGOS DE GESTION'!#REF!),"")</f>
        <v>#REF!</v>
      </c>
      <c r="AH6" s="22" t="e">
        <f>IF(AND(' RIESGOS DE GESTION'!#REF!="Muy Alta",' RIESGOS DE GESTION'!#REF!="Catastrófico"),CONCATENATE("R1C",' RIESGOS DE GESTION'!#REF!),"")</f>
        <v>#REF!</v>
      </c>
      <c r="AI6" s="23" t="e">
        <f>IF(AND(' RIESGOS DE GESTION'!#REF!="Muy Alta",' RIESGOS DE GESTION'!#REF!="Catastrófico"),CONCATENATE("R1C",' RIESGOS DE GESTION'!#REF!),"")</f>
        <v>#REF!</v>
      </c>
      <c r="AJ6" s="23" t="e">
        <f>IF(AND(' RIESGOS DE GESTION'!#REF!="Muy Alta",' RIESGOS DE GESTION'!#REF!="Catastrófico"),CONCATENATE("R1C",' RIESGOS DE GESTION'!#REF!),"")</f>
        <v>#REF!</v>
      </c>
      <c r="AK6" s="23" t="e">
        <f>IF(AND(' RIESGOS DE GESTION'!#REF!="Muy Alta",' RIESGOS DE GESTION'!#REF!="Catastrófico"),CONCATENATE("R1C",' RIESGOS DE GESTION'!#REF!),"")</f>
        <v>#REF!</v>
      </c>
      <c r="AL6" s="23" t="e">
        <f>IF(AND(' RIESGOS DE GESTION'!#REF!="Muy Alta",' RIESGOS DE GESTION'!#REF!="Catastrófico"),CONCATENATE("R1C",' RIESGOS DE GESTION'!#REF!),"")</f>
        <v>#REF!</v>
      </c>
      <c r="AM6" s="24" t="e">
        <f>IF(AND(' RIESGOS DE GESTION'!#REF!="Muy Alta",' RIESGOS DE GESTION'!#REF!="Catastrófico"),CONCATENATE("R1C",' RIESGOS DE GESTION'!#REF!),"")</f>
        <v>#REF!</v>
      </c>
      <c r="AN6" s="56"/>
      <c r="AO6" s="478" t="s">
        <v>374</v>
      </c>
      <c r="AP6" s="479"/>
      <c r="AQ6" s="479"/>
      <c r="AR6" s="479"/>
      <c r="AS6" s="479"/>
      <c r="AT6" s="480"/>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row>
    <row r="7" spans="1:91" ht="15" customHeight="1" x14ac:dyDescent="0.25">
      <c r="A7" s="56"/>
      <c r="B7" s="376"/>
      <c r="C7" s="376"/>
      <c r="D7" s="377"/>
      <c r="E7" s="475"/>
      <c r="F7" s="474"/>
      <c r="G7" s="474"/>
      <c r="H7" s="474"/>
      <c r="I7" s="490"/>
      <c r="J7" s="25" t="e">
        <f>IF(AND(' RIESGOS DE GESTION'!#REF!="Muy Alta",' RIESGOS DE GESTION'!#REF!="Leve"),CONCATENATE("R2C",' RIESGOS DE GESTION'!#REF!),"")</f>
        <v>#REF!</v>
      </c>
      <c r="K7" s="26" t="e">
        <f>IF(AND(' RIESGOS DE GESTION'!#REF!="Muy Alta",' RIESGOS DE GESTION'!#REF!="Leve"),CONCATENATE("R2C",' RIESGOS DE GESTION'!#REF!),"")</f>
        <v>#REF!</v>
      </c>
      <c r="L7" s="26" t="e">
        <f>IF(AND(' RIESGOS DE GESTION'!#REF!="Muy Alta",' RIESGOS DE GESTION'!#REF!="Leve"),CONCATENATE("R2C",' RIESGOS DE GESTION'!#REF!),"")</f>
        <v>#REF!</v>
      </c>
      <c r="M7" s="26" t="e">
        <f>IF(AND(' RIESGOS DE GESTION'!#REF!="Muy Alta",' RIESGOS DE GESTION'!#REF!="Leve"),CONCATENATE("R2C",' RIESGOS DE GESTION'!#REF!),"")</f>
        <v>#REF!</v>
      </c>
      <c r="N7" s="26" t="e">
        <f>IF(AND(' RIESGOS DE GESTION'!#REF!="Muy Alta",' RIESGOS DE GESTION'!#REF!="Leve"),CONCATENATE("R2C",' RIESGOS DE GESTION'!#REF!),"")</f>
        <v>#REF!</v>
      </c>
      <c r="O7" s="27" t="e">
        <f>IF(AND(' RIESGOS DE GESTION'!#REF!="Muy Alta",' RIESGOS DE GESTION'!#REF!="Leve"),CONCATENATE("R2C",' RIESGOS DE GESTION'!#REF!),"")</f>
        <v>#REF!</v>
      </c>
      <c r="P7" s="25" t="e">
        <f>IF(AND(' RIESGOS DE GESTION'!#REF!="Muy Alta",' RIESGOS DE GESTION'!#REF!="Menor"),CONCATENATE("R2C",' RIESGOS DE GESTION'!#REF!),"")</f>
        <v>#REF!</v>
      </c>
      <c r="Q7" s="26" t="e">
        <f>IF(AND(' RIESGOS DE GESTION'!#REF!="Muy Alta",' RIESGOS DE GESTION'!#REF!="Menor"),CONCATENATE("R2C",' RIESGOS DE GESTION'!#REF!),"")</f>
        <v>#REF!</v>
      </c>
      <c r="R7" s="26" t="e">
        <f>IF(AND(' RIESGOS DE GESTION'!#REF!="Muy Alta",' RIESGOS DE GESTION'!#REF!="Menor"),CONCATENATE("R2C",' RIESGOS DE GESTION'!#REF!),"")</f>
        <v>#REF!</v>
      </c>
      <c r="S7" s="26" t="e">
        <f>IF(AND(' RIESGOS DE GESTION'!#REF!="Muy Alta",' RIESGOS DE GESTION'!#REF!="Menor"),CONCATENATE("R2C",' RIESGOS DE GESTION'!#REF!),"")</f>
        <v>#REF!</v>
      </c>
      <c r="T7" s="26" t="e">
        <f>IF(AND(' RIESGOS DE GESTION'!#REF!="Muy Alta",' RIESGOS DE GESTION'!#REF!="Menor"),CONCATENATE("R2C",' RIESGOS DE GESTION'!#REF!),"")</f>
        <v>#REF!</v>
      </c>
      <c r="U7" s="27" t="e">
        <f>IF(AND(' RIESGOS DE GESTION'!#REF!="Muy Alta",' RIESGOS DE GESTION'!#REF!="Menor"),CONCATENATE("R2C",' RIESGOS DE GESTION'!#REF!),"")</f>
        <v>#REF!</v>
      </c>
      <c r="V7" s="25" t="e">
        <f>IF(AND(' RIESGOS DE GESTION'!#REF!="Muy Alta",' RIESGOS DE GESTION'!#REF!="Moderado"),CONCATENATE("R2C",' RIESGOS DE GESTION'!#REF!),"")</f>
        <v>#REF!</v>
      </c>
      <c r="W7" s="26" t="e">
        <f>IF(AND(' RIESGOS DE GESTION'!#REF!="Muy Alta",' RIESGOS DE GESTION'!#REF!="Moderado"),CONCATENATE("R2C",' RIESGOS DE GESTION'!#REF!),"")</f>
        <v>#REF!</v>
      </c>
      <c r="X7" s="26" t="e">
        <f>IF(AND(' RIESGOS DE GESTION'!#REF!="Muy Alta",' RIESGOS DE GESTION'!#REF!="Moderado"),CONCATENATE("R2C",' RIESGOS DE GESTION'!#REF!),"")</f>
        <v>#REF!</v>
      </c>
      <c r="Y7" s="26" t="e">
        <f>IF(AND(' RIESGOS DE GESTION'!#REF!="Muy Alta",' RIESGOS DE GESTION'!#REF!="Moderado"),CONCATENATE("R2C",' RIESGOS DE GESTION'!#REF!),"")</f>
        <v>#REF!</v>
      </c>
      <c r="Z7" s="26" t="e">
        <f>IF(AND(' RIESGOS DE GESTION'!#REF!="Muy Alta",' RIESGOS DE GESTION'!#REF!="Moderado"),CONCATENATE("R2C",' RIESGOS DE GESTION'!#REF!),"")</f>
        <v>#REF!</v>
      </c>
      <c r="AA7" s="27" t="e">
        <f>IF(AND(' RIESGOS DE GESTION'!#REF!="Muy Alta",' RIESGOS DE GESTION'!#REF!="Moderado"),CONCATENATE("R2C",' RIESGOS DE GESTION'!#REF!),"")</f>
        <v>#REF!</v>
      </c>
      <c r="AB7" s="25" t="e">
        <f>IF(AND(' RIESGOS DE GESTION'!#REF!="Muy Alta",' RIESGOS DE GESTION'!#REF!="Mayor"),CONCATENATE("R2C",' RIESGOS DE GESTION'!#REF!),"")</f>
        <v>#REF!</v>
      </c>
      <c r="AC7" s="26" t="e">
        <f>IF(AND(' RIESGOS DE GESTION'!#REF!="Muy Alta",' RIESGOS DE GESTION'!#REF!="Mayor"),CONCATENATE("R2C",' RIESGOS DE GESTION'!#REF!),"")</f>
        <v>#REF!</v>
      </c>
      <c r="AD7" s="26" t="e">
        <f>IF(AND(' RIESGOS DE GESTION'!#REF!="Muy Alta",' RIESGOS DE GESTION'!#REF!="Mayor"),CONCATENATE("R2C",' RIESGOS DE GESTION'!#REF!),"")</f>
        <v>#REF!</v>
      </c>
      <c r="AE7" s="26" t="e">
        <f>IF(AND(' RIESGOS DE GESTION'!#REF!="Muy Alta",' RIESGOS DE GESTION'!#REF!="Mayor"),CONCATENATE("R2C",' RIESGOS DE GESTION'!#REF!),"")</f>
        <v>#REF!</v>
      </c>
      <c r="AF7" s="26" t="e">
        <f>IF(AND(' RIESGOS DE GESTION'!#REF!="Muy Alta",' RIESGOS DE GESTION'!#REF!="Mayor"),CONCATENATE("R2C",' RIESGOS DE GESTION'!#REF!),"")</f>
        <v>#REF!</v>
      </c>
      <c r="AG7" s="27" t="e">
        <f>IF(AND(' RIESGOS DE GESTION'!#REF!="Muy Alta",' RIESGOS DE GESTION'!#REF!="Mayor"),CONCATENATE("R2C",' RIESGOS DE GESTION'!#REF!),"")</f>
        <v>#REF!</v>
      </c>
      <c r="AH7" s="28" t="e">
        <f>IF(AND(' RIESGOS DE GESTION'!#REF!="Muy Alta",' RIESGOS DE GESTION'!#REF!="Catastrófico"),CONCATENATE("R2C",' RIESGOS DE GESTION'!#REF!),"")</f>
        <v>#REF!</v>
      </c>
      <c r="AI7" s="29" t="e">
        <f>IF(AND(' RIESGOS DE GESTION'!#REF!="Muy Alta",' RIESGOS DE GESTION'!#REF!="Catastrófico"),CONCATENATE("R2C",' RIESGOS DE GESTION'!#REF!),"")</f>
        <v>#REF!</v>
      </c>
      <c r="AJ7" s="29" t="e">
        <f>IF(AND(' RIESGOS DE GESTION'!#REF!="Muy Alta",' RIESGOS DE GESTION'!#REF!="Catastrófico"),CONCATENATE("R2C",' RIESGOS DE GESTION'!#REF!),"")</f>
        <v>#REF!</v>
      </c>
      <c r="AK7" s="29" t="e">
        <f>IF(AND(' RIESGOS DE GESTION'!#REF!="Muy Alta",' RIESGOS DE GESTION'!#REF!="Catastrófico"),CONCATENATE("R2C",' RIESGOS DE GESTION'!#REF!),"")</f>
        <v>#REF!</v>
      </c>
      <c r="AL7" s="29" t="e">
        <f>IF(AND(' RIESGOS DE GESTION'!#REF!="Muy Alta",' RIESGOS DE GESTION'!#REF!="Catastrófico"),CONCATENATE("R2C",' RIESGOS DE GESTION'!#REF!),"")</f>
        <v>#REF!</v>
      </c>
      <c r="AM7" s="30" t="e">
        <f>IF(AND(' RIESGOS DE GESTION'!#REF!="Muy Alta",' RIESGOS DE GESTION'!#REF!="Catastrófico"),CONCATENATE("R2C",' RIESGOS DE GESTION'!#REF!),"")</f>
        <v>#REF!</v>
      </c>
      <c r="AN7" s="56"/>
      <c r="AO7" s="481"/>
      <c r="AP7" s="482"/>
      <c r="AQ7" s="482"/>
      <c r="AR7" s="482"/>
      <c r="AS7" s="482"/>
      <c r="AT7" s="483"/>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row>
    <row r="8" spans="1:91" ht="15" customHeight="1" x14ac:dyDescent="0.25">
      <c r="A8" s="56"/>
      <c r="B8" s="376"/>
      <c r="C8" s="376"/>
      <c r="D8" s="377"/>
      <c r="E8" s="475"/>
      <c r="F8" s="474"/>
      <c r="G8" s="474"/>
      <c r="H8" s="474"/>
      <c r="I8" s="490"/>
      <c r="J8" s="25" t="e">
        <f>IF(AND(' RIESGOS DE GESTION'!#REF!="Muy Alta",' RIESGOS DE GESTION'!#REF!="Leve"),CONCATENATE("R3C",' RIESGOS DE GESTION'!#REF!),"")</f>
        <v>#REF!</v>
      </c>
      <c r="K8" s="26" t="e">
        <f>IF(AND(' RIESGOS DE GESTION'!#REF!="Muy Alta",' RIESGOS DE GESTION'!#REF!="Leve"),CONCATENATE("R3C",' RIESGOS DE GESTION'!#REF!),"")</f>
        <v>#REF!</v>
      </c>
      <c r="L8" s="26" t="e">
        <f>IF(AND(' RIESGOS DE GESTION'!#REF!="Muy Alta",' RIESGOS DE GESTION'!#REF!="Leve"),CONCATENATE("R3C",' RIESGOS DE GESTION'!#REF!),"")</f>
        <v>#REF!</v>
      </c>
      <c r="M8" s="26" t="e">
        <f>IF(AND(' RIESGOS DE GESTION'!#REF!="Muy Alta",' RIESGOS DE GESTION'!#REF!="Leve"),CONCATENATE("R3C",' RIESGOS DE GESTION'!#REF!),"")</f>
        <v>#REF!</v>
      </c>
      <c r="N8" s="26" t="e">
        <f>IF(AND(' RIESGOS DE GESTION'!#REF!="Muy Alta",' RIESGOS DE GESTION'!#REF!="Leve"),CONCATENATE("R3C",' RIESGOS DE GESTION'!#REF!),"")</f>
        <v>#REF!</v>
      </c>
      <c r="O8" s="27" t="e">
        <f>IF(AND(' RIESGOS DE GESTION'!#REF!="Muy Alta",' RIESGOS DE GESTION'!#REF!="Leve"),CONCATENATE("R3C",' RIESGOS DE GESTION'!#REF!),"")</f>
        <v>#REF!</v>
      </c>
      <c r="P8" s="25" t="e">
        <f>IF(AND(' RIESGOS DE GESTION'!#REF!="Muy Alta",' RIESGOS DE GESTION'!#REF!="Menor"),CONCATENATE("R3C",' RIESGOS DE GESTION'!#REF!),"")</f>
        <v>#REF!</v>
      </c>
      <c r="Q8" s="26" t="e">
        <f>IF(AND(' RIESGOS DE GESTION'!#REF!="Muy Alta",' RIESGOS DE GESTION'!#REF!="Menor"),CONCATENATE("R3C",' RIESGOS DE GESTION'!#REF!),"")</f>
        <v>#REF!</v>
      </c>
      <c r="R8" s="26" t="e">
        <f>IF(AND(' RIESGOS DE GESTION'!#REF!="Muy Alta",' RIESGOS DE GESTION'!#REF!="Menor"),CONCATENATE("R3C",' RIESGOS DE GESTION'!#REF!),"")</f>
        <v>#REF!</v>
      </c>
      <c r="S8" s="26" t="e">
        <f>IF(AND(' RIESGOS DE GESTION'!#REF!="Muy Alta",' RIESGOS DE GESTION'!#REF!="Menor"),CONCATENATE("R3C",' RIESGOS DE GESTION'!#REF!),"")</f>
        <v>#REF!</v>
      </c>
      <c r="T8" s="26" t="e">
        <f>IF(AND(' RIESGOS DE GESTION'!#REF!="Muy Alta",' RIESGOS DE GESTION'!#REF!="Menor"),CONCATENATE("R3C",' RIESGOS DE GESTION'!#REF!),"")</f>
        <v>#REF!</v>
      </c>
      <c r="U8" s="27" t="e">
        <f>IF(AND(' RIESGOS DE GESTION'!#REF!="Muy Alta",' RIESGOS DE GESTION'!#REF!="Menor"),CONCATENATE("R3C",' RIESGOS DE GESTION'!#REF!),"")</f>
        <v>#REF!</v>
      </c>
      <c r="V8" s="25" t="e">
        <f>IF(AND(' RIESGOS DE GESTION'!#REF!="Muy Alta",' RIESGOS DE GESTION'!#REF!="Moderado"),CONCATENATE("R3C",' RIESGOS DE GESTION'!#REF!),"")</f>
        <v>#REF!</v>
      </c>
      <c r="W8" s="26" t="e">
        <f>IF(AND(' RIESGOS DE GESTION'!#REF!="Muy Alta",' RIESGOS DE GESTION'!#REF!="Moderado"),CONCATENATE("R3C",' RIESGOS DE GESTION'!#REF!),"")</f>
        <v>#REF!</v>
      </c>
      <c r="X8" s="26" t="e">
        <f>IF(AND(' RIESGOS DE GESTION'!#REF!="Muy Alta",' RIESGOS DE GESTION'!#REF!="Moderado"),CONCATENATE("R3C",' RIESGOS DE GESTION'!#REF!),"")</f>
        <v>#REF!</v>
      </c>
      <c r="Y8" s="26" t="e">
        <f>IF(AND(' RIESGOS DE GESTION'!#REF!="Muy Alta",' RIESGOS DE GESTION'!#REF!="Moderado"),CONCATENATE("R3C",' RIESGOS DE GESTION'!#REF!),"")</f>
        <v>#REF!</v>
      </c>
      <c r="Z8" s="26" t="e">
        <f>IF(AND(' RIESGOS DE GESTION'!#REF!="Muy Alta",' RIESGOS DE GESTION'!#REF!="Moderado"),CONCATENATE("R3C",' RIESGOS DE GESTION'!#REF!),"")</f>
        <v>#REF!</v>
      </c>
      <c r="AA8" s="27" t="e">
        <f>IF(AND(' RIESGOS DE GESTION'!#REF!="Muy Alta",' RIESGOS DE GESTION'!#REF!="Moderado"),CONCATENATE("R3C",' RIESGOS DE GESTION'!#REF!),"")</f>
        <v>#REF!</v>
      </c>
      <c r="AB8" s="25" t="e">
        <f>IF(AND(' RIESGOS DE GESTION'!#REF!="Muy Alta",' RIESGOS DE GESTION'!#REF!="Mayor"),CONCATENATE("R3C",' RIESGOS DE GESTION'!#REF!),"")</f>
        <v>#REF!</v>
      </c>
      <c r="AC8" s="26" t="e">
        <f>IF(AND(' RIESGOS DE GESTION'!#REF!="Muy Alta",' RIESGOS DE GESTION'!#REF!="Mayor"),CONCATENATE("R3C",' RIESGOS DE GESTION'!#REF!),"")</f>
        <v>#REF!</v>
      </c>
      <c r="AD8" s="26" t="e">
        <f>IF(AND(' RIESGOS DE GESTION'!#REF!="Muy Alta",' RIESGOS DE GESTION'!#REF!="Mayor"),CONCATENATE("R3C",' RIESGOS DE GESTION'!#REF!),"")</f>
        <v>#REF!</v>
      </c>
      <c r="AE8" s="26" t="e">
        <f>IF(AND(' RIESGOS DE GESTION'!#REF!="Muy Alta",' RIESGOS DE GESTION'!#REF!="Mayor"),CONCATENATE("R3C",' RIESGOS DE GESTION'!#REF!),"")</f>
        <v>#REF!</v>
      </c>
      <c r="AF8" s="26" t="e">
        <f>IF(AND(' RIESGOS DE GESTION'!#REF!="Muy Alta",' RIESGOS DE GESTION'!#REF!="Mayor"),CONCATENATE("R3C",' RIESGOS DE GESTION'!#REF!),"")</f>
        <v>#REF!</v>
      </c>
      <c r="AG8" s="27" t="e">
        <f>IF(AND(' RIESGOS DE GESTION'!#REF!="Muy Alta",' RIESGOS DE GESTION'!#REF!="Mayor"),CONCATENATE("R3C",' RIESGOS DE GESTION'!#REF!),"")</f>
        <v>#REF!</v>
      </c>
      <c r="AH8" s="28" t="e">
        <f>IF(AND(' RIESGOS DE GESTION'!#REF!="Muy Alta",' RIESGOS DE GESTION'!#REF!="Catastrófico"),CONCATENATE("R3C",' RIESGOS DE GESTION'!#REF!),"")</f>
        <v>#REF!</v>
      </c>
      <c r="AI8" s="29" t="e">
        <f>IF(AND(' RIESGOS DE GESTION'!#REF!="Muy Alta",' RIESGOS DE GESTION'!#REF!="Catastrófico"),CONCATENATE("R3C",' RIESGOS DE GESTION'!#REF!),"")</f>
        <v>#REF!</v>
      </c>
      <c r="AJ8" s="29" t="e">
        <f>IF(AND(' RIESGOS DE GESTION'!#REF!="Muy Alta",' RIESGOS DE GESTION'!#REF!="Catastrófico"),CONCATENATE("R3C",' RIESGOS DE GESTION'!#REF!),"")</f>
        <v>#REF!</v>
      </c>
      <c r="AK8" s="29" t="e">
        <f>IF(AND(' RIESGOS DE GESTION'!#REF!="Muy Alta",' RIESGOS DE GESTION'!#REF!="Catastrófico"),CONCATENATE("R3C",' RIESGOS DE GESTION'!#REF!),"")</f>
        <v>#REF!</v>
      </c>
      <c r="AL8" s="29" t="e">
        <f>IF(AND(' RIESGOS DE GESTION'!#REF!="Muy Alta",' RIESGOS DE GESTION'!#REF!="Catastrófico"),CONCATENATE("R3C",' RIESGOS DE GESTION'!#REF!),"")</f>
        <v>#REF!</v>
      </c>
      <c r="AM8" s="30" t="e">
        <f>IF(AND(' RIESGOS DE GESTION'!#REF!="Muy Alta",' RIESGOS DE GESTION'!#REF!="Catastrófico"),CONCATENATE("R3C",' RIESGOS DE GESTION'!#REF!),"")</f>
        <v>#REF!</v>
      </c>
      <c r="AN8" s="56"/>
      <c r="AO8" s="481"/>
      <c r="AP8" s="482"/>
      <c r="AQ8" s="482"/>
      <c r="AR8" s="482"/>
      <c r="AS8" s="482"/>
      <c r="AT8" s="483"/>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row>
    <row r="9" spans="1:91" ht="15" customHeight="1" x14ac:dyDescent="0.25">
      <c r="A9" s="56"/>
      <c r="B9" s="376"/>
      <c r="C9" s="376"/>
      <c r="D9" s="377"/>
      <c r="E9" s="475"/>
      <c r="F9" s="474"/>
      <c r="G9" s="474"/>
      <c r="H9" s="474"/>
      <c r="I9" s="490"/>
      <c r="J9" s="25" t="e">
        <f>IF(AND(' RIESGOS DE GESTION'!#REF!="Muy Alta",' RIESGOS DE GESTION'!#REF!="Leve"),CONCATENATE("R4C",' RIESGOS DE GESTION'!#REF!),"")</f>
        <v>#REF!</v>
      </c>
      <c r="K9" s="26" t="e">
        <f>IF(AND(' RIESGOS DE GESTION'!#REF!="Muy Alta",' RIESGOS DE GESTION'!#REF!="Leve"),CONCATENATE("R4C",' RIESGOS DE GESTION'!#REF!),"")</f>
        <v>#REF!</v>
      </c>
      <c r="L9" s="26" t="e">
        <f>IF(AND(' RIESGOS DE GESTION'!#REF!="Muy Alta",' RIESGOS DE GESTION'!#REF!="Leve"),CONCATENATE("R4C",' RIESGOS DE GESTION'!#REF!),"")</f>
        <v>#REF!</v>
      </c>
      <c r="M9" s="26" t="e">
        <f>IF(AND(' RIESGOS DE GESTION'!#REF!="Muy Alta",' RIESGOS DE GESTION'!#REF!="Leve"),CONCATENATE("R4C",' RIESGOS DE GESTION'!#REF!),"")</f>
        <v>#REF!</v>
      </c>
      <c r="N9" s="26" t="e">
        <f>IF(AND(' RIESGOS DE GESTION'!#REF!="Muy Alta",' RIESGOS DE GESTION'!#REF!="Leve"),CONCATENATE("R4C",' RIESGOS DE GESTION'!#REF!),"")</f>
        <v>#REF!</v>
      </c>
      <c r="O9" s="27" t="e">
        <f>IF(AND(' RIESGOS DE GESTION'!#REF!="Muy Alta",' RIESGOS DE GESTION'!#REF!="Leve"),CONCATENATE("R4C",' RIESGOS DE GESTION'!#REF!),"")</f>
        <v>#REF!</v>
      </c>
      <c r="P9" s="25" t="e">
        <f>IF(AND(' RIESGOS DE GESTION'!#REF!="Muy Alta",' RIESGOS DE GESTION'!#REF!="Menor"),CONCATENATE("R4C",' RIESGOS DE GESTION'!#REF!),"")</f>
        <v>#REF!</v>
      </c>
      <c r="Q9" s="26" t="e">
        <f>IF(AND(' RIESGOS DE GESTION'!#REF!="Muy Alta",' RIESGOS DE GESTION'!#REF!="Menor"),CONCATENATE("R4C",' RIESGOS DE GESTION'!#REF!),"")</f>
        <v>#REF!</v>
      </c>
      <c r="R9" s="26" t="e">
        <f>IF(AND(' RIESGOS DE GESTION'!#REF!="Muy Alta",' RIESGOS DE GESTION'!#REF!="Menor"),CONCATENATE("R4C",' RIESGOS DE GESTION'!#REF!),"")</f>
        <v>#REF!</v>
      </c>
      <c r="S9" s="26" t="e">
        <f>IF(AND(' RIESGOS DE GESTION'!#REF!="Muy Alta",' RIESGOS DE GESTION'!#REF!="Menor"),CONCATENATE("R4C",' RIESGOS DE GESTION'!#REF!),"")</f>
        <v>#REF!</v>
      </c>
      <c r="T9" s="26" t="e">
        <f>IF(AND(' RIESGOS DE GESTION'!#REF!="Muy Alta",' RIESGOS DE GESTION'!#REF!="Menor"),CONCATENATE("R4C",' RIESGOS DE GESTION'!#REF!),"")</f>
        <v>#REF!</v>
      </c>
      <c r="U9" s="27" t="e">
        <f>IF(AND(' RIESGOS DE GESTION'!#REF!="Muy Alta",' RIESGOS DE GESTION'!#REF!="Menor"),CONCATENATE("R4C",' RIESGOS DE GESTION'!#REF!),"")</f>
        <v>#REF!</v>
      </c>
      <c r="V9" s="25" t="e">
        <f>IF(AND(' RIESGOS DE GESTION'!#REF!="Muy Alta",' RIESGOS DE GESTION'!#REF!="Moderado"),CONCATENATE("R4C",' RIESGOS DE GESTION'!#REF!),"")</f>
        <v>#REF!</v>
      </c>
      <c r="W9" s="26" t="e">
        <f>IF(AND(' RIESGOS DE GESTION'!#REF!="Muy Alta",' RIESGOS DE GESTION'!#REF!="Moderado"),CONCATENATE("R4C",' RIESGOS DE GESTION'!#REF!),"")</f>
        <v>#REF!</v>
      </c>
      <c r="X9" s="26" t="e">
        <f>IF(AND(' RIESGOS DE GESTION'!#REF!="Muy Alta",' RIESGOS DE GESTION'!#REF!="Moderado"),CONCATENATE("R4C",' RIESGOS DE GESTION'!#REF!),"")</f>
        <v>#REF!</v>
      </c>
      <c r="Y9" s="26" t="e">
        <f>IF(AND(' RIESGOS DE GESTION'!#REF!="Muy Alta",' RIESGOS DE GESTION'!#REF!="Moderado"),CONCATENATE("R4C",' RIESGOS DE GESTION'!#REF!),"")</f>
        <v>#REF!</v>
      </c>
      <c r="Z9" s="26" t="e">
        <f>IF(AND(' RIESGOS DE GESTION'!#REF!="Muy Alta",' RIESGOS DE GESTION'!#REF!="Moderado"),CONCATENATE("R4C",' RIESGOS DE GESTION'!#REF!),"")</f>
        <v>#REF!</v>
      </c>
      <c r="AA9" s="27" t="e">
        <f>IF(AND(' RIESGOS DE GESTION'!#REF!="Muy Alta",' RIESGOS DE GESTION'!#REF!="Moderado"),CONCATENATE("R4C",' RIESGOS DE GESTION'!#REF!),"")</f>
        <v>#REF!</v>
      </c>
      <c r="AB9" s="25" t="e">
        <f>IF(AND(' RIESGOS DE GESTION'!#REF!="Muy Alta",' RIESGOS DE GESTION'!#REF!="Mayor"),CONCATENATE("R4C",' RIESGOS DE GESTION'!#REF!),"")</f>
        <v>#REF!</v>
      </c>
      <c r="AC9" s="26" t="e">
        <f>IF(AND(' RIESGOS DE GESTION'!#REF!="Muy Alta",' RIESGOS DE GESTION'!#REF!="Mayor"),CONCATENATE("R4C",' RIESGOS DE GESTION'!#REF!),"")</f>
        <v>#REF!</v>
      </c>
      <c r="AD9" s="26" t="e">
        <f>IF(AND(' RIESGOS DE GESTION'!#REF!="Muy Alta",' RIESGOS DE GESTION'!#REF!="Mayor"),CONCATENATE("R4C",' RIESGOS DE GESTION'!#REF!),"")</f>
        <v>#REF!</v>
      </c>
      <c r="AE9" s="26" t="e">
        <f>IF(AND(' RIESGOS DE GESTION'!#REF!="Muy Alta",' RIESGOS DE GESTION'!#REF!="Mayor"),CONCATENATE("R4C",' RIESGOS DE GESTION'!#REF!),"")</f>
        <v>#REF!</v>
      </c>
      <c r="AF9" s="26" t="e">
        <f>IF(AND(' RIESGOS DE GESTION'!#REF!="Muy Alta",' RIESGOS DE GESTION'!#REF!="Mayor"),CONCATENATE("R4C",' RIESGOS DE GESTION'!#REF!),"")</f>
        <v>#REF!</v>
      </c>
      <c r="AG9" s="27" t="e">
        <f>IF(AND(' RIESGOS DE GESTION'!#REF!="Muy Alta",' RIESGOS DE GESTION'!#REF!="Mayor"),CONCATENATE("R4C",' RIESGOS DE GESTION'!#REF!),"")</f>
        <v>#REF!</v>
      </c>
      <c r="AH9" s="28" t="e">
        <f>IF(AND(' RIESGOS DE GESTION'!#REF!="Muy Alta",' RIESGOS DE GESTION'!#REF!="Catastrófico"),CONCATENATE("R4C",' RIESGOS DE GESTION'!#REF!),"")</f>
        <v>#REF!</v>
      </c>
      <c r="AI9" s="29" t="e">
        <f>IF(AND(' RIESGOS DE GESTION'!#REF!="Muy Alta",' RIESGOS DE GESTION'!#REF!="Catastrófico"),CONCATENATE("R4C",' RIESGOS DE GESTION'!#REF!),"")</f>
        <v>#REF!</v>
      </c>
      <c r="AJ9" s="29" t="e">
        <f>IF(AND(' RIESGOS DE GESTION'!#REF!="Muy Alta",' RIESGOS DE GESTION'!#REF!="Catastrófico"),CONCATENATE("R4C",' RIESGOS DE GESTION'!#REF!),"")</f>
        <v>#REF!</v>
      </c>
      <c r="AK9" s="29" t="e">
        <f>IF(AND(' RIESGOS DE GESTION'!#REF!="Muy Alta",' RIESGOS DE GESTION'!#REF!="Catastrófico"),CONCATENATE("R4C",' RIESGOS DE GESTION'!#REF!),"")</f>
        <v>#REF!</v>
      </c>
      <c r="AL9" s="29" t="e">
        <f>IF(AND(' RIESGOS DE GESTION'!#REF!="Muy Alta",' RIESGOS DE GESTION'!#REF!="Catastrófico"),CONCATENATE("R4C",' RIESGOS DE GESTION'!#REF!),"")</f>
        <v>#REF!</v>
      </c>
      <c r="AM9" s="30" t="e">
        <f>IF(AND(' RIESGOS DE GESTION'!#REF!="Muy Alta",' RIESGOS DE GESTION'!#REF!="Catastrófico"),CONCATENATE("R4C",' RIESGOS DE GESTION'!#REF!),"")</f>
        <v>#REF!</v>
      </c>
      <c r="AN9" s="56"/>
      <c r="AO9" s="481"/>
      <c r="AP9" s="482"/>
      <c r="AQ9" s="482"/>
      <c r="AR9" s="482"/>
      <c r="AS9" s="482"/>
      <c r="AT9" s="483"/>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row>
    <row r="10" spans="1:91" ht="15" customHeight="1" x14ac:dyDescent="0.25">
      <c r="A10" s="56"/>
      <c r="B10" s="376"/>
      <c r="C10" s="376"/>
      <c r="D10" s="377"/>
      <c r="E10" s="475"/>
      <c r="F10" s="474"/>
      <c r="G10" s="474"/>
      <c r="H10" s="474"/>
      <c r="I10" s="490"/>
      <c r="J10" s="25" t="e">
        <f>IF(AND(' RIESGOS DE GESTION'!#REF!="Muy Alta",' RIESGOS DE GESTION'!#REF!="Leve"),CONCATENATE("R5C",' RIESGOS DE GESTION'!#REF!),"")</f>
        <v>#REF!</v>
      </c>
      <c r="K10" s="26" t="e">
        <f>IF(AND(' RIESGOS DE GESTION'!#REF!="Muy Alta",' RIESGOS DE GESTION'!#REF!="Leve"),CONCATENATE("R5C",' RIESGOS DE GESTION'!#REF!),"")</f>
        <v>#REF!</v>
      </c>
      <c r="L10" s="26" t="e">
        <f>IF(AND(' RIESGOS DE GESTION'!#REF!="Muy Alta",' RIESGOS DE GESTION'!#REF!="Leve"),CONCATENATE("R5C",' RIESGOS DE GESTION'!#REF!),"")</f>
        <v>#REF!</v>
      </c>
      <c r="M10" s="26" t="e">
        <f>IF(AND(' RIESGOS DE GESTION'!#REF!="Muy Alta",' RIESGOS DE GESTION'!#REF!="Leve"),CONCATENATE("R5C",' RIESGOS DE GESTION'!#REF!),"")</f>
        <v>#REF!</v>
      </c>
      <c r="N10" s="26" t="e">
        <f>IF(AND(' RIESGOS DE GESTION'!#REF!="Muy Alta",' RIESGOS DE GESTION'!#REF!="Leve"),CONCATENATE("R5C",' RIESGOS DE GESTION'!#REF!),"")</f>
        <v>#REF!</v>
      </c>
      <c r="O10" s="27" t="e">
        <f>IF(AND(' RIESGOS DE GESTION'!#REF!="Muy Alta",' RIESGOS DE GESTION'!#REF!="Leve"),CONCATENATE("R5C",' RIESGOS DE GESTION'!#REF!),"")</f>
        <v>#REF!</v>
      </c>
      <c r="P10" s="25" t="e">
        <f>IF(AND(' RIESGOS DE GESTION'!#REF!="Muy Alta",' RIESGOS DE GESTION'!#REF!="Menor"),CONCATENATE("R5C",' RIESGOS DE GESTION'!#REF!),"")</f>
        <v>#REF!</v>
      </c>
      <c r="Q10" s="26" t="e">
        <f>IF(AND(' RIESGOS DE GESTION'!#REF!="Muy Alta",' RIESGOS DE GESTION'!#REF!="Menor"),CONCATENATE("R5C",' RIESGOS DE GESTION'!#REF!),"")</f>
        <v>#REF!</v>
      </c>
      <c r="R10" s="26" t="e">
        <f>IF(AND(' RIESGOS DE GESTION'!#REF!="Muy Alta",' RIESGOS DE GESTION'!#REF!="Menor"),CONCATENATE("R5C",' RIESGOS DE GESTION'!#REF!),"")</f>
        <v>#REF!</v>
      </c>
      <c r="S10" s="26" t="e">
        <f>IF(AND(' RIESGOS DE GESTION'!#REF!="Muy Alta",' RIESGOS DE GESTION'!#REF!="Menor"),CONCATENATE("R5C",' RIESGOS DE GESTION'!#REF!),"")</f>
        <v>#REF!</v>
      </c>
      <c r="T10" s="26" t="e">
        <f>IF(AND(' RIESGOS DE GESTION'!#REF!="Muy Alta",' RIESGOS DE GESTION'!#REF!="Menor"),CONCATENATE("R5C",' RIESGOS DE GESTION'!#REF!),"")</f>
        <v>#REF!</v>
      </c>
      <c r="U10" s="27" t="e">
        <f>IF(AND(' RIESGOS DE GESTION'!#REF!="Muy Alta",' RIESGOS DE GESTION'!#REF!="Menor"),CONCATENATE("R5C",' RIESGOS DE GESTION'!#REF!),"")</f>
        <v>#REF!</v>
      </c>
      <c r="V10" s="25" t="e">
        <f>IF(AND(' RIESGOS DE GESTION'!#REF!="Muy Alta",' RIESGOS DE GESTION'!#REF!="Moderado"),CONCATENATE("R5C",' RIESGOS DE GESTION'!#REF!),"")</f>
        <v>#REF!</v>
      </c>
      <c r="W10" s="26" t="e">
        <f>IF(AND(' RIESGOS DE GESTION'!#REF!="Muy Alta",' RIESGOS DE GESTION'!#REF!="Moderado"),CONCATENATE("R5C",' RIESGOS DE GESTION'!#REF!),"")</f>
        <v>#REF!</v>
      </c>
      <c r="X10" s="26" t="e">
        <f>IF(AND(' RIESGOS DE GESTION'!#REF!="Muy Alta",' RIESGOS DE GESTION'!#REF!="Moderado"),CONCATENATE("R5C",' RIESGOS DE GESTION'!#REF!),"")</f>
        <v>#REF!</v>
      </c>
      <c r="Y10" s="26" t="e">
        <f>IF(AND(' RIESGOS DE GESTION'!#REF!="Muy Alta",' RIESGOS DE GESTION'!#REF!="Moderado"),CONCATENATE("R5C",' RIESGOS DE GESTION'!#REF!),"")</f>
        <v>#REF!</v>
      </c>
      <c r="Z10" s="26" t="e">
        <f>IF(AND(' RIESGOS DE GESTION'!#REF!="Muy Alta",' RIESGOS DE GESTION'!#REF!="Moderado"),CONCATENATE("R5C",' RIESGOS DE GESTION'!#REF!),"")</f>
        <v>#REF!</v>
      </c>
      <c r="AA10" s="27" t="e">
        <f>IF(AND(' RIESGOS DE GESTION'!#REF!="Muy Alta",' RIESGOS DE GESTION'!#REF!="Moderado"),CONCATENATE("R5C",' RIESGOS DE GESTION'!#REF!),"")</f>
        <v>#REF!</v>
      </c>
      <c r="AB10" s="25" t="e">
        <f>IF(AND(' RIESGOS DE GESTION'!#REF!="Muy Alta",' RIESGOS DE GESTION'!#REF!="Mayor"),CONCATENATE("R5C",' RIESGOS DE GESTION'!#REF!),"")</f>
        <v>#REF!</v>
      </c>
      <c r="AC10" s="26" t="e">
        <f>IF(AND(' RIESGOS DE GESTION'!#REF!="Muy Alta",' RIESGOS DE GESTION'!#REF!="Mayor"),CONCATENATE("R5C",' RIESGOS DE GESTION'!#REF!),"")</f>
        <v>#REF!</v>
      </c>
      <c r="AD10" s="26" t="e">
        <f>IF(AND(' RIESGOS DE GESTION'!#REF!="Muy Alta",' RIESGOS DE GESTION'!#REF!="Mayor"),CONCATENATE("R5C",' RIESGOS DE GESTION'!#REF!),"")</f>
        <v>#REF!</v>
      </c>
      <c r="AE10" s="26" t="e">
        <f>IF(AND(' RIESGOS DE GESTION'!#REF!="Muy Alta",' RIESGOS DE GESTION'!#REF!="Mayor"),CONCATENATE("R5C",' RIESGOS DE GESTION'!#REF!),"")</f>
        <v>#REF!</v>
      </c>
      <c r="AF10" s="26" t="e">
        <f>IF(AND(' RIESGOS DE GESTION'!#REF!="Muy Alta",' RIESGOS DE GESTION'!#REF!="Mayor"),CONCATENATE("R5C",' RIESGOS DE GESTION'!#REF!),"")</f>
        <v>#REF!</v>
      </c>
      <c r="AG10" s="27" t="e">
        <f>IF(AND(' RIESGOS DE GESTION'!#REF!="Muy Alta",' RIESGOS DE GESTION'!#REF!="Mayor"),CONCATENATE("R5C",' RIESGOS DE GESTION'!#REF!),"")</f>
        <v>#REF!</v>
      </c>
      <c r="AH10" s="28" t="e">
        <f>IF(AND(' RIESGOS DE GESTION'!#REF!="Muy Alta",' RIESGOS DE GESTION'!#REF!="Catastrófico"),CONCATENATE("R5C",' RIESGOS DE GESTION'!#REF!),"")</f>
        <v>#REF!</v>
      </c>
      <c r="AI10" s="29" t="e">
        <f>IF(AND(' RIESGOS DE GESTION'!#REF!="Muy Alta",' RIESGOS DE GESTION'!#REF!="Catastrófico"),CONCATENATE("R5C",' RIESGOS DE GESTION'!#REF!),"")</f>
        <v>#REF!</v>
      </c>
      <c r="AJ10" s="29" t="e">
        <f>IF(AND(' RIESGOS DE GESTION'!#REF!="Muy Alta",' RIESGOS DE GESTION'!#REF!="Catastrófico"),CONCATENATE("R5C",' RIESGOS DE GESTION'!#REF!),"")</f>
        <v>#REF!</v>
      </c>
      <c r="AK10" s="29" t="e">
        <f>IF(AND(' RIESGOS DE GESTION'!#REF!="Muy Alta",' RIESGOS DE GESTION'!#REF!="Catastrófico"),CONCATENATE("R5C",' RIESGOS DE GESTION'!#REF!),"")</f>
        <v>#REF!</v>
      </c>
      <c r="AL10" s="29" t="e">
        <f>IF(AND(' RIESGOS DE GESTION'!#REF!="Muy Alta",' RIESGOS DE GESTION'!#REF!="Catastrófico"),CONCATENATE("R5C",' RIESGOS DE GESTION'!#REF!),"")</f>
        <v>#REF!</v>
      </c>
      <c r="AM10" s="30" t="e">
        <f>IF(AND(' RIESGOS DE GESTION'!#REF!="Muy Alta",' RIESGOS DE GESTION'!#REF!="Catastrófico"),CONCATENATE("R5C",' RIESGOS DE GESTION'!#REF!),"")</f>
        <v>#REF!</v>
      </c>
      <c r="AN10" s="56"/>
      <c r="AO10" s="481"/>
      <c r="AP10" s="482"/>
      <c r="AQ10" s="482"/>
      <c r="AR10" s="482"/>
      <c r="AS10" s="482"/>
      <c r="AT10" s="483"/>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row>
    <row r="11" spans="1:91" ht="15" customHeight="1" x14ac:dyDescent="0.25">
      <c r="A11" s="56"/>
      <c r="B11" s="376"/>
      <c r="C11" s="376"/>
      <c r="D11" s="377"/>
      <c r="E11" s="475"/>
      <c r="F11" s="474"/>
      <c r="G11" s="474"/>
      <c r="H11" s="474"/>
      <c r="I11" s="490"/>
      <c r="J11" s="25" t="e">
        <f>IF(AND(' RIESGOS DE GESTION'!#REF!="Muy Alta",' RIESGOS DE GESTION'!#REF!="Leve"),CONCATENATE("R6C",' RIESGOS DE GESTION'!#REF!),"")</f>
        <v>#REF!</v>
      </c>
      <c r="K11" s="26" t="e">
        <f>IF(AND(' RIESGOS DE GESTION'!#REF!="Muy Alta",' RIESGOS DE GESTION'!#REF!="Leve"),CONCATENATE("R6C",' RIESGOS DE GESTION'!#REF!),"")</f>
        <v>#REF!</v>
      </c>
      <c r="L11" s="26" t="e">
        <f>IF(AND(' RIESGOS DE GESTION'!#REF!="Muy Alta",' RIESGOS DE GESTION'!#REF!="Leve"),CONCATENATE("R6C",' RIESGOS DE GESTION'!#REF!),"")</f>
        <v>#REF!</v>
      </c>
      <c r="M11" s="26" t="e">
        <f>IF(AND(' RIESGOS DE GESTION'!#REF!="Muy Alta",' RIESGOS DE GESTION'!#REF!="Leve"),CONCATENATE("R6C",' RIESGOS DE GESTION'!#REF!),"")</f>
        <v>#REF!</v>
      </c>
      <c r="N11" s="26" t="e">
        <f>IF(AND(' RIESGOS DE GESTION'!#REF!="Muy Alta",' RIESGOS DE GESTION'!#REF!="Leve"),CONCATENATE("R6C",' RIESGOS DE GESTION'!#REF!),"")</f>
        <v>#REF!</v>
      </c>
      <c r="O11" s="27" t="e">
        <f>IF(AND(' RIESGOS DE GESTION'!#REF!="Muy Alta",' RIESGOS DE GESTION'!#REF!="Leve"),CONCATENATE("R6C",' RIESGOS DE GESTION'!#REF!),"")</f>
        <v>#REF!</v>
      </c>
      <c r="P11" s="25" t="e">
        <f>IF(AND(' RIESGOS DE GESTION'!#REF!="Muy Alta",' RIESGOS DE GESTION'!#REF!="Menor"),CONCATENATE("R6C",' RIESGOS DE GESTION'!#REF!),"")</f>
        <v>#REF!</v>
      </c>
      <c r="Q11" s="26" t="e">
        <f>IF(AND(' RIESGOS DE GESTION'!#REF!="Muy Alta",' RIESGOS DE GESTION'!#REF!="Menor"),CONCATENATE("R6C",' RIESGOS DE GESTION'!#REF!),"")</f>
        <v>#REF!</v>
      </c>
      <c r="R11" s="26" t="e">
        <f>IF(AND(' RIESGOS DE GESTION'!#REF!="Muy Alta",' RIESGOS DE GESTION'!#REF!="Menor"),CONCATENATE("R6C",' RIESGOS DE GESTION'!#REF!),"")</f>
        <v>#REF!</v>
      </c>
      <c r="S11" s="26" t="e">
        <f>IF(AND(' RIESGOS DE GESTION'!#REF!="Muy Alta",' RIESGOS DE GESTION'!#REF!="Menor"),CONCATENATE("R6C",' RIESGOS DE GESTION'!#REF!),"")</f>
        <v>#REF!</v>
      </c>
      <c r="T11" s="26" t="e">
        <f>IF(AND(' RIESGOS DE GESTION'!#REF!="Muy Alta",' RIESGOS DE GESTION'!#REF!="Menor"),CONCATENATE("R6C",' RIESGOS DE GESTION'!#REF!),"")</f>
        <v>#REF!</v>
      </c>
      <c r="U11" s="27" t="e">
        <f>IF(AND(' RIESGOS DE GESTION'!#REF!="Muy Alta",' RIESGOS DE GESTION'!#REF!="Menor"),CONCATENATE("R6C",' RIESGOS DE GESTION'!#REF!),"")</f>
        <v>#REF!</v>
      </c>
      <c r="V11" s="25" t="e">
        <f>IF(AND(' RIESGOS DE GESTION'!#REF!="Muy Alta",' RIESGOS DE GESTION'!#REF!="Moderado"),CONCATENATE("R6C",' RIESGOS DE GESTION'!#REF!),"")</f>
        <v>#REF!</v>
      </c>
      <c r="W11" s="26" t="e">
        <f>IF(AND(' RIESGOS DE GESTION'!#REF!="Muy Alta",' RIESGOS DE GESTION'!#REF!="Moderado"),CONCATENATE("R6C",' RIESGOS DE GESTION'!#REF!),"")</f>
        <v>#REF!</v>
      </c>
      <c r="X11" s="26" t="e">
        <f>IF(AND(' RIESGOS DE GESTION'!#REF!="Muy Alta",' RIESGOS DE GESTION'!#REF!="Moderado"),CONCATENATE("R6C",' RIESGOS DE GESTION'!#REF!),"")</f>
        <v>#REF!</v>
      </c>
      <c r="Y11" s="26" t="e">
        <f>IF(AND(' RIESGOS DE GESTION'!#REF!="Muy Alta",' RIESGOS DE GESTION'!#REF!="Moderado"),CONCATENATE("R6C",' RIESGOS DE GESTION'!#REF!),"")</f>
        <v>#REF!</v>
      </c>
      <c r="Z11" s="26" t="e">
        <f>IF(AND(' RIESGOS DE GESTION'!#REF!="Muy Alta",' RIESGOS DE GESTION'!#REF!="Moderado"),CONCATENATE("R6C",' RIESGOS DE GESTION'!#REF!),"")</f>
        <v>#REF!</v>
      </c>
      <c r="AA11" s="27" t="e">
        <f>IF(AND(' RIESGOS DE GESTION'!#REF!="Muy Alta",' RIESGOS DE GESTION'!#REF!="Moderado"),CONCATENATE("R6C",' RIESGOS DE GESTION'!#REF!),"")</f>
        <v>#REF!</v>
      </c>
      <c r="AB11" s="25" t="e">
        <f>IF(AND(' RIESGOS DE GESTION'!#REF!="Muy Alta",' RIESGOS DE GESTION'!#REF!="Mayor"),CONCATENATE("R6C",' RIESGOS DE GESTION'!#REF!),"")</f>
        <v>#REF!</v>
      </c>
      <c r="AC11" s="26" t="e">
        <f>IF(AND(' RIESGOS DE GESTION'!#REF!="Muy Alta",' RIESGOS DE GESTION'!#REF!="Mayor"),CONCATENATE("R6C",' RIESGOS DE GESTION'!#REF!),"")</f>
        <v>#REF!</v>
      </c>
      <c r="AD11" s="26" t="e">
        <f>IF(AND(' RIESGOS DE GESTION'!#REF!="Muy Alta",' RIESGOS DE GESTION'!#REF!="Mayor"),CONCATENATE("R6C",' RIESGOS DE GESTION'!#REF!),"")</f>
        <v>#REF!</v>
      </c>
      <c r="AE11" s="26" t="e">
        <f>IF(AND(' RIESGOS DE GESTION'!#REF!="Muy Alta",' RIESGOS DE GESTION'!#REF!="Mayor"),CONCATENATE("R6C",' RIESGOS DE GESTION'!#REF!),"")</f>
        <v>#REF!</v>
      </c>
      <c r="AF11" s="26" t="e">
        <f>IF(AND(' RIESGOS DE GESTION'!#REF!="Muy Alta",' RIESGOS DE GESTION'!#REF!="Mayor"),CONCATENATE("R6C",' RIESGOS DE GESTION'!#REF!),"")</f>
        <v>#REF!</v>
      </c>
      <c r="AG11" s="27" t="e">
        <f>IF(AND(' RIESGOS DE GESTION'!#REF!="Muy Alta",' RIESGOS DE GESTION'!#REF!="Mayor"),CONCATENATE("R6C",' RIESGOS DE GESTION'!#REF!),"")</f>
        <v>#REF!</v>
      </c>
      <c r="AH11" s="28" t="e">
        <f>IF(AND(' RIESGOS DE GESTION'!#REF!="Muy Alta",' RIESGOS DE GESTION'!#REF!="Catastrófico"),CONCATENATE("R6C",' RIESGOS DE GESTION'!#REF!),"")</f>
        <v>#REF!</v>
      </c>
      <c r="AI11" s="29" t="e">
        <f>IF(AND(' RIESGOS DE GESTION'!#REF!="Muy Alta",' RIESGOS DE GESTION'!#REF!="Catastrófico"),CONCATENATE("R6C",' RIESGOS DE GESTION'!#REF!),"")</f>
        <v>#REF!</v>
      </c>
      <c r="AJ11" s="29" t="e">
        <f>IF(AND(' RIESGOS DE GESTION'!#REF!="Muy Alta",' RIESGOS DE GESTION'!#REF!="Catastrófico"),CONCATENATE("R6C",' RIESGOS DE GESTION'!#REF!),"")</f>
        <v>#REF!</v>
      </c>
      <c r="AK11" s="29" t="e">
        <f>IF(AND(' RIESGOS DE GESTION'!#REF!="Muy Alta",' RIESGOS DE GESTION'!#REF!="Catastrófico"),CONCATENATE("R6C",' RIESGOS DE GESTION'!#REF!),"")</f>
        <v>#REF!</v>
      </c>
      <c r="AL11" s="29" t="e">
        <f>IF(AND(' RIESGOS DE GESTION'!#REF!="Muy Alta",' RIESGOS DE GESTION'!#REF!="Catastrófico"),CONCATENATE("R6C",' RIESGOS DE GESTION'!#REF!),"")</f>
        <v>#REF!</v>
      </c>
      <c r="AM11" s="30" t="e">
        <f>IF(AND(' RIESGOS DE GESTION'!#REF!="Muy Alta",' RIESGOS DE GESTION'!#REF!="Catastrófico"),CONCATENATE("R6C",' RIESGOS DE GESTION'!#REF!),"")</f>
        <v>#REF!</v>
      </c>
      <c r="AN11" s="56"/>
      <c r="AO11" s="481"/>
      <c r="AP11" s="482"/>
      <c r="AQ11" s="482"/>
      <c r="AR11" s="482"/>
      <c r="AS11" s="482"/>
      <c r="AT11" s="483"/>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row>
    <row r="12" spans="1:91" ht="15" customHeight="1" x14ac:dyDescent="0.25">
      <c r="A12" s="56"/>
      <c r="B12" s="376"/>
      <c r="C12" s="376"/>
      <c r="D12" s="377"/>
      <c r="E12" s="475"/>
      <c r="F12" s="474"/>
      <c r="G12" s="474"/>
      <c r="H12" s="474"/>
      <c r="I12" s="490"/>
      <c r="J12" s="25" t="e">
        <f>IF(AND(' RIESGOS DE GESTION'!#REF!="Muy Alta",' RIESGOS DE GESTION'!#REF!="Leve"),CONCATENATE("R7C",' RIESGOS DE GESTION'!#REF!),"")</f>
        <v>#REF!</v>
      </c>
      <c r="K12" s="26" t="e">
        <f>IF(AND(' RIESGOS DE GESTION'!#REF!="Muy Alta",' RIESGOS DE GESTION'!#REF!="Leve"),CONCATENATE("R7C",' RIESGOS DE GESTION'!#REF!),"")</f>
        <v>#REF!</v>
      </c>
      <c r="L12" s="26" t="e">
        <f>IF(AND(' RIESGOS DE GESTION'!#REF!="Muy Alta",' RIESGOS DE GESTION'!#REF!="Leve"),CONCATENATE("R7C",' RIESGOS DE GESTION'!#REF!),"")</f>
        <v>#REF!</v>
      </c>
      <c r="M12" s="26" t="e">
        <f>IF(AND(' RIESGOS DE GESTION'!#REF!="Muy Alta",' RIESGOS DE GESTION'!#REF!="Leve"),CONCATENATE("R7C",' RIESGOS DE GESTION'!#REF!),"")</f>
        <v>#REF!</v>
      </c>
      <c r="N12" s="26" t="e">
        <f>IF(AND(' RIESGOS DE GESTION'!#REF!="Muy Alta",' RIESGOS DE GESTION'!#REF!="Leve"),CONCATENATE("R7C",' RIESGOS DE GESTION'!#REF!),"")</f>
        <v>#REF!</v>
      </c>
      <c r="O12" s="27" t="e">
        <f>IF(AND(' RIESGOS DE GESTION'!#REF!="Muy Alta",' RIESGOS DE GESTION'!#REF!="Leve"),CONCATENATE("R7C",' RIESGOS DE GESTION'!#REF!),"")</f>
        <v>#REF!</v>
      </c>
      <c r="P12" s="25" t="e">
        <f>IF(AND(' RIESGOS DE GESTION'!#REF!="Muy Alta",' RIESGOS DE GESTION'!#REF!="Menor"),CONCATENATE("R7C",' RIESGOS DE GESTION'!#REF!),"")</f>
        <v>#REF!</v>
      </c>
      <c r="Q12" s="26" t="e">
        <f>IF(AND(' RIESGOS DE GESTION'!#REF!="Muy Alta",' RIESGOS DE GESTION'!#REF!="Menor"),CONCATENATE("R7C",' RIESGOS DE GESTION'!#REF!),"")</f>
        <v>#REF!</v>
      </c>
      <c r="R12" s="26" t="e">
        <f>IF(AND(' RIESGOS DE GESTION'!#REF!="Muy Alta",' RIESGOS DE GESTION'!#REF!="Menor"),CONCATENATE("R7C",' RIESGOS DE GESTION'!#REF!),"")</f>
        <v>#REF!</v>
      </c>
      <c r="S12" s="26" t="e">
        <f>IF(AND(' RIESGOS DE GESTION'!#REF!="Muy Alta",' RIESGOS DE GESTION'!#REF!="Menor"),CONCATENATE("R7C",' RIESGOS DE GESTION'!#REF!),"")</f>
        <v>#REF!</v>
      </c>
      <c r="T12" s="26" t="e">
        <f>IF(AND(' RIESGOS DE GESTION'!#REF!="Muy Alta",' RIESGOS DE GESTION'!#REF!="Menor"),CONCATENATE("R7C",' RIESGOS DE GESTION'!#REF!),"")</f>
        <v>#REF!</v>
      </c>
      <c r="U12" s="27" t="e">
        <f>IF(AND(' RIESGOS DE GESTION'!#REF!="Muy Alta",' RIESGOS DE GESTION'!#REF!="Menor"),CONCATENATE("R7C",' RIESGOS DE GESTION'!#REF!),"")</f>
        <v>#REF!</v>
      </c>
      <c r="V12" s="25" t="e">
        <f>IF(AND(' RIESGOS DE GESTION'!#REF!="Muy Alta",' RIESGOS DE GESTION'!#REF!="Moderado"),CONCATENATE("R7C",' RIESGOS DE GESTION'!#REF!),"")</f>
        <v>#REF!</v>
      </c>
      <c r="W12" s="26" t="e">
        <f>IF(AND(' RIESGOS DE GESTION'!#REF!="Muy Alta",' RIESGOS DE GESTION'!#REF!="Moderado"),CONCATENATE("R7C",' RIESGOS DE GESTION'!#REF!),"")</f>
        <v>#REF!</v>
      </c>
      <c r="X12" s="26" t="e">
        <f>IF(AND(' RIESGOS DE GESTION'!#REF!="Muy Alta",' RIESGOS DE GESTION'!#REF!="Moderado"),CONCATENATE("R7C",' RIESGOS DE GESTION'!#REF!),"")</f>
        <v>#REF!</v>
      </c>
      <c r="Y12" s="26" t="e">
        <f>IF(AND(' RIESGOS DE GESTION'!#REF!="Muy Alta",' RIESGOS DE GESTION'!#REF!="Moderado"),CONCATENATE("R7C",' RIESGOS DE GESTION'!#REF!),"")</f>
        <v>#REF!</v>
      </c>
      <c r="Z12" s="26" t="e">
        <f>IF(AND(' RIESGOS DE GESTION'!#REF!="Muy Alta",' RIESGOS DE GESTION'!#REF!="Moderado"),CONCATENATE("R7C",' RIESGOS DE GESTION'!#REF!),"")</f>
        <v>#REF!</v>
      </c>
      <c r="AA12" s="27" t="e">
        <f>IF(AND(' RIESGOS DE GESTION'!#REF!="Muy Alta",' RIESGOS DE GESTION'!#REF!="Moderado"),CONCATENATE("R7C",' RIESGOS DE GESTION'!#REF!),"")</f>
        <v>#REF!</v>
      </c>
      <c r="AB12" s="25" t="e">
        <f>IF(AND(' RIESGOS DE GESTION'!#REF!="Muy Alta",' RIESGOS DE GESTION'!#REF!="Mayor"),CONCATENATE("R7C",' RIESGOS DE GESTION'!#REF!),"")</f>
        <v>#REF!</v>
      </c>
      <c r="AC12" s="26" t="e">
        <f>IF(AND(' RIESGOS DE GESTION'!#REF!="Muy Alta",' RIESGOS DE GESTION'!#REF!="Mayor"),CONCATENATE("R7C",' RIESGOS DE GESTION'!#REF!),"")</f>
        <v>#REF!</v>
      </c>
      <c r="AD12" s="26" t="e">
        <f>IF(AND(' RIESGOS DE GESTION'!#REF!="Muy Alta",' RIESGOS DE GESTION'!#REF!="Mayor"),CONCATENATE("R7C",' RIESGOS DE GESTION'!#REF!),"")</f>
        <v>#REF!</v>
      </c>
      <c r="AE12" s="26" t="e">
        <f>IF(AND(' RIESGOS DE GESTION'!#REF!="Muy Alta",' RIESGOS DE GESTION'!#REF!="Mayor"),CONCATENATE("R7C",' RIESGOS DE GESTION'!#REF!),"")</f>
        <v>#REF!</v>
      </c>
      <c r="AF12" s="26" t="e">
        <f>IF(AND(' RIESGOS DE GESTION'!#REF!="Muy Alta",' RIESGOS DE GESTION'!#REF!="Mayor"),CONCATENATE("R7C",' RIESGOS DE GESTION'!#REF!),"")</f>
        <v>#REF!</v>
      </c>
      <c r="AG12" s="27" t="e">
        <f>IF(AND(' RIESGOS DE GESTION'!#REF!="Muy Alta",' RIESGOS DE GESTION'!#REF!="Mayor"),CONCATENATE("R7C",' RIESGOS DE GESTION'!#REF!),"")</f>
        <v>#REF!</v>
      </c>
      <c r="AH12" s="28" t="e">
        <f>IF(AND(' RIESGOS DE GESTION'!#REF!="Muy Alta",' RIESGOS DE GESTION'!#REF!="Catastrófico"),CONCATENATE("R7C",' RIESGOS DE GESTION'!#REF!),"")</f>
        <v>#REF!</v>
      </c>
      <c r="AI12" s="29" t="e">
        <f>IF(AND(' RIESGOS DE GESTION'!#REF!="Muy Alta",' RIESGOS DE GESTION'!#REF!="Catastrófico"),CONCATENATE("R7C",' RIESGOS DE GESTION'!#REF!),"")</f>
        <v>#REF!</v>
      </c>
      <c r="AJ12" s="29" t="e">
        <f>IF(AND(' RIESGOS DE GESTION'!#REF!="Muy Alta",' RIESGOS DE GESTION'!#REF!="Catastrófico"),CONCATENATE("R7C",' RIESGOS DE GESTION'!#REF!),"")</f>
        <v>#REF!</v>
      </c>
      <c r="AK12" s="29" t="e">
        <f>IF(AND(' RIESGOS DE GESTION'!#REF!="Muy Alta",' RIESGOS DE GESTION'!#REF!="Catastrófico"),CONCATENATE("R7C",' RIESGOS DE GESTION'!#REF!),"")</f>
        <v>#REF!</v>
      </c>
      <c r="AL12" s="29" t="e">
        <f>IF(AND(' RIESGOS DE GESTION'!#REF!="Muy Alta",' RIESGOS DE GESTION'!#REF!="Catastrófico"),CONCATENATE("R7C",' RIESGOS DE GESTION'!#REF!),"")</f>
        <v>#REF!</v>
      </c>
      <c r="AM12" s="30" t="e">
        <f>IF(AND(' RIESGOS DE GESTION'!#REF!="Muy Alta",' RIESGOS DE GESTION'!#REF!="Catastrófico"),CONCATENATE("R7C",' RIESGOS DE GESTION'!#REF!),"")</f>
        <v>#REF!</v>
      </c>
      <c r="AN12" s="56"/>
      <c r="AO12" s="481"/>
      <c r="AP12" s="482"/>
      <c r="AQ12" s="482"/>
      <c r="AR12" s="482"/>
      <c r="AS12" s="482"/>
      <c r="AT12" s="483"/>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row>
    <row r="13" spans="1:91" ht="15" customHeight="1" x14ac:dyDescent="0.25">
      <c r="A13" s="56"/>
      <c r="B13" s="376"/>
      <c r="C13" s="376"/>
      <c r="D13" s="377"/>
      <c r="E13" s="475"/>
      <c r="F13" s="474"/>
      <c r="G13" s="474"/>
      <c r="H13" s="474"/>
      <c r="I13" s="490"/>
      <c r="J13" s="25" t="e">
        <f>IF(AND(' RIESGOS DE GESTION'!#REF!="Muy Alta",' RIESGOS DE GESTION'!#REF!="Leve"),CONCATENATE("R8C",' RIESGOS DE GESTION'!#REF!),"")</f>
        <v>#REF!</v>
      </c>
      <c r="K13" s="26" t="e">
        <f>IF(AND(' RIESGOS DE GESTION'!#REF!="Muy Alta",' RIESGOS DE GESTION'!#REF!="Leve"),CONCATENATE("R8C",' RIESGOS DE GESTION'!#REF!),"")</f>
        <v>#REF!</v>
      </c>
      <c r="L13" s="26" t="e">
        <f>IF(AND(' RIESGOS DE GESTION'!#REF!="Muy Alta",' RIESGOS DE GESTION'!#REF!="Leve"),CONCATENATE("R8C",' RIESGOS DE GESTION'!#REF!),"")</f>
        <v>#REF!</v>
      </c>
      <c r="M13" s="26" t="e">
        <f>IF(AND(' RIESGOS DE GESTION'!#REF!="Muy Alta",' RIESGOS DE GESTION'!#REF!="Leve"),CONCATENATE("R8C",' RIESGOS DE GESTION'!#REF!),"")</f>
        <v>#REF!</v>
      </c>
      <c r="N13" s="26" t="e">
        <f>IF(AND(' RIESGOS DE GESTION'!#REF!="Muy Alta",' RIESGOS DE GESTION'!#REF!="Leve"),CONCATENATE("R8C",' RIESGOS DE GESTION'!#REF!),"")</f>
        <v>#REF!</v>
      </c>
      <c r="O13" s="27" t="e">
        <f>IF(AND(' RIESGOS DE GESTION'!#REF!="Muy Alta",' RIESGOS DE GESTION'!#REF!="Leve"),CONCATENATE("R8C",' RIESGOS DE GESTION'!#REF!),"")</f>
        <v>#REF!</v>
      </c>
      <c r="P13" s="25" t="e">
        <f>IF(AND(' RIESGOS DE GESTION'!#REF!="Muy Alta",' RIESGOS DE GESTION'!#REF!="Menor"),CONCATENATE("R8C",' RIESGOS DE GESTION'!#REF!),"")</f>
        <v>#REF!</v>
      </c>
      <c r="Q13" s="26" t="e">
        <f>IF(AND(' RIESGOS DE GESTION'!#REF!="Muy Alta",' RIESGOS DE GESTION'!#REF!="Menor"),CONCATENATE("R8C",' RIESGOS DE GESTION'!#REF!),"")</f>
        <v>#REF!</v>
      </c>
      <c r="R13" s="26" t="e">
        <f>IF(AND(' RIESGOS DE GESTION'!#REF!="Muy Alta",' RIESGOS DE GESTION'!#REF!="Menor"),CONCATENATE("R8C",' RIESGOS DE GESTION'!#REF!),"")</f>
        <v>#REF!</v>
      </c>
      <c r="S13" s="26" t="e">
        <f>IF(AND(' RIESGOS DE GESTION'!#REF!="Muy Alta",' RIESGOS DE GESTION'!#REF!="Menor"),CONCATENATE("R8C",' RIESGOS DE GESTION'!#REF!),"")</f>
        <v>#REF!</v>
      </c>
      <c r="T13" s="26" t="e">
        <f>IF(AND(' RIESGOS DE GESTION'!#REF!="Muy Alta",' RIESGOS DE GESTION'!#REF!="Menor"),CONCATENATE("R8C",' RIESGOS DE GESTION'!#REF!),"")</f>
        <v>#REF!</v>
      </c>
      <c r="U13" s="27" t="e">
        <f>IF(AND(' RIESGOS DE GESTION'!#REF!="Muy Alta",' RIESGOS DE GESTION'!#REF!="Menor"),CONCATENATE("R8C",' RIESGOS DE GESTION'!#REF!),"")</f>
        <v>#REF!</v>
      </c>
      <c r="V13" s="25" t="e">
        <f>IF(AND(' RIESGOS DE GESTION'!#REF!="Muy Alta",' RIESGOS DE GESTION'!#REF!="Moderado"),CONCATENATE("R8C",' RIESGOS DE GESTION'!#REF!),"")</f>
        <v>#REF!</v>
      </c>
      <c r="W13" s="26" t="e">
        <f>IF(AND(' RIESGOS DE GESTION'!#REF!="Muy Alta",' RIESGOS DE GESTION'!#REF!="Moderado"),CONCATENATE("R8C",' RIESGOS DE GESTION'!#REF!),"")</f>
        <v>#REF!</v>
      </c>
      <c r="X13" s="26" t="e">
        <f>IF(AND(' RIESGOS DE GESTION'!#REF!="Muy Alta",' RIESGOS DE GESTION'!#REF!="Moderado"),CONCATENATE("R8C",' RIESGOS DE GESTION'!#REF!),"")</f>
        <v>#REF!</v>
      </c>
      <c r="Y13" s="26" t="e">
        <f>IF(AND(' RIESGOS DE GESTION'!#REF!="Muy Alta",' RIESGOS DE GESTION'!#REF!="Moderado"),CONCATENATE("R8C",' RIESGOS DE GESTION'!#REF!),"")</f>
        <v>#REF!</v>
      </c>
      <c r="Z13" s="26" t="e">
        <f>IF(AND(' RIESGOS DE GESTION'!#REF!="Muy Alta",' RIESGOS DE GESTION'!#REF!="Moderado"),CONCATENATE("R8C",' RIESGOS DE GESTION'!#REF!),"")</f>
        <v>#REF!</v>
      </c>
      <c r="AA13" s="27" t="e">
        <f>IF(AND(' RIESGOS DE GESTION'!#REF!="Muy Alta",' RIESGOS DE GESTION'!#REF!="Moderado"),CONCATENATE("R8C",' RIESGOS DE GESTION'!#REF!),"")</f>
        <v>#REF!</v>
      </c>
      <c r="AB13" s="25" t="e">
        <f>IF(AND(' RIESGOS DE GESTION'!#REF!="Muy Alta",' RIESGOS DE GESTION'!#REF!="Mayor"),CONCATENATE("R8C",' RIESGOS DE GESTION'!#REF!),"")</f>
        <v>#REF!</v>
      </c>
      <c r="AC13" s="26" t="e">
        <f>IF(AND(' RIESGOS DE GESTION'!#REF!="Muy Alta",' RIESGOS DE GESTION'!#REF!="Mayor"),CONCATENATE("R8C",' RIESGOS DE GESTION'!#REF!),"")</f>
        <v>#REF!</v>
      </c>
      <c r="AD13" s="26" t="e">
        <f>IF(AND(' RIESGOS DE GESTION'!#REF!="Muy Alta",' RIESGOS DE GESTION'!#REF!="Mayor"),CONCATENATE("R8C",' RIESGOS DE GESTION'!#REF!),"")</f>
        <v>#REF!</v>
      </c>
      <c r="AE13" s="26" t="e">
        <f>IF(AND(' RIESGOS DE GESTION'!#REF!="Muy Alta",' RIESGOS DE GESTION'!#REF!="Mayor"),CONCATENATE("R8C",' RIESGOS DE GESTION'!#REF!),"")</f>
        <v>#REF!</v>
      </c>
      <c r="AF13" s="26" t="e">
        <f>IF(AND(' RIESGOS DE GESTION'!#REF!="Muy Alta",' RIESGOS DE GESTION'!#REF!="Mayor"),CONCATENATE("R8C",' RIESGOS DE GESTION'!#REF!),"")</f>
        <v>#REF!</v>
      </c>
      <c r="AG13" s="27" t="e">
        <f>IF(AND(' RIESGOS DE GESTION'!#REF!="Muy Alta",' RIESGOS DE GESTION'!#REF!="Mayor"),CONCATENATE("R8C",' RIESGOS DE GESTION'!#REF!),"")</f>
        <v>#REF!</v>
      </c>
      <c r="AH13" s="28" t="e">
        <f>IF(AND(' RIESGOS DE GESTION'!#REF!="Muy Alta",' RIESGOS DE GESTION'!#REF!="Catastrófico"),CONCATENATE("R8C",' RIESGOS DE GESTION'!#REF!),"")</f>
        <v>#REF!</v>
      </c>
      <c r="AI13" s="29" t="e">
        <f>IF(AND(' RIESGOS DE GESTION'!#REF!="Muy Alta",' RIESGOS DE GESTION'!#REF!="Catastrófico"),CONCATENATE("R8C",' RIESGOS DE GESTION'!#REF!),"")</f>
        <v>#REF!</v>
      </c>
      <c r="AJ13" s="29" t="e">
        <f>IF(AND(' RIESGOS DE GESTION'!#REF!="Muy Alta",' RIESGOS DE GESTION'!#REF!="Catastrófico"),CONCATENATE("R8C",' RIESGOS DE GESTION'!#REF!),"")</f>
        <v>#REF!</v>
      </c>
      <c r="AK13" s="29" t="e">
        <f>IF(AND(' RIESGOS DE GESTION'!#REF!="Muy Alta",' RIESGOS DE GESTION'!#REF!="Catastrófico"),CONCATENATE("R8C",' RIESGOS DE GESTION'!#REF!),"")</f>
        <v>#REF!</v>
      </c>
      <c r="AL13" s="29" t="e">
        <f>IF(AND(' RIESGOS DE GESTION'!#REF!="Muy Alta",' RIESGOS DE GESTION'!#REF!="Catastrófico"),CONCATENATE("R8C",' RIESGOS DE GESTION'!#REF!),"")</f>
        <v>#REF!</v>
      </c>
      <c r="AM13" s="30" t="e">
        <f>IF(AND(' RIESGOS DE GESTION'!#REF!="Muy Alta",' RIESGOS DE GESTION'!#REF!="Catastrófico"),CONCATENATE("R8C",' RIESGOS DE GESTION'!#REF!),"")</f>
        <v>#REF!</v>
      </c>
      <c r="AN13" s="56"/>
      <c r="AO13" s="481"/>
      <c r="AP13" s="482"/>
      <c r="AQ13" s="482"/>
      <c r="AR13" s="482"/>
      <c r="AS13" s="482"/>
      <c r="AT13" s="483"/>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row>
    <row r="14" spans="1:91" ht="15" customHeight="1" x14ac:dyDescent="0.25">
      <c r="A14" s="56"/>
      <c r="B14" s="376"/>
      <c r="C14" s="376"/>
      <c r="D14" s="377"/>
      <c r="E14" s="475"/>
      <c r="F14" s="474"/>
      <c r="G14" s="474"/>
      <c r="H14" s="474"/>
      <c r="I14" s="490"/>
      <c r="J14" s="25" t="e">
        <f>IF(AND(' RIESGOS DE GESTION'!#REF!="Muy Alta",' RIESGOS DE GESTION'!#REF!="Leve"),CONCATENATE("R9C",' RIESGOS DE GESTION'!#REF!),"")</f>
        <v>#REF!</v>
      </c>
      <c r="K14" s="26" t="e">
        <f>IF(AND(' RIESGOS DE GESTION'!#REF!="Muy Alta",' RIESGOS DE GESTION'!#REF!="Leve"),CONCATENATE("R9C",' RIESGOS DE GESTION'!#REF!),"")</f>
        <v>#REF!</v>
      </c>
      <c r="L14" s="26" t="e">
        <f>IF(AND(' RIESGOS DE GESTION'!#REF!="Muy Alta",' RIESGOS DE GESTION'!#REF!="Leve"),CONCATENATE("R9C",' RIESGOS DE GESTION'!#REF!),"")</f>
        <v>#REF!</v>
      </c>
      <c r="M14" s="26" t="e">
        <f>IF(AND(' RIESGOS DE GESTION'!#REF!="Muy Alta",' RIESGOS DE GESTION'!#REF!="Leve"),CONCATENATE("R9C",' RIESGOS DE GESTION'!#REF!),"")</f>
        <v>#REF!</v>
      </c>
      <c r="N14" s="26" t="e">
        <f>IF(AND(' RIESGOS DE GESTION'!#REF!="Muy Alta",' RIESGOS DE GESTION'!#REF!="Leve"),CONCATENATE("R9C",' RIESGOS DE GESTION'!#REF!),"")</f>
        <v>#REF!</v>
      </c>
      <c r="O14" s="27" t="e">
        <f>IF(AND(' RIESGOS DE GESTION'!#REF!="Muy Alta",' RIESGOS DE GESTION'!#REF!="Leve"),CONCATENATE("R9C",' RIESGOS DE GESTION'!#REF!),"")</f>
        <v>#REF!</v>
      </c>
      <c r="P14" s="25" t="e">
        <f>IF(AND(' RIESGOS DE GESTION'!#REF!="Muy Alta",' RIESGOS DE GESTION'!#REF!="Menor"),CONCATENATE("R9C",' RIESGOS DE GESTION'!#REF!),"")</f>
        <v>#REF!</v>
      </c>
      <c r="Q14" s="26" t="e">
        <f>IF(AND(' RIESGOS DE GESTION'!#REF!="Muy Alta",' RIESGOS DE GESTION'!#REF!="Menor"),CONCATENATE("R9C",' RIESGOS DE GESTION'!#REF!),"")</f>
        <v>#REF!</v>
      </c>
      <c r="R14" s="26" t="e">
        <f>IF(AND(' RIESGOS DE GESTION'!#REF!="Muy Alta",' RIESGOS DE GESTION'!#REF!="Menor"),CONCATENATE("R9C",' RIESGOS DE GESTION'!#REF!),"")</f>
        <v>#REF!</v>
      </c>
      <c r="S14" s="26" t="e">
        <f>IF(AND(' RIESGOS DE GESTION'!#REF!="Muy Alta",' RIESGOS DE GESTION'!#REF!="Menor"),CONCATENATE("R9C",' RIESGOS DE GESTION'!#REF!),"")</f>
        <v>#REF!</v>
      </c>
      <c r="T14" s="26" t="e">
        <f>IF(AND(' RIESGOS DE GESTION'!#REF!="Muy Alta",' RIESGOS DE GESTION'!#REF!="Menor"),CONCATENATE("R9C",' RIESGOS DE GESTION'!#REF!),"")</f>
        <v>#REF!</v>
      </c>
      <c r="U14" s="27" t="e">
        <f>IF(AND(' RIESGOS DE GESTION'!#REF!="Muy Alta",' RIESGOS DE GESTION'!#REF!="Menor"),CONCATENATE("R9C",' RIESGOS DE GESTION'!#REF!),"")</f>
        <v>#REF!</v>
      </c>
      <c r="V14" s="25" t="e">
        <f>IF(AND(' RIESGOS DE GESTION'!#REF!="Muy Alta",' RIESGOS DE GESTION'!#REF!="Moderado"),CONCATENATE("R9C",' RIESGOS DE GESTION'!#REF!),"")</f>
        <v>#REF!</v>
      </c>
      <c r="W14" s="26" t="e">
        <f>IF(AND(' RIESGOS DE GESTION'!#REF!="Muy Alta",' RIESGOS DE GESTION'!#REF!="Moderado"),CONCATENATE("R9C",' RIESGOS DE GESTION'!#REF!),"")</f>
        <v>#REF!</v>
      </c>
      <c r="X14" s="26" t="e">
        <f>IF(AND(' RIESGOS DE GESTION'!#REF!="Muy Alta",' RIESGOS DE GESTION'!#REF!="Moderado"),CONCATENATE("R9C",' RIESGOS DE GESTION'!#REF!),"")</f>
        <v>#REF!</v>
      </c>
      <c r="Y14" s="26" t="e">
        <f>IF(AND(' RIESGOS DE GESTION'!#REF!="Muy Alta",' RIESGOS DE GESTION'!#REF!="Moderado"),CONCATENATE("R9C",' RIESGOS DE GESTION'!#REF!),"")</f>
        <v>#REF!</v>
      </c>
      <c r="Z14" s="26" t="e">
        <f>IF(AND(' RIESGOS DE GESTION'!#REF!="Muy Alta",' RIESGOS DE GESTION'!#REF!="Moderado"),CONCATENATE("R9C",' RIESGOS DE GESTION'!#REF!),"")</f>
        <v>#REF!</v>
      </c>
      <c r="AA14" s="27" t="e">
        <f>IF(AND(' RIESGOS DE GESTION'!#REF!="Muy Alta",' RIESGOS DE GESTION'!#REF!="Moderado"),CONCATENATE("R9C",' RIESGOS DE GESTION'!#REF!),"")</f>
        <v>#REF!</v>
      </c>
      <c r="AB14" s="25" t="e">
        <f>IF(AND(' RIESGOS DE GESTION'!#REF!="Muy Alta",' RIESGOS DE GESTION'!#REF!="Mayor"),CONCATENATE("R9C",' RIESGOS DE GESTION'!#REF!),"")</f>
        <v>#REF!</v>
      </c>
      <c r="AC14" s="26" t="e">
        <f>IF(AND(' RIESGOS DE GESTION'!#REF!="Muy Alta",' RIESGOS DE GESTION'!#REF!="Mayor"),CONCATENATE("R9C",' RIESGOS DE GESTION'!#REF!),"")</f>
        <v>#REF!</v>
      </c>
      <c r="AD14" s="26" t="e">
        <f>IF(AND(' RIESGOS DE GESTION'!#REF!="Muy Alta",' RIESGOS DE GESTION'!#REF!="Mayor"),CONCATENATE("R9C",' RIESGOS DE GESTION'!#REF!),"")</f>
        <v>#REF!</v>
      </c>
      <c r="AE14" s="26" t="e">
        <f>IF(AND(' RIESGOS DE GESTION'!#REF!="Muy Alta",' RIESGOS DE GESTION'!#REF!="Mayor"),CONCATENATE("R9C",' RIESGOS DE GESTION'!#REF!),"")</f>
        <v>#REF!</v>
      </c>
      <c r="AF14" s="26" t="e">
        <f>IF(AND(' RIESGOS DE GESTION'!#REF!="Muy Alta",' RIESGOS DE GESTION'!#REF!="Mayor"),CONCATENATE("R9C",' RIESGOS DE GESTION'!#REF!),"")</f>
        <v>#REF!</v>
      </c>
      <c r="AG14" s="27" t="e">
        <f>IF(AND(' RIESGOS DE GESTION'!#REF!="Muy Alta",' RIESGOS DE GESTION'!#REF!="Mayor"),CONCATENATE("R9C",' RIESGOS DE GESTION'!#REF!),"")</f>
        <v>#REF!</v>
      </c>
      <c r="AH14" s="28" t="e">
        <f>IF(AND(' RIESGOS DE GESTION'!#REF!="Muy Alta",' RIESGOS DE GESTION'!#REF!="Catastrófico"),CONCATENATE("R9C",' RIESGOS DE GESTION'!#REF!),"")</f>
        <v>#REF!</v>
      </c>
      <c r="AI14" s="29" t="e">
        <f>IF(AND(' RIESGOS DE GESTION'!#REF!="Muy Alta",' RIESGOS DE GESTION'!#REF!="Catastrófico"),CONCATENATE("R9C",' RIESGOS DE GESTION'!#REF!),"")</f>
        <v>#REF!</v>
      </c>
      <c r="AJ14" s="29" t="e">
        <f>IF(AND(' RIESGOS DE GESTION'!#REF!="Muy Alta",' RIESGOS DE GESTION'!#REF!="Catastrófico"),CONCATENATE("R9C",' RIESGOS DE GESTION'!#REF!),"")</f>
        <v>#REF!</v>
      </c>
      <c r="AK14" s="29" t="e">
        <f>IF(AND(' RIESGOS DE GESTION'!#REF!="Muy Alta",' RIESGOS DE GESTION'!#REF!="Catastrófico"),CONCATENATE("R9C",' RIESGOS DE GESTION'!#REF!),"")</f>
        <v>#REF!</v>
      </c>
      <c r="AL14" s="29" t="e">
        <f>IF(AND(' RIESGOS DE GESTION'!#REF!="Muy Alta",' RIESGOS DE GESTION'!#REF!="Catastrófico"),CONCATENATE("R9C",' RIESGOS DE GESTION'!#REF!),"")</f>
        <v>#REF!</v>
      </c>
      <c r="AM14" s="30" t="e">
        <f>IF(AND(' RIESGOS DE GESTION'!#REF!="Muy Alta",' RIESGOS DE GESTION'!#REF!="Catastrófico"),CONCATENATE("R9C",' RIESGOS DE GESTION'!#REF!),"")</f>
        <v>#REF!</v>
      </c>
      <c r="AN14" s="56"/>
      <c r="AO14" s="481"/>
      <c r="AP14" s="482"/>
      <c r="AQ14" s="482"/>
      <c r="AR14" s="482"/>
      <c r="AS14" s="482"/>
      <c r="AT14" s="483"/>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row>
    <row r="15" spans="1:91" ht="15.75" customHeight="1" thickBot="1" x14ac:dyDescent="0.3">
      <c r="A15" s="56"/>
      <c r="B15" s="376"/>
      <c r="C15" s="376"/>
      <c r="D15" s="377"/>
      <c r="E15" s="476"/>
      <c r="F15" s="477"/>
      <c r="G15" s="477"/>
      <c r="H15" s="477"/>
      <c r="I15" s="491"/>
      <c r="J15" s="31" t="e">
        <f>IF(AND(' RIESGOS DE GESTION'!#REF!="Muy Alta",' RIESGOS DE GESTION'!#REF!="Leve"),CONCATENATE("R10C",' RIESGOS DE GESTION'!#REF!),"")</f>
        <v>#REF!</v>
      </c>
      <c r="K15" s="32" t="e">
        <f>IF(AND(' RIESGOS DE GESTION'!#REF!="Muy Alta",' RIESGOS DE GESTION'!#REF!="Leve"),CONCATENATE("R10C",' RIESGOS DE GESTION'!#REF!),"")</f>
        <v>#REF!</v>
      </c>
      <c r="L15" s="32" t="e">
        <f>IF(AND(' RIESGOS DE GESTION'!#REF!="Muy Alta",' RIESGOS DE GESTION'!#REF!="Leve"),CONCATENATE("R10C",' RIESGOS DE GESTION'!#REF!),"")</f>
        <v>#REF!</v>
      </c>
      <c r="M15" s="32" t="e">
        <f>IF(AND(' RIESGOS DE GESTION'!#REF!="Muy Alta",' RIESGOS DE GESTION'!#REF!="Leve"),CONCATENATE("R10C",' RIESGOS DE GESTION'!#REF!),"")</f>
        <v>#REF!</v>
      </c>
      <c r="N15" s="32" t="e">
        <f>IF(AND(' RIESGOS DE GESTION'!#REF!="Muy Alta",' RIESGOS DE GESTION'!#REF!="Leve"),CONCATENATE("R10C",' RIESGOS DE GESTION'!#REF!),"")</f>
        <v>#REF!</v>
      </c>
      <c r="O15" s="33" t="e">
        <f>IF(AND(' RIESGOS DE GESTION'!#REF!="Muy Alta",' RIESGOS DE GESTION'!#REF!="Leve"),CONCATENATE("R10C",' RIESGOS DE GESTION'!#REF!),"")</f>
        <v>#REF!</v>
      </c>
      <c r="P15" s="25" t="e">
        <f>IF(AND(' RIESGOS DE GESTION'!#REF!="Muy Alta",' RIESGOS DE GESTION'!#REF!="Menor"),CONCATENATE("R10C",' RIESGOS DE GESTION'!#REF!),"")</f>
        <v>#REF!</v>
      </c>
      <c r="Q15" s="26" t="e">
        <f>IF(AND(' RIESGOS DE GESTION'!#REF!="Muy Alta",' RIESGOS DE GESTION'!#REF!="Menor"),CONCATENATE("R10C",' RIESGOS DE GESTION'!#REF!),"")</f>
        <v>#REF!</v>
      </c>
      <c r="R15" s="26" t="e">
        <f>IF(AND(' RIESGOS DE GESTION'!#REF!="Muy Alta",' RIESGOS DE GESTION'!#REF!="Menor"),CONCATENATE("R10C",' RIESGOS DE GESTION'!#REF!),"")</f>
        <v>#REF!</v>
      </c>
      <c r="S15" s="26" t="e">
        <f>IF(AND(' RIESGOS DE GESTION'!#REF!="Muy Alta",' RIESGOS DE GESTION'!#REF!="Menor"),CONCATENATE("R10C",' RIESGOS DE GESTION'!#REF!),"")</f>
        <v>#REF!</v>
      </c>
      <c r="T15" s="26" t="e">
        <f>IF(AND(' RIESGOS DE GESTION'!#REF!="Muy Alta",' RIESGOS DE GESTION'!#REF!="Menor"),CONCATENATE("R10C",' RIESGOS DE GESTION'!#REF!),"")</f>
        <v>#REF!</v>
      </c>
      <c r="U15" s="27" t="e">
        <f>IF(AND(' RIESGOS DE GESTION'!#REF!="Muy Alta",' RIESGOS DE GESTION'!#REF!="Menor"),CONCATENATE("R10C",' RIESGOS DE GESTION'!#REF!),"")</f>
        <v>#REF!</v>
      </c>
      <c r="V15" s="31" t="e">
        <f>IF(AND(' RIESGOS DE GESTION'!#REF!="Muy Alta",' RIESGOS DE GESTION'!#REF!="Moderado"),CONCATENATE("R10C",' RIESGOS DE GESTION'!#REF!),"")</f>
        <v>#REF!</v>
      </c>
      <c r="W15" s="32" t="e">
        <f>IF(AND(' RIESGOS DE GESTION'!#REF!="Muy Alta",' RIESGOS DE GESTION'!#REF!="Moderado"),CONCATENATE("R10C",' RIESGOS DE GESTION'!#REF!),"")</f>
        <v>#REF!</v>
      </c>
      <c r="X15" s="32" t="e">
        <f>IF(AND(' RIESGOS DE GESTION'!#REF!="Muy Alta",' RIESGOS DE GESTION'!#REF!="Moderado"),CONCATENATE("R10C",' RIESGOS DE GESTION'!#REF!),"")</f>
        <v>#REF!</v>
      </c>
      <c r="Y15" s="32" t="e">
        <f>IF(AND(' RIESGOS DE GESTION'!#REF!="Muy Alta",' RIESGOS DE GESTION'!#REF!="Moderado"),CONCATENATE("R10C",' RIESGOS DE GESTION'!#REF!),"")</f>
        <v>#REF!</v>
      </c>
      <c r="Z15" s="32" t="e">
        <f>IF(AND(' RIESGOS DE GESTION'!#REF!="Muy Alta",' RIESGOS DE GESTION'!#REF!="Moderado"),CONCATENATE("R10C",' RIESGOS DE GESTION'!#REF!),"")</f>
        <v>#REF!</v>
      </c>
      <c r="AA15" s="33" t="e">
        <f>IF(AND(' RIESGOS DE GESTION'!#REF!="Muy Alta",' RIESGOS DE GESTION'!#REF!="Moderado"),CONCATENATE("R10C",' RIESGOS DE GESTION'!#REF!),"")</f>
        <v>#REF!</v>
      </c>
      <c r="AB15" s="25" t="e">
        <f>IF(AND(' RIESGOS DE GESTION'!#REF!="Muy Alta",' RIESGOS DE GESTION'!#REF!="Mayor"),CONCATENATE("R10C",' RIESGOS DE GESTION'!#REF!),"")</f>
        <v>#REF!</v>
      </c>
      <c r="AC15" s="26" t="e">
        <f>IF(AND(' RIESGOS DE GESTION'!#REF!="Muy Alta",' RIESGOS DE GESTION'!#REF!="Mayor"),CONCATENATE("R10C",' RIESGOS DE GESTION'!#REF!),"")</f>
        <v>#REF!</v>
      </c>
      <c r="AD15" s="26" t="e">
        <f>IF(AND(' RIESGOS DE GESTION'!#REF!="Muy Alta",' RIESGOS DE GESTION'!#REF!="Mayor"),CONCATENATE("R10C",' RIESGOS DE GESTION'!#REF!),"")</f>
        <v>#REF!</v>
      </c>
      <c r="AE15" s="26" t="e">
        <f>IF(AND(' RIESGOS DE GESTION'!#REF!="Muy Alta",' RIESGOS DE GESTION'!#REF!="Mayor"),CONCATENATE("R10C",' RIESGOS DE GESTION'!#REF!),"")</f>
        <v>#REF!</v>
      </c>
      <c r="AF15" s="26" t="e">
        <f>IF(AND(' RIESGOS DE GESTION'!#REF!="Muy Alta",' RIESGOS DE GESTION'!#REF!="Mayor"),CONCATENATE("R10C",' RIESGOS DE GESTION'!#REF!),"")</f>
        <v>#REF!</v>
      </c>
      <c r="AG15" s="27" t="e">
        <f>IF(AND(' RIESGOS DE GESTION'!#REF!="Muy Alta",' RIESGOS DE GESTION'!#REF!="Mayor"),CONCATENATE("R10C",' RIESGOS DE GESTION'!#REF!),"")</f>
        <v>#REF!</v>
      </c>
      <c r="AH15" s="34" t="e">
        <f>IF(AND(' RIESGOS DE GESTION'!#REF!="Muy Alta",' RIESGOS DE GESTION'!#REF!="Catastrófico"),CONCATENATE("R10C",' RIESGOS DE GESTION'!#REF!),"")</f>
        <v>#REF!</v>
      </c>
      <c r="AI15" s="35" t="e">
        <f>IF(AND(' RIESGOS DE GESTION'!#REF!="Muy Alta",' RIESGOS DE GESTION'!#REF!="Catastrófico"),CONCATENATE("R10C",' RIESGOS DE GESTION'!#REF!),"")</f>
        <v>#REF!</v>
      </c>
      <c r="AJ15" s="35" t="e">
        <f>IF(AND(' RIESGOS DE GESTION'!#REF!="Muy Alta",' RIESGOS DE GESTION'!#REF!="Catastrófico"),CONCATENATE("R10C",' RIESGOS DE GESTION'!#REF!),"")</f>
        <v>#REF!</v>
      </c>
      <c r="AK15" s="35" t="e">
        <f>IF(AND(' RIESGOS DE GESTION'!#REF!="Muy Alta",' RIESGOS DE GESTION'!#REF!="Catastrófico"),CONCATENATE("R10C",' RIESGOS DE GESTION'!#REF!),"")</f>
        <v>#REF!</v>
      </c>
      <c r="AL15" s="35" t="e">
        <f>IF(AND(' RIESGOS DE GESTION'!#REF!="Muy Alta",' RIESGOS DE GESTION'!#REF!="Catastrófico"),CONCATENATE("R10C",' RIESGOS DE GESTION'!#REF!),"")</f>
        <v>#REF!</v>
      </c>
      <c r="AM15" s="36" t="e">
        <f>IF(AND(' RIESGOS DE GESTION'!#REF!="Muy Alta",' RIESGOS DE GESTION'!#REF!="Catastrófico"),CONCATENATE("R10C",' RIESGOS DE GESTION'!#REF!),"")</f>
        <v>#REF!</v>
      </c>
      <c r="AN15" s="56"/>
      <c r="AO15" s="484"/>
      <c r="AP15" s="485"/>
      <c r="AQ15" s="485"/>
      <c r="AR15" s="485"/>
      <c r="AS15" s="485"/>
      <c r="AT15" s="48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row>
    <row r="16" spans="1:91" ht="15" customHeight="1" x14ac:dyDescent="0.25">
      <c r="A16" s="56"/>
      <c r="B16" s="376"/>
      <c r="C16" s="376"/>
      <c r="D16" s="377"/>
      <c r="E16" s="471" t="s">
        <v>375</v>
      </c>
      <c r="F16" s="472"/>
      <c r="G16" s="472"/>
      <c r="H16" s="472"/>
      <c r="I16" s="472"/>
      <c r="J16" s="37" t="e">
        <f>IF(AND(' RIESGOS DE GESTION'!#REF!="Alta",' RIESGOS DE GESTION'!#REF!="Leve"),CONCATENATE("R1C",' RIESGOS DE GESTION'!#REF!),"")</f>
        <v>#REF!</v>
      </c>
      <c r="K16" s="38" t="e">
        <f>IF(AND(' RIESGOS DE GESTION'!#REF!="Alta",' RIESGOS DE GESTION'!#REF!="Leve"),CONCATENATE("R1C",' RIESGOS DE GESTION'!#REF!),"")</f>
        <v>#REF!</v>
      </c>
      <c r="L16" s="38" t="e">
        <f>IF(AND(' RIESGOS DE GESTION'!#REF!="Alta",' RIESGOS DE GESTION'!#REF!="Leve"),CONCATENATE("R1C",' RIESGOS DE GESTION'!#REF!),"")</f>
        <v>#REF!</v>
      </c>
      <c r="M16" s="38" t="e">
        <f>IF(AND(' RIESGOS DE GESTION'!#REF!="Alta",' RIESGOS DE GESTION'!#REF!="Leve"),CONCATENATE("R1C",' RIESGOS DE GESTION'!#REF!),"")</f>
        <v>#REF!</v>
      </c>
      <c r="N16" s="38" t="e">
        <f>IF(AND(' RIESGOS DE GESTION'!#REF!="Alta",' RIESGOS DE GESTION'!#REF!="Leve"),CONCATENATE("R1C",' RIESGOS DE GESTION'!#REF!),"")</f>
        <v>#REF!</v>
      </c>
      <c r="O16" s="39" t="e">
        <f>IF(AND(' RIESGOS DE GESTION'!#REF!="Alta",' RIESGOS DE GESTION'!#REF!="Leve"),CONCATENATE("R1C",' RIESGOS DE GESTION'!#REF!),"")</f>
        <v>#REF!</v>
      </c>
      <c r="P16" s="37" t="e">
        <f>IF(AND(' RIESGOS DE GESTION'!#REF!="Alta",' RIESGOS DE GESTION'!#REF!="Menor"),CONCATENATE("R1C",' RIESGOS DE GESTION'!#REF!),"")</f>
        <v>#REF!</v>
      </c>
      <c r="Q16" s="38" t="e">
        <f>IF(AND(' RIESGOS DE GESTION'!#REF!="Alta",' RIESGOS DE GESTION'!#REF!="Menor"),CONCATENATE("R1C",' RIESGOS DE GESTION'!#REF!),"")</f>
        <v>#REF!</v>
      </c>
      <c r="R16" s="38" t="e">
        <f>IF(AND(' RIESGOS DE GESTION'!#REF!="Alta",' RIESGOS DE GESTION'!#REF!="Menor"),CONCATENATE("R1C",' RIESGOS DE GESTION'!#REF!),"")</f>
        <v>#REF!</v>
      </c>
      <c r="S16" s="38" t="e">
        <f>IF(AND(' RIESGOS DE GESTION'!#REF!="Alta",' RIESGOS DE GESTION'!#REF!="Menor"),CONCATENATE("R1C",' RIESGOS DE GESTION'!#REF!),"")</f>
        <v>#REF!</v>
      </c>
      <c r="T16" s="38" t="e">
        <f>IF(AND(' RIESGOS DE GESTION'!#REF!="Alta",' RIESGOS DE GESTION'!#REF!="Menor"),CONCATENATE("R1C",' RIESGOS DE GESTION'!#REF!),"")</f>
        <v>#REF!</v>
      </c>
      <c r="U16" s="39" t="e">
        <f>IF(AND(' RIESGOS DE GESTION'!#REF!="Alta",' RIESGOS DE GESTION'!#REF!="Menor"),CONCATENATE("R1C",' RIESGOS DE GESTION'!#REF!),"")</f>
        <v>#REF!</v>
      </c>
      <c r="V16" s="19" t="e">
        <f>IF(AND(' RIESGOS DE GESTION'!#REF!="Alta",' RIESGOS DE GESTION'!#REF!="Moderado"),CONCATENATE("R1C",' RIESGOS DE GESTION'!#REF!),"")</f>
        <v>#REF!</v>
      </c>
      <c r="W16" s="20" t="e">
        <f>IF(AND(' RIESGOS DE GESTION'!#REF!="Alta",' RIESGOS DE GESTION'!#REF!="Moderado"),CONCATENATE("R1C",' RIESGOS DE GESTION'!#REF!),"")</f>
        <v>#REF!</v>
      </c>
      <c r="X16" s="20" t="e">
        <f>IF(AND(' RIESGOS DE GESTION'!#REF!="Alta",' RIESGOS DE GESTION'!#REF!="Moderado"),CONCATENATE("R1C",' RIESGOS DE GESTION'!#REF!),"")</f>
        <v>#REF!</v>
      </c>
      <c r="Y16" s="20" t="e">
        <f>IF(AND(' RIESGOS DE GESTION'!#REF!="Alta",' RIESGOS DE GESTION'!#REF!="Moderado"),CONCATENATE("R1C",' RIESGOS DE GESTION'!#REF!),"")</f>
        <v>#REF!</v>
      </c>
      <c r="Z16" s="20" t="e">
        <f>IF(AND(' RIESGOS DE GESTION'!#REF!="Alta",' RIESGOS DE GESTION'!#REF!="Moderado"),CONCATENATE("R1C",' RIESGOS DE GESTION'!#REF!),"")</f>
        <v>#REF!</v>
      </c>
      <c r="AA16" s="21" t="e">
        <f>IF(AND(' RIESGOS DE GESTION'!#REF!="Alta",' RIESGOS DE GESTION'!#REF!="Moderado"),CONCATENATE("R1C",' RIESGOS DE GESTION'!#REF!),"")</f>
        <v>#REF!</v>
      </c>
      <c r="AB16" s="19" t="e">
        <f>IF(AND(' RIESGOS DE GESTION'!#REF!="Alta",' RIESGOS DE GESTION'!#REF!="Mayor"),CONCATENATE("R1C",' RIESGOS DE GESTION'!#REF!),"")</f>
        <v>#REF!</v>
      </c>
      <c r="AC16" s="20" t="e">
        <f>IF(AND(' RIESGOS DE GESTION'!#REF!="Alta",' RIESGOS DE GESTION'!#REF!="Mayor"),CONCATENATE("R1C",' RIESGOS DE GESTION'!#REF!),"")</f>
        <v>#REF!</v>
      </c>
      <c r="AD16" s="20" t="e">
        <f>IF(AND(' RIESGOS DE GESTION'!#REF!="Alta",' RIESGOS DE GESTION'!#REF!="Mayor"),CONCATENATE("R1C",' RIESGOS DE GESTION'!#REF!),"")</f>
        <v>#REF!</v>
      </c>
      <c r="AE16" s="20" t="e">
        <f>IF(AND(' RIESGOS DE GESTION'!#REF!="Alta",' RIESGOS DE GESTION'!#REF!="Mayor"),CONCATENATE("R1C",' RIESGOS DE GESTION'!#REF!),"")</f>
        <v>#REF!</v>
      </c>
      <c r="AF16" s="20" t="e">
        <f>IF(AND(' RIESGOS DE GESTION'!#REF!="Alta",' RIESGOS DE GESTION'!#REF!="Mayor"),CONCATENATE("R1C",' RIESGOS DE GESTION'!#REF!),"")</f>
        <v>#REF!</v>
      </c>
      <c r="AG16" s="21" t="e">
        <f>IF(AND(' RIESGOS DE GESTION'!#REF!="Alta",' RIESGOS DE GESTION'!#REF!="Mayor"),CONCATENATE("R1C",' RIESGOS DE GESTION'!#REF!),"")</f>
        <v>#REF!</v>
      </c>
      <c r="AH16" s="22" t="e">
        <f>IF(AND(' RIESGOS DE GESTION'!#REF!="Alta",' RIESGOS DE GESTION'!#REF!="Catastrófico"),CONCATENATE("R1C",' RIESGOS DE GESTION'!#REF!),"")</f>
        <v>#REF!</v>
      </c>
      <c r="AI16" s="23" t="e">
        <f>IF(AND(' RIESGOS DE GESTION'!#REF!="Alta",' RIESGOS DE GESTION'!#REF!="Catastrófico"),CONCATENATE("R1C",' RIESGOS DE GESTION'!#REF!),"")</f>
        <v>#REF!</v>
      </c>
      <c r="AJ16" s="23" t="e">
        <f>IF(AND(' RIESGOS DE GESTION'!#REF!="Alta",' RIESGOS DE GESTION'!#REF!="Catastrófico"),CONCATENATE("R1C",' RIESGOS DE GESTION'!#REF!),"")</f>
        <v>#REF!</v>
      </c>
      <c r="AK16" s="23" t="e">
        <f>IF(AND(' RIESGOS DE GESTION'!#REF!="Alta",' RIESGOS DE GESTION'!#REF!="Catastrófico"),CONCATENATE("R1C",' RIESGOS DE GESTION'!#REF!),"")</f>
        <v>#REF!</v>
      </c>
      <c r="AL16" s="23" t="e">
        <f>IF(AND(' RIESGOS DE GESTION'!#REF!="Alta",' RIESGOS DE GESTION'!#REF!="Catastrófico"),CONCATENATE("R1C",' RIESGOS DE GESTION'!#REF!),"")</f>
        <v>#REF!</v>
      </c>
      <c r="AM16" s="24" t="e">
        <f>IF(AND(' RIESGOS DE GESTION'!#REF!="Alta",' RIESGOS DE GESTION'!#REF!="Catastrófico"),CONCATENATE("R1C",' RIESGOS DE GESTION'!#REF!),"")</f>
        <v>#REF!</v>
      </c>
      <c r="AN16" s="56"/>
      <c r="AO16" s="462" t="s">
        <v>376</v>
      </c>
      <c r="AP16" s="463"/>
      <c r="AQ16" s="463"/>
      <c r="AR16" s="463"/>
      <c r="AS16" s="463"/>
      <c r="AT16" s="464"/>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row>
    <row r="17" spans="1:76" ht="15" customHeight="1" x14ac:dyDescent="0.25">
      <c r="A17" s="56"/>
      <c r="B17" s="376"/>
      <c r="C17" s="376"/>
      <c r="D17" s="377"/>
      <c r="E17" s="473"/>
      <c r="F17" s="474"/>
      <c r="G17" s="474"/>
      <c r="H17" s="474"/>
      <c r="I17" s="474"/>
      <c r="J17" s="40" t="e">
        <f>IF(AND(' RIESGOS DE GESTION'!#REF!="Alta",' RIESGOS DE GESTION'!#REF!="Leve"),CONCATENATE("R2C",' RIESGOS DE GESTION'!#REF!),"")</f>
        <v>#REF!</v>
      </c>
      <c r="K17" s="41" t="e">
        <f>IF(AND(' RIESGOS DE GESTION'!#REF!="Alta",' RIESGOS DE GESTION'!#REF!="Leve"),CONCATENATE("R2C",' RIESGOS DE GESTION'!#REF!),"")</f>
        <v>#REF!</v>
      </c>
      <c r="L17" s="41" t="e">
        <f>IF(AND(' RIESGOS DE GESTION'!#REF!="Alta",' RIESGOS DE GESTION'!#REF!="Leve"),CONCATENATE("R2C",' RIESGOS DE GESTION'!#REF!),"")</f>
        <v>#REF!</v>
      </c>
      <c r="M17" s="41" t="e">
        <f>IF(AND(' RIESGOS DE GESTION'!#REF!="Alta",' RIESGOS DE GESTION'!#REF!="Leve"),CONCATENATE("R2C",' RIESGOS DE GESTION'!#REF!),"")</f>
        <v>#REF!</v>
      </c>
      <c r="N17" s="41" t="e">
        <f>IF(AND(' RIESGOS DE GESTION'!#REF!="Alta",' RIESGOS DE GESTION'!#REF!="Leve"),CONCATENATE("R2C",' RIESGOS DE GESTION'!#REF!),"")</f>
        <v>#REF!</v>
      </c>
      <c r="O17" s="42" t="e">
        <f>IF(AND(' RIESGOS DE GESTION'!#REF!="Alta",' RIESGOS DE GESTION'!#REF!="Leve"),CONCATENATE("R2C",' RIESGOS DE GESTION'!#REF!),"")</f>
        <v>#REF!</v>
      </c>
      <c r="P17" s="40" t="e">
        <f>IF(AND(' RIESGOS DE GESTION'!#REF!="Alta",' RIESGOS DE GESTION'!#REF!="Menor"),CONCATENATE("R2C",' RIESGOS DE GESTION'!#REF!),"")</f>
        <v>#REF!</v>
      </c>
      <c r="Q17" s="41" t="e">
        <f>IF(AND(' RIESGOS DE GESTION'!#REF!="Alta",' RIESGOS DE GESTION'!#REF!="Menor"),CONCATENATE("R2C",' RIESGOS DE GESTION'!#REF!),"")</f>
        <v>#REF!</v>
      </c>
      <c r="R17" s="41" t="e">
        <f>IF(AND(' RIESGOS DE GESTION'!#REF!="Alta",' RIESGOS DE GESTION'!#REF!="Menor"),CONCATENATE("R2C",' RIESGOS DE GESTION'!#REF!),"")</f>
        <v>#REF!</v>
      </c>
      <c r="S17" s="41" t="e">
        <f>IF(AND(' RIESGOS DE GESTION'!#REF!="Alta",' RIESGOS DE GESTION'!#REF!="Menor"),CONCATENATE("R2C",' RIESGOS DE GESTION'!#REF!),"")</f>
        <v>#REF!</v>
      </c>
      <c r="T17" s="41" t="e">
        <f>IF(AND(' RIESGOS DE GESTION'!#REF!="Alta",' RIESGOS DE GESTION'!#REF!="Menor"),CONCATENATE("R2C",' RIESGOS DE GESTION'!#REF!),"")</f>
        <v>#REF!</v>
      </c>
      <c r="U17" s="42" t="e">
        <f>IF(AND(' RIESGOS DE GESTION'!#REF!="Alta",' RIESGOS DE GESTION'!#REF!="Menor"),CONCATENATE("R2C",' RIESGOS DE GESTION'!#REF!),"")</f>
        <v>#REF!</v>
      </c>
      <c r="V17" s="25" t="e">
        <f>IF(AND(' RIESGOS DE GESTION'!#REF!="Alta",' RIESGOS DE GESTION'!#REF!="Moderado"),CONCATENATE("R2C",' RIESGOS DE GESTION'!#REF!),"")</f>
        <v>#REF!</v>
      </c>
      <c r="W17" s="26" t="e">
        <f>IF(AND(' RIESGOS DE GESTION'!#REF!="Alta",' RIESGOS DE GESTION'!#REF!="Moderado"),CONCATENATE("R2C",' RIESGOS DE GESTION'!#REF!),"")</f>
        <v>#REF!</v>
      </c>
      <c r="X17" s="26" t="e">
        <f>IF(AND(' RIESGOS DE GESTION'!#REF!="Alta",' RIESGOS DE GESTION'!#REF!="Moderado"),CONCATENATE("R2C",' RIESGOS DE GESTION'!#REF!),"")</f>
        <v>#REF!</v>
      </c>
      <c r="Y17" s="26" t="e">
        <f>IF(AND(' RIESGOS DE GESTION'!#REF!="Alta",' RIESGOS DE GESTION'!#REF!="Moderado"),CONCATENATE("R2C",' RIESGOS DE GESTION'!#REF!),"")</f>
        <v>#REF!</v>
      </c>
      <c r="Z17" s="26" t="e">
        <f>IF(AND(' RIESGOS DE GESTION'!#REF!="Alta",' RIESGOS DE GESTION'!#REF!="Moderado"),CONCATENATE("R2C",' RIESGOS DE GESTION'!#REF!),"")</f>
        <v>#REF!</v>
      </c>
      <c r="AA17" s="27" t="e">
        <f>IF(AND(' RIESGOS DE GESTION'!#REF!="Alta",' RIESGOS DE GESTION'!#REF!="Moderado"),CONCATENATE("R2C",' RIESGOS DE GESTION'!#REF!),"")</f>
        <v>#REF!</v>
      </c>
      <c r="AB17" s="25" t="e">
        <f>IF(AND(' RIESGOS DE GESTION'!#REF!="Alta",' RIESGOS DE GESTION'!#REF!="Mayor"),CONCATENATE("R2C",' RIESGOS DE GESTION'!#REF!),"")</f>
        <v>#REF!</v>
      </c>
      <c r="AC17" s="26" t="e">
        <f>IF(AND(' RIESGOS DE GESTION'!#REF!="Alta",' RIESGOS DE GESTION'!#REF!="Mayor"),CONCATENATE("R2C",' RIESGOS DE GESTION'!#REF!),"")</f>
        <v>#REF!</v>
      </c>
      <c r="AD17" s="26" t="e">
        <f>IF(AND(' RIESGOS DE GESTION'!#REF!="Alta",' RIESGOS DE GESTION'!#REF!="Mayor"),CONCATENATE("R2C",' RIESGOS DE GESTION'!#REF!),"")</f>
        <v>#REF!</v>
      </c>
      <c r="AE17" s="26" t="e">
        <f>IF(AND(' RIESGOS DE GESTION'!#REF!="Alta",' RIESGOS DE GESTION'!#REF!="Mayor"),CONCATENATE("R2C",' RIESGOS DE GESTION'!#REF!),"")</f>
        <v>#REF!</v>
      </c>
      <c r="AF17" s="26" t="e">
        <f>IF(AND(' RIESGOS DE GESTION'!#REF!="Alta",' RIESGOS DE GESTION'!#REF!="Mayor"),CONCATENATE("R2C",' RIESGOS DE GESTION'!#REF!),"")</f>
        <v>#REF!</v>
      </c>
      <c r="AG17" s="27" t="e">
        <f>IF(AND(' RIESGOS DE GESTION'!#REF!="Alta",' RIESGOS DE GESTION'!#REF!="Mayor"),CONCATENATE("R2C",' RIESGOS DE GESTION'!#REF!),"")</f>
        <v>#REF!</v>
      </c>
      <c r="AH17" s="28" t="e">
        <f>IF(AND(' RIESGOS DE GESTION'!#REF!="Alta",' RIESGOS DE GESTION'!#REF!="Catastrófico"),CONCATENATE("R2C",' RIESGOS DE GESTION'!#REF!),"")</f>
        <v>#REF!</v>
      </c>
      <c r="AI17" s="29" t="e">
        <f>IF(AND(' RIESGOS DE GESTION'!#REF!="Alta",' RIESGOS DE GESTION'!#REF!="Catastrófico"),CONCATENATE("R2C",' RIESGOS DE GESTION'!#REF!),"")</f>
        <v>#REF!</v>
      </c>
      <c r="AJ17" s="29" t="e">
        <f>IF(AND(' RIESGOS DE GESTION'!#REF!="Alta",' RIESGOS DE GESTION'!#REF!="Catastrófico"),CONCATENATE("R2C",' RIESGOS DE GESTION'!#REF!),"")</f>
        <v>#REF!</v>
      </c>
      <c r="AK17" s="29" t="e">
        <f>IF(AND(' RIESGOS DE GESTION'!#REF!="Alta",' RIESGOS DE GESTION'!#REF!="Catastrófico"),CONCATENATE("R2C",' RIESGOS DE GESTION'!#REF!),"")</f>
        <v>#REF!</v>
      </c>
      <c r="AL17" s="29" t="e">
        <f>IF(AND(' RIESGOS DE GESTION'!#REF!="Alta",' RIESGOS DE GESTION'!#REF!="Catastrófico"),CONCATENATE("R2C",' RIESGOS DE GESTION'!#REF!),"")</f>
        <v>#REF!</v>
      </c>
      <c r="AM17" s="30" t="e">
        <f>IF(AND(' RIESGOS DE GESTION'!#REF!="Alta",' RIESGOS DE GESTION'!#REF!="Catastrófico"),CONCATENATE("R2C",' RIESGOS DE GESTION'!#REF!),"")</f>
        <v>#REF!</v>
      </c>
      <c r="AN17" s="56"/>
      <c r="AO17" s="465"/>
      <c r="AP17" s="466"/>
      <c r="AQ17" s="466"/>
      <c r="AR17" s="466"/>
      <c r="AS17" s="466"/>
      <c r="AT17" s="467"/>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row>
    <row r="18" spans="1:76" ht="15" customHeight="1" x14ac:dyDescent="0.25">
      <c r="A18" s="56"/>
      <c r="B18" s="376"/>
      <c r="C18" s="376"/>
      <c r="D18" s="377"/>
      <c r="E18" s="475"/>
      <c r="F18" s="474"/>
      <c r="G18" s="474"/>
      <c r="H18" s="474"/>
      <c r="I18" s="474"/>
      <c r="J18" s="40" t="e">
        <f>IF(AND(' RIESGOS DE GESTION'!#REF!="Alta",' RIESGOS DE GESTION'!#REF!="Leve"),CONCATENATE("R3C",' RIESGOS DE GESTION'!#REF!),"")</f>
        <v>#REF!</v>
      </c>
      <c r="K18" s="41" t="e">
        <f>IF(AND(' RIESGOS DE GESTION'!#REF!="Alta",' RIESGOS DE GESTION'!#REF!="Leve"),CONCATENATE("R3C",' RIESGOS DE GESTION'!#REF!),"")</f>
        <v>#REF!</v>
      </c>
      <c r="L18" s="41" t="e">
        <f>IF(AND(' RIESGOS DE GESTION'!#REF!="Alta",' RIESGOS DE GESTION'!#REF!="Leve"),CONCATENATE("R3C",' RIESGOS DE GESTION'!#REF!),"")</f>
        <v>#REF!</v>
      </c>
      <c r="M18" s="41" t="e">
        <f>IF(AND(' RIESGOS DE GESTION'!#REF!="Alta",' RIESGOS DE GESTION'!#REF!="Leve"),CONCATENATE("R3C",' RIESGOS DE GESTION'!#REF!),"")</f>
        <v>#REF!</v>
      </c>
      <c r="N18" s="41" t="e">
        <f>IF(AND(' RIESGOS DE GESTION'!#REF!="Alta",' RIESGOS DE GESTION'!#REF!="Leve"),CONCATENATE("R3C",' RIESGOS DE GESTION'!#REF!),"")</f>
        <v>#REF!</v>
      </c>
      <c r="O18" s="42" t="e">
        <f>IF(AND(' RIESGOS DE GESTION'!#REF!="Alta",' RIESGOS DE GESTION'!#REF!="Leve"),CONCATENATE("R3C",' RIESGOS DE GESTION'!#REF!),"")</f>
        <v>#REF!</v>
      </c>
      <c r="P18" s="40" t="e">
        <f>IF(AND(' RIESGOS DE GESTION'!#REF!="Alta",' RIESGOS DE GESTION'!#REF!="Menor"),CONCATENATE("R3C",' RIESGOS DE GESTION'!#REF!),"")</f>
        <v>#REF!</v>
      </c>
      <c r="Q18" s="41" t="e">
        <f>IF(AND(' RIESGOS DE GESTION'!#REF!="Alta",' RIESGOS DE GESTION'!#REF!="Menor"),CONCATENATE("R3C",' RIESGOS DE GESTION'!#REF!),"")</f>
        <v>#REF!</v>
      </c>
      <c r="R18" s="41" t="e">
        <f>IF(AND(' RIESGOS DE GESTION'!#REF!="Alta",' RIESGOS DE GESTION'!#REF!="Menor"),CONCATENATE("R3C",' RIESGOS DE GESTION'!#REF!),"")</f>
        <v>#REF!</v>
      </c>
      <c r="S18" s="41" t="e">
        <f>IF(AND(' RIESGOS DE GESTION'!#REF!="Alta",' RIESGOS DE GESTION'!#REF!="Menor"),CONCATENATE("R3C",' RIESGOS DE GESTION'!#REF!),"")</f>
        <v>#REF!</v>
      </c>
      <c r="T18" s="41" t="e">
        <f>IF(AND(' RIESGOS DE GESTION'!#REF!="Alta",' RIESGOS DE GESTION'!#REF!="Menor"),CONCATENATE("R3C",' RIESGOS DE GESTION'!#REF!),"")</f>
        <v>#REF!</v>
      </c>
      <c r="U18" s="42" t="e">
        <f>IF(AND(' RIESGOS DE GESTION'!#REF!="Alta",' RIESGOS DE GESTION'!#REF!="Menor"),CONCATENATE("R3C",' RIESGOS DE GESTION'!#REF!),"")</f>
        <v>#REF!</v>
      </c>
      <c r="V18" s="25" t="e">
        <f>IF(AND(' RIESGOS DE GESTION'!#REF!="Alta",' RIESGOS DE GESTION'!#REF!="Moderado"),CONCATENATE("R3C",' RIESGOS DE GESTION'!#REF!),"")</f>
        <v>#REF!</v>
      </c>
      <c r="W18" s="26" t="e">
        <f>IF(AND(' RIESGOS DE GESTION'!#REF!="Alta",' RIESGOS DE GESTION'!#REF!="Moderado"),CONCATENATE("R3C",' RIESGOS DE GESTION'!#REF!),"")</f>
        <v>#REF!</v>
      </c>
      <c r="X18" s="26" t="e">
        <f>IF(AND(' RIESGOS DE GESTION'!#REF!="Alta",' RIESGOS DE GESTION'!#REF!="Moderado"),CONCATENATE("R3C",' RIESGOS DE GESTION'!#REF!),"")</f>
        <v>#REF!</v>
      </c>
      <c r="Y18" s="26" t="e">
        <f>IF(AND(' RIESGOS DE GESTION'!#REF!="Alta",' RIESGOS DE GESTION'!#REF!="Moderado"),CONCATENATE("R3C",' RIESGOS DE GESTION'!#REF!),"")</f>
        <v>#REF!</v>
      </c>
      <c r="Z18" s="26" t="e">
        <f>IF(AND(' RIESGOS DE GESTION'!#REF!="Alta",' RIESGOS DE GESTION'!#REF!="Moderado"),CONCATENATE("R3C",' RIESGOS DE GESTION'!#REF!),"")</f>
        <v>#REF!</v>
      </c>
      <c r="AA18" s="27" t="e">
        <f>IF(AND(' RIESGOS DE GESTION'!#REF!="Alta",' RIESGOS DE GESTION'!#REF!="Moderado"),CONCATENATE("R3C",' RIESGOS DE GESTION'!#REF!),"")</f>
        <v>#REF!</v>
      </c>
      <c r="AB18" s="25" t="e">
        <f>IF(AND(' RIESGOS DE GESTION'!#REF!="Alta",' RIESGOS DE GESTION'!#REF!="Mayor"),CONCATENATE("R3C",' RIESGOS DE GESTION'!#REF!),"")</f>
        <v>#REF!</v>
      </c>
      <c r="AC18" s="26" t="e">
        <f>IF(AND(' RIESGOS DE GESTION'!#REF!="Alta",' RIESGOS DE GESTION'!#REF!="Mayor"),CONCATENATE("R3C",' RIESGOS DE GESTION'!#REF!),"")</f>
        <v>#REF!</v>
      </c>
      <c r="AD18" s="26" t="e">
        <f>IF(AND(' RIESGOS DE GESTION'!#REF!="Alta",' RIESGOS DE GESTION'!#REF!="Mayor"),CONCATENATE("R3C",' RIESGOS DE GESTION'!#REF!),"")</f>
        <v>#REF!</v>
      </c>
      <c r="AE18" s="26" t="e">
        <f>IF(AND(' RIESGOS DE GESTION'!#REF!="Alta",' RIESGOS DE GESTION'!#REF!="Mayor"),CONCATENATE("R3C",' RIESGOS DE GESTION'!#REF!),"")</f>
        <v>#REF!</v>
      </c>
      <c r="AF18" s="26" t="e">
        <f>IF(AND(' RIESGOS DE GESTION'!#REF!="Alta",' RIESGOS DE GESTION'!#REF!="Mayor"),CONCATENATE("R3C",' RIESGOS DE GESTION'!#REF!),"")</f>
        <v>#REF!</v>
      </c>
      <c r="AG18" s="27" t="e">
        <f>IF(AND(' RIESGOS DE GESTION'!#REF!="Alta",' RIESGOS DE GESTION'!#REF!="Mayor"),CONCATENATE("R3C",' RIESGOS DE GESTION'!#REF!),"")</f>
        <v>#REF!</v>
      </c>
      <c r="AH18" s="28" t="e">
        <f>IF(AND(' RIESGOS DE GESTION'!#REF!="Alta",' RIESGOS DE GESTION'!#REF!="Catastrófico"),CONCATENATE("R3C",' RIESGOS DE GESTION'!#REF!),"")</f>
        <v>#REF!</v>
      </c>
      <c r="AI18" s="29" t="e">
        <f>IF(AND(' RIESGOS DE GESTION'!#REF!="Alta",' RIESGOS DE GESTION'!#REF!="Catastrófico"),CONCATENATE("R3C",' RIESGOS DE GESTION'!#REF!),"")</f>
        <v>#REF!</v>
      </c>
      <c r="AJ18" s="29" t="e">
        <f>IF(AND(' RIESGOS DE GESTION'!#REF!="Alta",' RIESGOS DE GESTION'!#REF!="Catastrófico"),CONCATENATE("R3C",' RIESGOS DE GESTION'!#REF!),"")</f>
        <v>#REF!</v>
      </c>
      <c r="AK18" s="29" t="e">
        <f>IF(AND(' RIESGOS DE GESTION'!#REF!="Alta",' RIESGOS DE GESTION'!#REF!="Catastrófico"),CONCATENATE("R3C",' RIESGOS DE GESTION'!#REF!),"")</f>
        <v>#REF!</v>
      </c>
      <c r="AL18" s="29" t="e">
        <f>IF(AND(' RIESGOS DE GESTION'!#REF!="Alta",' RIESGOS DE GESTION'!#REF!="Catastrófico"),CONCATENATE("R3C",' RIESGOS DE GESTION'!#REF!),"")</f>
        <v>#REF!</v>
      </c>
      <c r="AM18" s="30" t="e">
        <f>IF(AND(' RIESGOS DE GESTION'!#REF!="Alta",' RIESGOS DE GESTION'!#REF!="Catastrófico"),CONCATENATE("R3C",' RIESGOS DE GESTION'!#REF!),"")</f>
        <v>#REF!</v>
      </c>
      <c r="AN18" s="56"/>
      <c r="AO18" s="465"/>
      <c r="AP18" s="466"/>
      <c r="AQ18" s="466"/>
      <c r="AR18" s="466"/>
      <c r="AS18" s="466"/>
      <c r="AT18" s="467"/>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row>
    <row r="19" spans="1:76" ht="15" customHeight="1" x14ac:dyDescent="0.25">
      <c r="A19" s="56"/>
      <c r="B19" s="376"/>
      <c r="C19" s="376"/>
      <c r="D19" s="377"/>
      <c r="E19" s="475"/>
      <c r="F19" s="474"/>
      <c r="G19" s="474"/>
      <c r="H19" s="474"/>
      <c r="I19" s="474"/>
      <c r="J19" s="40" t="e">
        <f>IF(AND(' RIESGOS DE GESTION'!#REF!="Alta",' RIESGOS DE GESTION'!#REF!="Leve"),CONCATENATE("R4C",' RIESGOS DE GESTION'!#REF!),"")</f>
        <v>#REF!</v>
      </c>
      <c r="K19" s="41" t="e">
        <f>IF(AND(' RIESGOS DE GESTION'!#REF!="Alta",' RIESGOS DE GESTION'!#REF!="Leve"),CONCATENATE("R4C",' RIESGOS DE GESTION'!#REF!),"")</f>
        <v>#REF!</v>
      </c>
      <c r="L19" s="41" t="e">
        <f>IF(AND(' RIESGOS DE GESTION'!#REF!="Alta",' RIESGOS DE GESTION'!#REF!="Leve"),CONCATENATE("R4C",' RIESGOS DE GESTION'!#REF!),"")</f>
        <v>#REF!</v>
      </c>
      <c r="M19" s="41" t="e">
        <f>IF(AND(' RIESGOS DE GESTION'!#REF!="Alta",' RIESGOS DE GESTION'!#REF!="Leve"),CONCATENATE("R4C",' RIESGOS DE GESTION'!#REF!),"")</f>
        <v>#REF!</v>
      </c>
      <c r="N19" s="41" t="e">
        <f>IF(AND(' RIESGOS DE GESTION'!#REF!="Alta",' RIESGOS DE GESTION'!#REF!="Leve"),CONCATENATE("R4C",' RIESGOS DE GESTION'!#REF!),"")</f>
        <v>#REF!</v>
      </c>
      <c r="O19" s="42" t="e">
        <f>IF(AND(' RIESGOS DE GESTION'!#REF!="Alta",' RIESGOS DE GESTION'!#REF!="Leve"),CONCATENATE("R4C",' RIESGOS DE GESTION'!#REF!),"")</f>
        <v>#REF!</v>
      </c>
      <c r="P19" s="40" t="e">
        <f>IF(AND(' RIESGOS DE GESTION'!#REF!="Alta",' RIESGOS DE GESTION'!#REF!="Menor"),CONCATENATE("R4C",' RIESGOS DE GESTION'!#REF!),"")</f>
        <v>#REF!</v>
      </c>
      <c r="Q19" s="41" t="e">
        <f>IF(AND(' RIESGOS DE GESTION'!#REF!="Alta",' RIESGOS DE GESTION'!#REF!="Menor"),CONCATENATE("R4C",' RIESGOS DE GESTION'!#REF!),"")</f>
        <v>#REF!</v>
      </c>
      <c r="R19" s="41" t="e">
        <f>IF(AND(' RIESGOS DE GESTION'!#REF!="Alta",' RIESGOS DE GESTION'!#REF!="Menor"),CONCATENATE("R4C",' RIESGOS DE GESTION'!#REF!),"")</f>
        <v>#REF!</v>
      </c>
      <c r="S19" s="41" t="e">
        <f>IF(AND(' RIESGOS DE GESTION'!#REF!="Alta",' RIESGOS DE GESTION'!#REF!="Menor"),CONCATENATE("R4C",' RIESGOS DE GESTION'!#REF!),"")</f>
        <v>#REF!</v>
      </c>
      <c r="T19" s="41" t="e">
        <f>IF(AND(' RIESGOS DE GESTION'!#REF!="Alta",' RIESGOS DE GESTION'!#REF!="Menor"),CONCATENATE("R4C",' RIESGOS DE GESTION'!#REF!),"")</f>
        <v>#REF!</v>
      </c>
      <c r="U19" s="42" t="e">
        <f>IF(AND(' RIESGOS DE GESTION'!#REF!="Alta",' RIESGOS DE GESTION'!#REF!="Menor"),CONCATENATE("R4C",' RIESGOS DE GESTION'!#REF!),"")</f>
        <v>#REF!</v>
      </c>
      <c r="V19" s="25" t="e">
        <f>IF(AND(' RIESGOS DE GESTION'!#REF!="Alta",' RIESGOS DE GESTION'!#REF!="Moderado"),CONCATENATE("R4C",' RIESGOS DE GESTION'!#REF!),"")</f>
        <v>#REF!</v>
      </c>
      <c r="W19" s="26" t="e">
        <f>IF(AND(' RIESGOS DE GESTION'!#REF!="Alta",' RIESGOS DE GESTION'!#REF!="Moderado"),CONCATENATE("R4C",' RIESGOS DE GESTION'!#REF!),"")</f>
        <v>#REF!</v>
      </c>
      <c r="X19" s="26" t="e">
        <f>IF(AND(' RIESGOS DE GESTION'!#REF!="Alta",' RIESGOS DE GESTION'!#REF!="Moderado"),CONCATENATE("R4C",' RIESGOS DE GESTION'!#REF!),"")</f>
        <v>#REF!</v>
      </c>
      <c r="Y19" s="26" t="e">
        <f>IF(AND(' RIESGOS DE GESTION'!#REF!="Alta",' RIESGOS DE GESTION'!#REF!="Moderado"),CONCATENATE("R4C",' RIESGOS DE GESTION'!#REF!),"")</f>
        <v>#REF!</v>
      </c>
      <c r="Z19" s="26" t="e">
        <f>IF(AND(' RIESGOS DE GESTION'!#REF!="Alta",' RIESGOS DE GESTION'!#REF!="Moderado"),CONCATENATE("R4C",' RIESGOS DE GESTION'!#REF!),"")</f>
        <v>#REF!</v>
      </c>
      <c r="AA19" s="27" t="e">
        <f>IF(AND(' RIESGOS DE GESTION'!#REF!="Alta",' RIESGOS DE GESTION'!#REF!="Moderado"),CONCATENATE("R4C",' RIESGOS DE GESTION'!#REF!),"")</f>
        <v>#REF!</v>
      </c>
      <c r="AB19" s="25" t="e">
        <f>IF(AND(' RIESGOS DE GESTION'!#REF!="Alta",' RIESGOS DE GESTION'!#REF!="Mayor"),CONCATENATE("R4C",' RIESGOS DE GESTION'!#REF!),"")</f>
        <v>#REF!</v>
      </c>
      <c r="AC19" s="26" t="e">
        <f>IF(AND(' RIESGOS DE GESTION'!#REF!="Alta",' RIESGOS DE GESTION'!#REF!="Mayor"),CONCATENATE("R4C",' RIESGOS DE GESTION'!#REF!),"")</f>
        <v>#REF!</v>
      </c>
      <c r="AD19" s="26" t="e">
        <f>IF(AND(' RIESGOS DE GESTION'!#REF!="Alta",' RIESGOS DE GESTION'!#REF!="Mayor"),CONCATENATE("R4C",' RIESGOS DE GESTION'!#REF!),"")</f>
        <v>#REF!</v>
      </c>
      <c r="AE19" s="26" t="e">
        <f>IF(AND(' RIESGOS DE GESTION'!#REF!="Alta",' RIESGOS DE GESTION'!#REF!="Mayor"),CONCATENATE("R4C",' RIESGOS DE GESTION'!#REF!),"")</f>
        <v>#REF!</v>
      </c>
      <c r="AF19" s="26" t="e">
        <f>IF(AND(' RIESGOS DE GESTION'!#REF!="Alta",' RIESGOS DE GESTION'!#REF!="Mayor"),CONCATENATE("R4C",' RIESGOS DE GESTION'!#REF!),"")</f>
        <v>#REF!</v>
      </c>
      <c r="AG19" s="27" t="e">
        <f>IF(AND(' RIESGOS DE GESTION'!#REF!="Alta",' RIESGOS DE GESTION'!#REF!="Mayor"),CONCATENATE("R4C",' RIESGOS DE GESTION'!#REF!),"")</f>
        <v>#REF!</v>
      </c>
      <c r="AH19" s="28" t="e">
        <f>IF(AND(' RIESGOS DE GESTION'!#REF!="Alta",' RIESGOS DE GESTION'!#REF!="Catastrófico"),CONCATENATE("R4C",' RIESGOS DE GESTION'!#REF!),"")</f>
        <v>#REF!</v>
      </c>
      <c r="AI19" s="29" t="e">
        <f>IF(AND(' RIESGOS DE GESTION'!#REF!="Alta",' RIESGOS DE GESTION'!#REF!="Catastrófico"),CONCATENATE("R4C",' RIESGOS DE GESTION'!#REF!),"")</f>
        <v>#REF!</v>
      </c>
      <c r="AJ19" s="29" t="e">
        <f>IF(AND(' RIESGOS DE GESTION'!#REF!="Alta",' RIESGOS DE GESTION'!#REF!="Catastrófico"),CONCATENATE("R4C",' RIESGOS DE GESTION'!#REF!),"")</f>
        <v>#REF!</v>
      </c>
      <c r="AK19" s="29" t="e">
        <f>IF(AND(' RIESGOS DE GESTION'!#REF!="Alta",' RIESGOS DE GESTION'!#REF!="Catastrófico"),CONCATENATE("R4C",' RIESGOS DE GESTION'!#REF!),"")</f>
        <v>#REF!</v>
      </c>
      <c r="AL19" s="29" t="e">
        <f>IF(AND(' RIESGOS DE GESTION'!#REF!="Alta",' RIESGOS DE GESTION'!#REF!="Catastrófico"),CONCATENATE("R4C",' RIESGOS DE GESTION'!#REF!),"")</f>
        <v>#REF!</v>
      </c>
      <c r="AM19" s="30" t="e">
        <f>IF(AND(' RIESGOS DE GESTION'!#REF!="Alta",' RIESGOS DE GESTION'!#REF!="Catastrófico"),CONCATENATE("R4C",' RIESGOS DE GESTION'!#REF!),"")</f>
        <v>#REF!</v>
      </c>
      <c r="AN19" s="56"/>
      <c r="AO19" s="465"/>
      <c r="AP19" s="466"/>
      <c r="AQ19" s="466"/>
      <c r="AR19" s="466"/>
      <c r="AS19" s="466"/>
      <c r="AT19" s="467"/>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row>
    <row r="20" spans="1:76" ht="15" customHeight="1" x14ac:dyDescent="0.25">
      <c r="A20" s="56"/>
      <c r="B20" s="376"/>
      <c r="C20" s="376"/>
      <c r="D20" s="377"/>
      <c r="E20" s="475"/>
      <c r="F20" s="474"/>
      <c r="G20" s="474"/>
      <c r="H20" s="474"/>
      <c r="I20" s="474"/>
      <c r="J20" s="40" t="e">
        <f>IF(AND(' RIESGOS DE GESTION'!#REF!="Alta",' RIESGOS DE GESTION'!#REF!="Leve"),CONCATENATE("R5C",' RIESGOS DE GESTION'!#REF!),"")</f>
        <v>#REF!</v>
      </c>
      <c r="K20" s="41" t="e">
        <f>IF(AND(' RIESGOS DE GESTION'!#REF!="Alta",' RIESGOS DE GESTION'!#REF!="Leve"),CONCATENATE("R5C",' RIESGOS DE GESTION'!#REF!),"")</f>
        <v>#REF!</v>
      </c>
      <c r="L20" s="41" t="e">
        <f>IF(AND(' RIESGOS DE GESTION'!#REF!="Alta",' RIESGOS DE GESTION'!#REF!="Leve"),CONCATENATE("R5C",' RIESGOS DE GESTION'!#REF!),"")</f>
        <v>#REF!</v>
      </c>
      <c r="M20" s="41" t="e">
        <f>IF(AND(' RIESGOS DE GESTION'!#REF!="Alta",' RIESGOS DE GESTION'!#REF!="Leve"),CONCATENATE("R5C",' RIESGOS DE GESTION'!#REF!),"")</f>
        <v>#REF!</v>
      </c>
      <c r="N20" s="41" t="e">
        <f>IF(AND(' RIESGOS DE GESTION'!#REF!="Alta",' RIESGOS DE GESTION'!#REF!="Leve"),CONCATENATE("R5C",' RIESGOS DE GESTION'!#REF!),"")</f>
        <v>#REF!</v>
      </c>
      <c r="O20" s="42" t="e">
        <f>IF(AND(' RIESGOS DE GESTION'!#REF!="Alta",' RIESGOS DE GESTION'!#REF!="Leve"),CONCATENATE("R5C",' RIESGOS DE GESTION'!#REF!),"")</f>
        <v>#REF!</v>
      </c>
      <c r="P20" s="40" t="e">
        <f>IF(AND(' RIESGOS DE GESTION'!#REF!="Alta",' RIESGOS DE GESTION'!#REF!="Menor"),CONCATENATE("R5C",' RIESGOS DE GESTION'!#REF!),"")</f>
        <v>#REF!</v>
      </c>
      <c r="Q20" s="41" t="e">
        <f>IF(AND(' RIESGOS DE GESTION'!#REF!="Alta",' RIESGOS DE GESTION'!#REF!="Menor"),CONCATENATE("R5C",' RIESGOS DE GESTION'!#REF!),"")</f>
        <v>#REF!</v>
      </c>
      <c r="R20" s="41" t="e">
        <f>IF(AND(' RIESGOS DE GESTION'!#REF!="Alta",' RIESGOS DE GESTION'!#REF!="Menor"),CONCATENATE("R5C",' RIESGOS DE GESTION'!#REF!),"")</f>
        <v>#REF!</v>
      </c>
      <c r="S20" s="41" t="e">
        <f>IF(AND(' RIESGOS DE GESTION'!#REF!="Alta",' RIESGOS DE GESTION'!#REF!="Menor"),CONCATENATE("R5C",' RIESGOS DE GESTION'!#REF!),"")</f>
        <v>#REF!</v>
      </c>
      <c r="T20" s="41" t="e">
        <f>IF(AND(' RIESGOS DE GESTION'!#REF!="Alta",' RIESGOS DE GESTION'!#REF!="Menor"),CONCATENATE("R5C",' RIESGOS DE GESTION'!#REF!),"")</f>
        <v>#REF!</v>
      </c>
      <c r="U20" s="42" t="e">
        <f>IF(AND(' RIESGOS DE GESTION'!#REF!="Alta",' RIESGOS DE GESTION'!#REF!="Menor"),CONCATENATE("R5C",' RIESGOS DE GESTION'!#REF!),"")</f>
        <v>#REF!</v>
      </c>
      <c r="V20" s="25" t="e">
        <f>IF(AND(' RIESGOS DE GESTION'!#REF!="Alta",' RIESGOS DE GESTION'!#REF!="Moderado"),CONCATENATE("R5C",' RIESGOS DE GESTION'!#REF!),"")</f>
        <v>#REF!</v>
      </c>
      <c r="W20" s="26" t="e">
        <f>IF(AND(' RIESGOS DE GESTION'!#REF!="Alta",' RIESGOS DE GESTION'!#REF!="Moderado"),CONCATENATE("R5C",' RIESGOS DE GESTION'!#REF!),"")</f>
        <v>#REF!</v>
      </c>
      <c r="X20" s="26" t="e">
        <f>IF(AND(' RIESGOS DE GESTION'!#REF!="Alta",' RIESGOS DE GESTION'!#REF!="Moderado"),CONCATENATE("R5C",' RIESGOS DE GESTION'!#REF!),"")</f>
        <v>#REF!</v>
      </c>
      <c r="Y20" s="26" t="e">
        <f>IF(AND(' RIESGOS DE GESTION'!#REF!="Alta",' RIESGOS DE GESTION'!#REF!="Moderado"),CONCATENATE("R5C",' RIESGOS DE GESTION'!#REF!),"")</f>
        <v>#REF!</v>
      </c>
      <c r="Z20" s="26" t="e">
        <f>IF(AND(' RIESGOS DE GESTION'!#REF!="Alta",' RIESGOS DE GESTION'!#REF!="Moderado"),CONCATENATE("R5C",' RIESGOS DE GESTION'!#REF!),"")</f>
        <v>#REF!</v>
      </c>
      <c r="AA20" s="27" t="e">
        <f>IF(AND(' RIESGOS DE GESTION'!#REF!="Alta",' RIESGOS DE GESTION'!#REF!="Moderado"),CONCATENATE("R5C",' RIESGOS DE GESTION'!#REF!),"")</f>
        <v>#REF!</v>
      </c>
      <c r="AB20" s="25" t="e">
        <f>IF(AND(' RIESGOS DE GESTION'!#REF!="Alta",' RIESGOS DE GESTION'!#REF!="Mayor"),CONCATENATE("R5C",' RIESGOS DE GESTION'!#REF!),"")</f>
        <v>#REF!</v>
      </c>
      <c r="AC20" s="26" t="e">
        <f>IF(AND(' RIESGOS DE GESTION'!#REF!="Alta",' RIESGOS DE GESTION'!#REF!="Mayor"),CONCATENATE("R5C",' RIESGOS DE GESTION'!#REF!),"")</f>
        <v>#REF!</v>
      </c>
      <c r="AD20" s="26" t="e">
        <f>IF(AND(' RIESGOS DE GESTION'!#REF!="Alta",' RIESGOS DE GESTION'!#REF!="Mayor"),CONCATENATE("R5C",' RIESGOS DE GESTION'!#REF!),"")</f>
        <v>#REF!</v>
      </c>
      <c r="AE20" s="26" t="e">
        <f>IF(AND(' RIESGOS DE GESTION'!#REF!="Alta",' RIESGOS DE GESTION'!#REF!="Mayor"),CONCATENATE("R5C",' RIESGOS DE GESTION'!#REF!),"")</f>
        <v>#REF!</v>
      </c>
      <c r="AF20" s="26" t="e">
        <f>IF(AND(' RIESGOS DE GESTION'!#REF!="Alta",' RIESGOS DE GESTION'!#REF!="Mayor"),CONCATENATE("R5C",' RIESGOS DE GESTION'!#REF!),"")</f>
        <v>#REF!</v>
      </c>
      <c r="AG20" s="27" t="e">
        <f>IF(AND(' RIESGOS DE GESTION'!#REF!="Alta",' RIESGOS DE GESTION'!#REF!="Mayor"),CONCATENATE("R5C",' RIESGOS DE GESTION'!#REF!),"")</f>
        <v>#REF!</v>
      </c>
      <c r="AH20" s="28" t="e">
        <f>IF(AND(' RIESGOS DE GESTION'!#REF!="Alta",' RIESGOS DE GESTION'!#REF!="Catastrófico"),CONCATENATE("R5C",' RIESGOS DE GESTION'!#REF!),"")</f>
        <v>#REF!</v>
      </c>
      <c r="AI20" s="29" t="e">
        <f>IF(AND(' RIESGOS DE GESTION'!#REF!="Alta",' RIESGOS DE GESTION'!#REF!="Catastrófico"),CONCATENATE("R5C",' RIESGOS DE GESTION'!#REF!),"")</f>
        <v>#REF!</v>
      </c>
      <c r="AJ20" s="29" t="e">
        <f>IF(AND(' RIESGOS DE GESTION'!#REF!="Alta",' RIESGOS DE GESTION'!#REF!="Catastrófico"),CONCATENATE("R5C",' RIESGOS DE GESTION'!#REF!),"")</f>
        <v>#REF!</v>
      </c>
      <c r="AK20" s="29" t="e">
        <f>IF(AND(' RIESGOS DE GESTION'!#REF!="Alta",' RIESGOS DE GESTION'!#REF!="Catastrófico"),CONCATENATE("R5C",' RIESGOS DE GESTION'!#REF!),"")</f>
        <v>#REF!</v>
      </c>
      <c r="AL20" s="29" t="e">
        <f>IF(AND(' RIESGOS DE GESTION'!#REF!="Alta",' RIESGOS DE GESTION'!#REF!="Catastrófico"),CONCATENATE("R5C",' RIESGOS DE GESTION'!#REF!),"")</f>
        <v>#REF!</v>
      </c>
      <c r="AM20" s="30" t="e">
        <f>IF(AND(' RIESGOS DE GESTION'!#REF!="Alta",' RIESGOS DE GESTION'!#REF!="Catastrófico"),CONCATENATE("R5C",' RIESGOS DE GESTION'!#REF!),"")</f>
        <v>#REF!</v>
      </c>
      <c r="AN20" s="56"/>
      <c r="AO20" s="465"/>
      <c r="AP20" s="466"/>
      <c r="AQ20" s="466"/>
      <c r="AR20" s="466"/>
      <c r="AS20" s="466"/>
      <c r="AT20" s="467"/>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row>
    <row r="21" spans="1:76" ht="15" customHeight="1" x14ac:dyDescent="0.25">
      <c r="A21" s="56"/>
      <c r="B21" s="376"/>
      <c r="C21" s="376"/>
      <c r="D21" s="377"/>
      <c r="E21" s="475"/>
      <c r="F21" s="474"/>
      <c r="G21" s="474"/>
      <c r="H21" s="474"/>
      <c r="I21" s="474"/>
      <c r="J21" s="40" t="e">
        <f>IF(AND(' RIESGOS DE GESTION'!#REF!="Alta",' RIESGOS DE GESTION'!#REF!="Leve"),CONCATENATE("R6C",' RIESGOS DE GESTION'!#REF!),"")</f>
        <v>#REF!</v>
      </c>
      <c r="K21" s="41" t="e">
        <f>IF(AND(' RIESGOS DE GESTION'!#REF!="Alta",' RIESGOS DE GESTION'!#REF!="Leve"),CONCATENATE("R6C",' RIESGOS DE GESTION'!#REF!),"")</f>
        <v>#REF!</v>
      </c>
      <c r="L21" s="41" t="e">
        <f>IF(AND(' RIESGOS DE GESTION'!#REF!="Alta",' RIESGOS DE GESTION'!#REF!="Leve"),CONCATENATE("R6C",' RIESGOS DE GESTION'!#REF!),"")</f>
        <v>#REF!</v>
      </c>
      <c r="M21" s="41" t="e">
        <f>IF(AND(' RIESGOS DE GESTION'!#REF!="Alta",' RIESGOS DE GESTION'!#REF!="Leve"),CONCATENATE("R6C",' RIESGOS DE GESTION'!#REF!),"")</f>
        <v>#REF!</v>
      </c>
      <c r="N21" s="41" t="e">
        <f>IF(AND(' RIESGOS DE GESTION'!#REF!="Alta",' RIESGOS DE GESTION'!#REF!="Leve"),CONCATENATE("R6C",' RIESGOS DE GESTION'!#REF!),"")</f>
        <v>#REF!</v>
      </c>
      <c r="O21" s="42" t="e">
        <f>IF(AND(' RIESGOS DE GESTION'!#REF!="Alta",' RIESGOS DE GESTION'!#REF!="Leve"),CONCATENATE("R6C",' RIESGOS DE GESTION'!#REF!),"")</f>
        <v>#REF!</v>
      </c>
      <c r="P21" s="40" t="e">
        <f>IF(AND(' RIESGOS DE GESTION'!#REF!="Alta",' RIESGOS DE GESTION'!#REF!="Menor"),CONCATENATE("R6C",' RIESGOS DE GESTION'!#REF!),"")</f>
        <v>#REF!</v>
      </c>
      <c r="Q21" s="41" t="e">
        <f>IF(AND(' RIESGOS DE GESTION'!#REF!="Alta",' RIESGOS DE GESTION'!#REF!="Menor"),CONCATENATE("R6C",' RIESGOS DE GESTION'!#REF!),"")</f>
        <v>#REF!</v>
      </c>
      <c r="R21" s="41" t="e">
        <f>IF(AND(' RIESGOS DE GESTION'!#REF!="Alta",' RIESGOS DE GESTION'!#REF!="Menor"),CONCATENATE("R6C",' RIESGOS DE GESTION'!#REF!),"")</f>
        <v>#REF!</v>
      </c>
      <c r="S21" s="41" t="e">
        <f>IF(AND(' RIESGOS DE GESTION'!#REF!="Alta",' RIESGOS DE GESTION'!#REF!="Menor"),CONCATENATE("R6C",' RIESGOS DE GESTION'!#REF!),"")</f>
        <v>#REF!</v>
      </c>
      <c r="T21" s="41" t="e">
        <f>IF(AND(' RIESGOS DE GESTION'!#REF!="Alta",' RIESGOS DE GESTION'!#REF!="Menor"),CONCATENATE("R6C",' RIESGOS DE GESTION'!#REF!),"")</f>
        <v>#REF!</v>
      </c>
      <c r="U21" s="42" t="e">
        <f>IF(AND(' RIESGOS DE GESTION'!#REF!="Alta",' RIESGOS DE GESTION'!#REF!="Menor"),CONCATENATE("R6C",' RIESGOS DE GESTION'!#REF!),"")</f>
        <v>#REF!</v>
      </c>
      <c r="V21" s="25" t="e">
        <f>IF(AND(' RIESGOS DE GESTION'!#REF!="Alta",' RIESGOS DE GESTION'!#REF!="Moderado"),CONCATENATE("R6C",' RIESGOS DE GESTION'!#REF!),"")</f>
        <v>#REF!</v>
      </c>
      <c r="W21" s="26" t="e">
        <f>IF(AND(' RIESGOS DE GESTION'!#REF!="Alta",' RIESGOS DE GESTION'!#REF!="Moderado"),CONCATENATE("R6C",' RIESGOS DE GESTION'!#REF!),"")</f>
        <v>#REF!</v>
      </c>
      <c r="X21" s="26" t="e">
        <f>IF(AND(' RIESGOS DE GESTION'!#REF!="Alta",' RIESGOS DE GESTION'!#REF!="Moderado"),CONCATENATE("R6C",' RIESGOS DE GESTION'!#REF!),"")</f>
        <v>#REF!</v>
      </c>
      <c r="Y21" s="26" t="e">
        <f>IF(AND(' RIESGOS DE GESTION'!#REF!="Alta",' RIESGOS DE GESTION'!#REF!="Moderado"),CONCATENATE("R6C",' RIESGOS DE GESTION'!#REF!),"")</f>
        <v>#REF!</v>
      </c>
      <c r="Z21" s="26" t="e">
        <f>IF(AND(' RIESGOS DE GESTION'!#REF!="Alta",' RIESGOS DE GESTION'!#REF!="Moderado"),CONCATENATE("R6C",' RIESGOS DE GESTION'!#REF!),"")</f>
        <v>#REF!</v>
      </c>
      <c r="AA21" s="27" t="e">
        <f>IF(AND(' RIESGOS DE GESTION'!#REF!="Alta",' RIESGOS DE GESTION'!#REF!="Moderado"),CONCATENATE("R6C",' RIESGOS DE GESTION'!#REF!),"")</f>
        <v>#REF!</v>
      </c>
      <c r="AB21" s="25" t="e">
        <f>IF(AND(' RIESGOS DE GESTION'!#REF!="Alta",' RIESGOS DE GESTION'!#REF!="Mayor"),CONCATENATE("R6C",' RIESGOS DE GESTION'!#REF!),"")</f>
        <v>#REF!</v>
      </c>
      <c r="AC21" s="26" t="e">
        <f>IF(AND(' RIESGOS DE GESTION'!#REF!="Alta",' RIESGOS DE GESTION'!#REF!="Mayor"),CONCATENATE("R6C",' RIESGOS DE GESTION'!#REF!),"")</f>
        <v>#REF!</v>
      </c>
      <c r="AD21" s="26" t="e">
        <f>IF(AND(' RIESGOS DE GESTION'!#REF!="Alta",' RIESGOS DE GESTION'!#REF!="Mayor"),CONCATENATE("R6C",' RIESGOS DE GESTION'!#REF!),"")</f>
        <v>#REF!</v>
      </c>
      <c r="AE21" s="26" t="e">
        <f>IF(AND(' RIESGOS DE GESTION'!#REF!="Alta",' RIESGOS DE GESTION'!#REF!="Mayor"),CONCATENATE("R6C",' RIESGOS DE GESTION'!#REF!),"")</f>
        <v>#REF!</v>
      </c>
      <c r="AF21" s="26" t="e">
        <f>IF(AND(' RIESGOS DE GESTION'!#REF!="Alta",' RIESGOS DE GESTION'!#REF!="Mayor"),CONCATENATE("R6C",' RIESGOS DE GESTION'!#REF!),"")</f>
        <v>#REF!</v>
      </c>
      <c r="AG21" s="27" t="e">
        <f>IF(AND(' RIESGOS DE GESTION'!#REF!="Alta",' RIESGOS DE GESTION'!#REF!="Mayor"),CONCATENATE("R6C",' RIESGOS DE GESTION'!#REF!),"")</f>
        <v>#REF!</v>
      </c>
      <c r="AH21" s="28" t="e">
        <f>IF(AND(' RIESGOS DE GESTION'!#REF!="Alta",' RIESGOS DE GESTION'!#REF!="Catastrófico"),CONCATENATE("R6C",' RIESGOS DE GESTION'!#REF!),"")</f>
        <v>#REF!</v>
      </c>
      <c r="AI21" s="29" t="e">
        <f>IF(AND(' RIESGOS DE GESTION'!#REF!="Alta",' RIESGOS DE GESTION'!#REF!="Catastrófico"),CONCATENATE("R6C",' RIESGOS DE GESTION'!#REF!),"")</f>
        <v>#REF!</v>
      </c>
      <c r="AJ21" s="29" t="e">
        <f>IF(AND(' RIESGOS DE GESTION'!#REF!="Alta",' RIESGOS DE GESTION'!#REF!="Catastrófico"),CONCATENATE("R6C",' RIESGOS DE GESTION'!#REF!),"")</f>
        <v>#REF!</v>
      </c>
      <c r="AK21" s="29" t="e">
        <f>IF(AND(' RIESGOS DE GESTION'!#REF!="Alta",' RIESGOS DE GESTION'!#REF!="Catastrófico"),CONCATENATE("R6C",' RIESGOS DE GESTION'!#REF!),"")</f>
        <v>#REF!</v>
      </c>
      <c r="AL21" s="29" t="e">
        <f>IF(AND(' RIESGOS DE GESTION'!#REF!="Alta",' RIESGOS DE GESTION'!#REF!="Catastrófico"),CONCATENATE("R6C",' RIESGOS DE GESTION'!#REF!),"")</f>
        <v>#REF!</v>
      </c>
      <c r="AM21" s="30" t="e">
        <f>IF(AND(' RIESGOS DE GESTION'!#REF!="Alta",' RIESGOS DE GESTION'!#REF!="Catastrófico"),CONCATENATE("R6C",' RIESGOS DE GESTION'!#REF!),"")</f>
        <v>#REF!</v>
      </c>
      <c r="AN21" s="56"/>
      <c r="AO21" s="465"/>
      <c r="AP21" s="466"/>
      <c r="AQ21" s="466"/>
      <c r="AR21" s="466"/>
      <c r="AS21" s="466"/>
      <c r="AT21" s="467"/>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row>
    <row r="22" spans="1:76" ht="15" customHeight="1" x14ac:dyDescent="0.25">
      <c r="A22" s="56"/>
      <c r="B22" s="376"/>
      <c r="C22" s="376"/>
      <c r="D22" s="377"/>
      <c r="E22" s="475"/>
      <c r="F22" s="474"/>
      <c r="G22" s="474"/>
      <c r="H22" s="474"/>
      <c r="I22" s="474"/>
      <c r="J22" s="40" t="e">
        <f>IF(AND(' RIESGOS DE GESTION'!#REF!="Alta",' RIESGOS DE GESTION'!#REF!="Leve"),CONCATENATE("R7C",' RIESGOS DE GESTION'!#REF!),"")</f>
        <v>#REF!</v>
      </c>
      <c r="K22" s="41" t="e">
        <f>IF(AND(' RIESGOS DE GESTION'!#REF!="Alta",' RIESGOS DE GESTION'!#REF!="Leve"),CONCATENATE("R7C",' RIESGOS DE GESTION'!#REF!),"")</f>
        <v>#REF!</v>
      </c>
      <c r="L22" s="41" t="e">
        <f>IF(AND(' RIESGOS DE GESTION'!#REF!="Alta",' RIESGOS DE GESTION'!#REF!="Leve"),CONCATENATE("R7C",' RIESGOS DE GESTION'!#REF!),"")</f>
        <v>#REF!</v>
      </c>
      <c r="M22" s="41" t="e">
        <f>IF(AND(' RIESGOS DE GESTION'!#REF!="Alta",' RIESGOS DE GESTION'!#REF!="Leve"),CONCATENATE("R7C",' RIESGOS DE GESTION'!#REF!),"")</f>
        <v>#REF!</v>
      </c>
      <c r="N22" s="41" t="e">
        <f>IF(AND(' RIESGOS DE GESTION'!#REF!="Alta",' RIESGOS DE GESTION'!#REF!="Leve"),CONCATENATE("R7C",' RIESGOS DE GESTION'!#REF!),"")</f>
        <v>#REF!</v>
      </c>
      <c r="O22" s="42" t="e">
        <f>IF(AND(' RIESGOS DE GESTION'!#REF!="Alta",' RIESGOS DE GESTION'!#REF!="Leve"),CONCATENATE("R7C",' RIESGOS DE GESTION'!#REF!),"")</f>
        <v>#REF!</v>
      </c>
      <c r="P22" s="40" t="e">
        <f>IF(AND(' RIESGOS DE GESTION'!#REF!="Alta",' RIESGOS DE GESTION'!#REF!="Menor"),CONCATENATE("R7C",' RIESGOS DE GESTION'!#REF!),"")</f>
        <v>#REF!</v>
      </c>
      <c r="Q22" s="41" t="e">
        <f>IF(AND(' RIESGOS DE GESTION'!#REF!="Alta",' RIESGOS DE GESTION'!#REF!="Menor"),CONCATENATE("R7C",' RIESGOS DE GESTION'!#REF!),"")</f>
        <v>#REF!</v>
      </c>
      <c r="R22" s="41" t="e">
        <f>IF(AND(' RIESGOS DE GESTION'!#REF!="Alta",' RIESGOS DE GESTION'!#REF!="Menor"),CONCATENATE("R7C",' RIESGOS DE GESTION'!#REF!),"")</f>
        <v>#REF!</v>
      </c>
      <c r="S22" s="41" t="e">
        <f>IF(AND(' RIESGOS DE GESTION'!#REF!="Alta",' RIESGOS DE GESTION'!#REF!="Menor"),CONCATENATE("R7C",' RIESGOS DE GESTION'!#REF!),"")</f>
        <v>#REF!</v>
      </c>
      <c r="T22" s="41" t="e">
        <f>IF(AND(' RIESGOS DE GESTION'!#REF!="Alta",' RIESGOS DE GESTION'!#REF!="Menor"),CONCATENATE("R7C",' RIESGOS DE GESTION'!#REF!),"")</f>
        <v>#REF!</v>
      </c>
      <c r="U22" s="42" t="e">
        <f>IF(AND(' RIESGOS DE GESTION'!#REF!="Alta",' RIESGOS DE GESTION'!#REF!="Menor"),CONCATENATE("R7C",' RIESGOS DE GESTION'!#REF!),"")</f>
        <v>#REF!</v>
      </c>
      <c r="V22" s="25" t="e">
        <f>IF(AND(' RIESGOS DE GESTION'!#REF!="Alta",' RIESGOS DE GESTION'!#REF!="Moderado"),CONCATENATE("R7C",' RIESGOS DE GESTION'!#REF!),"")</f>
        <v>#REF!</v>
      </c>
      <c r="W22" s="26" t="e">
        <f>IF(AND(' RIESGOS DE GESTION'!#REF!="Alta",' RIESGOS DE GESTION'!#REF!="Moderado"),CONCATENATE("R7C",' RIESGOS DE GESTION'!#REF!),"")</f>
        <v>#REF!</v>
      </c>
      <c r="X22" s="26" t="e">
        <f>IF(AND(' RIESGOS DE GESTION'!#REF!="Alta",' RIESGOS DE GESTION'!#REF!="Moderado"),CONCATENATE("R7C",' RIESGOS DE GESTION'!#REF!),"")</f>
        <v>#REF!</v>
      </c>
      <c r="Y22" s="26" t="e">
        <f>IF(AND(' RIESGOS DE GESTION'!#REF!="Alta",' RIESGOS DE GESTION'!#REF!="Moderado"),CONCATENATE("R7C",' RIESGOS DE GESTION'!#REF!),"")</f>
        <v>#REF!</v>
      </c>
      <c r="Z22" s="26" t="e">
        <f>IF(AND(' RIESGOS DE GESTION'!#REF!="Alta",' RIESGOS DE GESTION'!#REF!="Moderado"),CONCATENATE("R7C",' RIESGOS DE GESTION'!#REF!),"")</f>
        <v>#REF!</v>
      </c>
      <c r="AA22" s="27" t="e">
        <f>IF(AND(' RIESGOS DE GESTION'!#REF!="Alta",' RIESGOS DE GESTION'!#REF!="Moderado"),CONCATENATE("R7C",' RIESGOS DE GESTION'!#REF!),"")</f>
        <v>#REF!</v>
      </c>
      <c r="AB22" s="25" t="e">
        <f>IF(AND(' RIESGOS DE GESTION'!#REF!="Alta",' RIESGOS DE GESTION'!#REF!="Mayor"),CONCATENATE("R7C",' RIESGOS DE GESTION'!#REF!),"")</f>
        <v>#REF!</v>
      </c>
      <c r="AC22" s="26" t="e">
        <f>IF(AND(' RIESGOS DE GESTION'!#REF!="Alta",' RIESGOS DE GESTION'!#REF!="Mayor"),CONCATENATE("R7C",' RIESGOS DE GESTION'!#REF!),"")</f>
        <v>#REF!</v>
      </c>
      <c r="AD22" s="26" t="e">
        <f>IF(AND(' RIESGOS DE GESTION'!#REF!="Alta",' RIESGOS DE GESTION'!#REF!="Mayor"),CONCATENATE("R7C",' RIESGOS DE GESTION'!#REF!),"")</f>
        <v>#REF!</v>
      </c>
      <c r="AE22" s="26" t="e">
        <f>IF(AND(' RIESGOS DE GESTION'!#REF!="Alta",' RIESGOS DE GESTION'!#REF!="Mayor"),CONCATENATE("R7C",' RIESGOS DE GESTION'!#REF!),"")</f>
        <v>#REF!</v>
      </c>
      <c r="AF22" s="26" t="e">
        <f>IF(AND(' RIESGOS DE GESTION'!#REF!="Alta",' RIESGOS DE GESTION'!#REF!="Mayor"),CONCATENATE("R7C",' RIESGOS DE GESTION'!#REF!),"")</f>
        <v>#REF!</v>
      </c>
      <c r="AG22" s="27" t="e">
        <f>IF(AND(' RIESGOS DE GESTION'!#REF!="Alta",' RIESGOS DE GESTION'!#REF!="Mayor"),CONCATENATE("R7C",' RIESGOS DE GESTION'!#REF!),"")</f>
        <v>#REF!</v>
      </c>
      <c r="AH22" s="28" t="e">
        <f>IF(AND(' RIESGOS DE GESTION'!#REF!="Alta",' RIESGOS DE GESTION'!#REF!="Catastrófico"),CONCATENATE("R7C",' RIESGOS DE GESTION'!#REF!),"")</f>
        <v>#REF!</v>
      </c>
      <c r="AI22" s="29" t="e">
        <f>IF(AND(' RIESGOS DE GESTION'!#REF!="Alta",' RIESGOS DE GESTION'!#REF!="Catastrófico"),CONCATENATE("R7C",' RIESGOS DE GESTION'!#REF!),"")</f>
        <v>#REF!</v>
      </c>
      <c r="AJ22" s="29" t="e">
        <f>IF(AND(' RIESGOS DE GESTION'!#REF!="Alta",' RIESGOS DE GESTION'!#REF!="Catastrófico"),CONCATENATE("R7C",' RIESGOS DE GESTION'!#REF!),"")</f>
        <v>#REF!</v>
      </c>
      <c r="AK22" s="29" t="e">
        <f>IF(AND(' RIESGOS DE GESTION'!#REF!="Alta",' RIESGOS DE GESTION'!#REF!="Catastrófico"),CONCATENATE("R7C",' RIESGOS DE GESTION'!#REF!),"")</f>
        <v>#REF!</v>
      </c>
      <c r="AL22" s="29" t="e">
        <f>IF(AND(' RIESGOS DE GESTION'!#REF!="Alta",' RIESGOS DE GESTION'!#REF!="Catastrófico"),CONCATENATE("R7C",' RIESGOS DE GESTION'!#REF!),"")</f>
        <v>#REF!</v>
      </c>
      <c r="AM22" s="30" t="e">
        <f>IF(AND(' RIESGOS DE GESTION'!#REF!="Alta",' RIESGOS DE GESTION'!#REF!="Catastrófico"),CONCATENATE("R7C",' RIESGOS DE GESTION'!#REF!),"")</f>
        <v>#REF!</v>
      </c>
      <c r="AN22" s="56"/>
      <c r="AO22" s="465"/>
      <c r="AP22" s="466"/>
      <c r="AQ22" s="466"/>
      <c r="AR22" s="466"/>
      <c r="AS22" s="466"/>
      <c r="AT22" s="467"/>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row>
    <row r="23" spans="1:76" ht="15" customHeight="1" x14ac:dyDescent="0.25">
      <c r="A23" s="56"/>
      <c r="B23" s="376"/>
      <c r="C23" s="376"/>
      <c r="D23" s="377"/>
      <c r="E23" s="475"/>
      <c r="F23" s="474"/>
      <c r="G23" s="474"/>
      <c r="H23" s="474"/>
      <c r="I23" s="474"/>
      <c r="J23" s="40" t="e">
        <f>IF(AND(' RIESGOS DE GESTION'!#REF!="Alta",' RIESGOS DE GESTION'!#REF!="Leve"),CONCATENATE("R8C",' RIESGOS DE GESTION'!#REF!),"")</f>
        <v>#REF!</v>
      </c>
      <c r="K23" s="41" t="e">
        <f>IF(AND(' RIESGOS DE GESTION'!#REF!="Alta",' RIESGOS DE GESTION'!#REF!="Leve"),CONCATENATE("R8C",' RIESGOS DE GESTION'!#REF!),"")</f>
        <v>#REF!</v>
      </c>
      <c r="L23" s="41" t="e">
        <f>IF(AND(' RIESGOS DE GESTION'!#REF!="Alta",' RIESGOS DE GESTION'!#REF!="Leve"),CONCATENATE("R8C",' RIESGOS DE GESTION'!#REF!),"")</f>
        <v>#REF!</v>
      </c>
      <c r="M23" s="41" t="e">
        <f>IF(AND(' RIESGOS DE GESTION'!#REF!="Alta",' RIESGOS DE GESTION'!#REF!="Leve"),CONCATENATE("R8C",' RIESGOS DE GESTION'!#REF!),"")</f>
        <v>#REF!</v>
      </c>
      <c r="N23" s="41" t="e">
        <f>IF(AND(' RIESGOS DE GESTION'!#REF!="Alta",' RIESGOS DE GESTION'!#REF!="Leve"),CONCATENATE("R8C",' RIESGOS DE GESTION'!#REF!),"")</f>
        <v>#REF!</v>
      </c>
      <c r="O23" s="42" t="e">
        <f>IF(AND(' RIESGOS DE GESTION'!#REF!="Alta",' RIESGOS DE GESTION'!#REF!="Leve"),CONCATENATE("R8C",' RIESGOS DE GESTION'!#REF!),"")</f>
        <v>#REF!</v>
      </c>
      <c r="P23" s="40" t="e">
        <f>IF(AND(' RIESGOS DE GESTION'!#REF!="Alta",' RIESGOS DE GESTION'!#REF!="Menor"),CONCATENATE("R8C",' RIESGOS DE GESTION'!#REF!),"")</f>
        <v>#REF!</v>
      </c>
      <c r="Q23" s="41" t="e">
        <f>IF(AND(' RIESGOS DE GESTION'!#REF!="Alta",' RIESGOS DE GESTION'!#REF!="Menor"),CONCATENATE("R8C",' RIESGOS DE GESTION'!#REF!),"")</f>
        <v>#REF!</v>
      </c>
      <c r="R23" s="41" t="e">
        <f>IF(AND(' RIESGOS DE GESTION'!#REF!="Alta",' RIESGOS DE GESTION'!#REF!="Menor"),CONCATENATE("R8C",' RIESGOS DE GESTION'!#REF!),"")</f>
        <v>#REF!</v>
      </c>
      <c r="S23" s="41" t="e">
        <f>IF(AND(' RIESGOS DE GESTION'!#REF!="Alta",' RIESGOS DE GESTION'!#REF!="Menor"),CONCATENATE("R8C",' RIESGOS DE GESTION'!#REF!),"")</f>
        <v>#REF!</v>
      </c>
      <c r="T23" s="41" t="e">
        <f>IF(AND(' RIESGOS DE GESTION'!#REF!="Alta",' RIESGOS DE GESTION'!#REF!="Menor"),CONCATENATE("R8C",' RIESGOS DE GESTION'!#REF!),"")</f>
        <v>#REF!</v>
      </c>
      <c r="U23" s="42" t="e">
        <f>IF(AND(' RIESGOS DE GESTION'!#REF!="Alta",' RIESGOS DE GESTION'!#REF!="Menor"),CONCATENATE("R8C",' RIESGOS DE GESTION'!#REF!),"")</f>
        <v>#REF!</v>
      </c>
      <c r="V23" s="25" t="e">
        <f>IF(AND(' RIESGOS DE GESTION'!#REF!="Alta",' RIESGOS DE GESTION'!#REF!="Moderado"),CONCATENATE("R8C",' RIESGOS DE GESTION'!#REF!),"")</f>
        <v>#REF!</v>
      </c>
      <c r="W23" s="26" t="e">
        <f>IF(AND(' RIESGOS DE GESTION'!#REF!="Alta",' RIESGOS DE GESTION'!#REF!="Moderado"),CONCATENATE("R8C",' RIESGOS DE GESTION'!#REF!),"")</f>
        <v>#REF!</v>
      </c>
      <c r="X23" s="26" t="e">
        <f>IF(AND(' RIESGOS DE GESTION'!#REF!="Alta",' RIESGOS DE GESTION'!#REF!="Moderado"),CONCATENATE("R8C",' RIESGOS DE GESTION'!#REF!),"")</f>
        <v>#REF!</v>
      </c>
      <c r="Y23" s="26" t="e">
        <f>IF(AND(' RIESGOS DE GESTION'!#REF!="Alta",' RIESGOS DE GESTION'!#REF!="Moderado"),CONCATENATE("R8C",' RIESGOS DE GESTION'!#REF!),"")</f>
        <v>#REF!</v>
      </c>
      <c r="Z23" s="26" t="e">
        <f>IF(AND(' RIESGOS DE GESTION'!#REF!="Alta",' RIESGOS DE GESTION'!#REF!="Moderado"),CONCATENATE("R8C",' RIESGOS DE GESTION'!#REF!),"")</f>
        <v>#REF!</v>
      </c>
      <c r="AA23" s="27" t="e">
        <f>IF(AND(' RIESGOS DE GESTION'!#REF!="Alta",' RIESGOS DE GESTION'!#REF!="Moderado"),CONCATENATE("R8C",' RIESGOS DE GESTION'!#REF!),"")</f>
        <v>#REF!</v>
      </c>
      <c r="AB23" s="25" t="e">
        <f>IF(AND(' RIESGOS DE GESTION'!#REF!="Alta",' RIESGOS DE GESTION'!#REF!="Mayor"),CONCATENATE("R8C",' RIESGOS DE GESTION'!#REF!),"")</f>
        <v>#REF!</v>
      </c>
      <c r="AC23" s="26" t="e">
        <f>IF(AND(' RIESGOS DE GESTION'!#REF!="Alta",' RIESGOS DE GESTION'!#REF!="Mayor"),CONCATENATE("R8C",' RIESGOS DE GESTION'!#REF!),"")</f>
        <v>#REF!</v>
      </c>
      <c r="AD23" s="26" t="e">
        <f>IF(AND(' RIESGOS DE GESTION'!#REF!="Alta",' RIESGOS DE GESTION'!#REF!="Mayor"),CONCATENATE("R8C",' RIESGOS DE GESTION'!#REF!),"")</f>
        <v>#REF!</v>
      </c>
      <c r="AE23" s="26" t="e">
        <f>IF(AND(' RIESGOS DE GESTION'!#REF!="Alta",' RIESGOS DE GESTION'!#REF!="Mayor"),CONCATENATE("R8C",' RIESGOS DE GESTION'!#REF!),"")</f>
        <v>#REF!</v>
      </c>
      <c r="AF23" s="26" t="e">
        <f>IF(AND(' RIESGOS DE GESTION'!#REF!="Alta",' RIESGOS DE GESTION'!#REF!="Mayor"),CONCATENATE("R8C",' RIESGOS DE GESTION'!#REF!),"")</f>
        <v>#REF!</v>
      </c>
      <c r="AG23" s="27" t="e">
        <f>IF(AND(' RIESGOS DE GESTION'!#REF!="Alta",' RIESGOS DE GESTION'!#REF!="Mayor"),CONCATENATE("R8C",' RIESGOS DE GESTION'!#REF!),"")</f>
        <v>#REF!</v>
      </c>
      <c r="AH23" s="28" t="e">
        <f>IF(AND(' RIESGOS DE GESTION'!#REF!="Alta",' RIESGOS DE GESTION'!#REF!="Catastrófico"),CONCATENATE("R8C",' RIESGOS DE GESTION'!#REF!),"")</f>
        <v>#REF!</v>
      </c>
      <c r="AI23" s="29" t="e">
        <f>IF(AND(' RIESGOS DE GESTION'!#REF!="Alta",' RIESGOS DE GESTION'!#REF!="Catastrófico"),CONCATENATE("R8C",' RIESGOS DE GESTION'!#REF!),"")</f>
        <v>#REF!</v>
      </c>
      <c r="AJ23" s="29" t="e">
        <f>IF(AND(' RIESGOS DE GESTION'!#REF!="Alta",' RIESGOS DE GESTION'!#REF!="Catastrófico"),CONCATENATE("R8C",' RIESGOS DE GESTION'!#REF!),"")</f>
        <v>#REF!</v>
      </c>
      <c r="AK23" s="29" t="e">
        <f>IF(AND(' RIESGOS DE GESTION'!#REF!="Alta",' RIESGOS DE GESTION'!#REF!="Catastrófico"),CONCATENATE("R8C",' RIESGOS DE GESTION'!#REF!),"")</f>
        <v>#REF!</v>
      </c>
      <c r="AL23" s="29" t="e">
        <f>IF(AND(' RIESGOS DE GESTION'!#REF!="Alta",' RIESGOS DE GESTION'!#REF!="Catastrófico"),CONCATENATE("R8C",' RIESGOS DE GESTION'!#REF!),"")</f>
        <v>#REF!</v>
      </c>
      <c r="AM23" s="30" t="e">
        <f>IF(AND(' RIESGOS DE GESTION'!#REF!="Alta",' RIESGOS DE GESTION'!#REF!="Catastrófico"),CONCATENATE("R8C",' RIESGOS DE GESTION'!#REF!),"")</f>
        <v>#REF!</v>
      </c>
      <c r="AN23" s="56"/>
      <c r="AO23" s="465"/>
      <c r="AP23" s="466"/>
      <c r="AQ23" s="466"/>
      <c r="AR23" s="466"/>
      <c r="AS23" s="466"/>
      <c r="AT23" s="467"/>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row>
    <row r="24" spans="1:76" ht="15" customHeight="1" x14ac:dyDescent="0.25">
      <c r="A24" s="56"/>
      <c r="B24" s="376"/>
      <c r="C24" s="376"/>
      <c r="D24" s="377"/>
      <c r="E24" s="475"/>
      <c r="F24" s="474"/>
      <c r="G24" s="474"/>
      <c r="H24" s="474"/>
      <c r="I24" s="474"/>
      <c r="J24" s="40" t="e">
        <f>IF(AND(' RIESGOS DE GESTION'!#REF!="Alta",' RIESGOS DE GESTION'!#REF!="Leve"),CONCATENATE("R9C",' RIESGOS DE GESTION'!#REF!),"")</f>
        <v>#REF!</v>
      </c>
      <c r="K24" s="41" t="e">
        <f>IF(AND(' RIESGOS DE GESTION'!#REF!="Alta",' RIESGOS DE GESTION'!#REF!="Leve"),CONCATENATE("R9C",' RIESGOS DE GESTION'!#REF!),"")</f>
        <v>#REF!</v>
      </c>
      <c r="L24" s="41" t="e">
        <f>IF(AND(' RIESGOS DE GESTION'!#REF!="Alta",' RIESGOS DE GESTION'!#REF!="Leve"),CONCATENATE("R9C",' RIESGOS DE GESTION'!#REF!),"")</f>
        <v>#REF!</v>
      </c>
      <c r="M24" s="41" t="e">
        <f>IF(AND(' RIESGOS DE GESTION'!#REF!="Alta",' RIESGOS DE GESTION'!#REF!="Leve"),CONCATENATE("R9C",' RIESGOS DE GESTION'!#REF!),"")</f>
        <v>#REF!</v>
      </c>
      <c r="N24" s="41" t="e">
        <f>IF(AND(' RIESGOS DE GESTION'!#REF!="Alta",' RIESGOS DE GESTION'!#REF!="Leve"),CONCATENATE("R9C",' RIESGOS DE GESTION'!#REF!),"")</f>
        <v>#REF!</v>
      </c>
      <c r="O24" s="42" t="e">
        <f>IF(AND(' RIESGOS DE GESTION'!#REF!="Alta",' RIESGOS DE GESTION'!#REF!="Leve"),CONCATENATE("R9C",' RIESGOS DE GESTION'!#REF!),"")</f>
        <v>#REF!</v>
      </c>
      <c r="P24" s="40" t="e">
        <f>IF(AND(' RIESGOS DE GESTION'!#REF!="Alta",' RIESGOS DE GESTION'!#REF!="Menor"),CONCATENATE("R9C",' RIESGOS DE GESTION'!#REF!),"")</f>
        <v>#REF!</v>
      </c>
      <c r="Q24" s="41" t="e">
        <f>IF(AND(' RIESGOS DE GESTION'!#REF!="Alta",' RIESGOS DE GESTION'!#REF!="Menor"),CONCATENATE("R9C",' RIESGOS DE GESTION'!#REF!),"")</f>
        <v>#REF!</v>
      </c>
      <c r="R24" s="41" t="e">
        <f>IF(AND(' RIESGOS DE GESTION'!#REF!="Alta",' RIESGOS DE GESTION'!#REF!="Menor"),CONCATENATE("R9C",' RIESGOS DE GESTION'!#REF!),"")</f>
        <v>#REF!</v>
      </c>
      <c r="S24" s="41" t="e">
        <f>IF(AND(' RIESGOS DE GESTION'!#REF!="Alta",' RIESGOS DE GESTION'!#REF!="Menor"),CONCATENATE("R9C",' RIESGOS DE GESTION'!#REF!),"")</f>
        <v>#REF!</v>
      </c>
      <c r="T24" s="41" t="e">
        <f>IF(AND(' RIESGOS DE GESTION'!#REF!="Alta",' RIESGOS DE GESTION'!#REF!="Menor"),CONCATENATE("R9C",' RIESGOS DE GESTION'!#REF!),"")</f>
        <v>#REF!</v>
      </c>
      <c r="U24" s="42" t="e">
        <f>IF(AND(' RIESGOS DE GESTION'!#REF!="Alta",' RIESGOS DE GESTION'!#REF!="Menor"),CONCATENATE("R9C",' RIESGOS DE GESTION'!#REF!),"")</f>
        <v>#REF!</v>
      </c>
      <c r="V24" s="25" t="e">
        <f>IF(AND(' RIESGOS DE GESTION'!#REF!="Alta",' RIESGOS DE GESTION'!#REF!="Moderado"),CONCATENATE("R9C",' RIESGOS DE GESTION'!#REF!),"")</f>
        <v>#REF!</v>
      </c>
      <c r="W24" s="26" t="e">
        <f>IF(AND(' RIESGOS DE GESTION'!#REF!="Alta",' RIESGOS DE GESTION'!#REF!="Moderado"),CONCATENATE("R9C",' RIESGOS DE GESTION'!#REF!),"")</f>
        <v>#REF!</v>
      </c>
      <c r="X24" s="26" t="e">
        <f>IF(AND(' RIESGOS DE GESTION'!#REF!="Alta",' RIESGOS DE GESTION'!#REF!="Moderado"),CONCATENATE("R9C",' RIESGOS DE GESTION'!#REF!),"")</f>
        <v>#REF!</v>
      </c>
      <c r="Y24" s="26" t="e">
        <f>IF(AND(' RIESGOS DE GESTION'!#REF!="Alta",' RIESGOS DE GESTION'!#REF!="Moderado"),CONCATENATE("R9C",' RIESGOS DE GESTION'!#REF!),"")</f>
        <v>#REF!</v>
      </c>
      <c r="Z24" s="26" t="e">
        <f>IF(AND(' RIESGOS DE GESTION'!#REF!="Alta",' RIESGOS DE GESTION'!#REF!="Moderado"),CONCATENATE("R9C",' RIESGOS DE GESTION'!#REF!),"")</f>
        <v>#REF!</v>
      </c>
      <c r="AA24" s="27" t="e">
        <f>IF(AND(' RIESGOS DE GESTION'!#REF!="Alta",' RIESGOS DE GESTION'!#REF!="Moderado"),CONCATENATE("R9C",' RIESGOS DE GESTION'!#REF!),"")</f>
        <v>#REF!</v>
      </c>
      <c r="AB24" s="25" t="e">
        <f>IF(AND(' RIESGOS DE GESTION'!#REF!="Alta",' RIESGOS DE GESTION'!#REF!="Mayor"),CONCATENATE("R9C",' RIESGOS DE GESTION'!#REF!),"")</f>
        <v>#REF!</v>
      </c>
      <c r="AC24" s="26" t="e">
        <f>IF(AND(' RIESGOS DE GESTION'!#REF!="Alta",' RIESGOS DE GESTION'!#REF!="Mayor"),CONCATENATE("R9C",' RIESGOS DE GESTION'!#REF!),"")</f>
        <v>#REF!</v>
      </c>
      <c r="AD24" s="26" t="e">
        <f>IF(AND(' RIESGOS DE GESTION'!#REF!="Alta",' RIESGOS DE GESTION'!#REF!="Mayor"),CONCATENATE("R9C",' RIESGOS DE GESTION'!#REF!),"")</f>
        <v>#REF!</v>
      </c>
      <c r="AE24" s="26" t="e">
        <f>IF(AND(' RIESGOS DE GESTION'!#REF!="Alta",' RIESGOS DE GESTION'!#REF!="Mayor"),CONCATENATE("R9C",' RIESGOS DE GESTION'!#REF!),"")</f>
        <v>#REF!</v>
      </c>
      <c r="AF24" s="26" t="e">
        <f>IF(AND(' RIESGOS DE GESTION'!#REF!="Alta",' RIESGOS DE GESTION'!#REF!="Mayor"),CONCATENATE("R9C",' RIESGOS DE GESTION'!#REF!),"")</f>
        <v>#REF!</v>
      </c>
      <c r="AG24" s="27" t="e">
        <f>IF(AND(' RIESGOS DE GESTION'!#REF!="Alta",' RIESGOS DE GESTION'!#REF!="Mayor"),CONCATENATE("R9C",' RIESGOS DE GESTION'!#REF!),"")</f>
        <v>#REF!</v>
      </c>
      <c r="AH24" s="28" t="e">
        <f>IF(AND(' RIESGOS DE GESTION'!#REF!="Alta",' RIESGOS DE GESTION'!#REF!="Catastrófico"),CONCATENATE("R9C",' RIESGOS DE GESTION'!#REF!),"")</f>
        <v>#REF!</v>
      </c>
      <c r="AI24" s="29" t="e">
        <f>IF(AND(' RIESGOS DE GESTION'!#REF!="Alta",' RIESGOS DE GESTION'!#REF!="Catastrófico"),CONCATENATE("R9C",' RIESGOS DE GESTION'!#REF!),"")</f>
        <v>#REF!</v>
      </c>
      <c r="AJ24" s="29" t="e">
        <f>IF(AND(' RIESGOS DE GESTION'!#REF!="Alta",' RIESGOS DE GESTION'!#REF!="Catastrófico"),CONCATENATE("R9C",' RIESGOS DE GESTION'!#REF!),"")</f>
        <v>#REF!</v>
      </c>
      <c r="AK24" s="29" t="e">
        <f>IF(AND(' RIESGOS DE GESTION'!#REF!="Alta",' RIESGOS DE GESTION'!#REF!="Catastrófico"),CONCATENATE("R9C",' RIESGOS DE GESTION'!#REF!),"")</f>
        <v>#REF!</v>
      </c>
      <c r="AL24" s="29" t="e">
        <f>IF(AND(' RIESGOS DE GESTION'!#REF!="Alta",' RIESGOS DE GESTION'!#REF!="Catastrófico"),CONCATENATE("R9C",' RIESGOS DE GESTION'!#REF!),"")</f>
        <v>#REF!</v>
      </c>
      <c r="AM24" s="30" t="e">
        <f>IF(AND(' RIESGOS DE GESTION'!#REF!="Alta",' RIESGOS DE GESTION'!#REF!="Catastrófico"),CONCATENATE("R9C",' RIESGOS DE GESTION'!#REF!),"")</f>
        <v>#REF!</v>
      </c>
      <c r="AN24" s="56"/>
      <c r="AO24" s="465"/>
      <c r="AP24" s="466"/>
      <c r="AQ24" s="466"/>
      <c r="AR24" s="466"/>
      <c r="AS24" s="466"/>
      <c r="AT24" s="467"/>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row>
    <row r="25" spans="1:76" ht="15.75" customHeight="1" thickBot="1" x14ac:dyDescent="0.3">
      <c r="A25" s="56"/>
      <c r="B25" s="376"/>
      <c r="C25" s="376"/>
      <c r="D25" s="377"/>
      <c r="E25" s="476"/>
      <c r="F25" s="477"/>
      <c r="G25" s="477"/>
      <c r="H25" s="477"/>
      <c r="I25" s="477"/>
      <c r="J25" s="43" t="e">
        <f>IF(AND(' RIESGOS DE GESTION'!#REF!="Alta",' RIESGOS DE GESTION'!#REF!="Leve"),CONCATENATE("R10C",' RIESGOS DE GESTION'!#REF!),"")</f>
        <v>#REF!</v>
      </c>
      <c r="K25" s="44" t="e">
        <f>IF(AND(' RIESGOS DE GESTION'!#REF!="Alta",' RIESGOS DE GESTION'!#REF!="Leve"),CONCATENATE("R10C",' RIESGOS DE GESTION'!#REF!),"")</f>
        <v>#REF!</v>
      </c>
      <c r="L25" s="44" t="e">
        <f>IF(AND(' RIESGOS DE GESTION'!#REF!="Alta",' RIESGOS DE GESTION'!#REF!="Leve"),CONCATENATE("R10C",' RIESGOS DE GESTION'!#REF!),"")</f>
        <v>#REF!</v>
      </c>
      <c r="M25" s="44" t="e">
        <f>IF(AND(' RIESGOS DE GESTION'!#REF!="Alta",' RIESGOS DE GESTION'!#REF!="Leve"),CONCATENATE("R10C",' RIESGOS DE GESTION'!#REF!),"")</f>
        <v>#REF!</v>
      </c>
      <c r="N25" s="44" t="e">
        <f>IF(AND(' RIESGOS DE GESTION'!#REF!="Alta",' RIESGOS DE GESTION'!#REF!="Leve"),CONCATENATE("R10C",' RIESGOS DE GESTION'!#REF!),"")</f>
        <v>#REF!</v>
      </c>
      <c r="O25" s="45" t="e">
        <f>IF(AND(' RIESGOS DE GESTION'!#REF!="Alta",' RIESGOS DE GESTION'!#REF!="Leve"),CONCATENATE("R10C",' RIESGOS DE GESTION'!#REF!),"")</f>
        <v>#REF!</v>
      </c>
      <c r="P25" s="43" t="e">
        <f>IF(AND(' RIESGOS DE GESTION'!#REF!="Alta",' RIESGOS DE GESTION'!#REF!="Menor"),CONCATENATE("R10C",' RIESGOS DE GESTION'!#REF!),"")</f>
        <v>#REF!</v>
      </c>
      <c r="Q25" s="44" t="e">
        <f>IF(AND(' RIESGOS DE GESTION'!#REF!="Alta",' RIESGOS DE GESTION'!#REF!="Menor"),CONCATENATE("R10C",' RIESGOS DE GESTION'!#REF!),"")</f>
        <v>#REF!</v>
      </c>
      <c r="R25" s="44" t="e">
        <f>IF(AND(' RIESGOS DE GESTION'!#REF!="Alta",' RIESGOS DE GESTION'!#REF!="Menor"),CONCATENATE("R10C",' RIESGOS DE GESTION'!#REF!),"")</f>
        <v>#REF!</v>
      </c>
      <c r="S25" s="44" t="e">
        <f>IF(AND(' RIESGOS DE GESTION'!#REF!="Alta",' RIESGOS DE GESTION'!#REF!="Menor"),CONCATENATE("R10C",' RIESGOS DE GESTION'!#REF!),"")</f>
        <v>#REF!</v>
      </c>
      <c r="T25" s="44" t="e">
        <f>IF(AND(' RIESGOS DE GESTION'!#REF!="Alta",' RIESGOS DE GESTION'!#REF!="Menor"),CONCATENATE("R10C",' RIESGOS DE GESTION'!#REF!),"")</f>
        <v>#REF!</v>
      </c>
      <c r="U25" s="45" t="e">
        <f>IF(AND(' RIESGOS DE GESTION'!#REF!="Alta",' RIESGOS DE GESTION'!#REF!="Menor"),CONCATENATE("R10C",' RIESGOS DE GESTION'!#REF!),"")</f>
        <v>#REF!</v>
      </c>
      <c r="V25" s="31" t="e">
        <f>IF(AND(' RIESGOS DE GESTION'!#REF!="Alta",' RIESGOS DE GESTION'!#REF!="Moderado"),CONCATENATE("R10C",' RIESGOS DE GESTION'!#REF!),"")</f>
        <v>#REF!</v>
      </c>
      <c r="W25" s="32" t="e">
        <f>IF(AND(' RIESGOS DE GESTION'!#REF!="Alta",' RIESGOS DE GESTION'!#REF!="Moderado"),CONCATENATE("R10C",' RIESGOS DE GESTION'!#REF!),"")</f>
        <v>#REF!</v>
      </c>
      <c r="X25" s="32" t="e">
        <f>IF(AND(' RIESGOS DE GESTION'!#REF!="Alta",' RIESGOS DE GESTION'!#REF!="Moderado"),CONCATENATE("R10C",' RIESGOS DE GESTION'!#REF!),"")</f>
        <v>#REF!</v>
      </c>
      <c r="Y25" s="32" t="e">
        <f>IF(AND(' RIESGOS DE GESTION'!#REF!="Alta",' RIESGOS DE GESTION'!#REF!="Moderado"),CONCATENATE("R10C",' RIESGOS DE GESTION'!#REF!),"")</f>
        <v>#REF!</v>
      </c>
      <c r="Z25" s="32" t="e">
        <f>IF(AND(' RIESGOS DE GESTION'!#REF!="Alta",' RIESGOS DE GESTION'!#REF!="Moderado"),CONCATENATE("R10C",' RIESGOS DE GESTION'!#REF!),"")</f>
        <v>#REF!</v>
      </c>
      <c r="AA25" s="33" t="e">
        <f>IF(AND(' RIESGOS DE GESTION'!#REF!="Alta",' RIESGOS DE GESTION'!#REF!="Moderado"),CONCATENATE("R10C",' RIESGOS DE GESTION'!#REF!),"")</f>
        <v>#REF!</v>
      </c>
      <c r="AB25" s="31" t="e">
        <f>IF(AND(' RIESGOS DE GESTION'!#REF!="Alta",' RIESGOS DE GESTION'!#REF!="Mayor"),CONCATENATE("R10C",' RIESGOS DE GESTION'!#REF!),"")</f>
        <v>#REF!</v>
      </c>
      <c r="AC25" s="32" t="e">
        <f>IF(AND(' RIESGOS DE GESTION'!#REF!="Alta",' RIESGOS DE GESTION'!#REF!="Mayor"),CONCATENATE("R10C",' RIESGOS DE GESTION'!#REF!),"")</f>
        <v>#REF!</v>
      </c>
      <c r="AD25" s="32" t="e">
        <f>IF(AND(' RIESGOS DE GESTION'!#REF!="Alta",' RIESGOS DE GESTION'!#REF!="Mayor"),CONCATENATE("R10C",' RIESGOS DE GESTION'!#REF!),"")</f>
        <v>#REF!</v>
      </c>
      <c r="AE25" s="32" t="e">
        <f>IF(AND(' RIESGOS DE GESTION'!#REF!="Alta",' RIESGOS DE GESTION'!#REF!="Mayor"),CONCATENATE("R10C",' RIESGOS DE GESTION'!#REF!),"")</f>
        <v>#REF!</v>
      </c>
      <c r="AF25" s="32" t="e">
        <f>IF(AND(' RIESGOS DE GESTION'!#REF!="Alta",' RIESGOS DE GESTION'!#REF!="Mayor"),CONCATENATE("R10C",' RIESGOS DE GESTION'!#REF!),"")</f>
        <v>#REF!</v>
      </c>
      <c r="AG25" s="33" t="e">
        <f>IF(AND(' RIESGOS DE GESTION'!#REF!="Alta",' RIESGOS DE GESTION'!#REF!="Mayor"),CONCATENATE("R10C",' RIESGOS DE GESTION'!#REF!),"")</f>
        <v>#REF!</v>
      </c>
      <c r="AH25" s="34" t="e">
        <f>IF(AND(' RIESGOS DE GESTION'!#REF!="Alta",' RIESGOS DE GESTION'!#REF!="Catastrófico"),CONCATENATE("R10C",' RIESGOS DE GESTION'!#REF!),"")</f>
        <v>#REF!</v>
      </c>
      <c r="AI25" s="35" t="e">
        <f>IF(AND(' RIESGOS DE GESTION'!#REF!="Alta",' RIESGOS DE GESTION'!#REF!="Catastrófico"),CONCATENATE("R10C",' RIESGOS DE GESTION'!#REF!),"")</f>
        <v>#REF!</v>
      </c>
      <c r="AJ25" s="35" t="e">
        <f>IF(AND(' RIESGOS DE GESTION'!#REF!="Alta",' RIESGOS DE GESTION'!#REF!="Catastrófico"),CONCATENATE("R10C",' RIESGOS DE GESTION'!#REF!),"")</f>
        <v>#REF!</v>
      </c>
      <c r="AK25" s="35" t="e">
        <f>IF(AND(' RIESGOS DE GESTION'!#REF!="Alta",' RIESGOS DE GESTION'!#REF!="Catastrófico"),CONCATENATE("R10C",' RIESGOS DE GESTION'!#REF!),"")</f>
        <v>#REF!</v>
      </c>
      <c r="AL25" s="35" t="e">
        <f>IF(AND(' RIESGOS DE GESTION'!#REF!="Alta",' RIESGOS DE GESTION'!#REF!="Catastrófico"),CONCATENATE("R10C",' RIESGOS DE GESTION'!#REF!),"")</f>
        <v>#REF!</v>
      </c>
      <c r="AM25" s="36" t="e">
        <f>IF(AND(' RIESGOS DE GESTION'!#REF!="Alta",' RIESGOS DE GESTION'!#REF!="Catastrófico"),CONCATENATE("R10C",' RIESGOS DE GESTION'!#REF!),"")</f>
        <v>#REF!</v>
      </c>
      <c r="AN25" s="56"/>
      <c r="AO25" s="468"/>
      <c r="AP25" s="469"/>
      <c r="AQ25" s="469"/>
      <c r="AR25" s="469"/>
      <c r="AS25" s="469"/>
      <c r="AT25" s="470"/>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row>
    <row r="26" spans="1:76" ht="15" customHeight="1" x14ac:dyDescent="0.25">
      <c r="A26" s="56"/>
      <c r="B26" s="376"/>
      <c r="C26" s="376"/>
      <c r="D26" s="377"/>
      <c r="E26" s="471" t="s">
        <v>377</v>
      </c>
      <c r="F26" s="472"/>
      <c r="G26" s="472"/>
      <c r="H26" s="472"/>
      <c r="I26" s="489"/>
      <c r="J26" s="37" t="e">
        <f>IF(AND(' RIESGOS DE GESTION'!#REF!="Media",' RIESGOS DE GESTION'!#REF!="Leve"),CONCATENATE("R1C",' RIESGOS DE GESTION'!#REF!),"")</f>
        <v>#REF!</v>
      </c>
      <c r="K26" s="38" t="e">
        <f>IF(AND(' RIESGOS DE GESTION'!#REF!="Media",' RIESGOS DE GESTION'!#REF!="Leve"),CONCATENATE("R1C",' RIESGOS DE GESTION'!#REF!),"")</f>
        <v>#REF!</v>
      </c>
      <c r="L26" s="38" t="e">
        <f>IF(AND(' RIESGOS DE GESTION'!#REF!="Media",' RIESGOS DE GESTION'!#REF!="Leve"),CONCATENATE("R1C",' RIESGOS DE GESTION'!#REF!),"")</f>
        <v>#REF!</v>
      </c>
      <c r="M26" s="38" t="e">
        <f>IF(AND(' RIESGOS DE GESTION'!#REF!="Media",' RIESGOS DE GESTION'!#REF!="Leve"),CONCATENATE("R1C",' RIESGOS DE GESTION'!#REF!),"")</f>
        <v>#REF!</v>
      </c>
      <c r="N26" s="38" t="e">
        <f>IF(AND(' RIESGOS DE GESTION'!#REF!="Media",' RIESGOS DE GESTION'!#REF!="Leve"),CONCATENATE("R1C",' RIESGOS DE GESTION'!#REF!),"")</f>
        <v>#REF!</v>
      </c>
      <c r="O26" s="39" t="e">
        <f>IF(AND(' RIESGOS DE GESTION'!#REF!="Media",' RIESGOS DE GESTION'!#REF!="Leve"),CONCATENATE("R1C",' RIESGOS DE GESTION'!#REF!),"")</f>
        <v>#REF!</v>
      </c>
      <c r="P26" s="37" t="e">
        <f>IF(AND(' RIESGOS DE GESTION'!#REF!="Media",' RIESGOS DE GESTION'!#REF!="Menor"),CONCATENATE("R1C",' RIESGOS DE GESTION'!#REF!),"")</f>
        <v>#REF!</v>
      </c>
      <c r="Q26" s="38" t="e">
        <f>IF(AND(' RIESGOS DE GESTION'!#REF!="Media",' RIESGOS DE GESTION'!#REF!="Menor"),CONCATENATE("R1C",' RIESGOS DE GESTION'!#REF!),"")</f>
        <v>#REF!</v>
      </c>
      <c r="R26" s="38" t="e">
        <f>IF(AND(' RIESGOS DE GESTION'!#REF!="Media",' RIESGOS DE GESTION'!#REF!="Menor"),CONCATENATE("R1C",' RIESGOS DE GESTION'!#REF!),"")</f>
        <v>#REF!</v>
      </c>
      <c r="S26" s="38" t="e">
        <f>IF(AND(' RIESGOS DE GESTION'!#REF!="Media",' RIESGOS DE GESTION'!#REF!="Menor"),CONCATENATE("R1C",' RIESGOS DE GESTION'!#REF!),"")</f>
        <v>#REF!</v>
      </c>
      <c r="T26" s="38" t="e">
        <f>IF(AND(' RIESGOS DE GESTION'!#REF!="Media",' RIESGOS DE GESTION'!#REF!="Menor"),CONCATENATE("R1C",' RIESGOS DE GESTION'!#REF!),"")</f>
        <v>#REF!</v>
      </c>
      <c r="U26" s="39" t="e">
        <f>IF(AND(' RIESGOS DE GESTION'!#REF!="Media",' RIESGOS DE GESTION'!#REF!="Menor"),CONCATENATE("R1C",' RIESGOS DE GESTION'!#REF!),"")</f>
        <v>#REF!</v>
      </c>
      <c r="V26" s="37" t="e">
        <f>IF(AND(' RIESGOS DE GESTION'!#REF!="Media",' RIESGOS DE GESTION'!#REF!="Moderado"),CONCATENATE("R1C",' RIESGOS DE GESTION'!#REF!),"")</f>
        <v>#REF!</v>
      </c>
      <c r="W26" s="38" t="e">
        <f>IF(AND(' RIESGOS DE GESTION'!#REF!="Media",' RIESGOS DE GESTION'!#REF!="Moderado"),CONCATENATE("R1C",' RIESGOS DE GESTION'!#REF!),"")</f>
        <v>#REF!</v>
      </c>
      <c r="X26" s="38" t="e">
        <f>IF(AND(' RIESGOS DE GESTION'!#REF!="Media",' RIESGOS DE GESTION'!#REF!="Moderado"),CONCATENATE("R1C",' RIESGOS DE GESTION'!#REF!),"")</f>
        <v>#REF!</v>
      </c>
      <c r="Y26" s="38" t="e">
        <f>IF(AND(' RIESGOS DE GESTION'!#REF!="Media",' RIESGOS DE GESTION'!#REF!="Moderado"),CONCATENATE("R1C",' RIESGOS DE GESTION'!#REF!),"")</f>
        <v>#REF!</v>
      </c>
      <c r="Z26" s="38" t="e">
        <f>IF(AND(' RIESGOS DE GESTION'!#REF!="Media",' RIESGOS DE GESTION'!#REF!="Moderado"),CONCATENATE("R1C",' RIESGOS DE GESTION'!#REF!),"")</f>
        <v>#REF!</v>
      </c>
      <c r="AA26" s="39" t="e">
        <f>IF(AND(' RIESGOS DE GESTION'!#REF!="Media",' RIESGOS DE GESTION'!#REF!="Moderado"),CONCATENATE("R1C",' RIESGOS DE GESTION'!#REF!),"")</f>
        <v>#REF!</v>
      </c>
      <c r="AB26" s="19" t="e">
        <f>IF(AND(' RIESGOS DE GESTION'!#REF!="Media",' RIESGOS DE GESTION'!#REF!="Mayor"),CONCATENATE("R1C",' RIESGOS DE GESTION'!#REF!),"")</f>
        <v>#REF!</v>
      </c>
      <c r="AC26" s="20" t="e">
        <f>IF(AND(' RIESGOS DE GESTION'!#REF!="Media",' RIESGOS DE GESTION'!#REF!="Mayor"),CONCATENATE("R1C",' RIESGOS DE GESTION'!#REF!),"")</f>
        <v>#REF!</v>
      </c>
      <c r="AD26" s="20" t="e">
        <f>IF(AND(' RIESGOS DE GESTION'!#REF!="Media",' RIESGOS DE GESTION'!#REF!="Mayor"),CONCATENATE("R1C",' RIESGOS DE GESTION'!#REF!),"")</f>
        <v>#REF!</v>
      </c>
      <c r="AE26" s="20" t="e">
        <f>IF(AND(' RIESGOS DE GESTION'!#REF!="Media",' RIESGOS DE GESTION'!#REF!="Mayor"),CONCATENATE("R1C",' RIESGOS DE GESTION'!#REF!),"")</f>
        <v>#REF!</v>
      </c>
      <c r="AF26" s="20" t="e">
        <f>IF(AND(' RIESGOS DE GESTION'!#REF!="Media",' RIESGOS DE GESTION'!#REF!="Mayor"),CONCATENATE("R1C",' RIESGOS DE GESTION'!#REF!),"")</f>
        <v>#REF!</v>
      </c>
      <c r="AG26" s="21" t="e">
        <f>IF(AND(' RIESGOS DE GESTION'!#REF!="Media",' RIESGOS DE GESTION'!#REF!="Mayor"),CONCATENATE("R1C",' RIESGOS DE GESTION'!#REF!),"")</f>
        <v>#REF!</v>
      </c>
      <c r="AH26" s="22" t="e">
        <f>IF(AND(' RIESGOS DE GESTION'!#REF!="Media",' RIESGOS DE GESTION'!#REF!="Catastrófico"),CONCATENATE("R1C",' RIESGOS DE GESTION'!#REF!),"")</f>
        <v>#REF!</v>
      </c>
      <c r="AI26" s="23" t="e">
        <f>IF(AND(' RIESGOS DE GESTION'!#REF!="Media",' RIESGOS DE GESTION'!#REF!="Catastrófico"),CONCATENATE("R1C",' RIESGOS DE GESTION'!#REF!),"")</f>
        <v>#REF!</v>
      </c>
      <c r="AJ26" s="23" t="e">
        <f>IF(AND(' RIESGOS DE GESTION'!#REF!="Media",' RIESGOS DE GESTION'!#REF!="Catastrófico"),CONCATENATE("R1C",' RIESGOS DE GESTION'!#REF!),"")</f>
        <v>#REF!</v>
      </c>
      <c r="AK26" s="23" t="e">
        <f>IF(AND(' RIESGOS DE GESTION'!#REF!="Media",' RIESGOS DE GESTION'!#REF!="Catastrófico"),CONCATENATE("R1C",' RIESGOS DE GESTION'!#REF!),"")</f>
        <v>#REF!</v>
      </c>
      <c r="AL26" s="23" t="e">
        <f>IF(AND(' RIESGOS DE GESTION'!#REF!="Media",' RIESGOS DE GESTION'!#REF!="Catastrófico"),CONCATENATE("R1C",' RIESGOS DE GESTION'!#REF!),"")</f>
        <v>#REF!</v>
      </c>
      <c r="AM26" s="24" t="e">
        <f>IF(AND(' RIESGOS DE GESTION'!#REF!="Media",' RIESGOS DE GESTION'!#REF!="Catastrófico"),CONCATENATE("R1C",' RIESGOS DE GESTION'!#REF!),"")</f>
        <v>#REF!</v>
      </c>
      <c r="AN26" s="56"/>
      <c r="AO26" s="501" t="s">
        <v>378</v>
      </c>
      <c r="AP26" s="502"/>
      <c r="AQ26" s="502"/>
      <c r="AR26" s="502"/>
      <c r="AS26" s="502"/>
      <c r="AT26" s="503"/>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row>
    <row r="27" spans="1:76" ht="15" customHeight="1" x14ac:dyDescent="0.25">
      <c r="A27" s="56"/>
      <c r="B27" s="376"/>
      <c r="C27" s="376"/>
      <c r="D27" s="377"/>
      <c r="E27" s="473"/>
      <c r="F27" s="474"/>
      <c r="G27" s="474"/>
      <c r="H27" s="474"/>
      <c r="I27" s="490"/>
      <c r="J27" s="40" t="e">
        <f>IF(AND(' RIESGOS DE GESTION'!#REF!="Media",' RIESGOS DE GESTION'!#REF!="Leve"),CONCATENATE("R2C",' RIESGOS DE GESTION'!#REF!),"")</f>
        <v>#REF!</v>
      </c>
      <c r="K27" s="41" t="e">
        <f>IF(AND(' RIESGOS DE GESTION'!#REF!="Media",' RIESGOS DE GESTION'!#REF!="Leve"),CONCATENATE("R2C",' RIESGOS DE GESTION'!#REF!),"")</f>
        <v>#REF!</v>
      </c>
      <c r="L27" s="41" t="e">
        <f>IF(AND(' RIESGOS DE GESTION'!#REF!="Media",' RIESGOS DE GESTION'!#REF!="Leve"),CONCATENATE("R2C",' RIESGOS DE GESTION'!#REF!),"")</f>
        <v>#REF!</v>
      </c>
      <c r="M27" s="41" t="e">
        <f>IF(AND(' RIESGOS DE GESTION'!#REF!="Media",' RIESGOS DE GESTION'!#REF!="Leve"),CONCATENATE("R2C",' RIESGOS DE GESTION'!#REF!),"")</f>
        <v>#REF!</v>
      </c>
      <c r="N27" s="41" t="e">
        <f>IF(AND(' RIESGOS DE GESTION'!#REF!="Media",' RIESGOS DE GESTION'!#REF!="Leve"),CONCATENATE("R2C",' RIESGOS DE GESTION'!#REF!),"")</f>
        <v>#REF!</v>
      </c>
      <c r="O27" s="42" t="e">
        <f>IF(AND(' RIESGOS DE GESTION'!#REF!="Media",' RIESGOS DE GESTION'!#REF!="Leve"),CONCATENATE("R2C",' RIESGOS DE GESTION'!#REF!),"")</f>
        <v>#REF!</v>
      </c>
      <c r="P27" s="40" t="e">
        <f>IF(AND(' RIESGOS DE GESTION'!#REF!="Media",' RIESGOS DE GESTION'!#REF!="Menor"),CONCATENATE("R2C",' RIESGOS DE GESTION'!#REF!),"")</f>
        <v>#REF!</v>
      </c>
      <c r="Q27" s="41" t="e">
        <f>IF(AND(' RIESGOS DE GESTION'!#REF!="Media",' RIESGOS DE GESTION'!#REF!="Menor"),CONCATENATE("R2C",' RIESGOS DE GESTION'!#REF!),"")</f>
        <v>#REF!</v>
      </c>
      <c r="R27" s="41" t="e">
        <f>IF(AND(' RIESGOS DE GESTION'!#REF!="Media",' RIESGOS DE GESTION'!#REF!="Menor"),CONCATENATE("R2C",' RIESGOS DE GESTION'!#REF!),"")</f>
        <v>#REF!</v>
      </c>
      <c r="S27" s="41" t="e">
        <f>IF(AND(' RIESGOS DE GESTION'!#REF!="Media",' RIESGOS DE GESTION'!#REF!="Menor"),CONCATENATE("R2C",' RIESGOS DE GESTION'!#REF!),"")</f>
        <v>#REF!</v>
      </c>
      <c r="T27" s="41" t="e">
        <f>IF(AND(' RIESGOS DE GESTION'!#REF!="Media",' RIESGOS DE GESTION'!#REF!="Menor"),CONCATENATE("R2C",' RIESGOS DE GESTION'!#REF!),"")</f>
        <v>#REF!</v>
      </c>
      <c r="U27" s="42" t="e">
        <f>IF(AND(' RIESGOS DE GESTION'!#REF!="Media",' RIESGOS DE GESTION'!#REF!="Menor"),CONCATENATE("R2C",' RIESGOS DE GESTION'!#REF!),"")</f>
        <v>#REF!</v>
      </c>
      <c r="V27" s="40" t="e">
        <f>IF(AND(' RIESGOS DE GESTION'!#REF!="Media",' RIESGOS DE GESTION'!#REF!="Moderado"),CONCATENATE("R2C",' RIESGOS DE GESTION'!#REF!),"")</f>
        <v>#REF!</v>
      </c>
      <c r="W27" s="41" t="e">
        <f>IF(AND(' RIESGOS DE GESTION'!#REF!="Media",' RIESGOS DE GESTION'!#REF!="Moderado"),CONCATENATE("R2C",' RIESGOS DE GESTION'!#REF!),"")</f>
        <v>#REF!</v>
      </c>
      <c r="X27" s="41" t="e">
        <f>IF(AND(' RIESGOS DE GESTION'!#REF!="Media",' RIESGOS DE GESTION'!#REF!="Moderado"),CONCATENATE("R2C",' RIESGOS DE GESTION'!#REF!),"")</f>
        <v>#REF!</v>
      </c>
      <c r="Y27" s="41" t="e">
        <f>IF(AND(' RIESGOS DE GESTION'!#REF!="Media",' RIESGOS DE GESTION'!#REF!="Moderado"),CONCATENATE("R2C",' RIESGOS DE GESTION'!#REF!),"")</f>
        <v>#REF!</v>
      </c>
      <c r="Z27" s="41" t="e">
        <f>IF(AND(' RIESGOS DE GESTION'!#REF!="Media",' RIESGOS DE GESTION'!#REF!="Moderado"),CONCATENATE("R2C",' RIESGOS DE GESTION'!#REF!),"")</f>
        <v>#REF!</v>
      </c>
      <c r="AA27" s="42" t="e">
        <f>IF(AND(' RIESGOS DE GESTION'!#REF!="Media",' RIESGOS DE GESTION'!#REF!="Moderado"),CONCATENATE("R2C",' RIESGOS DE GESTION'!#REF!),"")</f>
        <v>#REF!</v>
      </c>
      <c r="AB27" s="25" t="e">
        <f>IF(AND(' RIESGOS DE GESTION'!#REF!="Media",' RIESGOS DE GESTION'!#REF!="Mayor"),CONCATENATE("R2C",' RIESGOS DE GESTION'!#REF!),"")</f>
        <v>#REF!</v>
      </c>
      <c r="AC27" s="26" t="e">
        <f>IF(AND(' RIESGOS DE GESTION'!#REF!="Media",' RIESGOS DE GESTION'!#REF!="Mayor"),CONCATENATE("R2C",' RIESGOS DE GESTION'!#REF!),"")</f>
        <v>#REF!</v>
      </c>
      <c r="AD27" s="26" t="e">
        <f>IF(AND(' RIESGOS DE GESTION'!#REF!="Media",' RIESGOS DE GESTION'!#REF!="Mayor"),CONCATENATE("R2C",' RIESGOS DE GESTION'!#REF!),"")</f>
        <v>#REF!</v>
      </c>
      <c r="AE27" s="26" t="e">
        <f>IF(AND(' RIESGOS DE GESTION'!#REF!="Media",' RIESGOS DE GESTION'!#REF!="Mayor"),CONCATENATE("R2C",' RIESGOS DE GESTION'!#REF!),"")</f>
        <v>#REF!</v>
      </c>
      <c r="AF27" s="26" t="e">
        <f>IF(AND(' RIESGOS DE GESTION'!#REF!="Media",' RIESGOS DE GESTION'!#REF!="Mayor"),CONCATENATE("R2C",' RIESGOS DE GESTION'!#REF!),"")</f>
        <v>#REF!</v>
      </c>
      <c r="AG27" s="27" t="e">
        <f>IF(AND(' RIESGOS DE GESTION'!#REF!="Media",' RIESGOS DE GESTION'!#REF!="Mayor"),CONCATENATE("R2C",' RIESGOS DE GESTION'!#REF!),"")</f>
        <v>#REF!</v>
      </c>
      <c r="AH27" s="28" t="e">
        <f>IF(AND(' RIESGOS DE GESTION'!#REF!="Media",' RIESGOS DE GESTION'!#REF!="Catastrófico"),CONCATENATE("R2C",' RIESGOS DE GESTION'!#REF!),"")</f>
        <v>#REF!</v>
      </c>
      <c r="AI27" s="29" t="e">
        <f>IF(AND(' RIESGOS DE GESTION'!#REF!="Media",' RIESGOS DE GESTION'!#REF!="Catastrófico"),CONCATENATE("R2C",' RIESGOS DE GESTION'!#REF!),"")</f>
        <v>#REF!</v>
      </c>
      <c r="AJ27" s="29" t="e">
        <f>IF(AND(' RIESGOS DE GESTION'!#REF!="Media",' RIESGOS DE GESTION'!#REF!="Catastrófico"),CONCATENATE("R2C",' RIESGOS DE GESTION'!#REF!),"")</f>
        <v>#REF!</v>
      </c>
      <c r="AK27" s="29" t="e">
        <f>IF(AND(' RIESGOS DE GESTION'!#REF!="Media",' RIESGOS DE GESTION'!#REF!="Catastrófico"),CONCATENATE("R2C",' RIESGOS DE GESTION'!#REF!),"")</f>
        <v>#REF!</v>
      </c>
      <c r="AL27" s="29" t="e">
        <f>IF(AND(' RIESGOS DE GESTION'!#REF!="Media",' RIESGOS DE GESTION'!#REF!="Catastrófico"),CONCATENATE("R2C",' RIESGOS DE GESTION'!#REF!),"")</f>
        <v>#REF!</v>
      </c>
      <c r="AM27" s="30" t="e">
        <f>IF(AND(' RIESGOS DE GESTION'!#REF!="Media",' RIESGOS DE GESTION'!#REF!="Catastrófico"),CONCATENATE("R2C",' RIESGOS DE GESTION'!#REF!),"")</f>
        <v>#REF!</v>
      </c>
      <c r="AN27" s="56"/>
      <c r="AO27" s="504"/>
      <c r="AP27" s="505"/>
      <c r="AQ27" s="505"/>
      <c r="AR27" s="505"/>
      <c r="AS27" s="505"/>
      <c r="AT27" s="50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row>
    <row r="28" spans="1:76" ht="15" customHeight="1" x14ac:dyDescent="0.25">
      <c r="A28" s="56"/>
      <c r="B28" s="376"/>
      <c r="C28" s="376"/>
      <c r="D28" s="377"/>
      <c r="E28" s="475"/>
      <c r="F28" s="474"/>
      <c r="G28" s="474"/>
      <c r="H28" s="474"/>
      <c r="I28" s="490"/>
      <c r="J28" s="40" t="e">
        <f>IF(AND(' RIESGOS DE GESTION'!#REF!="Media",' RIESGOS DE GESTION'!#REF!="Leve"),CONCATENATE("R3C",' RIESGOS DE GESTION'!#REF!),"")</f>
        <v>#REF!</v>
      </c>
      <c r="K28" s="41" t="e">
        <f>IF(AND(' RIESGOS DE GESTION'!#REF!="Media",' RIESGOS DE GESTION'!#REF!="Leve"),CONCATENATE("R3C",' RIESGOS DE GESTION'!#REF!),"")</f>
        <v>#REF!</v>
      </c>
      <c r="L28" s="41" t="e">
        <f>IF(AND(' RIESGOS DE GESTION'!#REF!="Media",' RIESGOS DE GESTION'!#REF!="Leve"),CONCATENATE("R3C",' RIESGOS DE GESTION'!#REF!),"")</f>
        <v>#REF!</v>
      </c>
      <c r="M28" s="41" t="e">
        <f>IF(AND(' RIESGOS DE GESTION'!#REF!="Media",' RIESGOS DE GESTION'!#REF!="Leve"),CONCATENATE("R3C",' RIESGOS DE GESTION'!#REF!),"")</f>
        <v>#REF!</v>
      </c>
      <c r="N28" s="41" t="e">
        <f>IF(AND(' RIESGOS DE GESTION'!#REF!="Media",' RIESGOS DE GESTION'!#REF!="Leve"),CONCATENATE("R3C",' RIESGOS DE GESTION'!#REF!),"")</f>
        <v>#REF!</v>
      </c>
      <c r="O28" s="42" t="e">
        <f>IF(AND(' RIESGOS DE GESTION'!#REF!="Media",' RIESGOS DE GESTION'!#REF!="Leve"),CONCATENATE("R3C",' RIESGOS DE GESTION'!#REF!),"")</f>
        <v>#REF!</v>
      </c>
      <c r="P28" s="40" t="e">
        <f>IF(AND(' RIESGOS DE GESTION'!#REF!="Media",' RIESGOS DE GESTION'!#REF!="Menor"),CONCATENATE("R3C",' RIESGOS DE GESTION'!#REF!),"")</f>
        <v>#REF!</v>
      </c>
      <c r="Q28" s="41" t="e">
        <f>IF(AND(' RIESGOS DE GESTION'!#REF!="Media",' RIESGOS DE GESTION'!#REF!="Menor"),CONCATENATE("R3C",' RIESGOS DE GESTION'!#REF!),"")</f>
        <v>#REF!</v>
      </c>
      <c r="R28" s="41" t="e">
        <f>IF(AND(' RIESGOS DE GESTION'!#REF!="Media",' RIESGOS DE GESTION'!#REF!="Menor"),CONCATENATE("R3C",' RIESGOS DE GESTION'!#REF!),"")</f>
        <v>#REF!</v>
      </c>
      <c r="S28" s="41" t="e">
        <f>IF(AND(' RIESGOS DE GESTION'!#REF!="Media",' RIESGOS DE GESTION'!#REF!="Menor"),CONCATENATE("R3C",' RIESGOS DE GESTION'!#REF!),"")</f>
        <v>#REF!</v>
      </c>
      <c r="T28" s="41" t="e">
        <f>IF(AND(' RIESGOS DE GESTION'!#REF!="Media",' RIESGOS DE GESTION'!#REF!="Menor"),CONCATENATE("R3C",' RIESGOS DE GESTION'!#REF!),"")</f>
        <v>#REF!</v>
      </c>
      <c r="U28" s="42" t="e">
        <f>IF(AND(' RIESGOS DE GESTION'!#REF!="Media",' RIESGOS DE GESTION'!#REF!="Menor"),CONCATENATE("R3C",' RIESGOS DE GESTION'!#REF!),"")</f>
        <v>#REF!</v>
      </c>
      <c r="V28" s="40" t="e">
        <f>IF(AND(' RIESGOS DE GESTION'!#REF!="Media",' RIESGOS DE GESTION'!#REF!="Moderado"),CONCATENATE("R3C",' RIESGOS DE GESTION'!#REF!),"")</f>
        <v>#REF!</v>
      </c>
      <c r="W28" s="41" t="e">
        <f>IF(AND(' RIESGOS DE GESTION'!#REF!="Media",' RIESGOS DE GESTION'!#REF!="Moderado"),CONCATENATE("R3C",' RIESGOS DE GESTION'!#REF!),"")</f>
        <v>#REF!</v>
      </c>
      <c r="X28" s="41" t="e">
        <f>IF(AND(' RIESGOS DE GESTION'!#REF!="Media",' RIESGOS DE GESTION'!#REF!="Moderado"),CONCATENATE("R3C",' RIESGOS DE GESTION'!#REF!),"")</f>
        <v>#REF!</v>
      </c>
      <c r="Y28" s="41" t="e">
        <f>IF(AND(' RIESGOS DE GESTION'!#REF!="Media",' RIESGOS DE GESTION'!#REF!="Moderado"),CONCATENATE("R3C",' RIESGOS DE GESTION'!#REF!),"")</f>
        <v>#REF!</v>
      </c>
      <c r="Z28" s="41" t="e">
        <f>IF(AND(' RIESGOS DE GESTION'!#REF!="Media",' RIESGOS DE GESTION'!#REF!="Moderado"),CONCATENATE("R3C",' RIESGOS DE GESTION'!#REF!),"")</f>
        <v>#REF!</v>
      </c>
      <c r="AA28" s="42" t="e">
        <f>IF(AND(' RIESGOS DE GESTION'!#REF!="Media",' RIESGOS DE GESTION'!#REF!="Moderado"),CONCATENATE("R3C",' RIESGOS DE GESTION'!#REF!),"")</f>
        <v>#REF!</v>
      </c>
      <c r="AB28" s="25" t="e">
        <f>IF(AND(' RIESGOS DE GESTION'!#REF!="Media",' RIESGOS DE GESTION'!#REF!="Mayor"),CONCATENATE("R3C",' RIESGOS DE GESTION'!#REF!),"")</f>
        <v>#REF!</v>
      </c>
      <c r="AC28" s="26" t="e">
        <f>IF(AND(' RIESGOS DE GESTION'!#REF!="Media",' RIESGOS DE GESTION'!#REF!="Mayor"),CONCATENATE("R3C",' RIESGOS DE GESTION'!#REF!),"")</f>
        <v>#REF!</v>
      </c>
      <c r="AD28" s="26" t="e">
        <f>IF(AND(' RIESGOS DE GESTION'!#REF!="Media",' RIESGOS DE GESTION'!#REF!="Mayor"),CONCATENATE("R3C",' RIESGOS DE GESTION'!#REF!),"")</f>
        <v>#REF!</v>
      </c>
      <c r="AE28" s="26" t="e">
        <f>IF(AND(' RIESGOS DE GESTION'!#REF!="Media",' RIESGOS DE GESTION'!#REF!="Mayor"),CONCATENATE("R3C",' RIESGOS DE GESTION'!#REF!),"")</f>
        <v>#REF!</v>
      </c>
      <c r="AF28" s="26" t="e">
        <f>IF(AND(' RIESGOS DE GESTION'!#REF!="Media",' RIESGOS DE GESTION'!#REF!="Mayor"),CONCATENATE("R3C",' RIESGOS DE GESTION'!#REF!),"")</f>
        <v>#REF!</v>
      </c>
      <c r="AG28" s="27" t="e">
        <f>IF(AND(' RIESGOS DE GESTION'!#REF!="Media",' RIESGOS DE GESTION'!#REF!="Mayor"),CONCATENATE("R3C",' RIESGOS DE GESTION'!#REF!),"")</f>
        <v>#REF!</v>
      </c>
      <c r="AH28" s="28" t="e">
        <f>IF(AND(' RIESGOS DE GESTION'!#REF!="Media",' RIESGOS DE GESTION'!#REF!="Catastrófico"),CONCATENATE("R3C",' RIESGOS DE GESTION'!#REF!),"")</f>
        <v>#REF!</v>
      </c>
      <c r="AI28" s="29" t="e">
        <f>IF(AND(' RIESGOS DE GESTION'!#REF!="Media",' RIESGOS DE GESTION'!#REF!="Catastrófico"),CONCATENATE("R3C",' RIESGOS DE GESTION'!#REF!),"")</f>
        <v>#REF!</v>
      </c>
      <c r="AJ28" s="29" t="e">
        <f>IF(AND(' RIESGOS DE GESTION'!#REF!="Media",' RIESGOS DE GESTION'!#REF!="Catastrófico"),CONCATENATE("R3C",' RIESGOS DE GESTION'!#REF!),"")</f>
        <v>#REF!</v>
      </c>
      <c r="AK28" s="29" t="e">
        <f>IF(AND(' RIESGOS DE GESTION'!#REF!="Media",' RIESGOS DE GESTION'!#REF!="Catastrófico"),CONCATENATE("R3C",' RIESGOS DE GESTION'!#REF!),"")</f>
        <v>#REF!</v>
      </c>
      <c r="AL28" s="29" t="e">
        <f>IF(AND(' RIESGOS DE GESTION'!#REF!="Media",' RIESGOS DE GESTION'!#REF!="Catastrófico"),CONCATENATE("R3C",' RIESGOS DE GESTION'!#REF!),"")</f>
        <v>#REF!</v>
      </c>
      <c r="AM28" s="30" t="e">
        <f>IF(AND(' RIESGOS DE GESTION'!#REF!="Media",' RIESGOS DE GESTION'!#REF!="Catastrófico"),CONCATENATE("R3C",' RIESGOS DE GESTION'!#REF!),"")</f>
        <v>#REF!</v>
      </c>
      <c r="AN28" s="56"/>
      <c r="AO28" s="504"/>
      <c r="AP28" s="505"/>
      <c r="AQ28" s="505"/>
      <c r="AR28" s="505"/>
      <c r="AS28" s="505"/>
      <c r="AT28" s="50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row>
    <row r="29" spans="1:76" ht="15" customHeight="1" x14ac:dyDescent="0.25">
      <c r="A29" s="56"/>
      <c r="B29" s="376"/>
      <c r="C29" s="376"/>
      <c r="D29" s="377"/>
      <c r="E29" s="475"/>
      <c r="F29" s="474"/>
      <c r="G29" s="474"/>
      <c r="H29" s="474"/>
      <c r="I29" s="490"/>
      <c r="J29" s="40" t="e">
        <f>IF(AND(' RIESGOS DE GESTION'!#REF!="Media",' RIESGOS DE GESTION'!#REF!="Leve"),CONCATENATE("R4C",' RIESGOS DE GESTION'!#REF!),"")</f>
        <v>#REF!</v>
      </c>
      <c r="K29" s="41" t="e">
        <f>IF(AND(' RIESGOS DE GESTION'!#REF!="Media",' RIESGOS DE GESTION'!#REF!="Leve"),CONCATENATE("R4C",' RIESGOS DE GESTION'!#REF!),"")</f>
        <v>#REF!</v>
      </c>
      <c r="L29" s="41" t="e">
        <f>IF(AND(' RIESGOS DE GESTION'!#REF!="Media",' RIESGOS DE GESTION'!#REF!="Leve"),CONCATENATE("R4C",' RIESGOS DE GESTION'!#REF!),"")</f>
        <v>#REF!</v>
      </c>
      <c r="M29" s="41" t="e">
        <f>IF(AND(' RIESGOS DE GESTION'!#REF!="Media",' RIESGOS DE GESTION'!#REF!="Leve"),CONCATENATE("R4C",' RIESGOS DE GESTION'!#REF!),"")</f>
        <v>#REF!</v>
      </c>
      <c r="N29" s="41" t="e">
        <f>IF(AND(' RIESGOS DE GESTION'!#REF!="Media",' RIESGOS DE GESTION'!#REF!="Leve"),CONCATENATE("R4C",' RIESGOS DE GESTION'!#REF!),"")</f>
        <v>#REF!</v>
      </c>
      <c r="O29" s="42" t="e">
        <f>IF(AND(' RIESGOS DE GESTION'!#REF!="Media",' RIESGOS DE GESTION'!#REF!="Leve"),CONCATENATE("R4C",' RIESGOS DE GESTION'!#REF!),"")</f>
        <v>#REF!</v>
      </c>
      <c r="P29" s="40" t="e">
        <f>IF(AND(' RIESGOS DE GESTION'!#REF!="Media",' RIESGOS DE GESTION'!#REF!="Menor"),CONCATENATE("R4C",' RIESGOS DE GESTION'!#REF!),"")</f>
        <v>#REF!</v>
      </c>
      <c r="Q29" s="41" t="e">
        <f>IF(AND(' RIESGOS DE GESTION'!#REF!="Media",' RIESGOS DE GESTION'!#REF!="Menor"),CONCATENATE("R4C",' RIESGOS DE GESTION'!#REF!),"")</f>
        <v>#REF!</v>
      </c>
      <c r="R29" s="41" t="e">
        <f>IF(AND(' RIESGOS DE GESTION'!#REF!="Media",' RIESGOS DE GESTION'!#REF!="Menor"),CONCATENATE("R4C",' RIESGOS DE GESTION'!#REF!),"")</f>
        <v>#REF!</v>
      </c>
      <c r="S29" s="41" t="e">
        <f>IF(AND(' RIESGOS DE GESTION'!#REF!="Media",' RIESGOS DE GESTION'!#REF!="Menor"),CONCATENATE("R4C",' RIESGOS DE GESTION'!#REF!),"")</f>
        <v>#REF!</v>
      </c>
      <c r="T29" s="41" t="e">
        <f>IF(AND(' RIESGOS DE GESTION'!#REF!="Media",' RIESGOS DE GESTION'!#REF!="Menor"),CONCATENATE("R4C",' RIESGOS DE GESTION'!#REF!),"")</f>
        <v>#REF!</v>
      </c>
      <c r="U29" s="42" t="e">
        <f>IF(AND(' RIESGOS DE GESTION'!#REF!="Media",' RIESGOS DE GESTION'!#REF!="Menor"),CONCATENATE("R4C",' RIESGOS DE GESTION'!#REF!),"")</f>
        <v>#REF!</v>
      </c>
      <c r="V29" s="40" t="e">
        <f>IF(AND(' RIESGOS DE GESTION'!#REF!="Media",' RIESGOS DE GESTION'!#REF!="Moderado"),CONCATENATE("R4C",' RIESGOS DE GESTION'!#REF!),"")</f>
        <v>#REF!</v>
      </c>
      <c r="W29" s="41" t="e">
        <f>IF(AND(' RIESGOS DE GESTION'!#REF!="Media",' RIESGOS DE GESTION'!#REF!="Moderado"),CONCATENATE("R4C",' RIESGOS DE GESTION'!#REF!),"")</f>
        <v>#REF!</v>
      </c>
      <c r="X29" s="41" t="e">
        <f>IF(AND(' RIESGOS DE GESTION'!#REF!="Media",' RIESGOS DE GESTION'!#REF!="Moderado"),CONCATENATE("R4C",' RIESGOS DE GESTION'!#REF!),"")</f>
        <v>#REF!</v>
      </c>
      <c r="Y29" s="41" t="e">
        <f>IF(AND(' RIESGOS DE GESTION'!#REF!="Media",' RIESGOS DE GESTION'!#REF!="Moderado"),CONCATENATE("R4C",' RIESGOS DE GESTION'!#REF!),"")</f>
        <v>#REF!</v>
      </c>
      <c r="Z29" s="41" t="e">
        <f>IF(AND(' RIESGOS DE GESTION'!#REF!="Media",' RIESGOS DE GESTION'!#REF!="Moderado"),CONCATENATE("R4C",' RIESGOS DE GESTION'!#REF!),"")</f>
        <v>#REF!</v>
      </c>
      <c r="AA29" s="42" t="e">
        <f>IF(AND(' RIESGOS DE GESTION'!#REF!="Media",' RIESGOS DE GESTION'!#REF!="Moderado"),CONCATENATE("R4C",' RIESGOS DE GESTION'!#REF!),"")</f>
        <v>#REF!</v>
      </c>
      <c r="AB29" s="25" t="e">
        <f>IF(AND(' RIESGOS DE GESTION'!#REF!="Media",' RIESGOS DE GESTION'!#REF!="Mayor"),CONCATENATE("R4C",' RIESGOS DE GESTION'!#REF!),"")</f>
        <v>#REF!</v>
      </c>
      <c r="AC29" s="26" t="e">
        <f>IF(AND(' RIESGOS DE GESTION'!#REF!="Media",' RIESGOS DE GESTION'!#REF!="Mayor"),CONCATENATE("R4C",' RIESGOS DE GESTION'!#REF!),"")</f>
        <v>#REF!</v>
      </c>
      <c r="AD29" s="26" t="e">
        <f>IF(AND(' RIESGOS DE GESTION'!#REF!="Media",' RIESGOS DE GESTION'!#REF!="Mayor"),CONCATENATE("R4C",' RIESGOS DE GESTION'!#REF!),"")</f>
        <v>#REF!</v>
      </c>
      <c r="AE29" s="26" t="e">
        <f>IF(AND(' RIESGOS DE GESTION'!#REF!="Media",' RIESGOS DE GESTION'!#REF!="Mayor"),CONCATENATE("R4C",' RIESGOS DE GESTION'!#REF!),"")</f>
        <v>#REF!</v>
      </c>
      <c r="AF29" s="26" t="e">
        <f>IF(AND(' RIESGOS DE GESTION'!#REF!="Media",' RIESGOS DE GESTION'!#REF!="Mayor"),CONCATENATE("R4C",' RIESGOS DE GESTION'!#REF!),"")</f>
        <v>#REF!</v>
      </c>
      <c r="AG29" s="27" t="e">
        <f>IF(AND(' RIESGOS DE GESTION'!#REF!="Media",' RIESGOS DE GESTION'!#REF!="Mayor"),CONCATENATE("R4C",' RIESGOS DE GESTION'!#REF!),"")</f>
        <v>#REF!</v>
      </c>
      <c r="AH29" s="28" t="e">
        <f>IF(AND(' RIESGOS DE GESTION'!#REF!="Media",' RIESGOS DE GESTION'!#REF!="Catastrófico"),CONCATENATE("R4C",' RIESGOS DE GESTION'!#REF!),"")</f>
        <v>#REF!</v>
      </c>
      <c r="AI29" s="29" t="e">
        <f>IF(AND(' RIESGOS DE GESTION'!#REF!="Media",' RIESGOS DE GESTION'!#REF!="Catastrófico"),CONCATENATE("R4C",' RIESGOS DE GESTION'!#REF!),"")</f>
        <v>#REF!</v>
      </c>
      <c r="AJ29" s="29" t="e">
        <f>IF(AND(' RIESGOS DE GESTION'!#REF!="Media",' RIESGOS DE GESTION'!#REF!="Catastrófico"),CONCATENATE("R4C",' RIESGOS DE GESTION'!#REF!),"")</f>
        <v>#REF!</v>
      </c>
      <c r="AK29" s="29" t="e">
        <f>IF(AND(' RIESGOS DE GESTION'!#REF!="Media",' RIESGOS DE GESTION'!#REF!="Catastrófico"),CONCATENATE("R4C",' RIESGOS DE GESTION'!#REF!),"")</f>
        <v>#REF!</v>
      </c>
      <c r="AL29" s="29" t="e">
        <f>IF(AND(' RIESGOS DE GESTION'!#REF!="Media",' RIESGOS DE GESTION'!#REF!="Catastrófico"),CONCATENATE("R4C",' RIESGOS DE GESTION'!#REF!),"")</f>
        <v>#REF!</v>
      </c>
      <c r="AM29" s="30" t="e">
        <f>IF(AND(' RIESGOS DE GESTION'!#REF!="Media",' RIESGOS DE GESTION'!#REF!="Catastrófico"),CONCATENATE("R4C",' RIESGOS DE GESTION'!#REF!),"")</f>
        <v>#REF!</v>
      </c>
      <c r="AN29" s="56"/>
      <c r="AO29" s="504"/>
      <c r="AP29" s="505"/>
      <c r="AQ29" s="505"/>
      <c r="AR29" s="505"/>
      <c r="AS29" s="505"/>
      <c r="AT29" s="50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row>
    <row r="30" spans="1:76" ht="15" customHeight="1" x14ac:dyDescent="0.25">
      <c r="A30" s="56"/>
      <c r="B30" s="376"/>
      <c r="C30" s="376"/>
      <c r="D30" s="377"/>
      <c r="E30" s="475"/>
      <c r="F30" s="474"/>
      <c r="G30" s="474"/>
      <c r="H30" s="474"/>
      <c r="I30" s="490"/>
      <c r="J30" s="40" t="e">
        <f>IF(AND(' RIESGOS DE GESTION'!#REF!="Media",' RIESGOS DE GESTION'!#REF!="Leve"),CONCATENATE("R5C",' RIESGOS DE GESTION'!#REF!),"")</f>
        <v>#REF!</v>
      </c>
      <c r="K30" s="41" t="e">
        <f>IF(AND(' RIESGOS DE GESTION'!#REF!="Media",' RIESGOS DE GESTION'!#REF!="Leve"),CONCATENATE("R5C",' RIESGOS DE GESTION'!#REF!),"")</f>
        <v>#REF!</v>
      </c>
      <c r="L30" s="41" t="e">
        <f>IF(AND(' RIESGOS DE GESTION'!#REF!="Media",' RIESGOS DE GESTION'!#REF!="Leve"),CONCATENATE("R5C",' RIESGOS DE GESTION'!#REF!),"")</f>
        <v>#REF!</v>
      </c>
      <c r="M30" s="41" t="e">
        <f>IF(AND(' RIESGOS DE GESTION'!#REF!="Media",' RIESGOS DE GESTION'!#REF!="Leve"),CONCATENATE("R5C",' RIESGOS DE GESTION'!#REF!),"")</f>
        <v>#REF!</v>
      </c>
      <c r="N30" s="41" t="e">
        <f>IF(AND(' RIESGOS DE GESTION'!#REF!="Media",' RIESGOS DE GESTION'!#REF!="Leve"),CONCATENATE("R5C",' RIESGOS DE GESTION'!#REF!),"")</f>
        <v>#REF!</v>
      </c>
      <c r="O30" s="42" t="e">
        <f>IF(AND(' RIESGOS DE GESTION'!#REF!="Media",' RIESGOS DE GESTION'!#REF!="Leve"),CONCATENATE("R5C",' RIESGOS DE GESTION'!#REF!),"")</f>
        <v>#REF!</v>
      </c>
      <c r="P30" s="40" t="e">
        <f>IF(AND(' RIESGOS DE GESTION'!#REF!="Media",' RIESGOS DE GESTION'!#REF!="Menor"),CONCATENATE("R5C",' RIESGOS DE GESTION'!#REF!),"")</f>
        <v>#REF!</v>
      </c>
      <c r="Q30" s="41" t="e">
        <f>IF(AND(' RIESGOS DE GESTION'!#REF!="Media",' RIESGOS DE GESTION'!#REF!="Menor"),CONCATENATE("R5C",' RIESGOS DE GESTION'!#REF!),"")</f>
        <v>#REF!</v>
      </c>
      <c r="R30" s="41" t="e">
        <f>IF(AND(' RIESGOS DE GESTION'!#REF!="Media",' RIESGOS DE GESTION'!#REF!="Menor"),CONCATENATE("R5C",' RIESGOS DE GESTION'!#REF!),"")</f>
        <v>#REF!</v>
      </c>
      <c r="S30" s="41" t="e">
        <f>IF(AND(' RIESGOS DE GESTION'!#REF!="Media",' RIESGOS DE GESTION'!#REF!="Menor"),CONCATENATE("R5C",' RIESGOS DE GESTION'!#REF!),"")</f>
        <v>#REF!</v>
      </c>
      <c r="T30" s="41" t="e">
        <f>IF(AND(' RIESGOS DE GESTION'!#REF!="Media",' RIESGOS DE GESTION'!#REF!="Menor"),CONCATENATE("R5C",' RIESGOS DE GESTION'!#REF!),"")</f>
        <v>#REF!</v>
      </c>
      <c r="U30" s="42" t="e">
        <f>IF(AND(' RIESGOS DE GESTION'!#REF!="Media",' RIESGOS DE GESTION'!#REF!="Menor"),CONCATENATE("R5C",' RIESGOS DE GESTION'!#REF!),"")</f>
        <v>#REF!</v>
      </c>
      <c r="V30" s="40" t="e">
        <f>IF(AND(' RIESGOS DE GESTION'!#REF!="Media",' RIESGOS DE GESTION'!#REF!="Moderado"),CONCATENATE("R5C",' RIESGOS DE GESTION'!#REF!),"")</f>
        <v>#REF!</v>
      </c>
      <c r="W30" s="41" t="e">
        <f>IF(AND(' RIESGOS DE GESTION'!#REF!="Media",' RIESGOS DE GESTION'!#REF!="Moderado"),CONCATENATE("R5C",' RIESGOS DE GESTION'!#REF!),"")</f>
        <v>#REF!</v>
      </c>
      <c r="X30" s="41" t="e">
        <f>IF(AND(' RIESGOS DE GESTION'!#REF!="Media",' RIESGOS DE GESTION'!#REF!="Moderado"),CONCATENATE("R5C",' RIESGOS DE GESTION'!#REF!),"")</f>
        <v>#REF!</v>
      </c>
      <c r="Y30" s="41" t="e">
        <f>IF(AND(' RIESGOS DE GESTION'!#REF!="Media",' RIESGOS DE GESTION'!#REF!="Moderado"),CONCATENATE("R5C",' RIESGOS DE GESTION'!#REF!),"")</f>
        <v>#REF!</v>
      </c>
      <c r="Z30" s="41" t="e">
        <f>IF(AND(' RIESGOS DE GESTION'!#REF!="Media",' RIESGOS DE GESTION'!#REF!="Moderado"),CONCATENATE("R5C",' RIESGOS DE GESTION'!#REF!),"")</f>
        <v>#REF!</v>
      </c>
      <c r="AA30" s="42" t="e">
        <f>IF(AND(' RIESGOS DE GESTION'!#REF!="Media",' RIESGOS DE GESTION'!#REF!="Moderado"),CONCATENATE("R5C",' RIESGOS DE GESTION'!#REF!),"")</f>
        <v>#REF!</v>
      </c>
      <c r="AB30" s="25" t="e">
        <f>IF(AND(' RIESGOS DE GESTION'!#REF!="Media",' RIESGOS DE GESTION'!#REF!="Mayor"),CONCATENATE("R5C",' RIESGOS DE GESTION'!#REF!),"")</f>
        <v>#REF!</v>
      </c>
      <c r="AC30" s="26" t="e">
        <f>IF(AND(' RIESGOS DE GESTION'!#REF!="Media",' RIESGOS DE GESTION'!#REF!="Mayor"),CONCATENATE("R5C",' RIESGOS DE GESTION'!#REF!),"")</f>
        <v>#REF!</v>
      </c>
      <c r="AD30" s="26" t="e">
        <f>IF(AND(' RIESGOS DE GESTION'!#REF!="Media",' RIESGOS DE GESTION'!#REF!="Mayor"),CONCATENATE("R5C",' RIESGOS DE GESTION'!#REF!),"")</f>
        <v>#REF!</v>
      </c>
      <c r="AE30" s="26" t="e">
        <f>IF(AND(' RIESGOS DE GESTION'!#REF!="Media",' RIESGOS DE GESTION'!#REF!="Mayor"),CONCATENATE("R5C",' RIESGOS DE GESTION'!#REF!),"")</f>
        <v>#REF!</v>
      </c>
      <c r="AF30" s="26" t="e">
        <f>IF(AND(' RIESGOS DE GESTION'!#REF!="Media",' RIESGOS DE GESTION'!#REF!="Mayor"),CONCATENATE("R5C",' RIESGOS DE GESTION'!#REF!),"")</f>
        <v>#REF!</v>
      </c>
      <c r="AG30" s="27" t="e">
        <f>IF(AND(' RIESGOS DE GESTION'!#REF!="Media",' RIESGOS DE GESTION'!#REF!="Mayor"),CONCATENATE("R5C",' RIESGOS DE GESTION'!#REF!),"")</f>
        <v>#REF!</v>
      </c>
      <c r="AH30" s="28" t="e">
        <f>IF(AND(' RIESGOS DE GESTION'!#REF!="Media",' RIESGOS DE GESTION'!#REF!="Catastrófico"),CONCATENATE("R5C",' RIESGOS DE GESTION'!#REF!),"")</f>
        <v>#REF!</v>
      </c>
      <c r="AI30" s="29" t="e">
        <f>IF(AND(' RIESGOS DE GESTION'!#REF!="Media",' RIESGOS DE GESTION'!#REF!="Catastrófico"),CONCATENATE("R5C",' RIESGOS DE GESTION'!#REF!),"")</f>
        <v>#REF!</v>
      </c>
      <c r="AJ30" s="29" t="e">
        <f>IF(AND(' RIESGOS DE GESTION'!#REF!="Media",' RIESGOS DE GESTION'!#REF!="Catastrófico"),CONCATENATE("R5C",' RIESGOS DE GESTION'!#REF!),"")</f>
        <v>#REF!</v>
      </c>
      <c r="AK30" s="29" t="e">
        <f>IF(AND(' RIESGOS DE GESTION'!#REF!="Media",' RIESGOS DE GESTION'!#REF!="Catastrófico"),CONCATENATE("R5C",' RIESGOS DE GESTION'!#REF!),"")</f>
        <v>#REF!</v>
      </c>
      <c r="AL30" s="29" t="e">
        <f>IF(AND(' RIESGOS DE GESTION'!#REF!="Media",' RIESGOS DE GESTION'!#REF!="Catastrófico"),CONCATENATE("R5C",' RIESGOS DE GESTION'!#REF!),"")</f>
        <v>#REF!</v>
      </c>
      <c r="AM30" s="30" t="e">
        <f>IF(AND(' RIESGOS DE GESTION'!#REF!="Media",' RIESGOS DE GESTION'!#REF!="Catastrófico"),CONCATENATE("R5C",' RIESGOS DE GESTION'!#REF!),"")</f>
        <v>#REF!</v>
      </c>
      <c r="AN30" s="56"/>
      <c r="AO30" s="504"/>
      <c r="AP30" s="505"/>
      <c r="AQ30" s="505"/>
      <c r="AR30" s="505"/>
      <c r="AS30" s="505"/>
      <c r="AT30" s="50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row>
    <row r="31" spans="1:76" ht="15" customHeight="1" x14ac:dyDescent="0.25">
      <c r="A31" s="56"/>
      <c r="B31" s="376"/>
      <c r="C31" s="376"/>
      <c r="D31" s="377"/>
      <c r="E31" s="475"/>
      <c r="F31" s="474"/>
      <c r="G31" s="474"/>
      <c r="H31" s="474"/>
      <c r="I31" s="490"/>
      <c r="J31" s="40" t="e">
        <f>IF(AND(' RIESGOS DE GESTION'!#REF!="Media",' RIESGOS DE GESTION'!#REF!="Leve"),CONCATENATE("R6C",' RIESGOS DE GESTION'!#REF!),"")</f>
        <v>#REF!</v>
      </c>
      <c r="K31" s="41" t="e">
        <f>IF(AND(' RIESGOS DE GESTION'!#REF!="Media",' RIESGOS DE GESTION'!#REF!="Leve"),CONCATENATE("R6C",' RIESGOS DE GESTION'!#REF!),"")</f>
        <v>#REF!</v>
      </c>
      <c r="L31" s="41" t="e">
        <f>IF(AND(' RIESGOS DE GESTION'!#REF!="Media",' RIESGOS DE GESTION'!#REF!="Leve"),CONCATENATE("R6C",' RIESGOS DE GESTION'!#REF!),"")</f>
        <v>#REF!</v>
      </c>
      <c r="M31" s="41" t="e">
        <f>IF(AND(' RIESGOS DE GESTION'!#REF!="Media",' RIESGOS DE GESTION'!#REF!="Leve"),CONCATENATE("R6C",' RIESGOS DE GESTION'!#REF!),"")</f>
        <v>#REF!</v>
      </c>
      <c r="N31" s="41" t="e">
        <f>IF(AND(' RIESGOS DE GESTION'!#REF!="Media",' RIESGOS DE GESTION'!#REF!="Leve"),CONCATENATE("R6C",' RIESGOS DE GESTION'!#REF!),"")</f>
        <v>#REF!</v>
      </c>
      <c r="O31" s="42" t="e">
        <f>IF(AND(' RIESGOS DE GESTION'!#REF!="Media",' RIESGOS DE GESTION'!#REF!="Leve"),CONCATENATE("R6C",' RIESGOS DE GESTION'!#REF!),"")</f>
        <v>#REF!</v>
      </c>
      <c r="P31" s="40" t="e">
        <f>IF(AND(' RIESGOS DE GESTION'!#REF!="Media",' RIESGOS DE GESTION'!#REF!="Menor"),CONCATENATE("R6C",' RIESGOS DE GESTION'!#REF!),"")</f>
        <v>#REF!</v>
      </c>
      <c r="Q31" s="41" t="e">
        <f>IF(AND(' RIESGOS DE GESTION'!#REF!="Media",' RIESGOS DE GESTION'!#REF!="Menor"),CONCATENATE("R6C",' RIESGOS DE GESTION'!#REF!),"")</f>
        <v>#REF!</v>
      </c>
      <c r="R31" s="41" t="e">
        <f>IF(AND(' RIESGOS DE GESTION'!#REF!="Media",' RIESGOS DE GESTION'!#REF!="Menor"),CONCATENATE("R6C",' RIESGOS DE GESTION'!#REF!),"")</f>
        <v>#REF!</v>
      </c>
      <c r="S31" s="41" t="e">
        <f>IF(AND(' RIESGOS DE GESTION'!#REF!="Media",' RIESGOS DE GESTION'!#REF!="Menor"),CONCATENATE("R6C",' RIESGOS DE GESTION'!#REF!),"")</f>
        <v>#REF!</v>
      </c>
      <c r="T31" s="41" t="e">
        <f>IF(AND(' RIESGOS DE GESTION'!#REF!="Media",' RIESGOS DE GESTION'!#REF!="Menor"),CONCATENATE("R6C",' RIESGOS DE GESTION'!#REF!),"")</f>
        <v>#REF!</v>
      </c>
      <c r="U31" s="42" t="e">
        <f>IF(AND(' RIESGOS DE GESTION'!#REF!="Media",' RIESGOS DE GESTION'!#REF!="Menor"),CONCATENATE("R6C",' RIESGOS DE GESTION'!#REF!),"")</f>
        <v>#REF!</v>
      </c>
      <c r="V31" s="40" t="e">
        <f>IF(AND(' RIESGOS DE GESTION'!#REF!="Media",' RIESGOS DE GESTION'!#REF!="Moderado"),CONCATENATE("R6C",' RIESGOS DE GESTION'!#REF!),"")</f>
        <v>#REF!</v>
      </c>
      <c r="W31" s="41" t="e">
        <f>IF(AND(' RIESGOS DE GESTION'!#REF!="Media",' RIESGOS DE GESTION'!#REF!="Moderado"),CONCATENATE("R6C",' RIESGOS DE GESTION'!#REF!),"")</f>
        <v>#REF!</v>
      </c>
      <c r="X31" s="41" t="e">
        <f>IF(AND(' RIESGOS DE GESTION'!#REF!="Media",' RIESGOS DE GESTION'!#REF!="Moderado"),CONCATENATE("R6C",' RIESGOS DE GESTION'!#REF!),"")</f>
        <v>#REF!</v>
      </c>
      <c r="Y31" s="41" t="e">
        <f>IF(AND(' RIESGOS DE GESTION'!#REF!="Media",' RIESGOS DE GESTION'!#REF!="Moderado"),CONCATENATE("R6C",' RIESGOS DE GESTION'!#REF!),"")</f>
        <v>#REF!</v>
      </c>
      <c r="Z31" s="41" t="e">
        <f>IF(AND(' RIESGOS DE GESTION'!#REF!="Media",' RIESGOS DE GESTION'!#REF!="Moderado"),CONCATENATE("R6C",' RIESGOS DE GESTION'!#REF!),"")</f>
        <v>#REF!</v>
      </c>
      <c r="AA31" s="42" t="e">
        <f>IF(AND(' RIESGOS DE GESTION'!#REF!="Media",' RIESGOS DE GESTION'!#REF!="Moderado"),CONCATENATE("R6C",' RIESGOS DE GESTION'!#REF!),"")</f>
        <v>#REF!</v>
      </c>
      <c r="AB31" s="25" t="e">
        <f>IF(AND(' RIESGOS DE GESTION'!#REF!="Media",' RIESGOS DE GESTION'!#REF!="Mayor"),CONCATENATE("R6C",' RIESGOS DE GESTION'!#REF!),"")</f>
        <v>#REF!</v>
      </c>
      <c r="AC31" s="26" t="e">
        <f>IF(AND(' RIESGOS DE GESTION'!#REF!="Media",' RIESGOS DE GESTION'!#REF!="Mayor"),CONCATENATE("R6C",' RIESGOS DE GESTION'!#REF!),"")</f>
        <v>#REF!</v>
      </c>
      <c r="AD31" s="26" t="e">
        <f>IF(AND(' RIESGOS DE GESTION'!#REF!="Media",' RIESGOS DE GESTION'!#REF!="Mayor"),CONCATENATE("R6C",' RIESGOS DE GESTION'!#REF!),"")</f>
        <v>#REF!</v>
      </c>
      <c r="AE31" s="26" t="e">
        <f>IF(AND(' RIESGOS DE GESTION'!#REF!="Media",' RIESGOS DE GESTION'!#REF!="Mayor"),CONCATENATE("R6C",' RIESGOS DE GESTION'!#REF!),"")</f>
        <v>#REF!</v>
      </c>
      <c r="AF31" s="26" t="e">
        <f>IF(AND(' RIESGOS DE GESTION'!#REF!="Media",' RIESGOS DE GESTION'!#REF!="Mayor"),CONCATENATE("R6C",' RIESGOS DE GESTION'!#REF!),"")</f>
        <v>#REF!</v>
      </c>
      <c r="AG31" s="27" t="e">
        <f>IF(AND(' RIESGOS DE GESTION'!#REF!="Media",' RIESGOS DE GESTION'!#REF!="Mayor"),CONCATENATE("R6C",' RIESGOS DE GESTION'!#REF!),"")</f>
        <v>#REF!</v>
      </c>
      <c r="AH31" s="28" t="e">
        <f>IF(AND(' RIESGOS DE GESTION'!#REF!="Media",' RIESGOS DE GESTION'!#REF!="Catastrófico"),CONCATENATE("R6C",' RIESGOS DE GESTION'!#REF!),"")</f>
        <v>#REF!</v>
      </c>
      <c r="AI31" s="29" t="e">
        <f>IF(AND(' RIESGOS DE GESTION'!#REF!="Media",' RIESGOS DE GESTION'!#REF!="Catastrófico"),CONCATENATE("R6C",' RIESGOS DE GESTION'!#REF!),"")</f>
        <v>#REF!</v>
      </c>
      <c r="AJ31" s="29" t="e">
        <f>IF(AND(' RIESGOS DE GESTION'!#REF!="Media",' RIESGOS DE GESTION'!#REF!="Catastrófico"),CONCATENATE("R6C",' RIESGOS DE GESTION'!#REF!),"")</f>
        <v>#REF!</v>
      </c>
      <c r="AK31" s="29" t="e">
        <f>IF(AND(' RIESGOS DE GESTION'!#REF!="Media",' RIESGOS DE GESTION'!#REF!="Catastrófico"),CONCATENATE("R6C",' RIESGOS DE GESTION'!#REF!),"")</f>
        <v>#REF!</v>
      </c>
      <c r="AL31" s="29" t="e">
        <f>IF(AND(' RIESGOS DE GESTION'!#REF!="Media",' RIESGOS DE GESTION'!#REF!="Catastrófico"),CONCATENATE("R6C",' RIESGOS DE GESTION'!#REF!),"")</f>
        <v>#REF!</v>
      </c>
      <c r="AM31" s="30" t="e">
        <f>IF(AND(' RIESGOS DE GESTION'!#REF!="Media",' RIESGOS DE GESTION'!#REF!="Catastrófico"),CONCATENATE("R6C",' RIESGOS DE GESTION'!#REF!),"")</f>
        <v>#REF!</v>
      </c>
      <c r="AN31" s="56"/>
      <c r="AO31" s="504"/>
      <c r="AP31" s="505"/>
      <c r="AQ31" s="505"/>
      <c r="AR31" s="505"/>
      <c r="AS31" s="505"/>
      <c r="AT31" s="50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row>
    <row r="32" spans="1:76" ht="15" customHeight="1" x14ac:dyDescent="0.25">
      <c r="A32" s="56"/>
      <c r="B32" s="376"/>
      <c r="C32" s="376"/>
      <c r="D32" s="377"/>
      <c r="E32" s="475"/>
      <c r="F32" s="474"/>
      <c r="G32" s="474"/>
      <c r="H32" s="474"/>
      <c r="I32" s="490"/>
      <c r="J32" s="40" t="e">
        <f>IF(AND(' RIESGOS DE GESTION'!#REF!="Media",' RIESGOS DE GESTION'!#REF!="Leve"),CONCATENATE("R7C",' RIESGOS DE GESTION'!#REF!),"")</f>
        <v>#REF!</v>
      </c>
      <c r="K32" s="41" t="e">
        <f>IF(AND(' RIESGOS DE GESTION'!#REF!="Media",' RIESGOS DE GESTION'!#REF!="Leve"),CONCATENATE("R7C",' RIESGOS DE GESTION'!#REF!),"")</f>
        <v>#REF!</v>
      </c>
      <c r="L32" s="41" t="e">
        <f>IF(AND(' RIESGOS DE GESTION'!#REF!="Media",' RIESGOS DE GESTION'!#REF!="Leve"),CONCATENATE("R7C",' RIESGOS DE GESTION'!#REF!),"")</f>
        <v>#REF!</v>
      </c>
      <c r="M32" s="41" t="e">
        <f>IF(AND(' RIESGOS DE GESTION'!#REF!="Media",' RIESGOS DE GESTION'!#REF!="Leve"),CONCATENATE("R7C",' RIESGOS DE GESTION'!#REF!),"")</f>
        <v>#REF!</v>
      </c>
      <c r="N32" s="41" t="e">
        <f>IF(AND(' RIESGOS DE GESTION'!#REF!="Media",' RIESGOS DE GESTION'!#REF!="Leve"),CONCATENATE("R7C",' RIESGOS DE GESTION'!#REF!),"")</f>
        <v>#REF!</v>
      </c>
      <c r="O32" s="42" t="e">
        <f>IF(AND(' RIESGOS DE GESTION'!#REF!="Media",' RIESGOS DE GESTION'!#REF!="Leve"),CONCATENATE("R7C",' RIESGOS DE GESTION'!#REF!),"")</f>
        <v>#REF!</v>
      </c>
      <c r="P32" s="40" t="e">
        <f>IF(AND(' RIESGOS DE GESTION'!#REF!="Media",' RIESGOS DE GESTION'!#REF!="Menor"),CONCATENATE("R7C",' RIESGOS DE GESTION'!#REF!),"")</f>
        <v>#REF!</v>
      </c>
      <c r="Q32" s="41" t="e">
        <f>IF(AND(' RIESGOS DE GESTION'!#REF!="Media",' RIESGOS DE GESTION'!#REF!="Menor"),CONCATENATE("R7C",' RIESGOS DE GESTION'!#REF!),"")</f>
        <v>#REF!</v>
      </c>
      <c r="R32" s="41" t="e">
        <f>IF(AND(' RIESGOS DE GESTION'!#REF!="Media",' RIESGOS DE GESTION'!#REF!="Menor"),CONCATENATE("R7C",' RIESGOS DE GESTION'!#REF!),"")</f>
        <v>#REF!</v>
      </c>
      <c r="S32" s="41" t="e">
        <f>IF(AND(' RIESGOS DE GESTION'!#REF!="Media",' RIESGOS DE GESTION'!#REF!="Menor"),CONCATENATE("R7C",' RIESGOS DE GESTION'!#REF!),"")</f>
        <v>#REF!</v>
      </c>
      <c r="T32" s="41" t="e">
        <f>IF(AND(' RIESGOS DE GESTION'!#REF!="Media",' RIESGOS DE GESTION'!#REF!="Menor"),CONCATENATE("R7C",' RIESGOS DE GESTION'!#REF!),"")</f>
        <v>#REF!</v>
      </c>
      <c r="U32" s="42" t="e">
        <f>IF(AND(' RIESGOS DE GESTION'!#REF!="Media",' RIESGOS DE GESTION'!#REF!="Menor"),CONCATENATE("R7C",' RIESGOS DE GESTION'!#REF!),"")</f>
        <v>#REF!</v>
      </c>
      <c r="V32" s="40" t="e">
        <f>IF(AND(' RIESGOS DE GESTION'!#REF!="Media",' RIESGOS DE GESTION'!#REF!="Moderado"),CONCATENATE("R7C",' RIESGOS DE GESTION'!#REF!),"")</f>
        <v>#REF!</v>
      </c>
      <c r="W32" s="41" t="e">
        <f>IF(AND(' RIESGOS DE GESTION'!#REF!="Media",' RIESGOS DE GESTION'!#REF!="Moderado"),CONCATENATE("R7C",' RIESGOS DE GESTION'!#REF!),"")</f>
        <v>#REF!</v>
      </c>
      <c r="X32" s="41" t="e">
        <f>IF(AND(' RIESGOS DE GESTION'!#REF!="Media",' RIESGOS DE GESTION'!#REF!="Moderado"),CONCATENATE("R7C",' RIESGOS DE GESTION'!#REF!),"")</f>
        <v>#REF!</v>
      </c>
      <c r="Y32" s="41" t="e">
        <f>IF(AND(' RIESGOS DE GESTION'!#REF!="Media",' RIESGOS DE GESTION'!#REF!="Moderado"),CONCATENATE("R7C",' RIESGOS DE GESTION'!#REF!),"")</f>
        <v>#REF!</v>
      </c>
      <c r="Z32" s="41" t="e">
        <f>IF(AND(' RIESGOS DE GESTION'!#REF!="Media",' RIESGOS DE GESTION'!#REF!="Moderado"),CONCATENATE("R7C",' RIESGOS DE GESTION'!#REF!),"")</f>
        <v>#REF!</v>
      </c>
      <c r="AA32" s="42" t="e">
        <f>IF(AND(' RIESGOS DE GESTION'!#REF!="Media",' RIESGOS DE GESTION'!#REF!="Moderado"),CONCATENATE("R7C",' RIESGOS DE GESTION'!#REF!),"")</f>
        <v>#REF!</v>
      </c>
      <c r="AB32" s="25" t="e">
        <f>IF(AND(' RIESGOS DE GESTION'!#REF!="Media",' RIESGOS DE GESTION'!#REF!="Mayor"),CONCATENATE("R7C",' RIESGOS DE GESTION'!#REF!),"")</f>
        <v>#REF!</v>
      </c>
      <c r="AC32" s="26" t="e">
        <f>IF(AND(' RIESGOS DE GESTION'!#REF!="Media",' RIESGOS DE GESTION'!#REF!="Mayor"),CONCATENATE("R7C",' RIESGOS DE GESTION'!#REF!),"")</f>
        <v>#REF!</v>
      </c>
      <c r="AD32" s="26" t="e">
        <f>IF(AND(' RIESGOS DE GESTION'!#REF!="Media",' RIESGOS DE GESTION'!#REF!="Mayor"),CONCATENATE("R7C",' RIESGOS DE GESTION'!#REF!),"")</f>
        <v>#REF!</v>
      </c>
      <c r="AE32" s="26" t="e">
        <f>IF(AND(' RIESGOS DE GESTION'!#REF!="Media",' RIESGOS DE GESTION'!#REF!="Mayor"),CONCATENATE("R7C",' RIESGOS DE GESTION'!#REF!),"")</f>
        <v>#REF!</v>
      </c>
      <c r="AF32" s="26" t="e">
        <f>IF(AND(' RIESGOS DE GESTION'!#REF!="Media",' RIESGOS DE GESTION'!#REF!="Mayor"),CONCATENATE("R7C",' RIESGOS DE GESTION'!#REF!),"")</f>
        <v>#REF!</v>
      </c>
      <c r="AG32" s="27" t="e">
        <f>IF(AND(' RIESGOS DE GESTION'!#REF!="Media",' RIESGOS DE GESTION'!#REF!="Mayor"),CONCATENATE("R7C",' RIESGOS DE GESTION'!#REF!),"")</f>
        <v>#REF!</v>
      </c>
      <c r="AH32" s="28" t="e">
        <f>IF(AND(' RIESGOS DE GESTION'!#REF!="Media",' RIESGOS DE GESTION'!#REF!="Catastrófico"),CONCATENATE("R7C",' RIESGOS DE GESTION'!#REF!),"")</f>
        <v>#REF!</v>
      </c>
      <c r="AI32" s="29" t="e">
        <f>IF(AND(' RIESGOS DE GESTION'!#REF!="Media",' RIESGOS DE GESTION'!#REF!="Catastrófico"),CONCATENATE("R7C",' RIESGOS DE GESTION'!#REF!),"")</f>
        <v>#REF!</v>
      </c>
      <c r="AJ32" s="29" t="e">
        <f>IF(AND(' RIESGOS DE GESTION'!#REF!="Media",' RIESGOS DE GESTION'!#REF!="Catastrófico"),CONCATENATE("R7C",' RIESGOS DE GESTION'!#REF!),"")</f>
        <v>#REF!</v>
      </c>
      <c r="AK32" s="29" t="e">
        <f>IF(AND(' RIESGOS DE GESTION'!#REF!="Media",' RIESGOS DE GESTION'!#REF!="Catastrófico"),CONCATENATE("R7C",' RIESGOS DE GESTION'!#REF!),"")</f>
        <v>#REF!</v>
      </c>
      <c r="AL32" s="29" t="e">
        <f>IF(AND(' RIESGOS DE GESTION'!#REF!="Media",' RIESGOS DE GESTION'!#REF!="Catastrófico"),CONCATENATE("R7C",' RIESGOS DE GESTION'!#REF!),"")</f>
        <v>#REF!</v>
      </c>
      <c r="AM32" s="30" t="e">
        <f>IF(AND(' RIESGOS DE GESTION'!#REF!="Media",' RIESGOS DE GESTION'!#REF!="Catastrófico"),CONCATENATE("R7C",' RIESGOS DE GESTION'!#REF!),"")</f>
        <v>#REF!</v>
      </c>
      <c r="AN32" s="56"/>
      <c r="AO32" s="504"/>
      <c r="AP32" s="505"/>
      <c r="AQ32" s="505"/>
      <c r="AR32" s="505"/>
      <c r="AS32" s="505"/>
      <c r="AT32" s="50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row>
    <row r="33" spans="1:80" ht="15" customHeight="1" x14ac:dyDescent="0.25">
      <c r="A33" s="56"/>
      <c r="B33" s="376"/>
      <c r="C33" s="376"/>
      <c r="D33" s="377"/>
      <c r="E33" s="475"/>
      <c r="F33" s="474"/>
      <c r="G33" s="474"/>
      <c r="H33" s="474"/>
      <c r="I33" s="490"/>
      <c r="J33" s="40" t="e">
        <f>IF(AND(' RIESGOS DE GESTION'!#REF!="Media",' RIESGOS DE GESTION'!#REF!="Leve"),CONCATENATE("R8C",' RIESGOS DE GESTION'!#REF!),"")</f>
        <v>#REF!</v>
      </c>
      <c r="K33" s="41" t="e">
        <f>IF(AND(' RIESGOS DE GESTION'!#REF!="Media",' RIESGOS DE GESTION'!#REF!="Leve"),CONCATENATE("R8C",' RIESGOS DE GESTION'!#REF!),"")</f>
        <v>#REF!</v>
      </c>
      <c r="L33" s="41" t="e">
        <f>IF(AND(' RIESGOS DE GESTION'!#REF!="Media",' RIESGOS DE GESTION'!#REF!="Leve"),CONCATENATE("R8C",' RIESGOS DE GESTION'!#REF!),"")</f>
        <v>#REF!</v>
      </c>
      <c r="M33" s="41" t="e">
        <f>IF(AND(' RIESGOS DE GESTION'!#REF!="Media",' RIESGOS DE GESTION'!#REF!="Leve"),CONCATENATE("R8C",' RIESGOS DE GESTION'!#REF!),"")</f>
        <v>#REF!</v>
      </c>
      <c r="N33" s="41" t="e">
        <f>IF(AND(' RIESGOS DE GESTION'!#REF!="Media",' RIESGOS DE GESTION'!#REF!="Leve"),CONCATENATE("R8C",' RIESGOS DE GESTION'!#REF!),"")</f>
        <v>#REF!</v>
      </c>
      <c r="O33" s="42" t="e">
        <f>IF(AND(' RIESGOS DE GESTION'!#REF!="Media",' RIESGOS DE GESTION'!#REF!="Leve"),CONCATENATE("R8C",' RIESGOS DE GESTION'!#REF!),"")</f>
        <v>#REF!</v>
      </c>
      <c r="P33" s="40" t="e">
        <f>IF(AND(' RIESGOS DE GESTION'!#REF!="Media",' RIESGOS DE GESTION'!#REF!="Menor"),CONCATENATE("R8C",' RIESGOS DE GESTION'!#REF!),"")</f>
        <v>#REF!</v>
      </c>
      <c r="Q33" s="41" t="e">
        <f>IF(AND(' RIESGOS DE GESTION'!#REF!="Media",' RIESGOS DE GESTION'!#REF!="Menor"),CONCATENATE("R8C",' RIESGOS DE GESTION'!#REF!),"")</f>
        <v>#REF!</v>
      </c>
      <c r="R33" s="41" t="e">
        <f>IF(AND(' RIESGOS DE GESTION'!#REF!="Media",' RIESGOS DE GESTION'!#REF!="Menor"),CONCATENATE("R8C",' RIESGOS DE GESTION'!#REF!),"")</f>
        <v>#REF!</v>
      </c>
      <c r="S33" s="41" t="e">
        <f>IF(AND(' RIESGOS DE GESTION'!#REF!="Media",' RIESGOS DE GESTION'!#REF!="Menor"),CONCATENATE("R8C",' RIESGOS DE GESTION'!#REF!),"")</f>
        <v>#REF!</v>
      </c>
      <c r="T33" s="41" t="e">
        <f>IF(AND(' RIESGOS DE GESTION'!#REF!="Media",' RIESGOS DE GESTION'!#REF!="Menor"),CONCATENATE("R8C",' RIESGOS DE GESTION'!#REF!),"")</f>
        <v>#REF!</v>
      </c>
      <c r="U33" s="42" t="e">
        <f>IF(AND(' RIESGOS DE GESTION'!#REF!="Media",' RIESGOS DE GESTION'!#REF!="Menor"),CONCATENATE("R8C",' RIESGOS DE GESTION'!#REF!),"")</f>
        <v>#REF!</v>
      </c>
      <c r="V33" s="40" t="e">
        <f>IF(AND(' RIESGOS DE GESTION'!#REF!="Media",' RIESGOS DE GESTION'!#REF!="Moderado"),CONCATENATE("R8C",' RIESGOS DE GESTION'!#REF!),"")</f>
        <v>#REF!</v>
      </c>
      <c r="W33" s="41" t="e">
        <f>IF(AND(' RIESGOS DE GESTION'!#REF!="Media",' RIESGOS DE GESTION'!#REF!="Moderado"),CONCATENATE("R8C",' RIESGOS DE GESTION'!#REF!),"")</f>
        <v>#REF!</v>
      </c>
      <c r="X33" s="41" t="e">
        <f>IF(AND(' RIESGOS DE GESTION'!#REF!="Media",' RIESGOS DE GESTION'!#REF!="Moderado"),CONCATENATE("R8C",' RIESGOS DE GESTION'!#REF!),"")</f>
        <v>#REF!</v>
      </c>
      <c r="Y33" s="41" t="e">
        <f>IF(AND(' RIESGOS DE GESTION'!#REF!="Media",' RIESGOS DE GESTION'!#REF!="Moderado"),CONCATENATE("R8C",' RIESGOS DE GESTION'!#REF!),"")</f>
        <v>#REF!</v>
      </c>
      <c r="Z33" s="41" t="e">
        <f>IF(AND(' RIESGOS DE GESTION'!#REF!="Media",' RIESGOS DE GESTION'!#REF!="Moderado"),CONCATENATE("R8C",' RIESGOS DE GESTION'!#REF!),"")</f>
        <v>#REF!</v>
      </c>
      <c r="AA33" s="42" t="e">
        <f>IF(AND(' RIESGOS DE GESTION'!#REF!="Media",' RIESGOS DE GESTION'!#REF!="Moderado"),CONCATENATE("R8C",' RIESGOS DE GESTION'!#REF!),"")</f>
        <v>#REF!</v>
      </c>
      <c r="AB33" s="25" t="e">
        <f>IF(AND(' RIESGOS DE GESTION'!#REF!="Media",' RIESGOS DE GESTION'!#REF!="Mayor"),CONCATENATE("R8C",' RIESGOS DE GESTION'!#REF!),"")</f>
        <v>#REF!</v>
      </c>
      <c r="AC33" s="26" t="e">
        <f>IF(AND(' RIESGOS DE GESTION'!#REF!="Media",' RIESGOS DE GESTION'!#REF!="Mayor"),CONCATENATE("R8C",' RIESGOS DE GESTION'!#REF!),"")</f>
        <v>#REF!</v>
      </c>
      <c r="AD33" s="26" t="e">
        <f>IF(AND(' RIESGOS DE GESTION'!#REF!="Media",' RIESGOS DE GESTION'!#REF!="Mayor"),CONCATENATE("R8C",' RIESGOS DE GESTION'!#REF!),"")</f>
        <v>#REF!</v>
      </c>
      <c r="AE33" s="26" t="e">
        <f>IF(AND(' RIESGOS DE GESTION'!#REF!="Media",' RIESGOS DE GESTION'!#REF!="Mayor"),CONCATENATE("R8C",' RIESGOS DE GESTION'!#REF!),"")</f>
        <v>#REF!</v>
      </c>
      <c r="AF33" s="26" t="e">
        <f>IF(AND(' RIESGOS DE GESTION'!#REF!="Media",' RIESGOS DE GESTION'!#REF!="Mayor"),CONCATENATE("R8C",' RIESGOS DE GESTION'!#REF!),"")</f>
        <v>#REF!</v>
      </c>
      <c r="AG33" s="27" t="e">
        <f>IF(AND(' RIESGOS DE GESTION'!#REF!="Media",' RIESGOS DE GESTION'!#REF!="Mayor"),CONCATENATE("R8C",' RIESGOS DE GESTION'!#REF!),"")</f>
        <v>#REF!</v>
      </c>
      <c r="AH33" s="28" t="e">
        <f>IF(AND(' RIESGOS DE GESTION'!#REF!="Media",' RIESGOS DE GESTION'!#REF!="Catastrófico"),CONCATENATE("R8C",' RIESGOS DE GESTION'!#REF!),"")</f>
        <v>#REF!</v>
      </c>
      <c r="AI33" s="29" t="e">
        <f>IF(AND(' RIESGOS DE GESTION'!#REF!="Media",' RIESGOS DE GESTION'!#REF!="Catastrófico"),CONCATENATE("R8C",' RIESGOS DE GESTION'!#REF!),"")</f>
        <v>#REF!</v>
      </c>
      <c r="AJ33" s="29" t="e">
        <f>IF(AND(' RIESGOS DE GESTION'!#REF!="Media",' RIESGOS DE GESTION'!#REF!="Catastrófico"),CONCATENATE("R8C",' RIESGOS DE GESTION'!#REF!),"")</f>
        <v>#REF!</v>
      </c>
      <c r="AK33" s="29" t="e">
        <f>IF(AND(' RIESGOS DE GESTION'!#REF!="Media",' RIESGOS DE GESTION'!#REF!="Catastrófico"),CONCATENATE("R8C",' RIESGOS DE GESTION'!#REF!),"")</f>
        <v>#REF!</v>
      </c>
      <c r="AL33" s="29" t="e">
        <f>IF(AND(' RIESGOS DE GESTION'!#REF!="Media",' RIESGOS DE GESTION'!#REF!="Catastrófico"),CONCATENATE("R8C",' RIESGOS DE GESTION'!#REF!),"")</f>
        <v>#REF!</v>
      </c>
      <c r="AM33" s="30" t="e">
        <f>IF(AND(' RIESGOS DE GESTION'!#REF!="Media",' RIESGOS DE GESTION'!#REF!="Catastrófico"),CONCATENATE("R8C",' RIESGOS DE GESTION'!#REF!),"")</f>
        <v>#REF!</v>
      </c>
      <c r="AN33" s="56"/>
      <c r="AO33" s="504"/>
      <c r="AP33" s="505"/>
      <c r="AQ33" s="505"/>
      <c r="AR33" s="505"/>
      <c r="AS33" s="505"/>
      <c r="AT33" s="50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row>
    <row r="34" spans="1:80" ht="15" customHeight="1" x14ac:dyDescent="0.25">
      <c r="A34" s="56"/>
      <c r="B34" s="376"/>
      <c r="C34" s="376"/>
      <c r="D34" s="377"/>
      <c r="E34" s="475"/>
      <c r="F34" s="474"/>
      <c r="G34" s="474"/>
      <c r="H34" s="474"/>
      <c r="I34" s="490"/>
      <c r="J34" s="40" t="e">
        <f>IF(AND(' RIESGOS DE GESTION'!#REF!="Media",' RIESGOS DE GESTION'!#REF!="Leve"),CONCATENATE("R9C",' RIESGOS DE GESTION'!#REF!),"")</f>
        <v>#REF!</v>
      </c>
      <c r="K34" s="41" t="e">
        <f>IF(AND(' RIESGOS DE GESTION'!#REF!="Media",' RIESGOS DE GESTION'!#REF!="Leve"),CONCATENATE("R9C",' RIESGOS DE GESTION'!#REF!),"")</f>
        <v>#REF!</v>
      </c>
      <c r="L34" s="41" t="e">
        <f>IF(AND(' RIESGOS DE GESTION'!#REF!="Media",' RIESGOS DE GESTION'!#REF!="Leve"),CONCATENATE("R9C",' RIESGOS DE GESTION'!#REF!),"")</f>
        <v>#REF!</v>
      </c>
      <c r="M34" s="41" t="e">
        <f>IF(AND(' RIESGOS DE GESTION'!#REF!="Media",' RIESGOS DE GESTION'!#REF!="Leve"),CONCATENATE("R9C",' RIESGOS DE GESTION'!#REF!),"")</f>
        <v>#REF!</v>
      </c>
      <c r="N34" s="41" t="e">
        <f>IF(AND(' RIESGOS DE GESTION'!#REF!="Media",' RIESGOS DE GESTION'!#REF!="Leve"),CONCATENATE("R9C",' RIESGOS DE GESTION'!#REF!),"")</f>
        <v>#REF!</v>
      </c>
      <c r="O34" s="42" t="e">
        <f>IF(AND(' RIESGOS DE GESTION'!#REF!="Media",' RIESGOS DE GESTION'!#REF!="Leve"),CONCATENATE("R9C",' RIESGOS DE GESTION'!#REF!),"")</f>
        <v>#REF!</v>
      </c>
      <c r="P34" s="40" t="e">
        <f>IF(AND(' RIESGOS DE GESTION'!#REF!="Media",' RIESGOS DE GESTION'!#REF!="Menor"),CONCATENATE("R9C",' RIESGOS DE GESTION'!#REF!),"")</f>
        <v>#REF!</v>
      </c>
      <c r="Q34" s="41" t="e">
        <f>IF(AND(' RIESGOS DE GESTION'!#REF!="Media",' RIESGOS DE GESTION'!#REF!="Menor"),CONCATENATE("R9C",' RIESGOS DE GESTION'!#REF!),"")</f>
        <v>#REF!</v>
      </c>
      <c r="R34" s="41" t="e">
        <f>IF(AND(' RIESGOS DE GESTION'!#REF!="Media",' RIESGOS DE GESTION'!#REF!="Menor"),CONCATENATE("R9C",' RIESGOS DE GESTION'!#REF!),"")</f>
        <v>#REF!</v>
      </c>
      <c r="S34" s="41" t="e">
        <f>IF(AND(' RIESGOS DE GESTION'!#REF!="Media",' RIESGOS DE GESTION'!#REF!="Menor"),CONCATENATE("R9C",' RIESGOS DE GESTION'!#REF!),"")</f>
        <v>#REF!</v>
      </c>
      <c r="T34" s="41" t="e">
        <f>IF(AND(' RIESGOS DE GESTION'!#REF!="Media",' RIESGOS DE GESTION'!#REF!="Menor"),CONCATENATE("R9C",' RIESGOS DE GESTION'!#REF!),"")</f>
        <v>#REF!</v>
      </c>
      <c r="U34" s="42" t="e">
        <f>IF(AND(' RIESGOS DE GESTION'!#REF!="Media",' RIESGOS DE GESTION'!#REF!="Menor"),CONCATENATE("R9C",' RIESGOS DE GESTION'!#REF!),"")</f>
        <v>#REF!</v>
      </c>
      <c r="V34" s="40" t="e">
        <f>IF(AND(' RIESGOS DE GESTION'!#REF!="Media",' RIESGOS DE GESTION'!#REF!="Moderado"),CONCATENATE("R9C",' RIESGOS DE GESTION'!#REF!),"")</f>
        <v>#REF!</v>
      </c>
      <c r="W34" s="41" t="e">
        <f>IF(AND(' RIESGOS DE GESTION'!#REF!="Media",' RIESGOS DE GESTION'!#REF!="Moderado"),CONCATENATE("R9C",' RIESGOS DE GESTION'!#REF!),"")</f>
        <v>#REF!</v>
      </c>
      <c r="X34" s="41" t="e">
        <f>IF(AND(' RIESGOS DE GESTION'!#REF!="Media",' RIESGOS DE GESTION'!#REF!="Moderado"),CONCATENATE("R9C",' RIESGOS DE GESTION'!#REF!),"")</f>
        <v>#REF!</v>
      </c>
      <c r="Y34" s="41" t="e">
        <f>IF(AND(' RIESGOS DE GESTION'!#REF!="Media",' RIESGOS DE GESTION'!#REF!="Moderado"),CONCATENATE("R9C",' RIESGOS DE GESTION'!#REF!),"")</f>
        <v>#REF!</v>
      </c>
      <c r="Z34" s="41" t="e">
        <f>IF(AND(' RIESGOS DE GESTION'!#REF!="Media",' RIESGOS DE GESTION'!#REF!="Moderado"),CONCATENATE("R9C",' RIESGOS DE GESTION'!#REF!),"")</f>
        <v>#REF!</v>
      </c>
      <c r="AA34" s="42" t="e">
        <f>IF(AND(' RIESGOS DE GESTION'!#REF!="Media",' RIESGOS DE GESTION'!#REF!="Moderado"),CONCATENATE("R9C",' RIESGOS DE GESTION'!#REF!),"")</f>
        <v>#REF!</v>
      </c>
      <c r="AB34" s="25" t="e">
        <f>IF(AND(' RIESGOS DE GESTION'!#REF!="Media",' RIESGOS DE GESTION'!#REF!="Mayor"),CONCATENATE("R9C",' RIESGOS DE GESTION'!#REF!),"")</f>
        <v>#REF!</v>
      </c>
      <c r="AC34" s="26" t="e">
        <f>IF(AND(' RIESGOS DE GESTION'!#REF!="Media",' RIESGOS DE GESTION'!#REF!="Mayor"),CONCATENATE("R9C",' RIESGOS DE GESTION'!#REF!),"")</f>
        <v>#REF!</v>
      </c>
      <c r="AD34" s="26" t="e">
        <f>IF(AND(' RIESGOS DE GESTION'!#REF!="Media",' RIESGOS DE GESTION'!#REF!="Mayor"),CONCATENATE("R9C",' RIESGOS DE GESTION'!#REF!),"")</f>
        <v>#REF!</v>
      </c>
      <c r="AE34" s="26" t="e">
        <f>IF(AND(' RIESGOS DE GESTION'!#REF!="Media",' RIESGOS DE GESTION'!#REF!="Mayor"),CONCATENATE("R9C",' RIESGOS DE GESTION'!#REF!),"")</f>
        <v>#REF!</v>
      </c>
      <c r="AF34" s="26" t="e">
        <f>IF(AND(' RIESGOS DE GESTION'!#REF!="Media",' RIESGOS DE GESTION'!#REF!="Mayor"),CONCATENATE("R9C",' RIESGOS DE GESTION'!#REF!),"")</f>
        <v>#REF!</v>
      </c>
      <c r="AG34" s="27" t="e">
        <f>IF(AND(' RIESGOS DE GESTION'!#REF!="Media",' RIESGOS DE GESTION'!#REF!="Mayor"),CONCATENATE("R9C",' RIESGOS DE GESTION'!#REF!),"")</f>
        <v>#REF!</v>
      </c>
      <c r="AH34" s="28" t="e">
        <f>IF(AND(' RIESGOS DE GESTION'!#REF!="Media",' RIESGOS DE GESTION'!#REF!="Catastrófico"),CONCATENATE("R9C",' RIESGOS DE GESTION'!#REF!),"")</f>
        <v>#REF!</v>
      </c>
      <c r="AI34" s="29" t="e">
        <f>IF(AND(' RIESGOS DE GESTION'!#REF!="Media",' RIESGOS DE GESTION'!#REF!="Catastrófico"),CONCATENATE("R9C",' RIESGOS DE GESTION'!#REF!),"")</f>
        <v>#REF!</v>
      </c>
      <c r="AJ34" s="29" t="e">
        <f>IF(AND(' RIESGOS DE GESTION'!#REF!="Media",' RIESGOS DE GESTION'!#REF!="Catastrófico"),CONCATENATE("R9C",' RIESGOS DE GESTION'!#REF!),"")</f>
        <v>#REF!</v>
      </c>
      <c r="AK34" s="29" t="e">
        <f>IF(AND(' RIESGOS DE GESTION'!#REF!="Media",' RIESGOS DE GESTION'!#REF!="Catastrófico"),CONCATENATE("R9C",' RIESGOS DE GESTION'!#REF!),"")</f>
        <v>#REF!</v>
      </c>
      <c r="AL34" s="29" t="e">
        <f>IF(AND(' RIESGOS DE GESTION'!#REF!="Media",' RIESGOS DE GESTION'!#REF!="Catastrófico"),CONCATENATE("R9C",' RIESGOS DE GESTION'!#REF!),"")</f>
        <v>#REF!</v>
      </c>
      <c r="AM34" s="30" t="e">
        <f>IF(AND(' RIESGOS DE GESTION'!#REF!="Media",' RIESGOS DE GESTION'!#REF!="Catastrófico"),CONCATENATE("R9C",' RIESGOS DE GESTION'!#REF!),"")</f>
        <v>#REF!</v>
      </c>
      <c r="AN34" s="56"/>
      <c r="AO34" s="504"/>
      <c r="AP34" s="505"/>
      <c r="AQ34" s="505"/>
      <c r="AR34" s="505"/>
      <c r="AS34" s="505"/>
      <c r="AT34" s="50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row>
    <row r="35" spans="1:80" ht="15.75" customHeight="1" thickBot="1" x14ac:dyDescent="0.3">
      <c r="A35" s="56"/>
      <c r="B35" s="376"/>
      <c r="C35" s="376"/>
      <c r="D35" s="377"/>
      <c r="E35" s="476"/>
      <c r="F35" s="477"/>
      <c r="G35" s="477"/>
      <c r="H35" s="477"/>
      <c r="I35" s="491"/>
      <c r="J35" s="40" t="e">
        <f>IF(AND(' RIESGOS DE GESTION'!#REF!="Media",' RIESGOS DE GESTION'!#REF!="Leve"),CONCATENATE("R10C",' RIESGOS DE GESTION'!#REF!),"")</f>
        <v>#REF!</v>
      </c>
      <c r="K35" s="41" t="e">
        <f>IF(AND(' RIESGOS DE GESTION'!#REF!="Media",' RIESGOS DE GESTION'!#REF!="Leve"),CONCATENATE("R10C",' RIESGOS DE GESTION'!#REF!),"")</f>
        <v>#REF!</v>
      </c>
      <c r="L35" s="41" t="e">
        <f>IF(AND(' RIESGOS DE GESTION'!#REF!="Media",' RIESGOS DE GESTION'!#REF!="Leve"),CONCATENATE("R10C",' RIESGOS DE GESTION'!#REF!),"")</f>
        <v>#REF!</v>
      </c>
      <c r="M35" s="41" t="e">
        <f>IF(AND(' RIESGOS DE GESTION'!#REF!="Media",' RIESGOS DE GESTION'!#REF!="Leve"),CONCATENATE("R10C",' RIESGOS DE GESTION'!#REF!),"")</f>
        <v>#REF!</v>
      </c>
      <c r="N35" s="41" t="e">
        <f>IF(AND(' RIESGOS DE GESTION'!#REF!="Media",' RIESGOS DE GESTION'!#REF!="Leve"),CONCATENATE("R10C",' RIESGOS DE GESTION'!#REF!),"")</f>
        <v>#REF!</v>
      </c>
      <c r="O35" s="42" t="e">
        <f>IF(AND(' RIESGOS DE GESTION'!#REF!="Media",' RIESGOS DE GESTION'!#REF!="Leve"),CONCATENATE("R10C",' RIESGOS DE GESTION'!#REF!),"")</f>
        <v>#REF!</v>
      </c>
      <c r="P35" s="40" t="e">
        <f>IF(AND(' RIESGOS DE GESTION'!#REF!="Media",' RIESGOS DE GESTION'!#REF!="Menor"),CONCATENATE("R10C",' RIESGOS DE GESTION'!#REF!),"")</f>
        <v>#REF!</v>
      </c>
      <c r="Q35" s="41" t="e">
        <f>IF(AND(' RIESGOS DE GESTION'!#REF!="Media",' RIESGOS DE GESTION'!#REF!="Menor"),CONCATENATE("R10C",' RIESGOS DE GESTION'!#REF!),"")</f>
        <v>#REF!</v>
      </c>
      <c r="R35" s="41" t="e">
        <f>IF(AND(' RIESGOS DE GESTION'!#REF!="Media",' RIESGOS DE GESTION'!#REF!="Menor"),CONCATENATE("R10C",' RIESGOS DE GESTION'!#REF!),"")</f>
        <v>#REF!</v>
      </c>
      <c r="S35" s="41" t="e">
        <f>IF(AND(' RIESGOS DE GESTION'!#REF!="Media",' RIESGOS DE GESTION'!#REF!="Menor"),CONCATENATE("R10C",' RIESGOS DE GESTION'!#REF!),"")</f>
        <v>#REF!</v>
      </c>
      <c r="T35" s="41" t="e">
        <f>IF(AND(' RIESGOS DE GESTION'!#REF!="Media",' RIESGOS DE GESTION'!#REF!="Menor"),CONCATENATE("R10C",' RIESGOS DE GESTION'!#REF!),"")</f>
        <v>#REF!</v>
      </c>
      <c r="U35" s="42" t="e">
        <f>IF(AND(' RIESGOS DE GESTION'!#REF!="Media",' RIESGOS DE GESTION'!#REF!="Menor"),CONCATENATE("R10C",' RIESGOS DE GESTION'!#REF!),"")</f>
        <v>#REF!</v>
      </c>
      <c r="V35" s="40" t="e">
        <f>IF(AND(' RIESGOS DE GESTION'!#REF!="Media",' RIESGOS DE GESTION'!#REF!="Moderado"),CONCATENATE("R10C",' RIESGOS DE GESTION'!#REF!),"")</f>
        <v>#REF!</v>
      </c>
      <c r="W35" s="41" t="e">
        <f>IF(AND(' RIESGOS DE GESTION'!#REF!="Media",' RIESGOS DE GESTION'!#REF!="Moderado"),CONCATENATE("R10C",' RIESGOS DE GESTION'!#REF!),"")</f>
        <v>#REF!</v>
      </c>
      <c r="X35" s="41" t="e">
        <f>IF(AND(' RIESGOS DE GESTION'!#REF!="Media",' RIESGOS DE GESTION'!#REF!="Moderado"),CONCATENATE("R10C",' RIESGOS DE GESTION'!#REF!),"")</f>
        <v>#REF!</v>
      </c>
      <c r="Y35" s="41" t="e">
        <f>IF(AND(' RIESGOS DE GESTION'!#REF!="Media",' RIESGOS DE GESTION'!#REF!="Moderado"),CONCATENATE("R10C",' RIESGOS DE GESTION'!#REF!),"")</f>
        <v>#REF!</v>
      </c>
      <c r="Z35" s="41" t="e">
        <f>IF(AND(' RIESGOS DE GESTION'!#REF!="Media",' RIESGOS DE GESTION'!#REF!="Moderado"),CONCATENATE("R10C",' RIESGOS DE GESTION'!#REF!),"")</f>
        <v>#REF!</v>
      </c>
      <c r="AA35" s="42" t="e">
        <f>IF(AND(' RIESGOS DE GESTION'!#REF!="Media",' RIESGOS DE GESTION'!#REF!="Moderado"),CONCATENATE("R10C",' RIESGOS DE GESTION'!#REF!),"")</f>
        <v>#REF!</v>
      </c>
      <c r="AB35" s="31" t="e">
        <f>IF(AND(' RIESGOS DE GESTION'!#REF!="Media",' RIESGOS DE GESTION'!#REF!="Mayor"),CONCATENATE("R10C",' RIESGOS DE GESTION'!#REF!),"")</f>
        <v>#REF!</v>
      </c>
      <c r="AC35" s="32" t="e">
        <f>IF(AND(' RIESGOS DE GESTION'!#REF!="Media",' RIESGOS DE GESTION'!#REF!="Mayor"),CONCATENATE("R10C",' RIESGOS DE GESTION'!#REF!),"")</f>
        <v>#REF!</v>
      </c>
      <c r="AD35" s="32" t="e">
        <f>IF(AND(' RIESGOS DE GESTION'!#REF!="Media",' RIESGOS DE GESTION'!#REF!="Mayor"),CONCATENATE("R10C",' RIESGOS DE GESTION'!#REF!),"")</f>
        <v>#REF!</v>
      </c>
      <c r="AE35" s="32" t="e">
        <f>IF(AND(' RIESGOS DE GESTION'!#REF!="Media",' RIESGOS DE GESTION'!#REF!="Mayor"),CONCATENATE("R10C",' RIESGOS DE GESTION'!#REF!),"")</f>
        <v>#REF!</v>
      </c>
      <c r="AF35" s="32" t="e">
        <f>IF(AND(' RIESGOS DE GESTION'!#REF!="Media",' RIESGOS DE GESTION'!#REF!="Mayor"),CONCATENATE("R10C",' RIESGOS DE GESTION'!#REF!),"")</f>
        <v>#REF!</v>
      </c>
      <c r="AG35" s="33" t="e">
        <f>IF(AND(' RIESGOS DE GESTION'!#REF!="Media",' RIESGOS DE GESTION'!#REF!="Mayor"),CONCATENATE("R10C",' RIESGOS DE GESTION'!#REF!),"")</f>
        <v>#REF!</v>
      </c>
      <c r="AH35" s="34" t="e">
        <f>IF(AND(' RIESGOS DE GESTION'!#REF!="Media",' RIESGOS DE GESTION'!#REF!="Catastrófico"),CONCATENATE("R10C",' RIESGOS DE GESTION'!#REF!),"")</f>
        <v>#REF!</v>
      </c>
      <c r="AI35" s="35" t="e">
        <f>IF(AND(' RIESGOS DE GESTION'!#REF!="Media",' RIESGOS DE GESTION'!#REF!="Catastrófico"),CONCATENATE("R10C",' RIESGOS DE GESTION'!#REF!),"")</f>
        <v>#REF!</v>
      </c>
      <c r="AJ35" s="35" t="e">
        <f>IF(AND(' RIESGOS DE GESTION'!#REF!="Media",' RIESGOS DE GESTION'!#REF!="Catastrófico"),CONCATENATE("R10C",' RIESGOS DE GESTION'!#REF!),"")</f>
        <v>#REF!</v>
      </c>
      <c r="AK35" s="35" t="e">
        <f>IF(AND(' RIESGOS DE GESTION'!#REF!="Media",' RIESGOS DE GESTION'!#REF!="Catastrófico"),CONCATENATE("R10C",' RIESGOS DE GESTION'!#REF!),"")</f>
        <v>#REF!</v>
      </c>
      <c r="AL35" s="35" t="e">
        <f>IF(AND(' RIESGOS DE GESTION'!#REF!="Media",' RIESGOS DE GESTION'!#REF!="Catastrófico"),CONCATENATE("R10C",' RIESGOS DE GESTION'!#REF!),"")</f>
        <v>#REF!</v>
      </c>
      <c r="AM35" s="36" t="e">
        <f>IF(AND(' RIESGOS DE GESTION'!#REF!="Media",' RIESGOS DE GESTION'!#REF!="Catastrófico"),CONCATENATE("R10C",' RIESGOS DE GESTION'!#REF!),"")</f>
        <v>#REF!</v>
      </c>
      <c r="AN35" s="56"/>
      <c r="AO35" s="507"/>
      <c r="AP35" s="508"/>
      <c r="AQ35" s="508"/>
      <c r="AR35" s="508"/>
      <c r="AS35" s="508"/>
      <c r="AT35" s="509"/>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row>
    <row r="36" spans="1:80" ht="15" customHeight="1" x14ac:dyDescent="0.25">
      <c r="A36" s="56"/>
      <c r="B36" s="376"/>
      <c r="C36" s="376"/>
      <c r="D36" s="377"/>
      <c r="E36" s="471" t="s">
        <v>379</v>
      </c>
      <c r="F36" s="472"/>
      <c r="G36" s="472"/>
      <c r="H36" s="472"/>
      <c r="I36" s="472"/>
      <c r="J36" s="46" t="e">
        <f>IF(AND(' RIESGOS DE GESTION'!#REF!="Baja",' RIESGOS DE GESTION'!#REF!="Leve"),CONCATENATE("R1C",' RIESGOS DE GESTION'!#REF!),"")</f>
        <v>#REF!</v>
      </c>
      <c r="K36" s="47" t="e">
        <f>IF(AND(' RIESGOS DE GESTION'!#REF!="Baja",' RIESGOS DE GESTION'!#REF!="Leve"),CONCATENATE("R1C",' RIESGOS DE GESTION'!#REF!),"")</f>
        <v>#REF!</v>
      </c>
      <c r="L36" s="47" t="e">
        <f>IF(AND(' RIESGOS DE GESTION'!#REF!="Baja",' RIESGOS DE GESTION'!#REF!="Leve"),CONCATENATE("R1C",' RIESGOS DE GESTION'!#REF!),"")</f>
        <v>#REF!</v>
      </c>
      <c r="M36" s="47" t="e">
        <f>IF(AND(' RIESGOS DE GESTION'!#REF!="Baja",' RIESGOS DE GESTION'!#REF!="Leve"),CONCATENATE("R1C",' RIESGOS DE GESTION'!#REF!),"")</f>
        <v>#REF!</v>
      </c>
      <c r="N36" s="47" t="e">
        <f>IF(AND(' RIESGOS DE GESTION'!#REF!="Baja",' RIESGOS DE GESTION'!#REF!="Leve"),CONCATENATE("R1C",' RIESGOS DE GESTION'!#REF!),"")</f>
        <v>#REF!</v>
      </c>
      <c r="O36" s="48" t="e">
        <f>IF(AND(' RIESGOS DE GESTION'!#REF!="Baja",' RIESGOS DE GESTION'!#REF!="Leve"),CONCATENATE("R1C",' RIESGOS DE GESTION'!#REF!),"")</f>
        <v>#REF!</v>
      </c>
      <c r="P36" s="37" t="e">
        <f>IF(AND(' RIESGOS DE GESTION'!#REF!="Baja",' RIESGOS DE GESTION'!#REF!="Menor"),CONCATENATE("R1C",' RIESGOS DE GESTION'!#REF!),"")</f>
        <v>#REF!</v>
      </c>
      <c r="Q36" s="38" t="e">
        <f>IF(AND(' RIESGOS DE GESTION'!#REF!="Baja",' RIESGOS DE GESTION'!#REF!="Menor"),CONCATENATE("R1C",' RIESGOS DE GESTION'!#REF!),"")</f>
        <v>#REF!</v>
      </c>
      <c r="R36" s="38" t="e">
        <f>IF(AND(' RIESGOS DE GESTION'!#REF!="Baja",' RIESGOS DE GESTION'!#REF!="Menor"),CONCATENATE("R1C",' RIESGOS DE GESTION'!#REF!),"")</f>
        <v>#REF!</v>
      </c>
      <c r="S36" s="38" t="e">
        <f>IF(AND(' RIESGOS DE GESTION'!#REF!="Baja",' RIESGOS DE GESTION'!#REF!="Menor"),CONCATENATE("R1C",' RIESGOS DE GESTION'!#REF!),"")</f>
        <v>#REF!</v>
      </c>
      <c r="T36" s="38" t="e">
        <f>IF(AND(' RIESGOS DE GESTION'!#REF!="Baja",' RIESGOS DE GESTION'!#REF!="Menor"),CONCATENATE("R1C",' RIESGOS DE GESTION'!#REF!),"")</f>
        <v>#REF!</v>
      </c>
      <c r="U36" s="39" t="e">
        <f>IF(AND(' RIESGOS DE GESTION'!#REF!="Baja",' RIESGOS DE GESTION'!#REF!="Menor"),CONCATENATE("R1C",' RIESGOS DE GESTION'!#REF!),"")</f>
        <v>#REF!</v>
      </c>
      <c r="V36" s="37" t="e">
        <f>IF(AND(' RIESGOS DE GESTION'!#REF!="Baja",' RIESGOS DE GESTION'!#REF!="Moderado"),CONCATENATE("R1C",' RIESGOS DE GESTION'!#REF!),"")</f>
        <v>#REF!</v>
      </c>
      <c r="W36" s="38" t="e">
        <f>IF(AND(' RIESGOS DE GESTION'!#REF!="Baja",' RIESGOS DE GESTION'!#REF!="Moderado"),CONCATENATE("R1C",' RIESGOS DE GESTION'!#REF!),"")</f>
        <v>#REF!</v>
      </c>
      <c r="X36" s="38" t="e">
        <f>IF(AND(' RIESGOS DE GESTION'!#REF!="Baja",' RIESGOS DE GESTION'!#REF!="Moderado"),CONCATENATE("R1C",' RIESGOS DE GESTION'!#REF!),"")</f>
        <v>#REF!</v>
      </c>
      <c r="Y36" s="38" t="e">
        <f>IF(AND(' RIESGOS DE GESTION'!#REF!="Baja",' RIESGOS DE GESTION'!#REF!="Moderado"),CONCATENATE("R1C",' RIESGOS DE GESTION'!#REF!),"")</f>
        <v>#REF!</v>
      </c>
      <c r="Z36" s="38" t="e">
        <f>IF(AND(' RIESGOS DE GESTION'!#REF!="Baja",' RIESGOS DE GESTION'!#REF!="Moderado"),CONCATENATE("R1C",' RIESGOS DE GESTION'!#REF!),"")</f>
        <v>#REF!</v>
      </c>
      <c r="AA36" s="39" t="e">
        <f>IF(AND(' RIESGOS DE GESTION'!#REF!="Baja",' RIESGOS DE GESTION'!#REF!="Moderado"),CONCATENATE("R1C",' RIESGOS DE GESTION'!#REF!),"")</f>
        <v>#REF!</v>
      </c>
      <c r="AB36" s="19" t="e">
        <f>IF(AND(' RIESGOS DE GESTION'!#REF!="Baja",' RIESGOS DE GESTION'!#REF!="Mayor"),CONCATENATE("R1C",' RIESGOS DE GESTION'!#REF!),"")</f>
        <v>#REF!</v>
      </c>
      <c r="AC36" s="20" t="e">
        <f>IF(AND(' RIESGOS DE GESTION'!#REF!="Baja",' RIESGOS DE GESTION'!#REF!="Mayor"),CONCATENATE("R1C",' RIESGOS DE GESTION'!#REF!),"")</f>
        <v>#REF!</v>
      </c>
      <c r="AD36" s="20" t="e">
        <f>IF(AND(' RIESGOS DE GESTION'!#REF!="Baja",' RIESGOS DE GESTION'!#REF!="Mayor"),CONCATENATE("R1C",' RIESGOS DE GESTION'!#REF!),"")</f>
        <v>#REF!</v>
      </c>
      <c r="AE36" s="20" t="e">
        <f>IF(AND(' RIESGOS DE GESTION'!#REF!="Baja",' RIESGOS DE GESTION'!#REF!="Mayor"),CONCATENATE("R1C",' RIESGOS DE GESTION'!#REF!),"")</f>
        <v>#REF!</v>
      </c>
      <c r="AF36" s="20" t="e">
        <f>IF(AND(' RIESGOS DE GESTION'!#REF!="Baja",' RIESGOS DE GESTION'!#REF!="Mayor"),CONCATENATE("R1C",' RIESGOS DE GESTION'!#REF!),"")</f>
        <v>#REF!</v>
      </c>
      <c r="AG36" s="21" t="e">
        <f>IF(AND(' RIESGOS DE GESTION'!#REF!="Baja",' RIESGOS DE GESTION'!#REF!="Mayor"),CONCATENATE("R1C",' RIESGOS DE GESTION'!#REF!),"")</f>
        <v>#REF!</v>
      </c>
      <c r="AH36" s="22" t="e">
        <f>IF(AND(' RIESGOS DE GESTION'!#REF!="Baja",' RIESGOS DE GESTION'!#REF!="Catastrófico"),CONCATENATE("R1C",' RIESGOS DE GESTION'!#REF!),"")</f>
        <v>#REF!</v>
      </c>
      <c r="AI36" s="23" t="e">
        <f>IF(AND(' RIESGOS DE GESTION'!#REF!="Baja",' RIESGOS DE GESTION'!#REF!="Catastrófico"),CONCATENATE("R1C",' RIESGOS DE GESTION'!#REF!),"")</f>
        <v>#REF!</v>
      </c>
      <c r="AJ36" s="23" t="e">
        <f>IF(AND(' RIESGOS DE GESTION'!#REF!="Baja",' RIESGOS DE GESTION'!#REF!="Catastrófico"),CONCATENATE("R1C",' RIESGOS DE GESTION'!#REF!),"")</f>
        <v>#REF!</v>
      </c>
      <c r="AK36" s="23" t="e">
        <f>IF(AND(' RIESGOS DE GESTION'!#REF!="Baja",' RIESGOS DE GESTION'!#REF!="Catastrófico"),CONCATENATE("R1C",' RIESGOS DE GESTION'!#REF!),"")</f>
        <v>#REF!</v>
      </c>
      <c r="AL36" s="23" t="e">
        <f>IF(AND(' RIESGOS DE GESTION'!#REF!="Baja",' RIESGOS DE GESTION'!#REF!="Catastrófico"),CONCATENATE("R1C",' RIESGOS DE GESTION'!#REF!),"")</f>
        <v>#REF!</v>
      </c>
      <c r="AM36" s="24" t="e">
        <f>IF(AND(' RIESGOS DE GESTION'!#REF!="Baja",' RIESGOS DE GESTION'!#REF!="Catastrófico"),CONCATENATE("R1C",' RIESGOS DE GESTION'!#REF!),"")</f>
        <v>#REF!</v>
      </c>
      <c r="AN36" s="56"/>
      <c r="AO36" s="492" t="s">
        <v>380</v>
      </c>
      <c r="AP36" s="493"/>
      <c r="AQ36" s="493"/>
      <c r="AR36" s="493"/>
      <c r="AS36" s="493"/>
      <c r="AT36" s="494"/>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row>
    <row r="37" spans="1:80" ht="15" customHeight="1" x14ac:dyDescent="0.25">
      <c r="A37" s="56"/>
      <c r="B37" s="376"/>
      <c r="C37" s="376"/>
      <c r="D37" s="377"/>
      <c r="E37" s="473"/>
      <c r="F37" s="474"/>
      <c r="G37" s="474"/>
      <c r="H37" s="474"/>
      <c r="I37" s="474"/>
      <c r="J37" s="49" t="e">
        <f>IF(AND(' RIESGOS DE GESTION'!#REF!="Baja",' RIESGOS DE GESTION'!#REF!="Leve"),CONCATENATE("R2C",' RIESGOS DE GESTION'!#REF!),"")</f>
        <v>#REF!</v>
      </c>
      <c r="K37" s="50" t="e">
        <f>IF(AND(' RIESGOS DE GESTION'!#REF!="Baja",' RIESGOS DE GESTION'!#REF!="Leve"),CONCATENATE("R2C",' RIESGOS DE GESTION'!#REF!),"")</f>
        <v>#REF!</v>
      </c>
      <c r="L37" s="50" t="e">
        <f>IF(AND(' RIESGOS DE GESTION'!#REF!="Baja",' RIESGOS DE GESTION'!#REF!="Leve"),CONCATENATE("R2C",' RIESGOS DE GESTION'!#REF!),"")</f>
        <v>#REF!</v>
      </c>
      <c r="M37" s="50" t="e">
        <f>IF(AND(' RIESGOS DE GESTION'!#REF!="Baja",' RIESGOS DE GESTION'!#REF!="Leve"),CONCATENATE("R2C",' RIESGOS DE GESTION'!#REF!),"")</f>
        <v>#REF!</v>
      </c>
      <c r="N37" s="50" t="e">
        <f>IF(AND(' RIESGOS DE GESTION'!#REF!="Baja",' RIESGOS DE GESTION'!#REF!="Leve"),CONCATENATE("R2C",' RIESGOS DE GESTION'!#REF!),"")</f>
        <v>#REF!</v>
      </c>
      <c r="O37" s="51" t="e">
        <f>IF(AND(' RIESGOS DE GESTION'!#REF!="Baja",' RIESGOS DE GESTION'!#REF!="Leve"),CONCATENATE("R2C",' RIESGOS DE GESTION'!#REF!),"")</f>
        <v>#REF!</v>
      </c>
      <c r="P37" s="40" t="e">
        <f>IF(AND(' RIESGOS DE GESTION'!#REF!="Baja",' RIESGOS DE GESTION'!#REF!="Menor"),CONCATENATE("R2C",' RIESGOS DE GESTION'!#REF!),"")</f>
        <v>#REF!</v>
      </c>
      <c r="Q37" s="41" t="e">
        <f>IF(AND(' RIESGOS DE GESTION'!#REF!="Baja",' RIESGOS DE GESTION'!#REF!="Menor"),CONCATENATE("R2C",' RIESGOS DE GESTION'!#REF!),"")</f>
        <v>#REF!</v>
      </c>
      <c r="R37" s="41" t="e">
        <f>IF(AND(' RIESGOS DE GESTION'!#REF!="Baja",' RIESGOS DE GESTION'!#REF!="Menor"),CONCATENATE("R2C",' RIESGOS DE GESTION'!#REF!),"")</f>
        <v>#REF!</v>
      </c>
      <c r="S37" s="41" t="e">
        <f>IF(AND(' RIESGOS DE GESTION'!#REF!="Baja",' RIESGOS DE GESTION'!#REF!="Menor"),CONCATENATE("R2C",' RIESGOS DE GESTION'!#REF!),"")</f>
        <v>#REF!</v>
      </c>
      <c r="T37" s="41" t="e">
        <f>IF(AND(' RIESGOS DE GESTION'!#REF!="Baja",' RIESGOS DE GESTION'!#REF!="Menor"),CONCATENATE("R2C",' RIESGOS DE GESTION'!#REF!),"")</f>
        <v>#REF!</v>
      </c>
      <c r="U37" s="42" t="e">
        <f>IF(AND(' RIESGOS DE GESTION'!#REF!="Baja",' RIESGOS DE GESTION'!#REF!="Menor"),CONCATENATE("R2C",' RIESGOS DE GESTION'!#REF!),"")</f>
        <v>#REF!</v>
      </c>
      <c r="V37" s="40" t="e">
        <f>IF(AND(' RIESGOS DE GESTION'!#REF!="Baja",' RIESGOS DE GESTION'!#REF!="Moderado"),CONCATENATE("R2C",' RIESGOS DE GESTION'!#REF!),"")</f>
        <v>#REF!</v>
      </c>
      <c r="W37" s="41" t="e">
        <f>IF(AND(' RIESGOS DE GESTION'!#REF!="Baja",' RIESGOS DE GESTION'!#REF!="Moderado"),CONCATENATE("R2C",' RIESGOS DE GESTION'!#REF!),"")</f>
        <v>#REF!</v>
      </c>
      <c r="X37" s="41" t="e">
        <f>IF(AND(' RIESGOS DE GESTION'!#REF!="Baja",' RIESGOS DE GESTION'!#REF!="Moderado"),CONCATENATE("R2C",' RIESGOS DE GESTION'!#REF!),"")</f>
        <v>#REF!</v>
      </c>
      <c r="Y37" s="41" t="e">
        <f>IF(AND(' RIESGOS DE GESTION'!#REF!="Baja",' RIESGOS DE GESTION'!#REF!="Moderado"),CONCATENATE("R2C",' RIESGOS DE GESTION'!#REF!),"")</f>
        <v>#REF!</v>
      </c>
      <c r="Z37" s="41" t="e">
        <f>IF(AND(' RIESGOS DE GESTION'!#REF!="Baja",' RIESGOS DE GESTION'!#REF!="Moderado"),CONCATENATE("R2C",' RIESGOS DE GESTION'!#REF!),"")</f>
        <v>#REF!</v>
      </c>
      <c r="AA37" s="42" t="e">
        <f>IF(AND(' RIESGOS DE GESTION'!#REF!="Baja",' RIESGOS DE GESTION'!#REF!="Moderado"),CONCATENATE("R2C",' RIESGOS DE GESTION'!#REF!),"")</f>
        <v>#REF!</v>
      </c>
      <c r="AB37" s="25" t="e">
        <f>IF(AND(' RIESGOS DE GESTION'!#REF!="Baja",' RIESGOS DE GESTION'!#REF!="Mayor"),CONCATENATE("R2C",' RIESGOS DE GESTION'!#REF!),"")</f>
        <v>#REF!</v>
      </c>
      <c r="AC37" s="26" t="e">
        <f>IF(AND(' RIESGOS DE GESTION'!#REF!="Baja",' RIESGOS DE GESTION'!#REF!="Mayor"),CONCATENATE("R2C",' RIESGOS DE GESTION'!#REF!),"")</f>
        <v>#REF!</v>
      </c>
      <c r="AD37" s="26" t="e">
        <f>IF(AND(' RIESGOS DE GESTION'!#REF!="Baja",' RIESGOS DE GESTION'!#REF!="Mayor"),CONCATENATE("R2C",' RIESGOS DE GESTION'!#REF!),"")</f>
        <v>#REF!</v>
      </c>
      <c r="AE37" s="26" t="e">
        <f>IF(AND(' RIESGOS DE GESTION'!#REF!="Baja",' RIESGOS DE GESTION'!#REF!="Mayor"),CONCATENATE("R2C",' RIESGOS DE GESTION'!#REF!),"")</f>
        <v>#REF!</v>
      </c>
      <c r="AF37" s="26" t="e">
        <f>IF(AND(' RIESGOS DE GESTION'!#REF!="Baja",' RIESGOS DE GESTION'!#REF!="Mayor"),CONCATENATE("R2C",' RIESGOS DE GESTION'!#REF!),"")</f>
        <v>#REF!</v>
      </c>
      <c r="AG37" s="27" t="e">
        <f>IF(AND(' RIESGOS DE GESTION'!#REF!="Baja",' RIESGOS DE GESTION'!#REF!="Mayor"),CONCATENATE("R2C",' RIESGOS DE GESTION'!#REF!),"")</f>
        <v>#REF!</v>
      </c>
      <c r="AH37" s="28" t="e">
        <f>IF(AND(' RIESGOS DE GESTION'!#REF!="Baja",' RIESGOS DE GESTION'!#REF!="Catastrófico"),CONCATENATE("R2C",' RIESGOS DE GESTION'!#REF!),"")</f>
        <v>#REF!</v>
      </c>
      <c r="AI37" s="29" t="e">
        <f>IF(AND(' RIESGOS DE GESTION'!#REF!="Baja",' RIESGOS DE GESTION'!#REF!="Catastrófico"),CONCATENATE("R2C",' RIESGOS DE GESTION'!#REF!),"")</f>
        <v>#REF!</v>
      </c>
      <c r="AJ37" s="29" t="e">
        <f>IF(AND(' RIESGOS DE GESTION'!#REF!="Baja",' RIESGOS DE GESTION'!#REF!="Catastrófico"),CONCATENATE("R2C",' RIESGOS DE GESTION'!#REF!),"")</f>
        <v>#REF!</v>
      </c>
      <c r="AK37" s="29" t="e">
        <f>IF(AND(' RIESGOS DE GESTION'!#REF!="Baja",' RIESGOS DE GESTION'!#REF!="Catastrófico"),CONCATENATE("R2C",' RIESGOS DE GESTION'!#REF!),"")</f>
        <v>#REF!</v>
      </c>
      <c r="AL37" s="29" t="e">
        <f>IF(AND(' RIESGOS DE GESTION'!#REF!="Baja",' RIESGOS DE GESTION'!#REF!="Catastrófico"),CONCATENATE("R2C",' RIESGOS DE GESTION'!#REF!),"")</f>
        <v>#REF!</v>
      </c>
      <c r="AM37" s="30" t="e">
        <f>IF(AND(' RIESGOS DE GESTION'!#REF!="Baja",' RIESGOS DE GESTION'!#REF!="Catastrófico"),CONCATENATE("R2C",' RIESGOS DE GESTION'!#REF!),"")</f>
        <v>#REF!</v>
      </c>
      <c r="AN37" s="56"/>
      <c r="AO37" s="495"/>
      <c r="AP37" s="496"/>
      <c r="AQ37" s="496"/>
      <c r="AR37" s="496"/>
      <c r="AS37" s="496"/>
      <c r="AT37" s="497"/>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row>
    <row r="38" spans="1:80" ht="15" customHeight="1" x14ac:dyDescent="0.25">
      <c r="A38" s="56"/>
      <c r="B38" s="376"/>
      <c r="C38" s="376"/>
      <c r="D38" s="377"/>
      <c r="E38" s="475"/>
      <c r="F38" s="474"/>
      <c r="G38" s="474"/>
      <c r="H38" s="474"/>
      <c r="I38" s="474"/>
      <c r="J38" s="49" t="e">
        <f>IF(AND(' RIESGOS DE GESTION'!#REF!="Baja",' RIESGOS DE GESTION'!#REF!="Leve"),CONCATENATE("R3C",' RIESGOS DE GESTION'!#REF!),"")</f>
        <v>#REF!</v>
      </c>
      <c r="K38" s="50" t="e">
        <f>IF(AND(' RIESGOS DE GESTION'!#REF!="Baja",' RIESGOS DE GESTION'!#REF!="Leve"),CONCATENATE("R3C",' RIESGOS DE GESTION'!#REF!),"")</f>
        <v>#REF!</v>
      </c>
      <c r="L38" s="50" t="e">
        <f>IF(AND(' RIESGOS DE GESTION'!#REF!="Baja",' RIESGOS DE GESTION'!#REF!="Leve"),CONCATENATE("R3C",' RIESGOS DE GESTION'!#REF!),"")</f>
        <v>#REF!</v>
      </c>
      <c r="M38" s="50" t="e">
        <f>IF(AND(' RIESGOS DE GESTION'!#REF!="Baja",' RIESGOS DE GESTION'!#REF!="Leve"),CONCATENATE("R3C",' RIESGOS DE GESTION'!#REF!),"")</f>
        <v>#REF!</v>
      </c>
      <c r="N38" s="50" t="e">
        <f>IF(AND(' RIESGOS DE GESTION'!#REF!="Baja",' RIESGOS DE GESTION'!#REF!="Leve"),CONCATENATE("R3C",' RIESGOS DE GESTION'!#REF!),"")</f>
        <v>#REF!</v>
      </c>
      <c r="O38" s="51" t="e">
        <f>IF(AND(' RIESGOS DE GESTION'!#REF!="Baja",' RIESGOS DE GESTION'!#REF!="Leve"),CONCATENATE("R3C",' RIESGOS DE GESTION'!#REF!),"")</f>
        <v>#REF!</v>
      </c>
      <c r="P38" s="40" t="e">
        <f>IF(AND(' RIESGOS DE GESTION'!#REF!="Baja",' RIESGOS DE GESTION'!#REF!="Menor"),CONCATENATE("R3C",' RIESGOS DE GESTION'!#REF!),"")</f>
        <v>#REF!</v>
      </c>
      <c r="Q38" s="41" t="e">
        <f>IF(AND(' RIESGOS DE GESTION'!#REF!="Baja",' RIESGOS DE GESTION'!#REF!="Menor"),CONCATENATE("R3C",' RIESGOS DE GESTION'!#REF!),"")</f>
        <v>#REF!</v>
      </c>
      <c r="R38" s="41" t="e">
        <f>IF(AND(' RIESGOS DE GESTION'!#REF!="Baja",' RIESGOS DE GESTION'!#REF!="Menor"),CONCATENATE("R3C",' RIESGOS DE GESTION'!#REF!),"")</f>
        <v>#REF!</v>
      </c>
      <c r="S38" s="41" t="e">
        <f>IF(AND(' RIESGOS DE GESTION'!#REF!="Baja",' RIESGOS DE GESTION'!#REF!="Menor"),CONCATENATE("R3C",' RIESGOS DE GESTION'!#REF!),"")</f>
        <v>#REF!</v>
      </c>
      <c r="T38" s="41" t="e">
        <f>IF(AND(' RIESGOS DE GESTION'!#REF!="Baja",' RIESGOS DE GESTION'!#REF!="Menor"),CONCATENATE("R3C",' RIESGOS DE GESTION'!#REF!),"")</f>
        <v>#REF!</v>
      </c>
      <c r="U38" s="42" t="e">
        <f>IF(AND(' RIESGOS DE GESTION'!#REF!="Baja",' RIESGOS DE GESTION'!#REF!="Menor"),CONCATENATE("R3C",' RIESGOS DE GESTION'!#REF!),"")</f>
        <v>#REF!</v>
      </c>
      <c r="V38" s="40" t="e">
        <f>IF(AND(' RIESGOS DE GESTION'!#REF!="Baja",' RIESGOS DE GESTION'!#REF!="Moderado"),CONCATENATE("R3C",' RIESGOS DE GESTION'!#REF!),"")</f>
        <v>#REF!</v>
      </c>
      <c r="W38" s="41" t="e">
        <f>IF(AND(' RIESGOS DE GESTION'!#REF!="Baja",' RIESGOS DE GESTION'!#REF!="Moderado"),CONCATENATE("R3C",' RIESGOS DE GESTION'!#REF!),"")</f>
        <v>#REF!</v>
      </c>
      <c r="X38" s="41" t="e">
        <f>IF(AND(' RIESGOS DE GESTION'!#REF!="Baja",' RIESGOS DE GESTION'!#REF!="Moderado"),CONCATENATE("R3C",' RIESGOS DE GESTION'!#REF!),"")</f>
        <v>#REF!</v>
      </c>
      <c r="Y38" s="41" t="e">
        <f>IF(AND(' RIESGOS DE GESTION'!#REF!="Baja",' RIESGOS DE GESTION'!#REF!="Moderado"),CONCATENATE("R3C",' RIESGOS DE GESTION'!#REF!),"")</f>
        <v>#REF!</v>
      </c>
      <c r="Z38" s="41" t="e">
        <f>IF(AND(' RIESGOS DE GESTION'!#REF!="Baja",' RIESGOS DE GESTION'!#REF!="Moderado"),CONCATENATE("R3C",' RIESGOS DE GESTION'!#REF!),"")</f>
        <v>#REF!</v>
      </c>
      <c r="AA38" s="42" t="e">
        <f>IF(AND(' RIESGOS DE GESTION'!#REF!="Baja",' RIESGOS DE GESTION'!#REF!="Moderado"),CONCATENATE("R3C",' RIESGOS DE GESTION'!#REF!),"")</f>
        <v>#REF!</v>
      </c>
      <c r="AB38" s="25" t="e">
        <f>IF(AND(' RIESGOS DE GESTION'!#REF!="Baja",' RIESGOS DE GESTION'!#REF!="Mayor"),CONCATENATE("R3C",' RIESGOS DE GESTION'!#REF!),"")</f>
        <v>#REF!</v>
      </c>
      <c r="AC38" s="26" t="e">
        <f>IF(AND(' RIESGOS DE GESTION'!#REF!="Baja",' RIESGOS DE GESTION'!#REF!="Mayor"),CONCATENATE("R3C",' RIESGOS DE GESTION'!#REF!),"")</f>
        <v>#REF!</v>
      </c>
      <c r="AD38" s="26" t="e">
        <f>IF(AND(' RIESGOS DE GESTION'!#REF!="Baja",' RIESGOS DE GESTION'!#REF!="Mayor"),CONCATENATE("R3C",' RIESGOS DE GESTION'!#REF!),"")</f>
        <v>#REF!</v>
      </c>
      <c r="AE38" s="26" t="e">
        <f>IF(AND(' RIESGOS DE GESTION'!#REF!="Baja",' RIESGOS DE GESTION'!#REF!="Mayor"),CONCATENATE("R3C",' RIESGOS DE GESTION'!#REF!),"")</f>
        <v>#REF!</v>
      </c>
      <c r="AF38" s="26" t="e">
        <f>IF(AND(' RIESGOS DE GESTION'!#REF!="Baja",' RIESGOS DE GESTION'!#REF!="Mayor"),CONCATENATE("R3C",' RIESGOS DE GESTION'!#REF!),"")</f>
        <v>#REF!</v>
      </c>
      <c r="AG38" s="27" t="e">
        <f>IF(AND(' RIESGOS DE GESTION'!#REF!="Baja",' RIESGOS DE GESTION'!#REF!="Mayor"),CONCATENATE("R3C",' RIESGOS DE GESTION'!#REF!),"")</f>
        <v>#REF!</v>
      </c>
      <c r="AH38" s="28" t="e">
        <f>IF(AND(' RIESGOS DE GESTION'!#REF!="Baja",' RIESGOS DE GESTION'!#REF!="Catastrófico"),CONCATENATE("R3C",' RIESGOS DE GESTION'!#REF!),"")</f>
        <v>#REF!</v>
      </c>
      <c r="AI38" s="29" t="e">
        <f>IF(AND(' RIESGOS DE GESTION'!#REF!="Baja",' RIESGOS DE GESTION'!#REF!="Catastrófico"),CONCATENATE("R3C",' RIESGOS DE GESTION'!#REF!),"")</f>
        <v>#REF!</v>
      </c>
      <c r="AJ38" s="29" t="e">
        <f>IF(AND(' RIESGOS DE GESTION'!#REF!="Baja",' RIESGOS DE GESTION'!#REF!="Catastrófico"),CONCATENATE("R3C",' RIESGOS DE GESTION'!#REF!),"")</f>
        <v>#REF!</v>
      </c>
      <c r="AK38" s="29" t="e">
        <f>IF(AND(' RIESGOS DE GESTION'!#REF!="Baja",' RIESGOS DE GESTION'!#REF!="Catastrófico"),CONCATENATE("R3C",' RIESGOS DE GESTION'!#REF!),"")</f>
        <v>#REF!</v>
      </c>
      <c r="AL38" s="29" t="e">
        <f>IF(AND(' RIESGOS DE GESTION'!#REF!="Baja",' RIESGOS DE GESTION'!#REF!="Catastrófico"),CONCATENATE("R3C",' RIESGOS DE GESTION'!#REF!),"")</f>
        <v>#REF!</v>
      </c>
      <c r="AM38" s="30" t="e">
        <f>IF(AND(' RIESGOS DE GESTION'!#REF!="Baja",' RIESGOS DE GESTION'!#REF!="Catastrófico"),CONCATENATE("R3C",' RIESGOS DE GESTION'!#REF!),"")</f>
        <v>#REF!</v>
      </c>
      <c r="AN38" s="56"/>
      <c r="AO38" s="495"/>
      <c r="AP38" s="496"/>
      <c r="AQ38" s="496"/>
      <c r="AR38" s="496"/>
      <c r="AS38" s="496"/>
      <c r="AT38" s="497"/>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row>
    <row r="39" spans="1:80" ht="15" customHeight="1" x14ac:dyDescent="0.25">
      <c r="A39" s="56"/>
      <c r="B39" s="376"/>
      <c r="C39" s="376"/>
      <c r="D39" s="377"/>
      <c r="E39" s="475"/>
      <c r="F39" s="474"/>
      <c r="G39" s="474"/>
      <c r="H39" s="474"/>
      <c r="I39" s="474"/>
      <c r="J39" s="49" t="e">
        <f>IF(AND(' RIESGOS DE GESTION'!#REF!="Baja",' RIESGOS DE GESTION'!#REF!="Leve"),CONCATENATE("R4C",' RIESGOS DE GESTION'!#REF!),"")</f>
        <v>#REF!</v>
      </c>
      <c r="K39" s="50" t="e">
        <f>IF(AND(' RIESGOS DE GESTION'!#REF!="Baja",' RIESGOS DE GESTION'!#REF!="Leve"),CONCATENATE("R4C",' RIESGOS DE GESTION'!#REF!),"")</f>
        <v>#REF!</v>
      </c>
      <c r="L39" s="50" t="e">
        <f>IF(AND(' RIESGOS DE GESTION'!#REF!="Baja",' RIESGOS DE GESTION'!#REF!="Leve"),CONCATENATE("R4C",' RIESGOS DE GESTION'!#REF!),"")</f>
        <v>#REF!</v>
      </c>
      <c r="M39" s="50" t="e">
        <f>IF(AND(' RIESGOS DE GESTION'!#REF!="Baja",' RIESGOS DE GESTION'!#REF!="Leve"),CONCATENATE("R4C",' RIESGOS DE GESTION'!#REF!),"")</f>
        <v>#REF!</v>
      </c>
      <c r="N39" s="50" t="e">
        <f>IF(AND(' RIESGOS DE GESTION'!#REF!="Baja",' RIESGOS DE GESTION'!#REF!="Leve"),CONCATENATE("R4C",' RIESGOS DE GESTION'!#REF!),"")</f>
        <v>#REF!</v>
      </c>
      <c r="O39" s="51" t="e">
        <f>IF(AND(' RIESGOS DE GESTION'!#REF!="Baja",' RIESGOS DE GESTION'!#REF!="Leve"),CONCATENATE("R4C",' RIESGOS DE GESTION'!#REF!),"")</f>
        <v>#REF!</v>
      </c>
      <c r="P39" s="40" t="e">
        <f>IF(AND(' RIESGOS DE GESTION'!#REF!="Baja",' RIESGOS DE GESTION'!#REF!="Menor"),CONCATENATE("R4C",' RIESGOS DE GESTION'!#REF!),"")</f>
        <v>#REF!</v>
      </c>
      <c r="Q39" s="41" t="e">
        <f>IF(AND(' RIESGOS DE GESTION'!#REF!="Baja",' RIESGOS DE GESTION'!#REF!="Menor"),CONCATENATE("R4C",' RIESGOS DE GESTION'!#REF!),"")</f>
        <v>#REF!</v>
      </c>
      <c r="R39" s="41" t="e">
        <f>IF(AND(' RIESGOS DE GESTION'!#REF!="Baja",' RIESGOS DE GESTION'!#REF!="Menor"),CONCATENATE("R4C",' RIESGOS DE GESTION'!#REF!),"")</f>
        <v>#REF!</v>
      </c>
      <c r="S39" s="41" t="e">
        <f>IF(AND(' RIESGOS DE GESTION'!#REF!="Baja",' RIESGOS DE GESTION'!#REF!="Menor"),CONCATENATE("R4C",' RIESGOS DE GESTION'!#REF!),"")</f>
        <v>#REF!</v>
      </c>
      <c r="T39" s="41" t="e">
        <f>IF(AND(' RIESGOS DE GESTION'!#REF!="Baja",' RIESGOS DE GESTION'!#REF!="Menor"),CONCATENATE("R4C",' RIESGOS DE GESTION'!#REF!),"")</f>
        <v>#REF!</v>
      </c>
      <c r="U39" s="42" t="e">
        <f>IF(AND(' RIESGOS DE GESTION'!#REF!="Baja",' RIESGOS DE GESTION'!#REF!="Menor"),CONCATENATE("R4C",' RIESGOS DE GESTION'!#REF!),"")</f>
        <v>#REF!</v>
      </c>
      <c r="V39" s="40" t="e">
        <f>IF(AND(' RIESGOS DE GESTION'!#REF!="Baja",' RIESGOS DE GESTION'!#REF!="Moderado"),CONCATENATE("R4C",' RIESGOS DE GESTION'!#REF!),"")</f>
        <v>#REF!</v>
      </c>
      <c r="W39" s="41" t="e">
        <f>IF(AND(' RIESGOS DE GESTION'!#REF!="Baja",' RIESGOS DE GESTION'!#REF!="Moderado"),CONCATENATE("R4C",' RIESGOS DE GESTION'!#REF!),"")</f>
        <v>#REF!</v>
      </c>
      <c r="X39" s="41" t="e">
        <f>IF(AND(' RIESGOS DE GESTION'!#REF!="Baja",' RIESGOS DE GESTION'!#REF!="Moderado"),CONCATENATE("R4C",' RIESGOS DE GESTION'!#REF!),"")</f>
        <v>#REF!</v>
      </c>
      <c r="Y39" s="41" t="e">
        <f>IF(AND(' RIESGOS DE GESTION'!#REF!="Baja",' RIESGOS DE GESTION'!#REF!="Moderado"),CONCATENATE("R4C",' RIESGOS DE GESTION'!#REF!),"")</f>
        <v>#REF!</v>
      </c>
      <c r="Z39" s="41" t="e">
        <f>IF(AND(' RIESGOS DE GESTION'!#REF!="Baja",' RIESGOS DE GESTION'!#REF!="Moderado"),CONCATENATE("R4C",' RIESGOS DE GESTION'!#REF!),"")</f>
        <v>#REF!</v>
      </c>
      <c r="AA39" s="42" t="e">
        <f>IF(AND(' RIESGOS DE GESTION'!#REF!="Baja",' RIESGOS DE GESTION'!#REF!="Moderado"),CONCATENATE("R4C",' RIESGOS DE GESTION'!#REF!),"")</f>
        <v>#REF!</v>
      </c>
      <c r="AB39" s="25" t="e">
        <f>IF(AND(' RIESGOS DE GESTION'!#REF!="Baja",' RIESGOS DE GESTION'!#REF!="Mayor"),CONCATENATE("R4C",' RIESGOS DE GESTION'!#REF!),"")</f>
        <v>#REF!</v>
      </c>
      <c r="AC39" s="26" t="e">
        <f>IF(AND(' RIESGOS DE GESTION'!#REF!="Baja",' RIESGOS DE GESTION'!#REF!="Mayor"),CONCATENATE("R4C",' RIESGOS DE GESTION'!#REF!),"")</f>
        <v>#REF!</v>
      </c>
      <c r="AD39" s="26" t="e">
        <f>IF(AND(' RIESGOS DE GESTION'!#REF!="Baja",' RIESGOS DE GESTION'!#REF!="Mayor"),CONCATENATE("R4C",' RIESGOS DE GESTION'!#REF!),"")</f>
        <v>#REF!</v>
      </c>
      <c r="AE39" s="26" t="e">
        <f>IF(AND(' RIESGOS DE GESTION'!#REF!="Baja",' RIESGOS DE GESTION'!#REF!="Mayor"),CONCATENATE("R4C",' RIESGOS DE GESTION'!#REF!),"")</f>
        <v>#REF!</v>
      </c>
      <c r="AF39" s="26" t="e">
        <f>IF(AND(' RIESGOS DE GESTION'!#REF!="Baja",' RIESGOS DE GESTION'!#REF!="Mayor"),CONCATENATE("R4C",' RIESGOS DE GESTION'!#REF!),"")</f>
        <v>#REF!</v>
      </c>
      <c r="AG39" s="27" t="e">
        <f>IF(AND(' RIESGOS DE GESTION'!#REF!="Baja",' RIESGOS DE GESTION'!#REF!="Mayor"),CONCATENATE("R4C",' RIESGOS DE GESTION'!#REF!),"")</f>
        <v>#REF!</v>
      </c>
      <c r="AH39" s="28" t="e">
        <f>IF(AND(' RIESGOS DE GESTION'!#REF!="Baja",' RIESGOS DE GESTION'!#REF!="Catastrófico"),CONCATENATE("R4C",' RIESGOS DE GESTION'!#REF!),"")</f>
        <v>#REF!</v>
      </c>
      <c r="AI39" s="29" t="e">
        <f>IF(AND(' RIESGOS DE GESTION'!#REF!="Baja",' RIESGOS DE GESTION'!#REF!="Catastrófico"),CONCATENATE("R4C",' RIESGOS DE GESTION'!#REF!),"")</f>
        <v>#REF!</v>
      </c>
      <c r="AJ39" s="29" t="e">
        <f>IF(AND(' RIESGOS DE GESTION'!#REF!="Baja",' RIESGOS DE GESTION'!#REF!="Catastrófico"),CONCATENATE("R4C",' RIESGOS DE GESTION'!#REF!),"")</f>
        <v>#REF!</v>
      </c>
      <c r="AK39" s="29" t="e">
        <f>IF(AND(' RIESGOS DE GESTION'!#REF!="Baja",' RIESGOS DE GESTION'!#REF!="Catastrófico"),CONCATENATE("R4C",' RIESGOS DE GESTION'!#REF!),"")</f>
        <v>#REF!</v>
      </c>
      <c r="AL39" s="29" t="e">
        <f>IF(AND(' RIESGOS DE GESTION'!#REF!="Baja",' RIESGOS DE GESTION'!#REF!="Catastrófico"),CONCATENATE("R4C",' RIESGOS DE GESTION'!#REF!),"")</f>
        <v>#REF!</v>
      </c>
      <c r="AM39" s="30" t="e">
        <f>IF(AND(' RIESGOS DE GESTION'!#REF!="Baja",' RIESGOS DE GESTION'!#REF!="Catastrófico"),CONCATENATE("R4C",' RIESGOS DE GESTION'!#REF!),"")</f>
        <v>#REF!</v>
      </c>
      <c r="AN39" s="56"/>
      <c r="AO39" s="495"/>
      <c r="AP39" s="496"/>
      <c r="AQ39" s="496"/>
      <c r="AR39" s="496"/>
      <c r="AS39" s="496"/>
      <c r="AT39" s="497"/>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row>
    <row r="40" spans="1:80" ht="15" customHeight="1" x14ac:dyDescent="0.25">
      <c r="A40" s="56"/>
      <c r="B40" s="376"/>
      <c r="C40" s="376"/>
      <c r="D40" s="377"/>
      <c r="E40" s="475"/>
      <c r="F40" s="474"/>
      <c r="G40" s="474"/>
      <c r="H40" s="474"/>
      <c r="I40" s="474"/>
      <c r="J40" s="49" t="e">
        <f>IF(AND(' RIESGOS DE GESTION'!#REF!="Baja",' RIESGOS DE GESTION'!#REF!="Leve"),CONCATENATE("R5C",' RIESGOS DE GESTION'!#REF!),"")</f>
        <v>#REF!</v>
      </c>
      <c r="K40" s="50" t="e">
        <f>IF(AND(' RIESGOS DE GESTION'!#REF!="Baja",' RIESGOS DE GESTION'!#REF!="Leve"),CONCATENATE("R5C",' RIESGOS DE GESTION'!#REF!),"")</f>
        <v>#REF!</v>
      </c>
      <c r="L40" s="50" t="e">
        <f>IF(AND(' RIESGOS DE GESTION'!#REF!="Baja",' RIESGOS DE GESTION'!#REF!="Leve"),CONCATENATE("R5C",' RIESGOS DE GESTION'!#REF!),"")</f>
        <v>#REF!</v>
      </c>
      <c r="M40" s="50" t="e">
        <f>IF(AND(' RIESGOS DE GESTION'!#REF!="Baja",' RIESGOS DE GESTION'!#REF!="Leve"),CONCATENATE("R5C",' RIESGOS DE GESTION'!#REF!),"")</f>
        <v>#REF!</v>
      </c>
      <c r="N40" s="50" t="e">
        <f>IF(AND(' RIESGOS DE GESTION'!#REF!="Baja",' RIESGOS DE GESTION'!#REF!="Leve"),CONCATENATE("R5C",' RIESGOS DE GESTION'!#REF!),"")</f>
        <v>#REF!</v>
      </c>
      <c r="O40" s="51" t="e">
        <f>IF(AND(' RIESGOS DE GESTION'!#REF!="Baja",' RIESGOS DE GESTION'!#REF!="Leve"),CONCATENATE("R5C",' RIESGOS DE GESTION'!#REF!),"")</f>
        <v>#REF!</v>
      </c>
      <c r="P40" s="40" t="e">
        <f>IF(AND(' RIESGOS DE GESTION'!#REF!="Baja",' RIESGOS DE GESTION'!#REF!="Menor"),CONCATENATE("R5C",' RIESGOS DE GESTION'!#REF!),"")</f>
        <v>#REF!</v>
      </c>
      <c r="Q40" s="41" t="e">
        <f>IF(AND(' RIESGOS DE GESTION'!#REF!="Baja",' RIESGOS DE GESTION'!#REF!="Menor"),CONCATENATE("R5C",' RIESGOS DE GESTION'!#REF!),"")</f>
        <v>#REF!</v>
      </c>
      <c r="R40" s="41" t="e">
        <f>IF(AND(' RIESGOS DE GESTION'!#REF!="Baja",' RIESGOS DE GESTION'!#REF!="Menor"),CONCATENATE("R5C",' RIESGOS DE GESTION'!#REF!),"")</f>
        <v>#REF!</v>
      </c>
      <c r="S40" s="41" t="e">
        <f>IF(AND(' RIESGOS DE GESTION'!#REF!="Baja",' RIESGOS DE GESTION'!#REF!="Menor"),CONCATENATE("R5C",' RIESGOS DE GESTION'!#REF!),"")</f>
        <v>#REF!</v>
      </c>
      <c r="T40" s="41" t="e">
        <f>IF(AND(' RIESGOS DE GESTION'!#REF!="Baja",' RIESGOS DE GESTION'!#REF!="Menor"),CONCATENATE("R5C",' RIESGOS DE GESTION'!#REF!),"")</f>
        <v>#REF!</v>
      </c>
      <c r="U40" s="42" t="e">
        <f>IF(AND(' RIESGOS DE GESTION'!#REF!="Baja",' RIESGOS DE GESTION'!#REF!="Menor"),CONCATENATE("R5C",' RIESGOS DE GESTION'!#REF!),"")</f>
        <v>#REF!</v>
      </c>
      <c r="V40" s="40" t="e">
        <f>IF(AND(' RIESGOS DE GESTION'!#REF!="Baja",' RIESGOS DE GESTION'!#REF!="Moderado"),CONCATENATE("R5C",' RIESGOS DE GESTION'!#REF!),"")</f>
        <v>#REF!</v>
      </c>
      <c r="W40" s="41" t="e">
        <f>IF(AND(' RIESGOS DE GESTION'!#REF!="Baja",' RIESGOS DE GESTION'!#REF!="Moderado"),CONCATENATE("R5C",' RIESGOS DE GESTION'!#REF!),"")</f>
        <v>#REF!</v>
      </c>
      <c r="X40" s="41" t="e">
        <f>IF(AND(' RIESGOS DE GESTION'!#REF!="Baja",' RIESGOS DE GESTION'!#REF!="Moderado"),CONCATENATE("R5C",' RIESGOS DE GESTION'!#REF!),"")</f>
        <v>#REF!</v>
      </c>
      <c r="Y40" s="41" t="e">
        <f>IF(AND(' RIESGOS DE GESTION'!#REF!="Baja",' RIESGOS DE GESTION'!#REF!="Moderado"),CONCATENATE("R5C",' RIESGOS DE GESTION'!#REF!),"")</f>
        <v>#REF!</v>
      </c>
      <c r="Z40" s="41" t="e">
        <f>IF(AND(' RIESGOS DE GESTION'!#REF!="Baja",' RIESGOS DE GESTION'!#REF!="Moderado"),CONCATENATE("R5C",' RIESGOS DE GESTION'!#REF!),"")</f>
        <v>#REF!</v>
      </c>
      <c r="AA40" s="42" t="e">
        <f>IF(AND(' RIESGOS DE GESTION'!#REF!="Baja",' RIESGOS DE GESTION'!#REF!="Moderado"),CONCATENATE("R5C",' RIESGOS DE GESTION'!#REF!),"")</f>
        <v>#REF!</v>
      </c>
      <c r="AB40" s="25" t="e">
        <f>IF(AND(' RIESGOS DE GESTION'!#REF!="Baja",' RIESGOS DE GESTION'!#REF!="Mayor"),CONCATENATE("R5C",' RIESGOS DE GESTION'!#REF!),"")</f>
        <v>#REF!</v>
      </c>
      <c r="AC40" s="26" t="e">
        <f>IF(AND(' RIESGOS DE GESTION'!#REF!="Baja",' RIESGOS DE GESTION'!#REF!="Mayor"),CONCATENATE("R5C",' RIESGOS DE GESTION'!#REF!),"")</f>
        <v>#REF!</v>
      </c>
      <c r="AD40" s="26" t="e">
        <f>IF(AND(' RIESGOS DE GESTION'!#REF!="Baja",' RIESGOS DE GESTION'!#REF!="Mayor"),CONCATENATE("R5C",' RIESGOS DE GESTION'!#REF!),"")</f>
        <v>#REF!</v>
      </c>
      <c r="AE40" s="26" t="e">
        <f>IF(AND(' RIESGOS DE GESTION'!#REF!="Baja",' RIESGOS DE GESTION'!#REF!="Mayor"),CONCATENATE("R5C",' RIESGOS DE GESTION'!#REF!),"")</f>
        <v>#REF!</v>
      </c>
      <c r="AF40" s="26" t="e">
        <f>IF(AND(' RIESGOS DE GESTION'!#REF!="Baja",' RIESGOS DE GESTION'!#REF!="Mayor"),CONCATENATE("R5C",' RIESGOS DE GESTION'!#REF!),"")</f>
        <v>#REF!</v>
      </c>
      <c r="AG40" s="27" t="e">
        <f>IF(AND(' RIESGOS DE GESTION'!#REF!="Baja",' RIESGOS DE GESTION'!#REF!="Mayor"),CONCATENATE("R5C",' RIESGOS DE GESTION'!#REF!),"")</f>
        <v>#REF!</v>
      </c>
      <c r="AH40" s="28" t="e">
        <f>IF(AND(' RIESGOS DE GESTION'!#REF!="Baja",' RIESGOS DE GESTION'!#REF!="Catastrófico"),CONCATENATE("R5C",' RIESGOS DE GESTION'!#REF!),"")</f>
        <v>#REF!</v>
      </c>
      <c r="AI40" s="29" t="e">
        <f>IF(AND(' RIESGOS DE GESTION'!#REF!="Baja",' RIESGOS DE GESTION'!#REF!="Catastrófico"),CONCATENATE("R5C",' RIESGOS DE GESTION'!#REF!),"")</f>
        <v>#REF!</v>
      </c>
      <c r="AJ40" s="29" t="e">
        <f>IF(AND(' RIESGOS DE GESTION'!#REF!="Baja",' RIESGOS DE GESTION'!#REF!="Catastrófico"),CONCATENATE("R5C",' RIESGOS DE GESTION'!#REF!),"")</f>
        <v>#REF!</v>
      </c>
      <c r="AK40" s="29" t="e">
        <f>IF(AND(' RIESGOS DE GESTION'!#REF!="Baja",' RIESGOS DE GESTION'!#REF!="Catastrófico"),CONCATENATE("R5C",' RIESGOS DE GESTION'!#REF!),"")</f>
        <v>#REF!</v>
      </c>
      <c r="AL40" s="29" t="e">
        <f>IF(AND(' RIESGOS DE GESTION'!#REF!="Baja",' RIESGOS DE GESTION'!#REF!="Catastrófico"),CONCATENATE("R5C",' RIESGOS DE GESTION'!#REF!),"")</f>
        <v>#REF!</v>
      </c>
      <c r="AM40" s="30" t="e">
        <f>IF(AND(' RIESGOS DE GESTION'!#REF!="Baja",' RIESGOS DE GESTION'!#REF!="Catastrófico"),CONCATENATE("R5C",' RIESGOS DE GESTION'!#REF!),"")</f>
        <v>#REF!</v>
      </c>
      <c r="AN40" s="56"/>
      <c r="AO40" s="495"/>
      <c r="AP40" s="496"/>
      <c r="AQ40" s="496"/>
      <c r="AR40" s="496"/>
      <c r="AS40" s="496"/>
      <c r="AT40" s="497"/>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row>
    <row r="41" spans="1:80" ht="15" customHeight="1" x14ac:dyDescent="0.25">
      <c r="A41" s="56"/>
      <c r="B41" s="376"/>
      <c r="C41" s="376"/>
      <c r="D41" s="377"/>
      <c r="E41" s="475"/>
      <c r="F41" s="474"/>
      <c r="G41" s="474"/>
      <c r="H41" s="474"/>
      <c r="I41" s="474"/>
      <c r="J41" s="49" t="e">
        <f>IF(AND(' RIESGOS DE GESTION'!#REF!="Baja",' RIESGOS DE GESTION'!#REF!="Leve"),CONCATENATE("R6C",' RIESGOS DE GESTION'!#REF!),"")</f>
        <v>#REF!</v>
      </c>
      <c r="K41" s="50" t="e">
        <f>IF(AND(' RIESGOS DE GESTION'!#REF!="Baja",' RIESGOS DE GESTION'!#REF!="Leve"),CONCATENATE("R6C",' RIESGOS DE GESTION'!#REF!),"")</f>
        <v>#REF!</v>
      </c>
      <c r="L41" s="50" t="e">
        <f>IF(AND(' RIESGOS DE GESTION'!#REF!="Baja",' RIESGOS DE GESTION'!#REF!="Leve"),CONCATENATE("R6C",' RIESGOS DE GESTION'!#REF!),"")</f>
        <v>#REF!</v>
      </c>
      <c r="M41" s="50" t="e">
        <f>IF(AND(' RIESGOS DE GESTION'!#REF!="Baja",' RIESGOS DE GESTION'!#REF!="Leve"),CONCATENATE("R6C",' RIESGOS DE GESTION'!#REF!),"")</f>
        <v>#REF!</v>
      </c>
      <c r="N41" s="50" t="e">
        <f>IF(AND(' RIESGOS DE GESTION'!#REF!="Baja",' RIESGOS DE GESTION'!#REF!="Leve"),CONCATENATE("R6C",' RIESGOS DE GESTION'!#REF!),"")</f>
        <v>#REF!</v>
      </c>
      <c r="O41" s="51" t="e">
        <f>IF(AND(' RIESGOS DE GESTION'!#REF!="Baja",' RIESGOS DE GESTION'!#REF!="Leve"),CONCATENATE("R6C",' RIESGOS DE GESTION'!#REF!),"")</f>
        <v>#REF!</v>
      </c>
      <c r="P41" s="40" t="e">
        <f>IF(AND(' RIESGOS DE GESTION'!#REF!="Baja",' RIESGOS DE GESTION'!#REF!="Menor"),CONCATENATE("R6C",' RIESGOS DE GESTION'!#REF!),"")</f>
        <v>#REF!</v>
      </c>
      <c r="Q41" s="41" t="e">
        <f>IF(AND(' RIESGOS DE GESTION'!#REF!="Baja",' RIESGOS DE GESTION'!#REF!="Menor"),CONCATENATE("R6C",' RIESGOS DE GESTION'!#REF!),"")</f>
        <v>#REF!</v>
      </c>
      <c r="R41" s="41" t="e">
        <f>IF(AND(' RIESGOS DE GESTION'!#REF!="Baja",' RIESGOS DE GESTION'!#REF!="Menor"),CONCATENATE("R6C",' RIESGOS DE GESTION'!#REF!),"")</f>
        <v>#REF!</v>
      </c>
      <c r="S41" s="41" t="e">
        <f>IF(AND(' RIESGOS DE GESTION'!#REF!="Baja",' RIESGOS DE GESTION'!#REF!="Menor"),CONCATENATE("R6C",' RIESGOS DE GESTION'!#REF!),"")</f>
        <v>#REF!</v>
      </c>
      <c r="T41" s="41" t="e">
        <f>IF(AND(' RIESGOS DE GESTION'!#REF!="Baja",' RIESGOS DE GESTION'!#REF!="Menor"),CONCATENATE("R6C",' RIESGOS DE GESTION'!#REF!),"")</f>
        <v>#REF!</v>
      </c>
      <c r="U41" s="42" t="e">
        <f>IF(AND(' RIESGOS DE GESTION'!#REF!="Baja",' RIESGOS DE GESTION'!#REF!="Menor"),CONCATENATE("R6C",' RIESGOS DE GESTION'!#REF!),"")</f>
        <v>#REF!</v>
      </c>
      <c r="V41" s="40" t="e">
        <f>IF(AND(' RIESGOS DE GESTION'!#REF!="Baja",' RIESGOS DE GESTION'!#REF!="Moderado"),CONCATENATE("R6C",' RIESGOS DE GESTION'!#REF!),"")</f>
        <v>#REF!</v>
      </c>
      <c r="W41" s="41" t="e">
        <f>IF(AND(' RIESGOS DE GESTION'!#REF!="Baja",' RIESGOS DE GESTION'!#REF!="Moderado"),CONCATENATE("R6C",' RIESGOS DE GESTION'!#REF!),"")</f>
        <v>#REF!</v>
      </c>
      <c r="X41" s="41" t="e">
        <f>IF(AND(' RIESGOS DE GESTION'!#REF!="Baja",' RIESGOS DE GESTION'!#REF!="Moderado"),CONCATENATE("R6C",' RIESGOS DE GESTION'!#REF!),"")</f>
        <v>#REF!</v>
      </c>
      <c r="Y41" s="41" t="e">
        <f>IF(AND(' RIESGOS DE GESTION'!#REF!="Baja",' RIESGOS DE GESTION'!#REF!="Moderado"),CONCATENATE("R6C",' RIESGOS DE GESTION'!#REF!),"")</f>
        <v>#REF!</v>
      </c>
      <c r="Z41" s="41" t="e">
        <f>IF(AND(' RIESGOS DE GESTION'!#REF!="Baja",' RIESGOS DE GESTION'!#REF!="Moderado"),CONCATENATE("R6C",' RIESGOS DE GESTION'!#REF!),"")</f>
        <v>#REF!</v>
      </c>
      <c r="AA41" s="42" t="e">
        <f>IF(AND(' RIESGOS DE GESTION'!#REF!="Baja",' RIESGOS DE GESTION'!#REF!="Moderado"),CONCATENATE("R6C",' RIESGOS DE GESTION'!#REF!),"")</f>
        <v>#REF!</v>
      </c>
      <c r="AB41" s="25" t="e">
        <f>IF(AND(' RIESGOS DE GESTION'!#REF!="Baja",' RIESGOS DE GESTION'!#REF!="Mayor"),CONCATENATE("R6C",' RIESGOS DE GESTION'!#REF!),"")</f>
        <v>#REF!</v>
      </c>
      <c r="AC41" s="26" t="e">
        <f>IF(AND(' RIESGOS DE GESTION'!#REF!="Baja",' RIESGOS DE GESTION'!#REF!="Mayor"),CONCATENATE("R6C",' RIESGOS DE GESTION'!#REF!),"")</f>
        <v>#REF!</v>
      </c>
      <c r="AD41" s="26" t="e">
        <f>IF(AND(' RIESGOS DE GESTION'!#REF!="Baja",' RIESGOS DE GESTION'!#REF!="Mayor"),CONCATENATE("R6C",' RIESGOS DE GESTION'!#REF!),"")</f>
        <v>#REF!</v>
      </c>
      <c r="AE41" s="26" t="e">
        <f>IF(AND(' RIESGOS DE GESTION'!#REF!="Baja",' RIESGOS DE GESTION'!#REF!="Mayor"),CONCATENATE("R6C",' RIESGOS DE GESTION'!#REF!),"")</f>
        <v>#REF!</v>
      </c>
      <c r="AF41" s="26" t="e">
        <f>IF(AND(' RIESGOS DE GESTION'!#REF!="Baja",' RIESGOS DE GESTION'!#REF!="Mayor"),CONCATENATE("R6C",' RIESGOS DE GESTION'!#REF!),"")</f>
        <v>#REF!</v>
      </c>
      <c r="AG41" s="27" t="e">
        <f>IF(AND(' RIESGOS DE GESTION'!#REF!="Baja",' RIESGOS DE GESTION'!#REF!="Mayor"),CONCATENATE("R6C",' RIESGOS DE GESTION'!#REF!),"")</f>
        <v>#REF!</v>
      </c>
      <c r="AH41" s="28" t="e">
        <f>IF(AND(' RIESGOS DE GESTION'!#REF!="Baja",' RIESGOS DE GESTION'!#REF!="Catastrófico"),CONCATENATE("R6C",' RIESGOS DE GESTION'!#REF!),"")</f>
        <v>#REF!</v>
      </c>
      <c r="AI41" s="29" t="e">
        <f>IF(AND(' RIESGOS DE GESTION'!#REF!="Baja",' RIESGOS DE GESTION'!#REF!="Catastrófico"),CONCATENATE("R6C",' RIESGOS DE GESTION'!#REF!),"")</f>
        <v>#REF!</v>
      </c>
      <c r="AJ41" s="29" t="e">
        <f>IF(AND(' RIESGOS DE GESTION'!#REF!="Baja",' RIESGOS DE GESTION'!#REF!="Catastrófico"),CONCATENATE("R6C",' RIESGOS DE GESTION'!#REF!),"")</f>
        <v>#REF!</v>
      </c>
      <c r="AK41" s="29" t="e">
        <f>IF(AND(' RIESGOS DE GESTION'!#REF!="Baja",' RIESGOS DE GESTION'!#REF!="Catastrófico"),CONCATENATE("R6C",' RIESGOS DE GESTION'!#REF!),"")</f>
        <v>#REF!</v>
      </c>
      <c r="AL41" s="29" t="e">
        <f>IF(AND(' RIESGOS DE GESTION'!#REF!="Baja",' RIESGOS DE GESTION'!#REF!="Catastrófico"),CONCATENATE("R6C",' RIESGOS DE GESTION'!#REF!),"")</f>
        <v>#REF!</v>
      </c>
      <c r="AM41" s="30" t="e">
        <f>IF(AND(' RIESGOS DE GESTION'!#REF!="Baja",' RIESGOS DE GESTION'!#REF!="Catastrófico"),CONCATENATE("R6C",' RIESGOS DE GESTION'!#REF!),"")</f>
        <v>#REF!</v>
      </c>
      <c r="AN41" s="56"/>
      <c r="AO41" s="495"/>
      <c r="AP41" s="496"/>
      <c r="AQ41" s="496"/>
      <c r="AR41" s="496"/>
      <c r="AS41" s="496"/>
      <c r="AT41" s="497"/>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row>
    <row r="42" spans="1:80" ht="15" customHeight="1" x14ac:dyDescent="0.25">
      <c r="A42" s="56"/>
      <c r="B42" s="376"/>
      <c r="C42" s="376"/>
      <c r="D42" s="377"/>
      <c r="E42" s="475"/>
      <c r="F42" s="474"/>
      <c r="G42" s="474"/>
      <c r="H42" s="474"/>
      <c r="I42" s="474"/>
      <c r="J42" s="49" t="e">
        <f>IF(AND(' RIESGOS DE GESTION'!#REF!="Baja",' RIESGOS DE GESTION'!#REF!="Leve"),CONCATENATE("R7C",' RIESGOS DE GESTION'!#REF!),"")</f>
        <v>#REF!</v>
      </c>
      <c r="K42" s="50" t="e">
        <f>IF(AND(' RIESGOS DE GESTION'!#REF!="Baja",' RIESGOS DE GESTION'!#REF!="Leve"),CONCATENATE("R7C",' RIESGOS DE GESTION'!#REF!),"")</f>
        <v>#REF!</v>
      </c>
      <c r="L42" s="50" t="e">
        <f>IF(AND(' RIESGOS DE GESTION'!#REF!="Baja",' RIESGOS DE GESTION'!#REF!="Leve"),CONCATENATE("R7C",' RIESGOS DE GESTION'!#REF!),"")</f>
        <v>#REF!</v>
      </c>
      <c r="M42" s="50" t="e">
        <f>IF(AND(' RIESGOS DE GESTION'!#REF!="Baja",' RIESGOS DE GESTION'!#REF!="Leve"),CONCATENATE("R7C",' RIESGOS DE GESTION'!#REF!),"")</f>
        <v>#REF!</v>
      </c>
      <c r="N42" s="50" t="e">
        <f>IF(AND(' RIESGOS DE GESTION'!#REF!="Baja",' RIESGOS DE GESTION'!#REF!="Leve"),CONCATENATE("R7C",' RIESGOS DE GESTION'!#REF!),"")</f>
        <v>#REF!</v>
      </c>
      <c r="O42" s="51" t="e">
        <f>IF(AND(' RIESGOS DE GESTION'!#REF!="Baja",' RIESGOS DE GESTION'!#REF!="Leve"),CONCATENATE("R7C",' RIESGOS DE GESTION'!#REF!),"")</f>
        <v>#REF!</v>
      </c>
      <c r="P42" s="40" t="e">
        <f>IF(AND(' RIESGOS DE GESTION'!#REF!="Baja",' RIESGOS DE GESTION'!#REF!="Menor"),CONCATENATE("R7C",' RIESGOS DE GESTION'!#REF!),"")</f>
        <v>#REF!</v>
      </c>
      <c r="Q42" s="41" t="e">
        <f>IF(AND(' RIESGOS DE GESTION'!#REF!="Baja",' RIESGOS DE GESTION'!#REF!="Menor"),CONCATENATE("R7C",' RIESGOS DE GESTION'!#REF!),"")</f>
        <v>#REF!</v>
      </c>
      <c r="R42" s="41" t="e">
        <f>IF(AND(' RIESGOS DE GESTION'!#REF!="Baja",' RIESGOS DE GESTION'!#REF!="Menor"),CONCATENATE("R7C",' RIESGOS DE GESTION'!#REF!),"")</f>
        <v>#REF!</v>
      </c>
      <c r="S42" s="41" t="e">
        <f>IF(AND(' RIESGOS DE GESTION'!#REF!="Baja",' RIESGOS DE GESTION'!#REF!="Menor"),CONCATENATE("R7C",' RIESGOS DE GESTION'!#REF!),"")</f>
        <v>#REF!</v>
      </c>
      <c r="T42" s="41" t="e">
        <f>IF(AND(' RIESGOS DE GESTION'!#REF!="Baja",' RIESGOS DE GESTION'!#REF!="Menor"),CONCATENATE("R7C",' RIESGOS DE GESTION'!#REF!),"")</f>
        <v>#REF!</v>
      </c>
      <c r="U42" s="42" t="e">
        <f>IF(AND(' RIESGOS DE GESTION'!#REF!="Baja",' RIESGOS DE GESTION'!#REF!="Menor"),CONCATENATE("R7C",' RIESGOS DE GESTION'!#REF!),"")</f>
        <v>#REF!</v>
      </c>
      <c r="V42" s="40" t="e">
        <f>IF(AND(' RIESGOS DE GESTION'!#REF!="Baja",' RIESGOS DE GESTION'!#REF!="Moderado"),CONCATENATE("R7C",' RIESGOS DE GESTION'!#REF!),"")</f>
        <v>#REF!</v>
      </c>
      <c r="W42" s="41" t="e">
        <f>IF(AND(' RIESGOS DE GESTION'!#REF!="Baja",' RIESGOS DE GESTION'!#REF!="Moderado"),CONCATENATE("R7C",' RIESGOS DE GESTION'!#REF!),"")</f>
        <v>#REF!</v>
      </c>
      <c r="X42" s="41" t="e">
        <f>IF(AND(' RIESGOS DE GESTION'!#REF!="Baja",' RIESGOS DE GESTION'!#REF!="Moderado"),CONCATENATE("R7C",' RIESGOS DE GESTION'!#REF!),"")</f>
        <v>#REF!</v>
      </c>
      <c r="Y42" s="41" t="e">
        <f>IF(AND(' RIESGOS DE GESTION'!#REF!="Baja",' RIESGOS DE GESTION'!#REF!="Moderado"),CONCATENATE("R7C",' RIESGOS DE GESTION'!#REF!),"")</f>
        <v>#REF!</v>
      </c>
      <c r="Z42" s="41" t="e">
        <f>IF(AND(' RIESGOS DE GESTION'!#REF!="Baja",' RIESGOS DE GESTION'!#REF!="Moderado"),CONCATENATE("R7C",' RIESGOS DE GESTION'!#REF!),"")</f>
        <v>#REF!</v>
      </c>
      <c r="AA42" s="42" t="e">
        <f>IF(AND(' RIESGOS DE GESTION'!#REF!="Baja",' RIESGOS DE GESTION'!#REF!="Moderado"),CONCATENATE("R7C",' RIESGOS DE GESTION'!#REF!),"")</f>
        <v>#REF!</v>
      </c>
      <c r="AB42" s="25" t="e">
        <f>IF(AND(' RIESGOS DE GESTION'!#REF!="Baja",' RIESGOS DE GESTION'!#REF!="Mayor"),CONCATENATE("R7C",' RIESGOS DE GESTION'!#REF!),"")</f>
        <v>#REF!</v>
      </c>
      <c r="AC42" s="26" t="e">
        <f>IF(AND(' RIESGOS DE GESTION'!#REF!="Baja",' RIESGOS DE GESTION'!#REF!="Mayor"),CONCATENATE("R7C",' RIESGOS DE GESTION'!#REF!),"")</f>
        <v>#REF!</v>
      </c>
      <c r="AD42" s="26" t="e">
        <f>IF(AND(' RIESGOS DE GESTION'!#REF!="Baja",' RIESGOS DE GESTION'!#REF!="Mayor"),CONCATENATE("R7C",' RIESGOS DE GESTION'!#REF!),"")</f>
        <v>#REF!</v>
      </c>
      <c r="AE42" s="26" t="e">
        <f>IF(AND(' RIESGOS DE GESTION'!#REF!="Baja",' RIESGOS DE GESTION'!#REF!="Mayor"),CONCATENATE("R7C",' RIESGOS DE GESTION'!#REF!),"")</f>
        <v>#REF!</v>
      </c>
      <c r="AF42" s="26" t="e">
        <f>IF(AND(' RIESGOS DE GESTION'!#REF!="Baja",' RIESGOS DE GESTION'!#REF!="Mayor"),CONCATENATE("R7C",' RIESGOS DE GESTION'!#REF!),"")</f>
        <v>#REF!</v>
      </c>
      <c r="AG42" s="27" t="e">
        <f>IF(AND(' RIESGOS DE GESTION'!#REF!="Baja",' RIESGOS DE GESTION'!#REF!="Mayor"),CONCATENATE("R7C",' RIESGOS DE GESTION'!#REF!),"")</f>
        <v>#REF!</v>
      </c>
      <c r="AH42" s="28" t="e">
        <f>IF(AND(' RIESGOS DE GESTION'!#REF!="Baja",' RIESGOS DE GESTION'!#REF!="Catastrófico"),CONCATENATE("R7C",' RIESGOS DE GESTION'!#REF!),"")</f>
        <v>#REF!</v>
      </c>
      <c r="AI42" s="29" t="e">
        <f>IF(AND(' RIESGOS DE GESTION'!#REF!="Baja",' RIESGOS DE GESTION'!#REF!="Catastrófico"),CONCATENATE("R7C",' RIESGOS DE GESTION'!#REF!),"")</f>
        <v>#REF!</v>
      </c>
      <c r="AJ42" s="29" t="e">
        <f>IF(AND(' RIESGOS DE GESTION'!#REF!="Baja",' RIESGOS DE GESTION'!#REF!="Catastrófico"),CONCATENATE("R7C",' RIESGOS DE GESTION'!#REF!),"")</f>
        <v>#REF!</v>
      </c>
      <c r="AK42" s="29" t="e">
        <f>IF(AND(' RIESGOS DE GESTION'!#REF!="Baja",' RIESGOS DE GESTION'!#REF!="Catastrófico"),CONCATENATE("R7C",' RIESGOS DE GESTION'!#REF!),"")</f>
        <v>#REF!</v>
      </c>
      <c r="AL42" s="29" t="e">
        <f>IF(AND(' RIESGOS DE GESTION'!#REF!="Baja",' RIESGOS DE GESTION'!#REF!="Catastrófico"),CONCATENATE("R7C",' RIESGOS DE GESTION'!#REF!),"")</f>
        <v>#REF!</v>
      </c>
      <c r="AM42" s="30" t="e">
        <f>IF(AND(' RIESGOS DE GESTION'!#REF!="Baja",' RIESGOS DE GESTION'!#REF!="Catastrófico"),CONCATENATE("R7C",' RIESGOS DE GESTION'!#REF!),"")</f>
        <v>#REF!</v>
      </c>
      <c r="AN42" s="56"/>
      <c r="AO42" s="495"/>
      <c r="AP42" s="496"/>
      <c r="AQ42" s="496"/>
      <c r="AR42" s="496"/>
      <c r="AS42" s="496"/>
      <c r="AT42" s="497"/>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row>
    <row r="43" spans="1:80" ht="15" customHeight="1" x14ac:dyDescent="0.25">
      <c r="A43" s="56"/>
      <c r="B43" s="376"/>
      <c r="C43" s="376"/>
      <c r="D43" s="377"/>
      <c r="E43" s="475"/>
      <c r="F43" s="474"/>
      <c r="G43" s="474"/>
      <c r="H43" s="474"/>
      <c r="I43" s="474"/>
      <c r="J43" s="49" t="e">
        <f>IF(AND(' RIESGOS DE GESTION'!#REF!="Baja",' RIESGOS DE GESTION'!#REF!="Leve"),CONCATENATE("R8C",' RIESGOS DE GESTION'!#REF!),"")</f>
        <v>#REF!</v>
      </c>
      <c r="K43" s="50" t="e">
        <f>IF(AND(' RIESGOS DE GESTION'!#REF!="Baja",' RIESGOS DE GESTION'!#REF!="Leve"),CONCATENATE("R8C",' RIESGOS DE GESTION'!#REF!),"")</f>
        <v>#REF!</v>
      </c>
      <c r="L43" s="50" t="e">
        <f>IF(AND(' RIESGOS DE GESTION'!#REF!="Baja",' RIESGOS DE GESTION'!#REF!="Leve"),CONCATENATE("R8C",' RIESGOS DE GESTION'!#REF!),"")</f>
        <v>#REF!</v>
      </c>
      <c r="M43" s="50" t="e">
        <f>IF(AND(' RIESGOS DE GESTION'!#REF!="Baja",' RIESGOS DE GESTION'!#REF!="Leve"),CONCATENATE("R8C",' RIESGOS DE GESTION'!#REF!),"")</f>
        <v>#REF!</v>
      </c>
      <c r="N43" s="50" t="e">
        <f>IF(AND(' RIESGOS DE GESTION'!#REF!="Baja",' RIESGOS DE GESTION'!#REF!="Leve"),CONCATENATE("R8C",' RIESGOS DE GESTION'!#REF!),"")</f>
        <v>#REF!</v>
      </c>
      <c r="O43" s="51" t="e">
        <f>IF(AND(' RIESGOS DE GESTION'!#REF!="Baja",' RIESGOS DE GESTION'!#REF!="Leve"),CONCATENATE("R8C",' RIESGOS DE GESTION'!#REF!),"")</f>
        <v>#REF!</v>
      </c>
      <c r="P43" s="40" t="e">
        <f>IF(AND(' RIESGOS DE GESTION'!#REF!="Baja",' RIESGOS DE GESTION'!#REF!="Menor"),CONCATENATE("R8C",' RIESGOS DE GESTION'!#REF!),"")</f>
        <v>#REF!</v>
      </c>
      <c r="Q43" s="41" t="e">
        <f>IF(AND(' RIESGOS DE GESTION'!#REF!="Baja",' RIESGOS DE GESTION'!#REF!="Menor"),CONCATENATE("R8C",' RIESGOS DE GESTION'!#REF!),"")</f>
        <v>#REF!</v>
      </c>
      <c r="R43" s="41" t="e">
        <f>IF(AND(' RIESGOS DE GESTION'!#REF!="Baja",' RIESGOS DE GESTION'!#REF!="Menor"),CONCATENATE("R8C",' RIESGOS DE GESTION'!#REF!),"")</f>
        <v>#REF!</v>
      </c>
      <c r="S43" s="41" t="e">
        <f>IF(AND(' RIESGOS DE GESTION'!#REF!="Baja",' RIESGOS DE GESTION'!#REF!="Menor"),CONCATENATE("R8C",' RIESGOS DE GESTION'!#REF!),"")</f>
        <v>#REF!</v>
      </c>
      <c r="T43" s="41" t="e">
        <f>IF(AND(' RIESGOS DE GESTION'!#REF!="Baja",' RIESGOS DE GESTION'!#REF!="Menor"),CONCATENATE("R8C",' RIESGOS DE GESTION'!#REF!),"")</f>
        <v>#REF!</v>
      </c>
      <c r="U43" s="42" t="e">
        <f>IF(AND(' RIESGOS DE GESTION'!#REF!="Baja",' RIESGOS DE GESTION'!#REF!="Menor"),CONCATENATE("R8C",' RIESGOS DE GESTION'!#REF!),"")</f>
        <v>#REF!</v>
      </c>
      <c r="V43" s="40" t="e">
        <f>IF(AND(' RIESGOS DE GESTION'!#REF!="Baja",' RIESGOS DE GESTION'!#REF!="Moderado"),CONCATENATE("R8C",' RIESGOS DE GESTION'!#REF!),"")</f>
        <v>#REF!</v>
      </c>
      <c r="W43" s="41" t="e">
        <f>IF(AND(' RIESGOS DE GESTION'!#REF!="Baja",' RIESGOS DE GESTION'!#REF!="Moderado"),CONCATENATE("R8C",' RIESGOS DE GESTION'!#REF!),"")</f>
        <v>#REF!</v>
      </c>
      <c r="X43" s="41" t="e">
        <f>IF(AND(' RIESGOS DE GESTION'!#REF!="Baja",' RIESGOS DE GESTION'!#REF!="Moderado"),CONCATENATE("R8C",' RIESGOS DE GESTION'!#REF!),"")</f>
        <v>#REF!</v>
      </c>
      <c r="Y43" s="41" t="e">
        <f>IF(AND(' RIESGOS DE GESTION'!#REF!="Baja",' RIESGOS DE GESTION'!#REF!="Moderado"),CONCATENATE("R8C",' RIESGOS DE GESTION'!#REF!),"")</f>
        <v>#REF!</v>
      </c>
      <c r="Z43" s="41" t="e">
        <f>IF(AND(' RIESGOS DE GESTION'!#REF!="Baja",' RIESGOS DE GESTION'!#REF!="Moderado"),CONCATENATE("R8C",' RIESGOS DE GESTION'!#REF!),"")</f>
        <v>#REF!</v>
      </c>
      <c r="AA43" s="42" t="e">
        <f>IF(AND(' RIESGOS DE GESTION'!#REF!="Baja",' RIESGOS DE GESTION'!#REF!="Moderado"),CONCATENATE("R8C",' RIESGOS DE GESTION'!#REF!),"")</f>
        <v>#REF!</v>
      </c>
      <c r="AB43" s="25" t="e">
        <f>IF(AND(' RIESGOS DE GESTION'!#REF!="Baja",' RIESGOS DE GESTION'!#REF!="Mayor"),CONCATENATE("R8C",' RIESGOS DE GESTION'!#REF!),"")</f>
        <v>#REF!</v>
      </c>
      <c r="AC43" s="26" t="e">
        <f>IF(AND(' RIESGOS DE GESTION'!#REF!="Baja",' RIESGOS DE GESTION'!#REF!="Mayor"),CONCATENATE("R8C",' RIESGOS DE GESTION'!#REF!),"")</f>
        <v>#REF!</v>
      </c>
      <c r="AD43" s="26" t="e">
        <f>IF(AND(' RIESGOS DE GESTION'!#REF!="Baja",' RIESGOS DE GESTION'!#REF!="Mayor"),CONCATENATE("R8C",' RIESGOS DE GESTION'!#REF!),"")</f>
        <v>#REF!</v>
      </c>
      <c r="AE43" s="26" t="e">
        <f>IF(AND(' RIESGOS DE GESTION'!#REF!="Baja",' RIESGOS DE GESTION'!#REF!="Mayor"),CONCATENATE("R8C",' RIESGOS DE GESTION'!#REF!),"")</f>
        <v>#REF!</v>
      </c>
      <c r="AF43" s="26" t="e">
        <f>IF(AND(' RIESGOS DE GESTION'!#REF!="Baja",' RIESGOS DE GESTION'!#REF!="Mayor"),CONCATENATE("R8C",' RIESGOS DE GESTION'!#REF!),"")</f>
        <v>#REF!</v>
      </c>
      <c r="AG43" s="27" t="e">
        <f>IF(AND(' RIESGOS DE GESTION'!#REF!="Baja",' RIESGOS DE GESTION'!#REF!="Mayor"),CONCATENATE("R8C",' RIESGOS DE GESTION'!#REF!),"")</f>
        <v>#REF!</v>
      </c>
      <c r="AH43" s="28" t="e">
        <f>IF(AND(' RIESGOS DE GESTION'!#REF!="Baja",' RIESGOS DE GESTION'!#REF!="Catastrófico"),CONCATENATE("R8C",' RIESGOS DE GESTION'!#REF!),"")</f>
        <v>#REF!</v>
      </c>
      <c r="AI43" s="29" t="e">
        <f>IF(AND(' RIESGOS DE GESTION'!#REF!="Baja",' RIESGOS DE GESTION'!#REF!="Catastrófico"),CONCATENATE("R8C",' RIESGOS DE GESTION'!#REF!),"")</f>
        <v>#REF!</v>
      </c>
      <c r="AJ43" s="29" t="e">
        <f>IF(AND(' RIESGOS DE GESTION'!#REF!="Baja",' RIESGOS DE GESTION'!#REF!="Catastrófico"),CONCATENATE("R8C",' RIESGOS DE GESTION'!#REF!),"")</f>
        <v>#REF!</v>
      </c>
      <c r="AK43" s="29" t="e">
        <f>IF(AND(' RIESGOS DE GESTION'!#REF!="Baja",' RIESGOS DE GESTION'!#REF!="Catastrófico"),CONCATENATE("R8C",' RIESGOS DE GESTION'!#REF!),"")</f>
        <v>#REF!</v>
      </c>
      <c r="AL43" s="29" t="e">
        <f>IF(AND(' RIESGOS DE GESTION'!#REF!="Baja",' RIESGOS DE GESTION'!#REF!="Catastrófico"),CONCATENATE("R8C",' RIESGOS DE GESTION'!#REF!),"")</f>
        <v>#REF!</v>
      </c>
      <c r="AM43" s="30" t="e">
        <f>IF(AND(' RIESGOS DE GESTION'!#REF!="Baja",' RIESGOS DE GESTION'!#REF!="Catastrófico"),CONCATENATE("R8C",' RIESGOS DE GESTION'!#REF!),"")</f>
        <v>#REF!</v>
      </c>
      <c r="AN43" s="56"/>
      <c r="AO43" s="495"/>
      <c r="AP43" s="496"/>
      <c r="AQ43" s="496"/>
      <c r="AR43" s="496"/>
      <c r="AS43" s="496"/>
      <c r="AT43" s="497"/>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row>
    <row r="44" spans="1:80" ht="15" customHeight="1" x14ac:dyDescent="0.25">
      <c r="A44" s="56"/>
      <c r="B44" s="376"/>
      <c r="C44" s="376"/>
      <c r="D44" s="377"/>
      <c r="E44" s="475"/>
      <c r="F44" s="474"/>
      <c r="G44" s="474"/>
      <c r="H44" s="474"/>
      <c r="I44" s="474"/>
      <c r="J44" s="49" t="e">
        <f>IF(AND(' RIESGOS DE GESTION'!#REF!="Baja",' RIESGOS DE GESTION'!#REF!="Leve"),CONCATENATE("R9C",' RIESGOS DE GESTION'!#REF!),"")</f>
        <v>#REF!</v>
      </c>
      <c r="K44" s="50" t="e">
        <f>IF(AND(' RIESGOS DE GESTION'!#REF!="Baja",' RIESGOS DE GESTION'!#REF!="Leve"),CONCATENATE("R9C",' RIESGOS DE GESTION'!#REF!),"")</f>
        <v>#REF!</v>
      </c>
      <c r="L44" s="50" t="e">
        <f>IF(AND(' RIESGOS DE GESTION'!#REF!="Baja",' RIESGOS DE GESTION'!#REF!="Leve"),CONCATENATE("R9C",' RIESGOS DE GESTION'!#REF!),"")</f>
        <v>#REF!</v>
      </c>
      <c r="M44" s="50" t="e">
        <f>IF(AND(' RIESGOS DE GESTION'!#REF!="Baja",' RIESGOS DE GESTION'!#REF!="Leve"),CONCATENATE("R9C",' RIESGOS DE GESTION'!#REF!),"")</f>
        <v>#REF!</v>
      </c>
      <c r="N44" s="50" t="e">
        <f>IF(AND(' RIESGOS DE GESTION'!#REF!="Baja",' RIESGOS DE GESTION'!#REF!="Leve"),CONCATENATE("R9C",' RIESGOS DE GESTION'!#REF!),"")</f>
        <v>#REF!</v>
      </c>
      <c r="O44" s="51" t="e">
        <f>IF(AND(' RIESGOS DE GESTION'!#REF!="Baja",' RIESGOS DE GESTION'!#REF!="Leve"),CONCATENATE("R9C",' RIESGOS DE GESTION'!#REF!),"")</f>
        <v>#REF!</v>
      </c>
      <c r="P44" s="40" t="e">
        <f>IF(AND(' RIESGOS DE GESTION'!#REF!="Baja",' RIESGOS DE GESTION'!#REF!="Menor"),CONCATENATE("R9C",' RIESGOS DE GESTION'!#REF!),"")</f>
        <v>#REF!</v>
      </c>
      <c r="Q44" s="41" t="e">
        <f>IF(AND(' RIESGOS DE GESTION'!#REF!="Baja",' RIESGOS DE GESTION'!#REF!="Menor"),CONCATENATE("R9C",' RIESGOS DE GESTION'!#REF!),"")</f>
        <v>#REF!</v>
      </c>
      <c r="R44" s="41" t="e">
        <f>IF(AND(' RIESGOS DE GESTION'!#REF!="Baja",' RIESGOS DE GESTION'!#REF!="Menor"),CONCATENATE("R9C",' RIESGOS DE GESTION'!#REF!),"")</f>
        <v>#REF!</v>
      </c>
      <c r="S44" s="41" t="e">
        <f>IF(AND(' RIESGOS DE GESTION'!#REF!="Baja",' RIESGOS DE GESTION'!#REF!="Menor"),CONCATENATE("R9C",' RIESGOS DE GESTION'!#REF!),"")</f>
        <v>#REF!</v>
      </c>
      <c r="T44" s="41" t="e">
        <f>IF(AND(' RIESGOS DE GESTION'!#REF!="Baja",' RIESGOS DE GESTION'!#REF!="Menor"),CONCATENATE("R9C",' RIESGOS DE GESTION'!#REF!),"")</f>
        <v>#REF!</v>
      </c>
      <c r="U44" s="42" t="e">
        <f>IF(AND(' RIESGOS DE GESTION'!#REF!="Baja",' RIESGOS DE GESTION'!#REF!="Menor"),CONCATENATE("R9C",' RIESGOS DE GESTION'!#REF!),"")</f>
        <v>#REF!</v>
      </c>
      <c r="V44" s="40" t="e">
        <f>IF(AND(' RIESGOS DE GESTION'!#REF!="Baja",' RIESGOS DE GESTION'!#REF!="Moderado"),CONCATENATE("R9C",' RIESGOS DE GESTION'!#REF!),"")</f>
        <v>#REF!</v>
      </c>
      <c r="W44" s="41" t="e">
        <f>IF(AND(' RIESGOS DE GESTION'!#REF!="Baja",' RIESGOS DE GESTION'!#REF!="Moderado"),CONCATENATE("R9C",' RIESGOS DE GESTION'!#REF!),"")</f>
        <v>#REF!</v>
      </c>
      <c r="X44" s="41" t="e">
        <f>IF(AND(' RIESGOS DE GESTION'!#REF!="Baja",' RIESGOS DE GESTION'!#REF!="Moderado"),CONCATENATE("R9C",' RIESGOS DE GESTION'!#REF!),"")</f>
        <v>#REF!</v>
      </c>
      <c r="Y44" s="41" t="e">
        <f>IF(AND(' RIESGOS DE GESTION'!#REF!="Baja",' RIESGOS DE GESTION'!#REF!="Moderado"),CONCATENATE("R9C",' RIESGOS DE GESTION'!#REF!),"")</f>
        <v>#REF!</v>
      </c>
      <c r="Z44" s="41" t="e">
        <f>IF(AND(' RIESGOS DE GESTION'!#REF!="Baja",' RIESGOS DE GESTION'!#REF!="Moderado"),CONCATENATE("R9C",' RIESGOS DE GESTION'!#REF!),"")</f>
        <v>#REF!</v>
      </c>
      <c r="AA44" s="42" t="e">
        <f>IF(AND(' RIESGOS DE GESTION'!#REF!="Baja",' RIESGOS DE GESTION'!#REF!="Moderado"),CONCATENATE("R9C",' RIESGOS DE GESTION'!#REF!),"")</f>
        <v>#REF!</v>
      </c>
      <c r="AB44" s="25" t="e">
        <f>IF(AND(' RIESGOS DE GESTION'!#REF!="Baja",' RIESGOS DE GESTION'!#REF!="Mayor"),CONCATENATE("R9C",' RIESGOS DE GESTION'!#REF!),"")</f>
        <v>#REF!</v>
      </c>
      <c r="AC44" s="26" t="e">
        <f>IF(AND(' RIESGOS DE GESTION'!#REF!="Baja",' RIESGOS DE GESTION'!#REF!="Mayor"),CONCATENATE("R9C",' RIESGOS DE GESTION'!#REF!),"")</f>
        <v>#REF!</v>
      </c>
      <c r="AD44" s="26" t="e">
        <f>IF(AND(' RIESGOS DE GESTION'!#REF!="Baja",' RIESGOS DE GESTION'!#REF!="Mayor"),CONCATENATE("R9C",' RIESGOS DE GESTION'!#REF!),"")</f>
        <v>#REF!</v>
      </c>
      <c r="AE44" s="26" t="e">
        <f>IF(AND(' RIESGOS DE GESTION'!#REF!="Baja",' RIESGOS DE GESTION'!#REF!="Mayor"),CONCATENATE("R9C",' RIESGOS DE GESTION'!#REF!),"")</f>
        <v>#REF!</v>
      </c>
      <c r="AF44" s="26" t="e">
        <f>IF(AND(' RIESGOS DE GESTION'!#REF!="Baja",' RIESGOS DE GESTION'!#REF!="Mayor"),CONCATENATE("R9C",' RIESGOS DE GESTION'!#REF!),"")</f>
        <v>#REF!</v>
      </c>
      <c r="AG44" s="27" t="e">
        <f>IF(AND(' RIESGOS DE GESTION'!#REF!="Baja",' RIESGOS DE GESTION'!#REF!="Mayor"),CONCATENATE("R9C",' RIESGOS DE GESTION'!#REF!),"")</f>
        <v>#REF!</v>
      </c>
      <c r="AH44" s="28" t="e">
        <f>IF(AND(' RIESGOS DE GESTION'!#REF!="Baja",' RIESGOS DE GESTION'!#REF!="Catastrófico"),CONCATENATE("R9C",' RIESGOS DE GESTION'!#REF!),"")</f>
        <v>#REF!</v>
      </c>
      <c r="AI44" s="29" t="e">
        <f>IF(AND(' RIESGOS DE GESTION'!#REF!="Baja",' RIESGOS DE GESTION'!#REF!="Catastrófico"),CONCATENATE("R9C",' RIESGOS DE GESTION'!#REF!),"")</f>
        <v>#REF!</v>
      </c>
      <c r="AJ44" s="29" t="e">
        <f>IF(AND(' RIESGOS DE GESTION'!#REF!="Baja",' RIESGOS DE GESTION'!#REF!="Catastrófico"),CONCATENATE("R9C",' RIESGOS DE GESTION'!#REF!),"")</f>
        <v>#REF!</v>
      </c>
      <c r="AK44" s="29" t="e">
        <f>IF(AND(' RIESGOS DE GESTION'!#REF!="Baja",' RIESGOS DE GESTION'!#REF!="Catastrófico"),CONCATENATE("R9C",' RIESGOS DE GESTION'!#REF!),"")</f>
        <v>#REF!</v>
      </c>
      <c r="AL44" s="29" t="e">
        <f>IF(AND(' RIESGOS DE GESTION'!#REF!="Baja",' RIESGOS DE GESTION'!#REF!="Catastrófico"),CONCATENATE("R9C",' RIESGOS DE GESTION'!#REF!),"")</f>
        <v>#REF!</v>
      </c>
      <c r="AM44" s="30" t="e">
        <f>IF(AND(' RIESGOS DE GESTION'!#REF!="Baja",' RIESGOS DE GESTION'!#REF!="Catastrófico"),CONCATENATE("R9C",' RIESGOS DE GESTION'!#REF!),"")</f>
        <v>#REF!</v>
      </c>
      <c r="AN44" s="56"/>
      <c r="AO44" s="495"/>
      <c r="AP44" s="496"/>
      <c r="AQ44" s="496"/>
      <c r="AR44" s="496"/>
      <c r="AS44" s="496"/>
      <c r="AT44" s="497"/>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row>
    <row r="45" spans="1:80" ht="15.75" customHeight="1" thickBot="1" x14ac:dyDescent="0.3">
      <c r="A45" s="56"/>
      <c r="B45" s="376"/>
      <c r="C45" s="376"/>
      <c r="D45" s="377"/>
      <c r="E45" s="476"/>
      <c r="F45" s="477"/>
      <c r="G45" s="477"/>
      <c r="H45" s="477"/>
      <c r="I45" s="477"/>
      <c r="J45" s="52" t="e">
        <f>IF(AND(' RIESGOS DE GESTION'!#REF!="Baja",' RIESGOS DE GESTION'!#REF!="Leve"),CONCATENATE("R10C",' RIESGOS DE GESTION'!#REF!),"")</f>
        <v>#REF!</v>
      </c>
      <c r="K45" s="53" t="e">
        <f>IF(AND(' RIESGOS DE GESTION'!#REF!="Baja",' RIESGOS DE GESTION'!#REF!="Leve"),CONCATENATE("R10C",' RIESGOS DE GESTION'!#REF!),"")</f>
        <v>#REF!</v>
      </c>
      <c r="L45" s="53" t="e">
        <f>IF(AND(' RIESGOS DE GESTION'!#REF!="Baja",' RIESGOS DE GESTION'!#REF!="Leve"),CONCATENATE("R10C",' RIESGOS DE GESTION'!#REF!),"")</f>
        <v>#REF!</v>
      </c>
      <c r="M45" s="53" t="e">
        <f>IF(AND(' RIESGOS DE GESTION'!#REF!="Baja",' RIESGOS DE GESTION'!#REF!="Leve"),CONCATENATE("R10C",' RIESGOS DE GESTION'!#REF!),"")</f>
        <v>#REF!</v>
      </c>
      <c r="N45" s="53" t="e">
        <f>IF(AND(' RIESGOS DE GESTION'!#REF!="Baja",' RIESGOS DE GESTION'!#REF!="Leve"),CONCATENATE("R10C",' RIESGOS DE GESTION'!#REF!),"")</f>
        <v>#REF!</v>
      </c>
      <c r="O45" s="54" t="e">
        <f>IF(AND(' RIESGOS DE GESTION'!#REF!="Baja",' RIESGOS DE GESTION'!#REF!="Leve"),CONCATENATE("R10C",' RIESGOS DE GESTION'!#REF!),"")</f>
        <v>#REF!</v>
      </c>
      <c r="P45" s="40" t="e">
        <f>IF(AND(' RIESGOS DE GESTION'!#REF!="Baja",' RIESGOS DE GESTION'!#REF!="Menor"),CONCATENATE("R10C",' RIESGOS DE GESTION'!#REF!),"")</f>
        <v>#REF!</v>
      </c>
      <c r="Q45" s="41" t="e">
        <f>IF(AND(' RIESGOS DE GESTION'!#REF!="Baja",' RIESGOS DE GESTION'!#REF!="Menor"),CONCATENATE("R10C",' RIESGOS DE GESTION'!#REF!),"")</f>
        <v>#REF!</v>
      </c>
      <c r="R45" s="41" t="e">
        <f>IF(AND(' RIESGOS DE GESTION'!#REF!="Baja",' RIESGOS DE GESTION'!#REF!="Menor"),CONCATENATE("R10C",' RIESGOS DE GESTION'!#REF!),"")</f>
        <v>#REF!</v>
      </c>
      <c r="S45" s="41" t="e">
        <f>IF(AND(' RIESGOS DE GESTION'!#REF!="Baja",' RIESGOS DE GESTION'!#REF!="Menor"),CONCATENATE("R10C",' RIESGOS DE GESTION'!#REF!),"")</f>
        <v>#REF!</v>
      </c>
      <c r="T45" s="41" t="e">
        <f>IF(AND(' RIESGOS DE GESTION'!#REF!="Baja",' RIESGOS DE GESTION'!#REF!="Menor"),CONCATENATE("R10C",' RIESGOS DE GESTION'!#REF!),"")</f>
        <v>#REF!</v>
      </c>
      <c r="U45" s="42" t="e">
        <f>IF(AND(' RIESGOS DE GESTION'!#REF!="Baja",' RIESGOS DE GESTION'!#REF!="Menor"),CONCATENATE("R10C",' RIESGOS DE GESTION'!#REF!),"")</f>
        <v>#REF!</v>
      </c>
      <c r="V45" s="43" t="e">
        <f>IF(AND(' RIESGOS DE GESTION'!#REF!="Baja",' RIESGOS DE GESTION'!#REF!="Moderado"),CONCATENATE("R10C",' RIESGOS DE GESTION'!#REF!),"")</f>
        <v>#REF!</v>
      </c>
      <c r="W45" s="44" t="e">
        <f>IF(AND(' RIESGOS DE GESTION'!#REF!="Baja",' RIESGOS DE GESTION'!#REF!="Moderado"),CONCATENATE("R10C",' RIESGOS DE GESTION'!#REF!),"")</f>
        <v>#REF!</v>
      </c>
      <c r="X45" s="44" t="e">
        <f>IF(AND(' RIESGOS DE GESTION'!#REF!="Baja",' RIESGOS DE GESTION'!#REF!="Moderado"),CONCATENATE("R10C",' RIESGOS DE GESTION'!#REF!),"")</f>
        <v>#REF!</v>
      </c>
      <c r="Y45" s="44" t="e">
        <f>IF(AND(' RIESGOS DE GESTION'!#REF!="Baja",' RIESGOS DE GESTION'!#REF!="Moderado"),CONCATENATE("R10C",' RIESGOS DE GESTION'!#REF!),"")</f>
        <v>#REF!</v>
      </c>
      <c r="Z45" s="44" t="e">
        <f>IF(AND(' RIESGOS DE GESTION'!#REF!="Baja",' RIESGOS DE GESTION'!#REF!="Moderado"),CONCATENATE("R10C",' RIESGOS DE GESTION'!#REF!),"")</f>
        <v>#REF!</v>
      </c>
      <c r="AA45" s="45" t="e">
        <f>IF(AND(' RIESGOS DE GESTION'!#REF!="Baja",' RIESGOS DE GESTION'!#REF!="Moderado"),CONCATENATE("R10C",' RIESGOS DE GESTION'!#REF!),"")</f>
        <v>#REF!</v>
      </c>
      <c r="AB45" s="31" t="e">
        <f>IF(AND(' RIESGOS DE GESTION'!#REF!="Baja",' RIESGOS DE GESTION'!#REF!="Mayor"),CONCATENATE("R10C",' RIESGOS DE GESTION'!#REF!),"")</f>
        <v>#REF!</v>
      </c>
      <c r="AC45" s="32" t="e">
        <f>IF(AND(' RIESGOS DE GESTION'!#REF!="Baja",' RIESGOS DE GESTION'!#REF!="Mayor"),CONCATENATE("R10C",' RIESGOS DE GESTION'!#REF!),"")</f>
        <v>#REF!</v>
      </c>
      <c r="AD45" s="32" t="e">
        <f>IF(AND(' RIESGOS DE GESTION'!#REF!="Baja",' RIESGOS DE GESTION'!#REF!="Mayor"),CONCATENATE("R10C",' RIESGOS DE GESTION'!#REF!),"")</f>
        <v>#REF!</v>
      </c>
      <c r="AE45" s="32" t="e">
        <f>IF(AND(' RIESGOS DE GESTION'!#REF!="Baja",' RIESGOS DE GESTION'!#REF!="Mayor"),CONCATENATE("R10C",' RIESGOS DE GESTION'!#REF!),"")</f>
        <v>#REF!</v>
      </c>
      <c r="AF45" s="32" t="e">
        <f>IF(AND(' RIESGOS DE GESTION'!#REF!="Baja",' RIESGOS DE GESTION'!#REF!="Mayor"),CONCATENATE("R10C",' RIESGOS DE GESTION'!#REF!),"")</f>
        <v>#REF!</v>
      </c>
      <c r="AG45" s="33" t="e">
        <f>IF(AND(' RIESGOS DE GESTION'!#REF!="Baja",' RIESGOS DE GESTION'!#REF!="Mayor"),CONCATENATE("R10C",' RIESGOS DE GESTION'!#REF!),"")</f>
        <v>#REF!</v>
      </c>
      <c r="AH45" s="34" t="e">
        <f>IF(AND(' RIESGOS DE GESTION'!#REF!="Baja",' RIESGOS DE GESTION'!#REF!="Catastrófico"),CONCATENATE("R10C",' RIESGOS DE GESTION'!#REF!),"")</f>
        <v>#REF!</v>
      </c>
      <c r="AI45" s="35" t="e">
        <f>IF(AND(' RIESGOS DE GESTION'!#REF!="Baja",' RIESGOS DE GESTION'!#REF!="Catastrófico"),CONCATENATE("R10C",' RIESGOS DE GESTION'!#REF!),"")</f>
        <v>#REF!</v>
      </c>
      <c r="AJ45" s="35" t="e">
        <f>IF(AND(' RIESGOS DE GESTION'!#REF!="Baja",' RIESGOS DE GESTION'!#REF!="Catastrófico"),CONCATENATE("R10C",' RIESGOS DE GESTION'!#REF!),"")</f>
        <v>#REF!</v>
      </c>
      <c r="AK45" s="35" t="e">
        <f>IF(AND(' RIESGOS DE GESTION'!#REF!="Baja",' RIESGOS DE GESTION'!#REF!="Catastrófico"),CONCATENATE("R10C",' RIESGOS DE GESTION'!#REF!),"")</f>
        <v>#REF!</v>
      </c>
      <c r="AL45" s="35" t="e">
        <f>IF(AND(' RIESGOS DE GESTION'!#REF!="Baja",' RIESGOS DE GESTION'!#REF!="Catastrófico"),CONCATENATE("R10C",' RIESGOS DE GESTION'!#REF!),"")</f>
        <v>#REF!</v>
      </c>
      <c r="AM45" s="36" t="e">
        <f>IF(AND(' RIESGOS DE GESTION'!#REF!="Baja",' RIESGOS DE GESTION'!#REF!="Catastrófico"),CONCATENATE("R10C",' RIESGOS DE GESTION'!#REF!),"")</f>
        <v>#REF!</v>
      </c>
      <c r="AN45" s="56"/>
      <c r="AO45" s="498"/>
      <c r="AP45" s="499"/>
      <c r="AQ45" s="499"/>
      <c r="AR45" s="499"/>
      <c r="AS45" s="499"/>
      <c r="AT45" s="500"/>
    </row>
    <row r="46" spans="1:80" ht="46.5" customHeight="1" x14ac:dyDescent="0.35">
      <c r="A46" s="56"/>
      <c r="B46" s="376"/>
      <c r="C46" s="376"/>
      <c r="D46" s="377"/>
      <c r="E46" s="471" t="s">
        <v>381</v>
      </c>
      <c r="F46" s="472"/>
      <c r="G46" s="472"/>
      <c r="H46" s="472"/>
      <c r="I46" s="489"/>
      <c r="J46" s="46" t="e">
        <f>IF(AND(' RIESGOS DE GESTION'!#REF!="Muy Baja",' RIESGOS DE GESTION'!#REF!="Leve"),CONCATENATE("R1C",' RIESGOS DE GESTION'!#REF!),"")</f>
        <v>#REF!</v>
      </c>
      <c r="K46" s="47" t="e">
        <f>IF(AND(' RIESGOS DE GESTION'!#REF!="Muy Baja",' RIESGOS DE GESTION'!#REF!="Leve"),CONCATENATE("R1C",' RIESGOS DE GESTION'!#REF!),"")</f>
        <v>#REF!</v>
      </c>
      <c r="L46" s="47" t="e">
        <f>IF(AND(' RIESGOS DE GESTION'!#REF!="Muy Baja",' RIESGOS DE GESTION'!#REF!="Leve"),CONCATENATE("R1C",' RIESGOS DE GESTION'!#REF!),"")</f>
        <v>#REF!</v>
      </c>
      <c r="M46" s="47" t="e">
        <f>IF(AND(' RIESGOS DE GESTION'!#REF!="Muy Baja",' RIESGOS DE GESTION'!#REF!="Leve"),CONCATENATE("R1C",' RIESGOS DE GESTION'!#REF!),"")</f>
        <v>#REF!</v>
      </c>
      <c r="N46" s="47" t="e">
        <f>IF(AND(' RIESGOS DE GESTION'!#REF!="Muy Baja",' RIESGOS DE GESTION'!#REF!="Leve"),CONCATENATE("R1C",' RIESGOS DE GESTION'!#REF!),"")</f>
        <v>#REF!</v>
      </c>
      <c r="O46" s="48" t="e">
        <f>IF(AND(' RIESGOS DE GESTION'!#REF!="Muy Baja",' RIESGOS DE GESTION'!#REF!="Leve"),CONCATENATE("R1C",' RIESGOS DE GESTION'!#REF!),"")</f>
        <v>#REF!</v>
      </c>
      <c r="P46" s="46" t="e">
        <f>IF(AND(' RIESGOS DE GESTION'!#REF!="Muy Baja",' RIESGOS DE GESTION'!#REF!="Menor"),CONCATENATE("R1C",' RIESGOS DE GESTION'!#REF!),"")</f>
        <v>#REF!</v>
      </c>
      <c r="Q46" s="47" t="e">
        <f>IF(AND(' RIESGOS DE GESTION'!#REF!="Muy Baja",' RIESGOS DE GESTION'!#REF!="Menor"),CONCATENATE("R1C",' RIESGOS DE GESTION'!#REF!),"")</f>
        <v>#REF!</v>
      </c>
      <c r="R46" s="47" t="e">
        <f>IF(AND(' RIESGOS DE GESTION'!#REF!="Muy Baja",' RIESGOS DE GESTION'!#REF!="Menor"),CONCATENATE("R1C",' RIESGOS DE GESTION'!#REF!),"")</f>
        <v>#REF!</v>
      </c>
      <c r="S46" s="47" t="e">
        <f>IF(AND(' RIESGOS DE GESTION'!#REF!="Muy Baja",' RIESGOS DE GESTION'!#REF!="Menor"),CONCATENATE("R1C",' RIESGOS DE GESTION'!#REF!),"")</f>
        <v>#REF!</v>
      </c>
      <c r="T46" s="47" t="e">
        <f>IF(AND(' RIESGOS DE GESTION'!#REF!="Muy Baja",' RIESGOS DE GESTION'!#REF!="Menor"),CONCATENATE("R1C",' RIESGOS DE GESTION'!#REF!),"")</f>
        <v>#REF!</v>
      </c>
      <c r="U46" s="48" t="e">
        <f>IF(AND(' RIESGOS DE GESTION'!#REF!="Muy Baja",' RIESGOS DE GESTION'!#REF!="Menor"),CONCATENATE("R1C",' RIESGOS DE GESTION'!#REF!),"")</f>
        <v>#REF!</v>
      </c>
      <c r="V46" s="37" t="e">
        <f>IF(AND(' RIESGOS DE GESTION'!#REF!="Muy Baja",' RIESGOS DE GESTION'!#REF!="Moderado"),CONCATENATE("R1C",' RIESGOS DE GESTION'!#REF!),"")</f>
        <v>#REF!</v>
      </c>
      <c r="W46" s="55" t="e">
        <f>IF(AND(' RIESGOS DE GESTION'!#REF!="Muy Baja",' RIESGOS DE GESTION'!#REF!="Moderado"),CONCATENATE("R1C",' RIESGOS DE GESTION'!#REF!),"")</f>
        <v>#REF!</v>
      </c>
      <c r="X46" s="38" t="e">
        <f>IF(AND(' RIESGOS DE GESTION'!#REF!="Muy Baja",' RIESGOS DE GESTION'!#REF!="Moderado"),CONCATENATE("R1C",' RIESGOS DE GESTION'!#REF!),"")</f>
        <v>#REF!</v>
      </c>
      <c r="Y46" s="38" t="e">
        <f>IF(AND(' RIESGOS DE GESTION'!#REF!="Muy Baja",' RIESGOS DE GESTION'!#REF!="Moderado"),CONCATENATE("R1C",' RIESGOS DE GESTION'!#REF!),"")</f>
        <v>#REF!</v>
      </c>
      <c r="Z46" s="38" t="e">
        <f>IF(AND(' RIESGOS DE GESTION'!#REF!="Muy Baja",' RIESGOS DE GESTION'!#REF!="Moderado"),CONCATENATE("R1C",' RIESGOS DE GESTION'!#REF!),"")</f>
        <v>#REF!</v>
      </c>
      <c r="AA46" s="39" t="e">
        <f>IF(AND(' RIESGOS DE GESTION'!#REF!="Muy Baja",' RIESGOS DE GESTION'!#REF!="Moderado"),CONCATENATE("R1C",' RIESGOS DE GESTION'!#REF!),"")</f>
        <v>#REF!</v>
      </c>
      <c r="AB46" s="19" t="e">
        <f>IF(AND(' RIESGOS DE GESTION'!#REF!="Muy Baja",' RIESGOS DE GESTION'!#REF!="Mayor"),CONCATENATE("R1C",' RIESGOS DE GESTION'!#REF!),"")</f>
        <v>#REF!</v>
      </c>
      <c r="AC46" s="20" t="e">
        <f>IF(AND(' RIESGOS DE GESTION'!#REF!="Muy Baja",' RIESGOS DE GESTION'!#REF!="Mayor"),CONCATENATE("R1C",' RIESGOS DE GESTION'!#REF!),"")</f>
        <v>#REF!</v>
      </c>
      <c r="AD46" s="20" t="e">
        <f>IF(AND(' RIESGOS DE GESTION'!#REF!="Muy Baja",' RIESGOS DE GESTION'!#REF!="Mayor"),CONCATENATE("R1C",' RIESGOS DE GESTION'!#REF!),"")</f>
        <v>#REF!</v>
      </c>
      <c r="AE46" s="20" t="e">
        <f>IF(AND(' RIESGOS DE GESTION'!#REF!="Muy Baja",' RIESGOS DE GESTION'!#REF!="Mayor"),CONCATENATE("R1C",' RIESGOS DE GESTION'!#REF!),"")</f>
        <v>#REF!</v>
      </c>
      <c r="AF46" s="20" t="e">
        <f>IF(AND(' RIESGOS DE GESTION'!#REF!="Muy Baja",' RIESGOS DE GESTION'!#REF!="Mayor"),CONCATENATE("R1C",' RIESGOS DE GESTION'!#REF!),"")</f>
        <v>#REF!</v>
      </c>
      <c r="AG46" s="21" t="e">
        <f>IF(AND(' RIESGOS DE GESTION'!#REF!="Muy Baja",' RIESGOS DE GESTION'!#REF!="Mayor"),CONCATENATE("R1C",' RIESGOS DE GESTION'!#REF!),"")</f>
        <v>#REF!</v>
      </c>
      <c r="AH46" s="22" t="e">
        <f>IF(AND(' RIESGOS DE GESTION'!#REF!="Muy Baja",' RIESGOS DE GESTION'!#REF!="Catastrófico"),CONCATENATE("R1C",' RIESGOS DE GESTION'!#REF!),"")</f>
        <v>#REF!</v>
      </c>
      <c r="AI46" s="23" t="e">
        <f>IF(AND(' RIESGOS DE GESTION'!#REF!="Muy Baja",' RIESGOS DE GESTION'!#REF!="Catastrófico"),CONCATENATE("R1C",' RIESGOS DE GESTION'!#REF!),"")</f>
        <v>#REF!</v>
      </c>
      <c r="AJ46" s="23" t="e">
        <f>IF(AND(' RIESGOS DE GESTION'!#REF!="Muy Baja",' RIESGOS DE GESTION'!#REF!="Catastrófico"),CONCATENATE("R1C",' RIESGOS DE GESTION'!#REF!),"")</f>
        <v>#REF!</v>
      </c>
      <c r="AK46" s="23" t="e">
        <f>IF(AND(' RIESGOS DE GESTION'!#REF!="Muy Baja",' RIESGOS DE GESTION'!#REF!="Catastrófico"),CONCATENATE("R1C",' RIESGOS DE GESTION'!#REF!),"")</f>
        <v>#REF!</v>
      </c>
      <c r="AL46" s="23" t="e">
        <f>IF(AND(' RIESGOS DE GESTION'!#REF!="Muy Baja",' RIESGOS DE GESTION'!#REF!="Catastrófico"),CONCATENATE("R1C",' RIESGOS DE GESTION'!#REF!),"")</f>
        <v>#REF!</v>
      </c>
      <c r="AM46" s="24" t="e">
        <f>IF(AND(' RIESGOS DE GESTION'!#REF!="Muy Baja",' RIESGOS DE GESTION'!#REF!="Catastrófico"),CONCATENATE("R1C",' RIESGOS DE GESTION'!#REF!),"")</f>
        <v>#REF!</v>
      </c>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row>
    <row r="47" spans="1:80" ht="46.5" customHeight="1" x14ac:dyDescent="0.25">
      <c r="A47" s="56"/>
      <c r="B47" s="376"/>
      <c r="C47" s="376"/>
      <c r="D47" s="377"/>
      <c r="E47" s="473"/>
      <c r="F47" s="474"/>
      <c r="G47" s="474"/>
      <c r="H47" s="474"/>
      <c r="I47" s="490"/>
      <c r="J47" s="49" t="e">
        <f>IF(AND(' RIESGOS DE GESTION'!#REF!="Muy Baja",' RIESGOS DE GESTION'!#REF!="Leve"),CONCATENATE("R2C",' RIESGOS DE GESTION'!#REF!),"")</f>
        <v>#REF!</v>
      </c>
      <c r="K47" s="50" t="e">
        <f>IF(AND(' RIESGOS DE GESTION'!#REF!="Muy Baja",' RIESGOS DE GESTION'!#REF!="Leve"),CONCATENATE("R2C",' RIESGOS DE GESTION'!#REF!),"")</f>
        <v>#REF!</v>
      </c>
      <c r="L47" s="50" t="e">
        <f>IF(AND(' RIESGOS DE GESTION'!#REF!="Muy Baja",' RIESGOS DE GESTION'!#REF!="Leve"),CONCATENATE("R2C",' RIESGOS DE GESTION'!#REF!),"")</f>
        <v>#REF!</v>
      </c>
      <c r="M47" s="50" t="e">
        <f>IF(AND(' RIESGOS DE GESTION'!#REF!="Muy Baja",' RIESGOS DE GESTION'!#REF!="Leve"),CONCATENATE("R2C",' RIESGOS DE GESTION'!#REF!),"")</f>
        <v>#REF!</v>
      </c>
      <c r="N47" s="50" t="e">
        <f>IF(AND(' RIESGOS DE GESTION'!#REF!="Muy Baja",' RIESGOS DE GESTION'!#REF!="Leve"),CONCATENATE("R2C",' RIESGOS DE GESTION'!#REF!),"")</f>
        <v>#REF!</v>
      </c>
      <c r="O47" s="51" t="e">
        <f>IF(AND(' RIESGOS DE GESTION'!#REF!="Muy Baja",' RIESGOS DE GESTION'!#REF!="Leve"),CONCATENATE("R2C",' RIESGOS DE GESTION'!#REF!),"")</f>
        <v>#REF!</v>
      </c>
      <c r="P47" s="49" t="e">
        <f>IF(AND(' RIESGOS DE GESTION'!#REF!="Muy Baja",' RIESGOS DE GESTION'!#REF!="Menor"),CONCATENATE("R2C",' RIESGOS DE GESTION'!#REF!),"")</f>
        <v>#REF!</v>
      </c>
      <c r="Q47" s="50" t="e">
        <f>IF(AND(' RIESGOS DE GESTION'!#REF!="Muy Baja",' RIESGOS DE GESTION'!#REF!="Menor"),CONCATENATE("R2C",' RIESGOS DE GESTION'!#REF!),"")</f>
        <v>#REF!</v>
      </c>
      <c r="R47" s="50" t="e">
        <f>IF(AND(' RIESGOS DE GESTION'!#REF!="Muy Baja",' RIESGOS DE GESTION'!#REF!="Menor"),CONCATENATE("R2C",' RIESGOS DE GESTION'!#REF!),"")</f>
        <v>#REF!</v>
      </c>
      <c r="S47" s="50" t="e">
        <f>IF(AND(' RIESGOS DE GESTION'!#REF!="Muy Baja",' RIESGOS DE GESTION'!#REF!="Menor"),CONCATENATE("R2C",' RIESGOS DE GESTION'!#REF!),"")</f>
        <v>#REF!</v>
      </c>
      <c r="T47" s="50" t="e">
        <f>IF(AND(' RIESGOS DE GESTION'!#REF!="Muy Baja",' RIESGOS DE GESTION'!#REF!="Menor"),CONCATENATE("R2C",' RIESGOS DE GESTION'!#REF!),"")</f>
        <v>#REF!</v>
      </c>
      <c r="U47" s="51" t="e">
        <f>IF(AND(' RIESGOS DE GESTION'!#REF!="Muy Baja",' RIESGOS DE GESTION'!#REF!="Menor"),CONCATENATE("R2C",' RIESGOS DE GESTION'!#REF!),"")</f>
        <v>#REF!</v>
      </c>
      <c r="V47" s="40" t="e">
        <f>IF(AND(' RIESGOS DE GESTION'!#REF!="Muy Baja",' RIESGOS DE GESTION'!#REF!="Moderado"),CONCATENATE("R2C",' RIESGOS DE GESTION'!#REF!),"")</f>
        <v>#REF!</v>
      </c>
      <c r="W47" s="41" t="e">
        <f>IF(AND(' RIESGOS DE GESTION'!#REF!="Muy Baja",' RIESGOS DE GESTION'!#REF!="Moderado"),CONCATENATE("R2C",' RIESGOS DE GESTION'!#REF!),"")</f>
        <v>#REF!</v>
      </c>
      <c r="X47" s="41" t="e">
        <f>IF(AND(' RIESGOS DE GESTION'!#REF!="Muy Baja",' RIESGOS DE GESTION'!#REF!="Moderado"),CONCATENATE("R2C",' RIESGOS DE GESTION'!#REF!),"")</f>
        <v>#REF!</v>
      </c>
      <c r="Y47" s="41" t="e">
        <f>IF(AND(' RIESGOS DE GESTION'!#REF!="Muy Baja",' RIESGOS DE GESTION'!#REF!="Moderado"),CONCATENATE("R2C",' RIESGOS DE GESTION'!#REF!),"")</f>
        <v>#REF!</v>
      </c>
      <c r="Z47" s="41" t="e">
        <f>IF(AND(' RIESGOS DE GESTION'!#REF!="Muy Baja",' RIESGOS DE GESTION'!#REF!="Moderado"),CONCATENATE("R2C",' RIESGOS DE GESTION'!#REF!),"")</f>
        <v>#REF!</v>
      </c>
      <c r="AA47" s="42" t="e">
        <f>IF(AND(' RIESGOS DE GESTION'!#REF!="Muy Baja",' RIESGOS DE GESTION'!#REF!="Moderado"),CONCATENATE("R2C",' RIESGOS DE GESTION'!#REF!),"")</f>
        <v>#REF!</v>
      </c>
      <c r="AB47" s="25" t="e">
        <f>IF(AND(' RIESGOS DE GESTION'!#REF!="Muy Baja",' RIESGOS DE GESTION'!#REF!="Mayor"),CONCATENATE("R2C",' RIESGOS DE GESTION'!#REF!),"")</f>
        <v>#REF!</v>
      </c>
      <c r="AC47" s="26" t="e">
        <f>IF(AND(' RIESGOS DE GESTION'!#REF!="Muy Baja",' RIESGOS DE GESTION'!#REF!="Mayor"),CONCATENATE("R2C",' RIESGOS DE GESTION'!#REF!),"")</f>
        <v>#REF!</v>
      </c>
      <c r="AD47" s="26" t="e">
        <f>IF(AND(' RIESGOS DE GESTION'!#REF!="Muy Baja",' RIESGOS DE GESTION'!#REF!="Mayor"),CONCATENATE("R2C",' RIESGOS DE GESTION'!#REF!),"")</f>
        <v>#REF!</v>
      </c>
      <c r="AE47" s="26" t="e">
        <f>IF(AND(' RIESGOS DE GESTION'!#REF!="Muy Baja",' RIESGOS DE GESTION'!#REF!="Mayor"),CONCATENATE("R2C",' RIESGOS DE GESTION'!#REF!),"")</f>
        <v>#REF!</v>
      </c>
      <c r="AF47" s="26" t="e">
        <f>IF(AND(' RIESGOS DE GESTION'!#REF!="Muy Baja",' RIESGOS DE GESTION'!#REF!="Mayor"),CONCATENATE("R2C",' RIESGOS DE GESTION'!#REF!),"")</f>
        <v>#REF!</v>
      </c>
      <c r="AG47" s="27" t="e">
        <f>IF(AND(' RIESGOS DE GESTION'!#REF!="Muy Baja",' RIESGOS DE GESTION'!#REF!="Mayor"),CONCATENATE("R2C",' RIESGOS DE GESTION'!#REF!),"")</f>
        <v>#REF!</v>
      </c>
      <c r="AH47" s="28" t="e">
        <f>IF(AND(' RIESGOS DE GESTION'!#REF!="Muy Baja",' RIESGOS DE GESTION'!#REF!="Catastrófico"),CONCATENATE("R2C",' RIESGOS DE GESTION'!#REF!),"")</f>
        <v>#REF!</v>
      </c>
      <c r="AI47" s="29" t="e">
        <f>IF(AND(' RIESGOS DE GESTION'!#REF!="Muy Baja",' RIESGOS DE GESTION'!#REF!="Catastrófico"),CONCATENATE("R2C",' RIESGOS DE GESTION'!#REF!),"")</f>
        <v>#REF!</v>
      </c>
      <c r="AJ47" s="29" t="e">
        <f>IF(AND(' RIESGOS DE GESTION'!#REF!="Muy Baja",' RIESGOS DE GESTION'!#REF!="Catastrófico"),CONCATENATE("R2C",' RIESGOS DE GESTION'!#REF!),"")</f>
        <v>#REF!</v>
      </c>
      <c r="AK47" s="29" t="e">
        <f>IF(AND(' RIESGOS DE GESTION'!#REF!="Muy Baja",' RIESGOS DE GESTION'!#REF!="Catastrófico"),CONCATENATE("R2C",' RIESGOS DE GESTION'!#REF!),"")</f>
        <v>#REF!</v>
      </c>
      <c r="AL47" s="29" t="e">
        <f>IF(AND(' RIESGOS DE GESTION'!#REF!="Muy Baja",' RIESGOS DE GESTION'!#REF!="Catastrófico"),CONCATENATE("R2C",' RIESGOS DE GESTION'!#REF!),"")</f>
        <v>#REF!</v>
      </c>
      <c r="AM47" s="30" t="e">
        <f>IF(AND(' RIESGOS DE GESTION'!#REF!="Muy Baja",' RIESGOS DE GESTION'!#REF!="Catastrófico"),CONCATENATE("R2C",' RIESGOS DE GESTION'!#REF!),"")</f>
        <v>#REF!</v>
      </c>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row>
    <row r="48" spans="1:80" ht="15" customHeight="1" x14ac:dyDescent="0.25">
      <c r="A48" s="56"/>
      <c r="B48" s="376"/>
      <c r="C48" s="376"/>
      <c r="D48" s="377"/>
      <c r="E48" s="473"/>
      <c r="F48" s="474"/>
      <c r="G48" s="474"/>
      <c r="H48" s="474"/>
      <c r="I48" s="490"/>
      <c r="J48" s="49" t="e">
        <f>IF(AND(' RIESGOS DE GESTION'!#REF!="Muy Baja",' RIESGOS DE GESTION'!#REF!="Leve"),CONCATENATE("R3C",' RIESGOS DE GESTION'!#REF!),"")</f>
        <v>#REF!</v>
      </c>
      <c r="K48" s="50" t="e">
        <f>IF(AND(' RIESGOS DE GESTION'!#REF!="Muy Baja",' RIESGOS DE GESTION'!#REF!="Leve"),CONCATENATE("R3C",' RIESGOS DE GESTION'!#REF!),"")</f>
        <v>#REF!</v>
      </c>
      <c r="L48" s="50" t="e">
        <f>IF(AND(' RIESGOS DE GESTION'!#REF!="Muy Baja",' RIESGOS DE GESTION'!#REF!="Leve"),CONCATENATE("R3C",' RIESGOS DE GESTION'!#REF!),"")</f>
        <v>#REF!</v>
      </c>
      <c r="M48" s="50" t="e">
        <f>IF(AND(' RIESGOS DE GESTION'!#REF!="Muy Baja",' RIESGOS DE GESTION'!#REF!="Leve"),CONCATENATE("R3C",' RIESGOS DE GESTION'!#REF!),"")</f>
        <v>#REF!</v>
      </c>
      <c r="N48" s="50" t="e">
        <f>IF(AND(' RIESGOS DE GESTION'!#REF!="Muy Baja",' RIESGOS DE GESTION'!#REF!="Leve"),CONCATENATE("R3C",' RIESGOS DE GESTION'!#REF!),"")</f>
        <v>#REF!</v>
      </c>
      <c r="O48" s="51" t="e">
        <f>IF(AND(' RIESGOS DE GESTION'!#REF!="Muy Baja",' RIESGOS DE GESTION'!#REF!="Leve"),CONCATENATE("R3C",' RIESGOS DE GESTION'!#REF!),"")</f>
        <v>#REF!</v>
      </c>
      <c r="P48" s="49" t="e">
        <f>IF(AND(' RIESGOS DE GESTION'!#REF!="Muy Baja",' RIESGOS DE GESTION'!#REF!="Menor"),CONCATENATE("R3C",' RIESGOS DE GESTION'!#REF!),"")</f>
        <v>#REF!</v>
      </c>
      <c r="Q48" s="50" t="e">
        <f>IF(AND(' RIESGOS DE GESTION'!#REF!="Muy Baja",' RIESGOS DE GESTION'!#REF!="Menor"),CONCATENATE("R3C",' RIESGOS DE GESTION'!#REF!),"")</f>
        <v>#REF!</v>
      </c>
      <c r="R48" s="50" t="e">
        <f>IF(AND(' RIESGOS DE GESTION'!#REF!="Muy Baja",' RIESGOS DE GESTION'!#REF!="Menor"),CONCATENATE("R3C",' RIESGOS DE GESTION'!#REF!),"")</f>
        <v>#REF!</v>
      </c>
      <c r="S48" s="50" t="e">
        <f>IF(AND(' RIESGOS DE GESTION'!#REF!="Muy Baja",' RIESGOS DE GESTION'!#REF!="Menor"),CONCATENATE("R3C",' RIESGOS DE GESTION'!#REF!),"")</f>
        <v>#REF!</v>
      </c>
      <c r="T48" s="50" t="e">
        <f>IF(AND(' RIESGOS DE GESTION'!#REF!="Muy Baja",' RIESGOS DE GESTION'!#REF!="Menor"),CONCATENATE("R3C",' RIESGOS DE GESTION'!#REF!),"")</f>
        <v>#REF!</v>
      </c>
      <c r="U48" s="51" t="e">
        <f>IF(AND(' RIESGOS DE GESTION'!#REF!="Muy Baja",' RIESGOS DE GESTION'!#REF!="Menor"),CONCATENATE("R3C",' RIESGOS DE GESTION'!#REF!),"")</f>
        <v>#REF!</v>
      </c>
      <c r="V48" s="40" t="e">
        <f>IF(AND(' RIESGOS DE GESTION'!#REF!="Muy Baja",' RIESGOS DE GESTION'!#REF!="Moderado"),CONCATENATE("R3C",' RIESGOS DE GESTION'!#REF!),"")</f>
        <v>#REF!</v>
      </c>
      <c r="W48" s="41" t="e">
        <f>IF(AND(' RIESGOS DE GESTION'!#REF!="Muy Baja",' RIESGOS DE GESTION'!#REF!="Moderado"),CONCATENATE("R3C",' RIESGOS DE GESTION'!#REF!),"")</f>
        <v>#REF!</v>
      </c>
      <c r="X48" s="41" t="e">
        <f>IF(AND(' RIESGOS DE GESTION'!#REF!="Muy Baja",' RIESGOS DE GESTION'!#REF!="Moderado"),CONCATENATE("R3C",' RIESGOS DE GESTION'!#REF!),"")</f>
        <v>#REF!</v>
      </c>
      <c r="Y48" s="41" t="e">
        <f>IF(AND(' RIESGOS DE GESTION'!#REF!="Muy Baja",' RIESGOS DE GESTION'!#REF!="Moderado"),CONCATENATE("R3C",' RIESGOS DE GESTION'!#REF!),"")</f>
        <v>#REF!</v>
      </c>
      <c r="Z48" s="41" t="e">
        <f>IF(AND(' RIESGOS DE GESTION'!#REF!="Muy Baja",' RIESGOS DE GESTION'!#REF!="Moderado"),CONCATENATE("R3C",' RIESGOS DE GESTION'!#REF!),"")</f>
        <v>#REF!</v>
      </c>
      <c r="AA48" s="42" t="e">
        <f>IF(AND(' RIESGOS DE GESTION'!#REF!="Muy Baja",' RIESGOS DE GESTION'!#REF!="Moderado"),CONCATENATE("R3C",' RIESGOS DE GESTION'!#REF!),"")</f>
        <v>#REF!</v>
      </c>
      <c r="AB48" s="25" t="e">
        <f>IF(AND(' RIESGOS DE GESTION'!#REF!="Muy Baja",' RIESGOS DE GESTION'!#REF!="Mayor"),CONCATENATE("R3C",' RIESGOS DE GESTION'!#REF!),"")</f>
        <v>#REF!</v>
      </c>
      <c r="AC48" s="26" t="e">
        <f>IF(AND(' RIESGOS DE GESTION'!#REF!="Muy Baja",' RIESGOS DE GESTION'!#REF!="Mayor"),CONCATENATE("R3C",' RIESGOS DE GESTION'!#REF!),"")</f>
        <v>#REF!</v>
      </c>
      <c r="AD48" s="26" t="e">
        <f>IF(AND(' RIESGOS DE GESTION'!#REF!="Muy Baja",' RIESGOS DE GESTION'!#REF!="Mayor"),CONCATENATE("R3C",' RIESGOS DE GESTION'!#REF!),"")</f>
        <v>#REF!</v>
      </c>
      <c r="AE48" s="26" t="e">
        <f>IF(AND(' RIESGOS DE GESTION'!#REF!="Muy Baja",' RIESGOS DE GESTION'!#REF!="Mayor"),CONCATENATE("R3C",' RIESGOS DE GESTION'!#REF!),"")</f>
        <v>#REF!</v>
      </c>
      <c r="AF48" s="26" t="e">
        <f>IF(AND(' RIESGOS DE GESTION'!#REF!="Muy Baja",' RIESGOS DE GESTION'!#REF!="Mayor"),CONCATENATE("R3C",' RIESGOS DE GESTION'!#REF!),"")</f>
        <v>#REF!</v>
      </c>
      <c r="AG48" s="27" t="e">
        <f>IF(AND(' RIESGOS DE GESTION'!#REF!="Muy Baja",' RIESGOS DE GESTION'!#REF!="Mayor"),CONCATENATE("R3C",' RIESGOS DE GESTION'!#REF!),"")</f>
        <v>#REF!</v>
      </c>
      <c r="AH48" s="28" t="e">
        <f>IF(AND(' RIESGOS DE GESTION'!#REF!="Muy Baja",' RIESGOS DE GESTION'!#REF!="Catastrófico"),CONCATENATE("R3C",' RIESGOS DE GESTION'!#REF!),"")</f>
        <v>#REF!</v>
      </c>
      <c r="AI48" s="29" t="e">
        <f>IF(AND(' RIESGOS DE GESTION'!#REF!="Muy Baja",' RIESGOS DE GESTION'!#REF!="Catastrófico"),CONCATENATE("R3C",' RIESGOS DE GESTION'!#REF!),"")</f>
        <v>#REF!</v>
      </c>
      <c r="AJ48" s="29" t="e">
        <f>IF(AND(' RIESGOS DE GESTION'!#REF!="Muy Baja",' RIESGOS DE GESTION'!#REF!="Catastrófico"),CONCATENATE("R3C",' RIESGOS DE GESTION'!#REF!),"")</f>
        <v>#REF!</v>
      </c>
      <c r="AK48" s="29" t="e">
        <f>IF(AND(' RIESGOS DE GESTION'!#REF!="Muy Baja",' RIESGOS DE GESTION'!#REF!="Catastrófico"),CONCATENATE("R3C",' RIESGOS DE GESTION'!#REF!),"")</f>
        <v>#REF!</v>
      </c>
      <c r="AL48" s="29" t="e">
        <f>IF(AND(' RIESGOS DE GESTION'!#REF!="Muy Baja",' RIESGOS DE GESTION'!#REF!="Catastrófico"),CONCATENATE("R3C",' RIESGOS DE GESTION'!#REF!),"")</f>
        <v>#REF!</v>
      </c>
      <c r="AM48" s="30" t="e">
        <f>IF(AND(' RIESGOS DE GESTION'!#REF!="Muy Baja",' RIESGOS DE GESTION'!#REF!="Catastrófico"),CONCATENATE("R3C",' RIESGOS DE GESTION'!#REF!),"")</f>
        <v>#REF!</v>
      </c>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row>
    <row r="49" spans="1:80" ht="15" customHeight="1" x14ac:dyDescent="0.25">
      <c r="A49" s="56"/>
      <c r="B49" s="376"/>
      <c r="C49" s="376"/>
      <c r="D49" s="377"/>
      <c r="E49" s="475"/>
      <c r="F49" s="474"/>
      <c r="G49" s="474"/>
      <c r="H49" s="474"/>
      <c r="I49" s="490"/>
      <c r="J49" s="49" t="e">
        <f>IF(AND(' RIESGOS DE GESTION'!#REF!="Muy Baja",' RIESGOS DE GESTION'!#REF!="Leve"),CONCATENATE("R4C",' RIESGOS DE GESTION'!#REF!),"")</f>
        <v>#REF!</v>
      </c>
      <c r="K49" s="50" t="e">
        <f>IF(AND(' RIESGOS DE GESTION'!#REF!="Muy Baja",' RIESGOS DE GESTION'!#REF!="Leve"),CONCATENATE("R4C",' RIESGOS DE GESTION'!#REF!),"")</f>
        <v>#REF!</v>
      </c>
      <c r="L49" s="50" t="e">
        <f>IF(AND(' RIESGOS DE GESTION'!#REF!="Muy Baja",' RIESGOS DE GESTION'!#REF!="Leve"),CONCATENATE("R4C",' RIESGOS DE GESTION'!#REF!),"")</f>
        <v>#REF!</v>
      </c>
      <c r="M49" s="50" t="e">
        <f>IF(AND(' RIESGOS DE GESTION'!#REF!="Muy Baja",' RIESGOS DE GESTION'!#REF!="Leve"),CONCATENATE("R4C",' RIESGOS DE GESTION'!#REF!),"")</f>
        <v>#REF!</v>
      </c>
      <c r="N49" s="50" t="e">
        <f>IF(AND(' RIESGOS DE GESTION'!#REF!="Muy Baja",' RIESGOS DE GESTION'!#REF!="Leve"),CONCATENATE("R4C",' RIESGOS DE GESTION'!#REF!),"")</f>
        <v>#REF!</v>
      </c>
      <c r="O49" s="51" t="e">
        <f>IF(AND(' RIESGOS DE GESTION'!#REF!="Muy Baja",' RIESGOS DE GESTION'!#REF!="Leve"),CONCATENATE("R4C",' RIESGOS DE GESTION'!#REF!),"")</f>
        <v>#REF!</v>
      </c>
      <c r="P49" s="49" t="e">
        <f>IF(AND(' RIESGOS DE GESTION'!#REF!="Muy Baja",' RIESGOS DE GESTION'!#REF!="Menor"),CONCATENATE("R4C",' RIESGOS DE GESTION'!#REF!),"")</f>
        <v>#REF!</v>
      </c>
      <c r="Q49" s="50" t="e">
        <f>IF(AND(' RIESGOS DE GESTION'!#REF!="Muy Baja",' RIESGOS DE GESTION'!#REF!="Menor"),CONCATENATE("R4C",' RIESGOS DE GESTION'!#REF!),"")</f>
        <v>#REF!</v>
      </c>
      <c r="R49" s="50" t="e">
        <f>IF(AND(' RIESGOS DE GESTION'!#REF!="Muy Baja",' RIESGOS DE GESTION'!#REF!="Menor"),CONCATENATE("R4C",' RIESGOS DE GESTION'!#REF!),"")</f>
        <v>#REF!</v>
      </c>
      <c r="S49" s="50" t="e">
        <f>IF(AND(' RIESGOS DE GESTION'!#REF!="Muy Baja",' RIESGOS DE GESTION'!#REF!="Menor"),CONCATENATE("R4C",' RIESGOS DE GESTION'!#REF!),"")</f>
        <v>#REF!</v>
      </c>
      <c r="T49" s="50" t="e">
        <f>IF(AND(' RIESGOS DE GESTION'!#REF!="Muy Baja",' RIESGOS DE GESTION'!#REF!="Menor"),CONCATENATE("R4C",' RIESGOS DE GESTION'!#REF!),"")</f>
        <v>#REF!</v>
      </c>
      <c r="U49" s="51" t="e">
        <f>IF(AND(' RIESGOS DE GESTION'!#REF!="Muy Baja",' RIESGOS DE GESTION'!#REF!="Menor"),CONCATENATE("R4C",' RIESGOS DE GESTION'!#REF!),"")</f>
        <v>#REF!</v>
      </c>
      <c r="V49" s="40" t="e">
        <f>IF(AND(' RIESGOS DE GESTION'!#REF!="Muy Baja",' RIESGOS DE GESTION'!#REF!="Moderado"),CONCATENATE("R4C",' RIESGOS DE GESTION'!#REF!),"")</f>
        <v>#REF!</v>
      </c>
      <c r="W49" s="41" t="e">
        <f>IF(AND(' RIESGOS DE GESTION'!#REF!="Muy Baja",' RIESGOS DE GESTION'!#REF!="Moderado"),CONCATENATE("R4C",' RIESGOS DE GESTION'!#REF!),"")</f>
        <v>#REF!</v>
      </c>
      <c r="X49" s="41" t="e">
        <f>IF(AND(' RIESGOS DE GESTION'!#REF!="Muy Baja",' RIESGOS DE GESTION'!#REF!="Moderado"),CONCATENATE("R4C",' RIESGOS DE GESTION'!#REF!),"")</f>
        <v>#REF!</v>
      </c>
      <c r="Y49" s="41" t="e">
        <f>IF(AND(' RIESGOS DE GESTION'!#REF!="Muy Baja",' RIESGOS DE GESTION'!#REF!="Moderado"),CONCATENATE("R4C",' RIESGOS DE GESTION'!#REF!),"")</f>
        <v>#REF!</v>
      </c>
      <c r="Z49" s="41" t="e">
        <f>IF(AND(' RIESGOS DE GESTION'!#REF!="Muy Baja",' RIESGOS DE GESTION'!#REF!="Moderado"),CONCATENATE("R4C",' RIESGOS DE GESTION'!#REF!),"")</f>
        <v>#REF!</v>
      </c>
      <c r="AA49" s="42" t="e">
        <f>IF(AND(' RIESGOS DE GESTION'!#REF!="Muy Baja",' RIESGOS DE GESTION'!#REF!="Moderado"),CONCATENATE("R4C",' RIESGOS DE GESTION'!#REF!),"")</f>
        <v>#REF!</v>
      </c>
      <c r="AB49" s="25" t="e">
        <f>IF(AND(' RIESGOS DE GESTION'!#REF!="Muy Baja",' RIESGOS DE GESTION'!#REF!="Mayor"),CONCATENATE("R4C",' RIESGOS DE GESTION'!#REF!),"")</f>
        <v>#REF!</v>
      </c>
      <c r="AC49" s="26" t="e">
        <f>IF(AND(' RIESGOS DE GESTION'!#REF!="Muy Baja",' RIESGOS DE GESTION'!#REF!="Mayor"),CONCATENATE("R4C",' RIESGOS DE GESTION'!#REF!),"")</f>
        <v>#REF!</v>
      </c>
      <c r="AD49" s="26" t="e">
        <f>IF(AND(' RIESGOS DE GESTION'!#REF!="Muy Baja",' RIESGOS DE GESTION'!#REF!="Mayor"),CONCATENATE("R4C",' RIESGOS DE GESTION'!#REF!),"")</f>
        <v>#REF!</v>
      </c>
      <c r="AE49" s="26" t="e">
        <f>IF(AND(' RIESGOS DE GESTION'!#REF!="Muy Baja",' RIESGOS DE GESTION'!#REF!="Mayor"),CONCATENATE("R4C",' RIESGOS DE GESTION'!#REF!),"")</f>
        <v>#REF!</v>
      </c>
      <c r="AF49" s="26" t="e">
        <f>IF(AND(' RIESGOS DE GESTION'!#REF!="Muy Baja",' RIESGOS DE GESTION'!#REF!="Mayor"),CONCATENATE("R4C",' RIESGOS DE GESTION'!#REF!),"")</f>
        <v>#REF!</v>
      </c>
      <c r="AG49" s="27" t="e">
        <f>IF(AND(' RIESGOS DE GESTION'!#REF!="Muy Baja",' RIESGOS DE GESTION'!#REF!="Mayor"),CONCATENATE("R4C",' RIESGOS DE GESTION'!#REF!),"")</f>
        <v>#REF!</v>
      </c>
      <c r="AH49" s="28" t="e">
        <f>IF(AND(' RIESGOS DE GESTION'!#REF!="Muy Baja",' RIESGOS DE GESTION'!#REF!="Catastrófico"),CONCATENATE("R4C",' RIESGOS DE GESTION'!#REF!),"")</f>
        <v>#REF!</v>
      </c>
      <c r="AI49" s="29" t="e">
        <f>IF(AND(' RIESGOS DE GESTION'!#REF!="Muy Baja",' RIESGOS DE GESTION'!#REF!="Catastrófico"),CONCATENATE("R4C",' RIESGOS DE GESTION'!#REF!),"")</f>
        <v>#REF!</v>
      </c>
      <c r="AJ49" s="29" t="e">
        <f>IF(AND(' RIESGOS DE GESTION'!#REF!="Muy Baja",' RIESGOS DE GESTION'!#REF!="Catastrófico"),CONCATENATE("R4C",' RIESGOS DE GESTION'!#REF!),"")</f>
        <v>#REF!</v>
      </c>
      <c r="AK49" s="29" t="e">
        <f>IF(AND(' RIESGOS DE GESTION'!#REF!="Muy Baja",' RIESGOS DE GESTION'!#REF!="Catastrófico"),CONCATENATE("R4C",' RIESGOS DE GESTION'!#REF!),"")</f>
        <v>#REF!</v>
      </c>
      <c r="AL49" s="29" t="e">
        <f>IF(AND(' RIESGOS DE GESTION'!#REF!="Muy Baja",' RIESGOS DE GESTION'!#REF!="Catastrófico"),CONCATENATE("R4C",' RIESGOS DE GESTION'!#REF!),"")</f>
        <v>#REF!</v>
      </c>
      <c r="AM49" s="30" t="e">
        <f>IF(AND(' RIESGOS DE GESTION'!#REF!="Muy Baja",' RIESGOS DE GESTION'!#REF!="Catastrófico"),CONCATENATE("R4C",' RIESGOS DE GESTION'!#REF!),"")</f>
        <v>#REF!</v>
      </c>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row>
    <row r="50" spans="1:80" ht="15" customHeight="1" x14ac:dyDescent="0.25">
      <c r="A50" s="56"/>
      <c r="B50" s="376"/>
      <c r="C50" s="376"/>
      <c r="D50" s="377"/>
      <c r="E50" s="475"/>
      <c r="F50" s="474"/>
      <c r="G50" s="474"/>
      <c r="H50" s="474"/>
      <c r="I50" s="490"/>
      <c r="J50" s="49" t="e">
        <f>IF(AND(' RIESGOS DE GESTION'!#REF!="Muy Baja",' RIESGOS DE GESTION'!#REF!="Leve"),CONCATENATE("R5C",' RIESGOS DE GESTION'!#REF!),"")</f>
        <v>#REF!</v>
      </c>
      <c r="K50" s="50" t="e">
        <f>IF(AND(' RIESGOS DE GESTION'!#REF!="Muy Baja",' RIESGOS DE GESTION'!#REF!="Leve"),CONCATENATE("R5C",' RIESGOS DE GESTION'!#REF!),"")</f>
        <v>#REF!</v>
      </c>
      <c r="L50" s="50" t="e">
        <f>IF(AND(' RIESGOS DE GESTION'!#REF!="Muy Baja",' RIESGOS DE GESTION'!#REF!="Leve"),CONCATENATE("R5C",' RIESGOS DE GESTION'!#REF!),"")</f>
        <v>#REF!</v>
      </c>
      <c r="M50" s="50" t="e">
        <f>IF(AND(' RIESGOS DE GESTION'!#REF!="Muy Baja",' RIESGOS DE GESTION'!#REF!="Leve"),CONCATENATE("R5C",' RIESGOS DE GESTION'!#REF!),"")</f>
        <v>#REF!</v>
      </c>
      <c r="N50" s="50" t="e">
        <f>IF(AND(' RIESGOS DE GESTION'!#REF!="Muy Baja",' RIESGOS DE GESTION'!#REF!="Leve"),CONCATENATE("R5C",' RIESGOS DE GESTION'!#REF!),"")</f>
        <v>#REF!</v>
      </c>
      <c r="O50" s="51" t="e">
        <f>IF(AND(' RIESGOS DE GESTION'!#REF!="Muy Baja",' RIESGOS DE GESTION'!#REF!="Leve"),CONCATENATE("R5C",' RIESGOS DE GESTION'!#REF!),"")</f>
        <v>#REF!</v>
      </c>
      <c r="P50" s="49" t="e">
        <f>IF(AND(' RIESGOS DE GESTION'!#REF!="Muy Baja",' RIESGOS DE GESTION'!#REF!="Menor"),CONCATENATE("R5C",' RIESGOS DE GESTION'!#REF!),"")</f>
        <v>#REF!</v>
      </c>
      <c r="Q50" s="50" t="e">
        <f>IF(AND(' RIESGOS DE GESTION'!#REF!="Muy Baja",' RIESGOS DE GESTION'!#REF!="Menor"),CONCATENATE("R5C",' RIESGOS DE GESTION'!#REF!),"")</f>
        <v>#REF!</v>
      </c>
      <c r="R50" s="50" t="e">
        <f>IF(AND(' RIESGOS DE GESTION'!#REF!="Muy Baja",' RIESGOS DE GESTION'!#REF!="Menor"),CONCATENATE("R5C",' RIESGOS DE GESTION'!#REF!),"")</f>
        <v>#REF!</v>
      </c>
      <c r="S50" s="50" t="e">
        <f>IF(AND(' RIESGOS DE GESTION'!#REF!="Muy Baja",' RIESGOS DE GESTION'!#REF!="Menor"),CONCATENATE("R5C",' RIESGOS DE GESTION'!#REF!),"")</f>
        <v>#REF!</v>
      </c>
      <c r="T50" s="50" t="e">
        <f>IF(AND(' RIESGOS DE GESTION'!#REF!="Muy Baja",' RIESGOS DE GESTION'!#REF!="Menor"),CONCATENATE("R5C",' RIESGOS DE GESTION'!#REF!),"")</f>
        <v>#REF!</v>
      </c>
      <c r="U50" s="51" t="e">
        <f>IF(AND(' RIESGOS DE GESTION'!#REF!="Muy Baja",' RIESGOS DE GESTION'!#REF!="Menor"),CONCATENATE("R5C",' RIESGOS DE GESTION'!#REF!),"")</f>
        <v>#REF!</v>
      </c>
      <c r="V50" s="40" t="e">
        <f>IF(AND(' RIESGOS DE GESTION'!#REF!="Muy Baja",' RIESGOS DE GESTION'!#REF!="Moderado"),CONCATENATE("R5C",' RIESGOS DE GESTION'!#REF!),"")</f>
        <v>#REF!</v>
      </c>
      <c r="W50" s="41" t="e">
        <f>IF(AND(' RIESGOS DE GESTION'!#REF!="Muy Baja",' RIESGOS DE GESTION'!#REF!="Moderado"),CONCATENATE("R5C",' RIESGOS DE GESTION'!#REF!),"")</f>
        <v>#REF!</v>
      </c>
      <c r="X50" s="41" t="e">
        <f>IF(AND(' RIESGOS DE GESTION'!#REF!="Muy Baja",' RIESGOS DE GESTION'!#REF!="Moderado"),CONCATENATE("R5C",' RIESGOS DE GESTION'!#REF!),"")</f>
        <v>#REF!</v>
      </c>
      <c r="Y50" s="41" t="e">
        <f>IF(AND(' RIESGOS DE GESTION'!#REF!="Muy Baja",' RIESGOS DE GESTION'!#REF!="Moderado"),CONCATENATE("R5C",' RIESGOS DE GESTION'!#REF!),"")</f>
        <v>#REF!</v>
      </c>
      <c r="Z50" s="41" t="e">
        <f>IF(AND(' RIESGOS DE GESTION'!#REF!="Muy Baja",' RIESGOS DE GESTION'!#REF!="Moderado"),CONCATENATE("R5C",' RIESGOS DE GESTION'!#REF!),"")</f>
        <v>#REF!</v>
      </c>
      <c r="AA50" s="42" t="e">
        <f>IF(AND(' RIESGOS DE GESTION'!#REF!="Muy Baja",' RIESGOS DE GESTION'!#REF!="Moderado"),CONCATENATE("R5C",' RIESGOS DE GESTION'!#REF!),"")</f>
        <v>#REF!</v>
      </c>
      <c r="AB50" s="25" t="e">
        <f>IF(AND(' RIESGOS DE GESTION'!#REF!="Muy Baja",' RIESGOS DE GESTION'!#REF!="Mayor"),CONCATENATE("R5C",' RIESGOS DE GESTION'!#REF!),"")</f>
        <v>#REF!</v>
      </c>
      <c r="AC50" s="26" t="e">
        <f>IF(AND(' RIESGOS DE GESTION'!#REF!="Muy Baja",' RIESGOS DE GESTION'!#REF!="Mayor"),CONCATENATE("R5C",' RIESGOS DE GESTION'!#REF!),"")</f>
        <v>#REF!</v>
      </c>
      <c r="AD50" s="26" t="e">
        <f>IF(AND(' RIESGOS DE GESTION'!#REF!="Muy Baja",' RIESGOS DE GESTION'!#REF!="Mayor"),CONCATENATE("R5C",' RIESGOS DE GESTION'!#REF!),"")</f>
        <v>#REF!</v>
      </c>
      <c r="AE50" s="26" t="e">
        <f>IF(AND(' RIESGOS DE GESTION'!#REF!="Muy Baja",' RIESGOS DE GESTION'!#REF!="Mayor"),CONCATENATE("R5C",' RIESGOS DE GESTION'!#REF!),"")</f>
        <v>#REF!</v>
      </c>
      <c r="AF50" s="26" t="e">
        <f>IF(AND(' RIESGOS DE GESTION'!#REF!="Muy Baja",' RIESGOS DE GESTION'!#REF!="Mayor"),CONCATENATE("R5C",' RIESGOS DE GESTION'!#REF!),"")</f>
        <v>#REF!</v>
      </c>
      <c r="AG50" s="27" t="e">
        <f>IF(AND(' RIESGOS DE GESTION'!#REF!="Muy Baja",' RIESGOS DE GESTION'!#REF!="Mayor"),CONCATENATE("R5C",' RIESGOS DE GESTION'!#REF!),"")</f>
        <v>#REF!</v>
      </c>
      <c r="AH50" s="28" t="e">
        <f>IF(AND(' RIESGOS DE GESTION'!#REF!="Muy Baja",' RIESGOS DE GESTION'!#REF!="Catastrófico"),CONCATENATE("R5C",' RIESGOS DE GESTION'!#REF!),"")</f>
        <v>#REF!</v>
      </c>
      <c r="AI50" s="29" t="e">
        <f>IF(AND(' RIESGOS DE GESTION'!#REF!="Muy Baja",' RIESGOS DE GESTION'!#REF!="Catastrófico"),CONCATENATE("R5C",' RIESGOS DE GESTION'!#REF!),"")</f>
        <v>#REF!</v>
      </c>
      <c r="AJ50" s="29" t="e">
        <f>IF(AND(' RIESGOS DE GESTION'!#REF!="Muy Baja",' RIESGOS DE GESTION'!#REF!="Catastrófico"),CONCATENATE("R5C",' RIESGOS DE GESTION'!#REF!),"")</f>
        <v>#REF!</v>
      </c>
      <c r="AK50" s="29" t="e">
        <f>IF(AND(' RIESGOS DE GESTION'!#REF!="Muy Baja",' RIESGOS DE GESTION'!#REF!="Catastrófico"),CONCATENATE("R5C",' RIESGOS DE GESTION'!#REF!),"")</f>
        <v>#REF!</v>
      </c>
      <c r="AL50" s="29" t="e">
        <f>IF(AND(' RIESGOS DE GESTION'!#REF!="Muy Baja",' RIESGOS DE GESTION'!#REF!="Catastrófico"),CONCATENATE("R5C",' RIESGOS DE GESTION'!#REF!),"")</f>
        <v>#REF!</v>
      </c>
      <c r="AM50" s="30" t="e">
        <f>IF(AND(' RIESGOS DE GESTION'!#REF!="Muy Baja",' RIESGOS DE GESTION'!#REF!="Catastrófico"),CONCATENATE("R5C",' RIESGOS DE GESTION'!#REF!),"")</f>
        <v>#REF!</v>
      </c>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row>
    <row r="51" spans="1:80" ht="15" customHeight="1" x14ac:dyDescent="0.25">
      <c r="A51" s="56"/>
      <c r="B51" s="376"/>
      <c r="C51" s="376"/>
      <c r="D51" s="377"/>
      <c r="E51" s="475"/>
      <c r="F51" s="474"/>
      <c r="G51" s="474"/>
      <c r="H51" s="474"/>
      <c r="I51" s="490"/>
      <c r="J51" s="49" t="e">
        <f>IF(AND(' RIESGOS DE GESTION'!#REF!="Muy Baja",' RIESGOS DE GESTION'!#REF!="Leve"),CONCATENATE("R6C",' RIESGOS DE GESTION'!#REF!),"")</f>
        <v>#REF!</v>
      </c>
      <c r="K51" s="50" t="e">
        <f>IF(AND(' RIESGOS DE GESTION'!#REF!="Muy Baja",' RIESGOS DE GESTION'!#REF!="Leve"),CONCATENATE("R6C",' RIESGOS DE GESTION'!#REF!),"")</f>
        <v>#REF!</v>
      </c>
      <c r="L51" s="50" t="e">
        <f>IF(AND(' RIESGOS DE GESTION'!#REF!="Muy Baja",' RIESGOS DE GESTION'!#REF!="Leve"),CONCATENATE("R6C",' RIESGOS DE GESTION'!#REF!),"")</f>
        <v>#REF!</v>
      </c>
      <c r="M51" s="50" t="e">
        <f>IF(AND(' RIESGOS DE GESTION'!#REF!="Muy Baja",' RIESGOS DE GESTION'!#REF!="Leve"),CONCATENATE("R6C",' RIESGOS DE GESTION'!#REF!),"")</f>
        <v>#REF!</v>
      </c>
      <c r="N51" s="50" t="e">
        <f>IF(AND(' RIESGOS DE GESTION'!#REF!="Muy Baja",' RIESGOS DE GESTION'!#REF!="Leve"),CONCATENATE("R6C",' RIESGOS DE GESTION'!#REF!),"")</f>
        <v>#REF!</v>
      </c>
      <c r="O51" s="51" t="e">
        <f>IF(AND(' RIESGOS DE GESTION'!#REF!="Muy Baja",' RIESGOS DE GESTION'!#REF!="Leve"),CONCATENATE("R6C",' RIESGOS DE GESTION'!#REF!),"")</f>
        <v>#REF!</v>
      </c>
      <c r="P51" s="49" t="e">
        <f>IF(AND(' RIESGOS DE GESTION'!#REF!="Muy Baja",' RIESGOS DE GESTION'!#REF!="Menor"),CONCATENATE("R6C",' RIESGOS DE GESTION'!#REF!),"")</f>
        <v>#REF!</v>
      </c>
      <c r="Q51" s="50" t="e">
        <f>IF(AND(' RIESGOS DE GESTION'!#REF!="Muy Baja",' RIESGOS DE GESTION'!#REF!="Menor"),CONCATENATE("R6C",' RIESGOS DE GESTION'!#REF!),"")</f>
        <v>#REF!</v>
      </c>
      <c r="R51" s="50" t="e">
        <f>IF(AND(' RIESGOS DE GESTION'!#REF!="Muy Baja",' RIESGOS DE GESTION'!#REF!="Menor"),CONCATENATE("R6C",' RIESGOS DE GESTION'!#REF!),"")</f>
        <v>#REF!</v>
      </c>
      <c r="S51" s="50" t="e">
        <f>IF(AND(' RIESGOS DE GESTION'!#REF!="Muy Baja",' RIESGOS DE GESTION'!#REF!="Menor"),CONCATENATE("R6C",' RIESGOS DE GESTION'!#REF!),"")</f>
        <v>#REF!</v>
      </c>
      <c r="T51" s="50" t="e">
        <f>IF(AND(' RIESGOS DE GESTION'!#REF!="Muy Baja",' RIESGOS DE GESTION'!#REF!="Menor"),CONCATENATE("R6C",' RIESGOS DE GESTION'!#REF!),"")</f>
        <v>#REF!</v>
      </c>
      <c r="U51" s="51" t="e">
        <f>IF(AND(' RIESGOS DE GESTION'!#REF!="Muy Baja",' RIESGOS DE GESTION'!#REF!="Menor"),CONCATENATE("R6C",' RIESGOS DE GESTION'!#REF!),"")</f>
        <v>#REF!</v>
      </c>
      <c r="V51" s="40" t="e">
        <f>IF(AND(' RIESGOS DE GESTION'!#REF!="Muy Baja",' RIESGOS DE GESTION'!#REF!="Moderado"),CONCATENATE("R6C",' RIESGOS DE GESTION'!#REF!),"")</f>
        <v>#REF!</v>
      </c>
      <c r="W51" s="41" t="e">
        <f>IF(AND(' RIESGOS DE GESTION'!#REF!="Muy Baja",' RIESGOS DE GESTION'!#REF!="Moderado"),CONCATENATE("R6C",' RIESGOS DE GESTION'!#REF!),"")</f>
        <v>#REF!</v>
      </c>
      <c r="X51" s="41" t="e">
        <f>IF(AND(' RIESGOS DE GESTION'!#REF!="Muy Baja",' RIESGOS DE GESTION'!#REF!="Moderado"),CONCATENATE("R6C",' RIESGOS DE GESTION'!#REF!),"")</f>
        <v>#REF!</v>
      </c>
      <c r="Y51" s="41" t="e">
        <f>IF(AND(' RIESGOS DE GESTION'!#REF!="Muy Baja",' RIESGOS DE GESTION'!#REF!="Moderado"),CONCATENATE("R6C",' RIESGOS DE GESTION'!#REF!),"")</f>
        <v>#REF!</v>
      </c>
      <c r="Z51" s="41" t="e">
        <f>IF(AND(' RIESGOS DE GESTION'!#REF!="Muy Baja",' RIESGOS DE GESTION'!#REF!="Moderado"),CONCATENATE("R6C",' RIESGOS DE GESTION'!#REF!),"")</f>
        <v>#REF!</v>
      </c>
      <c r="AA51" s="42" t="e">
        <f>IF(AND(' RIESGOS DE GESTION'!#REF!="Muy Baja",' RIESGOS DE GESTION'!#REF!="Moderado"),CONCATENATE("R6C",' RIESGOS DE GESTION'!#REF!),"")</f>
        <v>#REF!</v>
      </c>
      <c r="AB51" s="25" t="e">
        <f>IF(AND(' RIESGOS DE GESTION'!#REF!="Muy Baja",' RIESGOS DE GESTION'!#REF!="Mayor"),CONCATENATE("R6C",' RIESGOS DE GESTION'!#REF!),"")</f>
        <v>#REF!</v>
      </c>
      <c r="AC51" s="26" t="e">
        <f>IF(AND(' RIESGOS DE GESTION'!#REF!="Muy Baja",' RIESGOS DE GESTION'!#REF!="Mayor"),CONCATENATE("R6C",' RIESGOS DE GESTION'!#REF!),"")</f>
        <v>#REF!</v>
      </c>
      <c r="AD51" s="26" t="e">
        <f>IF(AND(' RIESGOS DE GESTION'!#REF!="Muy Baja",' RIESGOS DE GESTION'!#REF!="Mayor"),CONCATENATE("R6C",' RIESGOS DE GESTION'!#REF!),"")</f>
        <v>#REF!</v>
      </c>
      <c r="AE51" s="26" t="e">
        <f>IF(AND(' RIESGOS DE GESTION'!#REF!="Muy Baja",' RIESGOS DE GESTION'!#REF!="Mayor"),CONCATENATE("R6C",' RIESGOS DE GESTION'!#REF!),"")</f>
        <v>#REF!</v>
      </c>
      <c r="AF51" s="26" t="e">
        <f>IF(AND(' RIESGOS DE GESTION'!#REF!="Muy Baja",' RIESGOS DE GESTION'!#REF!="Mayor"),CONCATENATE("R6C",' RIESGOS DE GESTION'!#REF!),"")</f>
        <v>#REF!</v>
      </c>
      <c r="AG51" s="27" t="e">
        <f>IF(AND(' RIESGOS DE GESTION'!#REF!="Muy Baja",' RIESGOS DE GESTION'!#REF!="Mayor"),CONCATENATE("R6C",' RIESGOS DE GESTION'!#REF!),"")</f>
        <v>#REF!</v>
      </c>
      <c r="AH51" s="28" t="e">
        <f>IF(AND(' RIESGOS DE GESTION'!#REF!="Muy Baja",' RIESGOS DE GESTION'!#REF!="Catastrófico"),CONCATENATE("R6C",' RIESGOS DE GESTION'!#REF!),"")</f>
        <v>#REF!</v>
      </c>
      <c r="AI51" s="29" t="e">
        <f>IF(AND(' RIESGOS DE GESTION'!#REF!="Muy Baja",' RIESGOS DE GESTION'!#REF!="Catastrófico"),CONCATENATE("R6C",' RIESGOS DE GESTION'!#REF!),"")</f>
        <v>#REF!</v>
      </c>
      <c r="AJ51" s="29" t="e">
        <f>IF(AND(' RIESGOS DE GESTION'!#REF!="Muy Baja",' RIESGOS DE GESTION'!#REF!="Catastrófico"),CONCATENATE("R6C",' RIESGOS DE GESTION'!#REF!),"")</f>
        <v>#REF!</v>
      </c>
      <c r="AK51" s="29" t="e">
        <f>IF(AND(' RIESGOS DE GESTION'!#REF!="Muy Baja",' RIESGOS DE GESTION'!#REF!="Catastrófico"),CONCATENATE("R6C",' RIESGOS DE GESTION'!#REF!),"")</f>
        <v>#REF!</v>
      </c>
      <c r="AL51" s="29" t="e">
        <f>IF(AND(' RIESGOS DE GESTION'!#REF!="Muy Baja",' RIESGOS DE GESTION'!#REF!="Catastrófico"),CONCATENATE("R6C",' RIESGOS DE GESTION'!#REF!),"")</f>
        <v>#REF!</v>
      </c>
      <c r="AM51" s="30" t="e">
        <f>IF(AND(' RIESGOS DE GESTION'!#REF!="Muy Baja",' RIESGOS DE GESTION'!#REF!="Catastrófico"),CONCATENATE("R6C",' RIESGOS DE GESTION'!#REF!),"")</f>
        <v>#REF!</v>
      </c>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row>
    <row r="52" spans="1:80" ht="15" customHeight="1" x14ac:dyDescent="0.25">
      <c r="A52" s="56"/>
      <c r="B52" s="376"/>
      <c r="C52" s="376"/>
      <c r="D52" s="377"/>
      <c r="E52" s="475"/>
      <c r="F52" s="474"/>
      <c r="G52" s="474"/>
      <c r="H52" s="474"/>
      <c r="I52" s="490"/>
      <c r="J52" s="49" t="e">
        <f>IF(AND(' RIESGOS DE GESTION'!#REF!="Muy Baja",' RIESGOS DE GESTION'!#REF!="Leve"),CONCATENATE("R7C",' RIESGOS DE GESTION'!#REF!),"")</f>
        <v>#REF!</v>
      </c>
      <c r="K52" s="50" t="e">
        <f>IF(AND(' RIESGOS DE GESTION'!#REF!="Muy Baja",' RIESGOS DE GESTION'!#REF!="Leve"),CONCATENATE("R7C",' RIESGOS DE GESTION'!#REF!),"")</f>
        <v>#REF!</v>
      </c>
      <c r="L52" s="50" t="e">
        <f>IF(AND(' RIESGOS DE GESTION'!#REF!="Muy Baja",' RIESGOS DE GESTION'!#REF!="Leve"),CONCATENATE("R7C",' RIESGOS DE GESTION'!#REF!),"")</f>
        <v>#REF!</v>
      </c>
      <c r="M52" s="50" t="e">
        <f>IF(AND(' RIESGOS DE GESTION'!#REF!="Muy Baja",' RIESGOS DE GESTION'!#REF!="Leve"),CONCATENATE("R7C",' RIESGOS DE GESTION'!#REF!),"")</f>
        <v>#REF!</v>
      </c>
      <c r="N52" s="50" t="e">
        <f>IF(AND(' RIESGOS DE GESTION'!#REF!="Muy Baja",' RIESGOS DE GESTION'!#REF!="Leve"),CONCATENATE("R7C",' RIESGOS DE GESTION'!#REF!),"")</f>
        <v>#REF!</v>
      </c>
      <c r="O52" s="51" t="e">
        <f>IF(AND(' RIESGOS DE GESTION'!#REF!="Muy Baja",' RIESGOS DE GESTION'!#REF!="Leve"),CONCATENATE("R7C",' RIESGOS DE GESTION'!#REF!),"")</f>
        <v>#REF!</v>
      </c>
      <c r="P52" s="49" t="e">
        <f>IF(AND(' RIESGOS DE GESTION'!#REF!="Muy Baja",' RIESGOS DE GESTION'!#REF!="Menor"),CONCATENATE("R7C",' RIESGOS DE GESTION'!#REF!),"")</f>
        <v>#REF!</v>
      </c>
      <c r="Q52" s="50" t="e">
        <f>IF(AND(' RIESGOS DE GESTION'!#REF!="Muy Baja",' RIESGOS DE GESTION'!#REF!="Menor"),CONCATENATE("R7C",' RIESGOS DE GESTION'!#REF!),"")</f>
        <v>#REF!</v>
      </c>
      <c r="R52" s="50" t="e">
        <f>IF(AND(' RIESGOS DE GESTION'!#REF!="Muy Baja",' RIESGOS DE GESTION'!#REF!="Menor"),CONCATENATE("R7C",' RIESGOS DE GESTION'!#REF!),"")</f>
        <v>#REF!</v>
      </c>
      <c r="S52" s="50" t="e">
        <f>IF(AND(' RIESGOS DE GESTION'!#REF!="Muy Baja",' RIESGOS DE GESTION'!#REF!="Menor"),CONCATENATE("R7C",' RIESGOS DE GESTION'!#REF!),"")</f>
        <v>#REF!</v>
      </c>
      <c r="T52" s="50" t="e">
        <f>IF(AND(' RIESGOS DE GESTION'!#REF!="Muy Baja",' RIESGOS DE GESTION'!#REF!="Menor"),CONCATENATE("R7C",' RIESGOS DE GESTION'!#REF!),"")</f>
        <v>#REF!</v>
      </c>
      <c r="U52" s="51" t="e">
        <f>IF(AND(' RIESGOS DE GESTION'!#REF!="Muy Baja",' RIESGOS DE GESTION'!#REF!="Menor"),CONCATENATE("R7C",' RIESGOS DE GESTION'!#REF!),"")</f>
        <v>#REF!</v>
      </c>
      <c r="V52" s="40" t="e">
        <f>IF(AND(' RIESGOS DE GESTION'!#REF!="Muy Baja",' RIESGOS DE GESTION'!#REF!="Moderado"),CONCATENATE("R7C",' RIESGOS DE GESTION'!#REF!),"")</f>
        <v>#REF!</v>
      </c>
      <c r="W52" s="41" t="e">
        <f>IF(AND(' RIESGOS DE GESTION'!#REF!="Muy Baja",' RIESGOS DE GESTION'!#REF!="Moderado"),CONCATENATE("R7C",' RIESGOS DE GESTION'!#REF!),"")</f>
        <v>#REF!</v>
      </c>
      <c r="X52" s="41" t="e">
        <f>IF(AND(' RIESGOS DE GESTION'!#REF!="Muy Baja",' RIESGOS DE GESTION'!#REF!="Moderado"),CONCATENATE("R7C",' RIESGOS DE GESTION'!#REF!),"")</f>
        <v>#REF!</v>
      </c>
      <c r="Y52" s="41" t="e">
        <f>IF(AND(' RIESGOS DE GESTION'!#REF!="Muy Baja",' RIESGOS DE GESTION'!#REF!="Moderado"),CONCATENATE("R7C",' RIESGOS DE GESTION'!#REF!),"")</f>
        <v>#REF!</v>
      </c>
      <c r="Z52" s="41" t="e">
        <f>IF(AND(' RIESGOS DE GESTION'!#REF!="Muy Baja",' RIESGOS DE GESTION'!#REF!="Moderado"),CONCATENATE("R7C",' RIESGOS DE GESTION'!#REF!),"")</f>
        <v>#REF!</v>
      </c>
      <c r="AA52" s="42" t="e">
        <f>IF(AND(' RIESGOS DE GESTION'!#REF!="Muy Baja",' RIESGOS DE GESTION'!#REF!="Moderado"),CONCATENATE("R7C",' RIESGOS DE GESTION'!#REF!),"")</f>
        <v>#REF!</v>
      </c>
      <c r="AB52" s="25" t="e">
        <f>IF(AND(' RIESGOS DE GESTION'!#REF!="Muy Baja",' RIESGOS DE GESTION'!#REF!="Mayor"),CONCATENATE("R7C",' RIESGOS DE GESTION'!#REF!),"")</f>
        <v>#REF!</v>
      </c>
      <c r="AC52" s="26" t="e">
        <f>IF(AND(' RIESGOS DE GESTION'!#REF!="Muy Baja",' RIESGOS DE GESTION'!#REF!="Mayor"),CONCATENATE("R7C",' RIESGOS DE GESTION'!#REF!),"")</f>
        <v>#REF!</v>
      </c>
      <c r="AD52" s="26" t="e">
        <f>IF(AND(' RIESGOS DE GESTION'!#REF!="Muy Baja",' RIESGOS DE GESTION'!#REF!="Mayor"),CONCATENATE("R7C",' RIESGOS DE GESTION'!#REF!),"")</f>
        <v>#REF!</v>
      </c>
      <c r="AE52" s="26" t="e">
        <f>IF(AND(' RIESGOS DE GESTION'!#REF!="Muy Baja",' RIESGOS DE GESTION'!#REF!="Mayor"),CONCATENATE("R7C",' RIESGOS DE GESTION'!#REF!),"")</f>
        <v>#REF!</v>
      </c>
      <c r="AF52" s="26" t="e">
        <f>IF(AND(' RIESGOS DE GESTION'!#REF!="Muy Baja",' RIESGOS DE GESTION'!#REF!="Mayor"),CONCATENATE("R7C",' RIESGOS DE GESTION'!#REF!),"")</f>
        <v>#REF!</v>
      </c>
      <c r="AG52" s="27" t="e">
        <f>IF(AND(' RIESGOS DE GESTION'!#REF!="Muy Baja",' RIESGOS DE GESTION'!#REF!="Mayor"),CONCATENATE("R7C",' RIESGOS DE GESTION'!#REF!),"")</f>
        <v>#REF!</v>
      </c>
      <c r="AH52" s="28" t="e">
        <f>IF(AND(' RIESGOS DE GESTION'!#REF!="Muy Baja",' RIESGOS DE GESTION'!#REF!="Catastrófico"),CONCATENATE("R7C",' RIESGOS DE GESTION'!#REF!),"")</f>
        <v>#REF!</v>
      </c>
      <c r="AI52" s="29" t="e">
        <f>IF(AND(' RIESGOS DE GESTION'!#REF!="Muy Baja",' RIESGOS DE GESTION'!#REF!="Catastrófico"),CONCATENATE("R7C",' RIESGOS DE GESTION'!#REF!),"")</f>
        <v>#REF!</v>
      </c>
      <c r="AJ52" s="29" t="e">
        <f>IF(AND(' RIESGOS DE GESTION'!#REF!="Muy Baja",' RIESGOS DE GESTION'!#REF!="Catastrófico"),CONCATENATE("R7C",' RIESGOS DE GESTION'!#REF!),"")</f>
        <v>#REF!</v>
      </c>
      <c r="AK52" s="29" t="e">
        <f>IF(AND(' RIESGOS DE GESTION'!#REF!="Muy Baja",' RIESGOS DE GESTION'!#REF!="Catastrófico"),CONCATENATE("R7C",' RIESGOS DE GESTION'!#REF!),"")</f>
        <v>#REF!</v>
      </c>
      <c r="AL52" s="29" t="e">
        <f>IF(AND(' RIESGOS DE GESTION'!#REF!="Muy Baja",' RIESGOS DE GESTION'!#REF!="Catastrófico"),CONCATENATE("R7C",' RIESGOS DE GESTION'!#REF!),"")</f>
        <v>#REF!</v>
      </c>
      <c r="AM52" s="30" t="e">
        <f>IF(AND(' RIESGOS DE GESTION'!#REF!="Muy Baja",' RIESGOS DE GESTION'!#REF!="Catastrófico"),CONCATENATE("R7C",' RIESGOS DE GESTION'!#REF!),"")</f>
        <v>#REF!</v>
      </c>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row>
    <row r="53" spans="1:80" ht="15" customHeight="1" x14ac:dyDescent="0.25">
      <c r="A53" s="56"/>
      <c r="B53" s="376"/>
      <c r="C53" s="376"/>
      <c r="D53" s="377"/>
      <c r="E53" s="475"/>
      <c r="F53" s="474"/>
      <c r="G53" s="474"/>
      <c r="H53" s="474"/>
      <c r="I53" s="490"/>
      <c r="J53" s="49" t="e">
        <f>IF(AND(' RIESGOS DE GESTION'!#REF!="Muy Baja",' RIESGOS DE GESTION'!#REF!="Leve"),CONCATENATE("R8C",' RIESGOS DE GESTION'!#REF!),"")</f>
        <v>#REF!</v>
      </c>
      <c r="K53" s="50" t="e">
        <f>IF(AND(' RIESGOS DE GESTION'!#REF!="Muy Baja",' RIESGOS DE GESTION'!#REF!="Leve"),CONCATENATE("R8C",' RIESGOS DE GESTION'!#REF!),"")</f>
        <v>#REF!</v>
      </c>
      <c r="L53" s="50" t="e">
        <f>IF(AND(' RIESGOS DE GESTION'!#REF!="Muy Baja",' RIESGOS DE GESTION'!#REF!="Leve"),CONCATENATE("R8C",' RIESGOS DE GESTION'!#REF!),"")</f>
        <v>#REF!</v>
      </c>
      <c r="M53" s="50" t="e">
        <f>IF(AND(' RIESGOS DE GESTION'!#REF!="Muy Baja",' RIESGOS DE GESTION'!#REF!="Leve"),CONCATENATE("R8C",' RIESGOS DE GESTION'!#REF!),"")</f>
        <v>#REF!</v>
      </c>
      <c r="N53" s="50" t="e">
        <f>IF(AND(' RIESGOS DE GESTION'!#REF!="Muy Baja",' RIESGOS DE GESTION'!#REF!="Leve"),CONCATENATE("R8C",' RIESGOS DE GESTION'!#REF!),"")</f>
        <v>#REF!</v>
      </c>
      <c r="O53" s="51" t="e">
        <f>IF(AND(' RIESGOS DE GESTION'!#REF!="Muy Baja",' RIESGOS DE GESTION'!#REF!="Leve"),CONCATENATE("R8C",' RIESGOS DE GESTION'!#REF!),"")</f>
        <v>#REF!</v>
      </c>
      <c r="P53" s="49" t="e">
        <f>IF(AND(' RIESGOS DE GESTION'!#REF!="Muy Baja",' RIESGOS DE GESTION'!#REF!="Menor"),CONCATENATE("R8C",' RIESGOS DE GESTION'!#REF!),"")</f>
        <v>#REF!</v>
      </c>
      <c r="Q53" s="50" t="e">
        <f>IF(AND(' RIESGOS DE GESTION'!#REF!="Muy Baja",' RIESGOS DE GESTION'!#REF!="Menor"),CONCATENATE("R8C",' RIESGOS DE GESTION'!#REF!),"")</f>
        <v>#REF!</v>
      </c>
      <c r="R53" s="50" t="e">
        <f>IF(AND(' RIESGOS DE GESTION'!#REF!="Muy Baja",' RIESGOS DE GESTION'!#REF!="Menor"),CONCATENATE("R8C",' RIESGOS DE GESTION'!#REF!),"")</f>
        <v>#REF!</v>
      </c>
      <c r="S53" s="50" t="e">
        <f>IF(AND(' RIESGOS DE GESTION'!#REF!="Muy Baja",' RIESGOS DE GESTION'!#REF!="Menor"),CONCATENATE("R8C",' RIESGOS DE GESTION'!#REF!),"")</f>
        <v>#REF!</v>
      </c>
      <c r="T53" s="50" t="e">
        <f>IF(AND(' RIESGOS DE GESTION'!#REF!="Muy Baja",' RIESGOS DE GESTION'!#REF!="Menor"),CONCATENATE("R8C",' RIESGOS DE GESTION'!#REF!),"")</f>
        <v>#REF!</v>
      </c>
      <c r="U53" s="51" t="e">
        <f>IF(AND(' RIESGOS DE GESTION'!#REF!="Muy Baja",' RIESGOS DE GESTION'!#REF!="Menor"),CONCATENATE("R8C",' RIESGOS DE GESTION'!#REF!),"")</f>
        <v>#REF!</v>
      </c>
      <c r="V53" s="40" t="e">
        <f>IF(AND(' RIESGOS DE GESTION'!#REF!="Muy Baja",' RIESGOS DE GESTION'!#REF!="Moderado"),CONCATENATE("R8C",' RIESGOS DE GESTION'!#REF!),"")</f>
        <v>#REF!</v>
      </c>
      <c r="W53" s="41" t="e">
        <f>IF(AND(' RIESGOS DE GESTION'!#REF!="Muy Baja",' RIESGOS DE GESTION'!#REF!="Moderado"),CONCATENATE("R8C",' RIESGOS DE GESTION'!#REF!),"")</f>
        <v>#REF!</v>
      </c>
      <c r="X53" s="41" t="e">
        <f>IF(AND(' RIESGOS DE GESTION'!#REF!="Muy Baja",' RIESGOS DE GESTION'!#REF!="Moderado"),CONCATENATE("R8C",' RIESGOS DE GESTION'!#REF!),"")</f>
        <v>#REF!</v>
      </c>
      <c r="Y53" s="41" t="e">
        <f>IF(AND(' RIESGOS DE GESTION'!#REF!="Muy Baja",' RIESGOS DE GESTION'!#REF!="Moderado"),CONCATENATE("R8C",' RIESGOS DE GESTION'!#REF!),"")</f>
        <v>#REF!</v>
      </c>
      <c r="Z53" s="41" t="e">
        <f>IF(AND(' RIESGOS DE GESTION'!#REF!="Muy Baja",' RIESGOS DE GESTION'!#REF!="Moderado"),CONCATENATE("R8C",' RIESGOS DE GESTION'!#REF!),"")</f>
        <v>#REF!</v>
      </c>
      <c r="AA53" s="42" t="e">
        <f>IF(AND(' RIESGOS DE GESTION'!#REF!="Muy Baja",' RIESGOS DE GESTION'!#REF!="Moderado"),CONCATENATE("R8C",' RIESGOS DE GESTION'!#REF!),"")</f>
        <v>#REF!</v>
      </c>
      <c r="AB53" s="25" t="e">
        <f>IF(AND(' RIESGOS DE GESTION'!#REF!="Muy Baja",' RIESGOS DE GESTION'!#REF!="Mayor"),CONCATENATE("R8C",' RIESGOS DE GESTION'!#REF!),"")</f>
        <v>#REF!</v>
      </c>
      <c r="AC53" s="26" t="e">
        <f>IF(AND(' RIESGOS DE GESTION'!#REF!="Muy Baja",' RIESGOS DE GESTION'!#REF!="Mayor"),CONCATENATE("R8C",' RIESGOS DE GESTION'!#REF!),"")</f>
        <v>#REF!</v>
      </c>
      <c r="AD53" s="26" t="e">
        <f>IF(AND(' RIESGOS DE GESTION'!#REF!="Muy Baja",' RIESGOS DE GESTION'!#REF!="Mayor"),CONCATENATE("R8C",' RIESGOS DE GESTION'!#REF!),"")</f>
        <v>#REF!</v>
      </c>
      <c r="AE53" s="26" t="e">
        <f>IF(AND(' RIESGOS DE GESTION'!#REF!="Muy Baja",' RIESGOS DE GESTION'!#REF!="Mayor"),CONCATENATE("R8C",' RIESGOS DE GESTION'!#REF!),"")</f>
        <v>#REF!</v>
      </c>
      <c r="AF53" s="26" t="e">
        <f>IF(AND(' RIESGOS DE GESTION'!#REF!="Muy Baja",' RIESGOS DE GESTION'!#REF!="Mayor"),CONCATENATE("R8C",' RIESGOS DE GESTION'!#REF!),"")</f>
        <v>#REF!</v>
      </c>
      <c r="AG53" s="27" t="e">
        <f>IF(AND(' RIESGOS DE GESTION'!#REF!="Muy Baja",' RIESGOS DE GESTION'!#REF!="Mayor"),CONCATENATE("R8C",' RIESGOS DE GESTION'!#REF!),"")</f>
        <v>#REF!</v>
      </c>
      <c r="AH53" s="28" t="e">
        <f>IF(AND(' RIESGOS DE GESTION'!#REF!="Muy Baja",' RIESGOS DE GESTION'!#REF!="Catastrófico"),CONCATENATE("R8C",' RIESGOS DE GESTION'!#REF!),"")</f>
        <v>#REF!</v>
      </c>
      <c r="AI53" s="29" t="e">
        <f>IF(AND(' RIESGOS DE GESTION'!#REF!="Muy Baja",' RIESGOS DE GESTION'!#REF!="Catastrófico"),CONCATENATE("R8C",' RIESGOS DE GESTION'!#REF!),"")</f>
        <v>#REF!</v>
      </c>
      <c r="AJ53" s="29" t="e">
        <f>IF(AND(' RIESGOS DE GESTION'!#REF!="Muy Baja",' RIESGOS DE GESTION'!#REF!="Catastrófico"),CONCATENATE("R8C",' RIESGOS DE GESTION'!#REF!),"")</f>
        <v>#REF!</v>
      </c>
      <c r="AK53" s="29" t="e">
        <f>IF(AND(' RIESGOS DE GESTION'!#REF!="Muy Baja",' RIESGOS DE GESTION'!#REF!="Catastrófico"),CONCATENATE("R8C",' RIESGOS DE GESTION'!#REF!),"")</f>
        <v>#REF!</v>
      </c>
      <c r="AL53" s="29" t="e">
        <f>IF(AND(' RIESGOS DE GESTION'!#REF!="Muy Baja",' RIESGOS DE GESTION'!#REF!="Catastrófico"),CONCATENATE("R8C",' RIESGOS DE GESTION'!#REF!),"")</f>
        <v>#REF!</v>
      </c>
      <c r="AM53" s="30" t="e">
        <f>IF(AND(' RIESGOS DE GESTION'!#REF!="Muy Baja",' RIESGOS DE GESTION'!#REF!="Catastrófico"),CONCATENATE("R8C",' RIESGOS DE GESTION'!#REF!),"")</f>
        <v>#REF!</v>
      </c>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row>
    <row r="54" spans="1:80" ht="15" customHeight="1" x14ac:dyDescent="0.25">
      <c r="A54" s="56"/>
      <c r="B54" s="376"/>
      <c r="C54" s="376"/>
      <c r="D54" s="377"/>
      <c r="E54" s="475"/>
      <c r="F54" s="474"/>
      <c r="G54" s="474"/>
      <c r="H54" s="474"/>
      <c r="I54" s="490"/>
      <c r="J54" s="49" t="e">
        <f>IF(AND(' RIESGOS DE GESTION'!#REF!="Muy Baja",' RIESGOS DE GESTION'!#REF!="Leve"),CONCATENATE("R9C",' RIESGOS DE GESTION'!#REF!),"")</f>
        <v>#REF!</v>
      </c>
      <c r="K54" s="50" t="e">
        <f>IF(AND(' RIESGOS DE GESTION'!#REF!="Muy Baja",' RIESGOS DE GESTION'!#REF!="Leve"),CONCATENATE("R9C",' RIESGOS DE GESTION'!#REF!),"")</f>
        <v>#REF!</v>
      </c>
      <c r="L54" s="50" t="e">
        <f>IF(AND(' RIESGOS DE GESTION'!#REF!="Muy Baja",' RIESGOS DE GESTION'!#REF!="Leve"),CONCATENATE("R9C",' RIESGOS DE GESTION'!#REF!),"")</f>
        <v>#REF!</v>
      </c>
      <c r="M54" s="50" t="e">
        <f>IF(AND(' RIESGOS DE GESTION'!#REF!="Muy Baja",' RIESGOS DE GESTION'!#REF!="Leve"),CONCATENATE("R9C",' RIESGOS DE GESTION'!#REF!),"")</f>
        <v>#REF!</v>
      </c>
      <c r="N54" s="50" t="e">
        <f>IF(AND(' RIESGOS DE GESTION'!#REF!="Muy Baja",' RIESGOS DE GESTION'!#REF!="Leve"),CONCATENATE("R9C",' RIESGOS DE GESTION'!#REF!),"")</f>
        <v>#REF!</v>
      </c>
      <c r="O54" s="51" t="e">
        <f>IF(AND(' RIESGOS DE GESTION'!#REF!="Muy Baja",' RIESGOS DE GESTION'!#REF!="Leve"),CONCATENATE("R9C",' RIESGOS DE GESTION'!#REF!),"")</f>
        <v>#REF!</v>
      </c>
      <c r="P54" s="49" t="e">
        <f>IF(AND(' RIESGOS DE GESTION'!#REF!="Muy Baja",' RIESGOS DE GESTION'!#REF!="Menor"),CONCATENATE("R9C",' RIESGOS DE GESTION'!#REF!),"")</f>
        <v>#REF!</v>
      </c>
      <c r="Q54" s="50" t="e">
        <f>IF(AND(' RIESGOS DE GESTION'!#REF!="Muy Baja",' RIESGOS DE GESTION'!#REF!="Menor"),CONCATENATE("R9C",' RIESGOS DE GESTION'!#REF!),"")</f>
        <v>#REF!</v>
      </c>
      <c r="R54" s="50" t="e">
        <f>IF(AND(' RIESGOS DE GESTION'!#REF!="Muy Baja",' RIESGOS DE GESTION'!#REF!="Menor"),CONCATENATE("R9C",' RIESGOS DE GESTION'!#REF!),"")</f>
        <v>#REF!</v>
      </c>
      <c r="S54" s="50" t="e">
        <f>IF(AND(' RIESGOS DE GESTION'!#REF!="Muy Baja",' RIESGOS DE GESTION'!#REF!="Menor"),CONCATENATE("R9C",' RIESGOS DE GESTION'!#REF!),"")</f>
        <v>#REF!</v>
      </c>
      <c r="T54" s="50" t="e">
        <f>IF(AND(' RIESGOS DE GESTION'!#REF!="Muy Baja",' RIESGOS DE GESTION'!#REF!="Menor"),CONCATENATE("R9C",' RIESGOS DE GESTION'!#REF!),"")</f>
        <v>#REF!</v>
      </c>
      <c r="U54" s="51" t="e">
        <f>IF(AND(' RIESGOS DE GESTION'!#REF!="Muy Baja",' RIESGOS DE GESTION'!#REF!="Menor"),CONCATENATE("R9C",' RIESGOS DE GESTION'!#REF!),"")</f>
        <v>#REF!</v>
      </c>
      <c r="V54" s="40" t="e">
        <f>IF(AND(' RIESGOS DE GESTION'!#REF!="Muy Baja",' RIESGOS DE GESTION'!#REF!="Moderado"),CONCATENATE("R9C",' RIESGOS DE GESTION'!#REF!),"")</f>
        <v>#REF!</v>
      </c>
      <c r="W54" s="41" t="e">
        <f>IF(AND(' RIESGOS DE GESTION'!#REF!="Muy Baja",' RIESGOS DE GESTION'!#REF!="Moderado"),CONCATENATE("R9C",' RIESGOS DE GESTION'!#REF!),"")</f>
        <v>#REF!</v>
      </c>
      <c r="X54" s="41" t="e">
        <f>IF(AND(' RIESGOS DE GESTION'!#REF!="Muy Baja",' RIESGOS DE GESTION'!#REF!="Moderado"),CONCATENATE("R9C",' RIESGOS DE GESTION'!#REF!),"")</f>
        <v>#REF!</v>
      </c>
      <c r="Y54" s="41" t="e">
        <f>IF(AND(' RIESGOS DE GESTION'!#REF!="Muy Baja",' RIESGOS DE GESTION'!#REF!="Moderado"),CONCATENATE("R9C",' RIESGOS DE GESTION'!#REF!),"")</f>
        <v>#REF!</v>
      </c>
      <c r="Z54" s="41" t="e">
        <f>IF(AND(' RIESGOS DE GESTION'!#REF!="Muy Baja",' RIESGOS DE GESTION'!#REF!="Moderado"),CONCATENATE("R9C",' RIESGOS DE GESTION'!#REF!),"")</f>
        <v>#REF!</v>
      </c>
      <c r="AA54" s="42" t="e">
        <f>IF(AND(' RIESGOS DE GESTION'!#REF!="Muy Baja",' RIESGOS DE GESTION'!#REF!="Moderado"),CONCATENATE("R9C",' RIESGOS DE GESTION'!#REF!),"")</f>
        <v>#REF!</v>
      </c>
      <c r="AB54" s="25" t="e">
        <f>IF(AND(' RIESGOS DE GESTION'!#REF!="Muy Baja",' RIESGOS DE GESTION'!#REF!="Mayor"),CONCATENATE("R9C",' RIESGOS DE GESTION'!#REF!),"")</f>
        <v>#REF!</v>
      </c>
      <c r="AC54" s="26" t="e">
        <f>IF(AND(' RIESGOS DE GESTION'!#REF!="Muy Baja",' RIESGOS DE GESTION'!#REF!="Mayor"),CONCATENATE("R9C",' RIESGOS DE GESTION'!#REF!),"")</f>
        <v>#REF!</v>
      </c>
      <c r="AD54" s="26" t="e">
        <f>IF(AND(' RIESGOS DE GESTION'!#REF!="Muy Baja",' RIESGOS DE GESTION'!#REF!="Mayor"),CONCATENATE("R9C",' RIESGOS DE GESTION'!#REF!),"")</f>
        <v>#REF!</v>
      </c>
      <c r="AE54" s="26" t="e">
        <f>IF(AND(' RIESGOS DE GESTION'!#REF!="Muy Baja",' RIESGOS DE GESTION'!#REF!="Mayor"),CONCATENATE("R9C",' RIESGOS DE GESTION'!#REF!),"")</f>
        <v>#REF!</v>
      </c>
      <c r="AF54" s="26" t="e">
        <f>IF(AND(' RIESGOS DE GESTION'!#REF!="Muy Baja",' RIESGOS DE GESTION'!#REF!="Mayor"),CONCATENATE("R9C",' RIESGOS DE GESTION'!#REF!),"")</f>
        <v>#REF!</v>
      </c>
      <c r="AG54" s="27" t="e">
        <f>IF(AND(' RIESGOS DE GESTION'!#REF!="Muy Baja",' RIESGOS DE GESTION'!#REF!="Mayor"),CONCATENATE("R9C",' RIESGOS DE GESTION'!#REF!),"")</f>
        <v>#REF!</v>
      </c>
      <c r="AH54" s="28" t="e">
        <f>IF(AND(' RIESGOS DE GESTION'!#REF!="Muy Baja",' RIESGOS DE GESTION'!#REF!="Catastrófico"),CONCATENATE("R9C",' RIESGOS DE GESTION'!#REF!),"")</f>
        <v>#REF!</v>
      </c>
      <c r="AI54" s="29" t="e">
        <f>IF(AND(' RIESGOS DE GESTION'!#REF!="Muy Baja",' RIESGOS DE GESTION'!#REF!="Catastrófico"),CONCATENATE("R9C",' RIESGOS DE GESTION'!#REF!),"")</f>
        <v>#REF!</v>
      </c>
      <c r="AJ54" s="29" t="e">
        <f>IF(AND(' RIESGOS DE GESTION'!#REF!="Muy Baja",' RIESGOS DE GESTION'!#REF!="Catastrófico"),CONCATENATE("R9C",' RIESGOS DE GESTION'!#REF!),"")</f>
        <v>#REF!</v>
      </c>
      <c r="AK54" s="29" t="e">
        <f>IF(AND(' RIESGOS DE GESTION'!#REF!="Muy Baja",' RIESGOS DE GESTION'!#REF!="Catastrófico"),CONCATENATE("R9C",' RIESGOS DE GESTION'!#REF!),"")</f>
        <v>#REF!</v>
      </c>
      <c r="AL54" s="29" t="e">
        <f>IF(AND(' RIESGOS DE GESTION'!#REF!="Muy Baja",' RIESGOS DE GESTION'!#REF!="Catastrófico"),CONCATENATE("R9C",' RIESGOS DE GESTION'!#REF!),"")</f>
        <v>#REF!</v>
      </c>
      <c r="AM54" s="30" t="e">
        <f>IF(AND(' RIESGOS DE GESTION'!#REF!="Muy Baja",' RIESGOS DE GESTION'!#REF!="Catastrófico"),CONCATENATE("R9C",' RIESGOS DE GESTION'!#REF!),"")</f>
        <v>#REF!</v>
      </c>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row>
    <row r="55" spans="1:80" ht="15.75" customHeight="1" thickBot="1" x14ac:dyDescent="0.3">
      <c r="A55" s="56"/>
      <c r="B55" s="376"/>
      <c r="C55" s="376"/>
      <c r="D55" s="377"/>
      <c r="E55" s="476"/>
      <c r="F55" s="477"/>
      <c r="G55" s="477"/>
      <c r="H55" s="477"/>
      <c r="I55" s="491"/>
      <c r="J55" s="52" t="e">
        <f>IF(AND(' RIESGOS DE GESTION'!#REF!="Muy Baja",' RIESGOS DE GESTION'!#REF!="Leve"),CONCATENATE("R10C",' RIESGOS DE GESTION'!#REF!),"")</f>
        <v>#REF!</v>
      </c>
      <c r="K55" s="53" t="e">
        <f>IF(AND(' RIESGOS DE GESTION'!#REF!="Muy Baja",' RIESGOS DE GESTION'!#REF!="Leve"),CONCATENATE("R10C",' RIESGOS DE GESTION'!#REF!),"")</f>
        <v>#REF!</v>
      </c>
      <c r="L55" s="53" t="e">
        <f>IF(AND(' RIESGOS DE GESTION'!#REF!="Muy Baja",' RIESGOS DE GESTION'!#REF!="Leve"),CONCATENATE("R10C",' RIESGOS DE GESTION'!#REF!),"")</f>
        <v>#REF!</v>
      </c>
      <c r="M55" s="53" t="e">
        <f>IF(AND(' RIESGOS DE GESTION'!#REF!="Muy Baja",' RIESGOS DE GESTION'!#REF!="Leve"),CONCATENATE("R10C",' RIESGOS DE GESTION'!#REF!),"")</f>
        <v>#REF!</v>
      </c>
      <c r="N55" s="53" t="e">
        <f>IF(AND(' RIESGOS DE GESTION'!#REF!="Muy Baja",' RIESGOS DE GESTION'!#REF!="Leve"),CONCATENATE("R10C",' RIESGOS DE GESTION'!#REF!),"")</f>
        <v>#REF!</v>
      </c>
      <c r="O55" s="54" t="e">
        <f>IF(AND(' RIESGOS DE GESTION'!#REF!="Muy Baja",' RIESGOS DE GESTION'!#REF!="Leve"),CONCATENATE("R10C",' RIESGOS DE GESTION'!#REF!),"")</f>
        <v>#REF!</v>
      </c>
      <c r="P55" s="52" t="e">
        <f>IF(AND(' RIESGOS DE GESTION'!#REF!="Muy Baja",' RIESGOS DE GESTION'!#REF!="Menor"),CONCATENATE("R10C",' RIESGOS DE GESTION'!#REF!),"")</f>
        <v>#REF!</v>
      </c>
      <c r="Q55" s="53" t="e">
        <f>IF(AND(' RIESGOS DE GESTION'!#REF!="Muy Baja",' RIESGOS DE GESTION'!#REF!="Menor"),CONCATENATE("R10C",' RIESGOS DE GESTION'!#REF!),"")</f>
        <v>#REF!</v>
      </c>
      <c r="R55" s="53" t="e">
        <f>IF(AND(' RIESGOS DE GESTION'!#REF!="Muy Baja",' RIESGOS DE GESTION'!#REF!="Menor"),CONCATENATE("R10C",' RIESGOS DE GESTION'!#REF!),"")</f>
        <v>#REF!</v>
      </c>
      <c r="S55" s="53" t="e">
        <f>IF(AND(' RIESGOS DE GESTION'!#REF!="Muy Baja",' RIESGOS DE GESTION'!#REF!="Menor"),CONCATENATE("R10C",' RIESGOS DE GESTION'!#REF!),"")</f>
        <v>#REF!</v>
      </c>
      <c r="T55" s="53" t="e">
        <f>IF(AND(' RIESGOS DE GESTION'!#REF!="Muy Baja",' RIESGOS DE GESTION'!#REF!="Menor"),CONCATENATE("R10C",' RIESGOS DE GESTION'!#REF!),"")</f>
        <v>#REF!</v>
      </c>
      <c r="U55" s="54" t="e">
        <f>IF(AND(' RIESGOS DE GESTION'!#REF!="Muy Baja",' RIESGOS DE GESTION'!#REF!="Menor"),CONCATENATE("R10C",' RIESGOS DE GESTION'!#REF!),"")</f>
        <v>#REF!</v>
      </c>
      <c r="V55" s="43" t="e">
        <f>IF(AND(' RIESGOS DE GESTION'!#REF!="Muy Baja",' RIESGOS DE GESTION'!#REF!="Moderado"),CONCATENATE("R10C",' RIESGOS DE GESTION'!#REF!),"")</f>
        <v>#REF!</v>
      </c>
      <c r="W55" s="44" t="e">
        <f>IF(AND(' RIESGOS DE GESTION'!#REF!="Muy Baja",' RIESGOS DE GESTION'!#REF!="Moderado"),CONCATENATE("R10C",' RIESGOS DE GESTION'!#REF!),"")</f>
        <v>#REF!</v>
      </c>
      <c r="X55" s="44" t="e">
        <f>IF(AND(' RIESGOS DE GESTION'!#REF!="Muy Baja",' RIESGOS DE GESTION'!#REF!="Moderado"),CONCATENATE("R10C",' RIESGOS DE GESTION'!#REF!),"")</f>
        <v>#REF!</v>
      </c>
      <c r="Y55" s="44" t="e">
        <f>IF(AND(' RIESGOS DE GESTION'!#REF!="Muy Baja",' RIESGOS DE GESTION'!#REF!="Moderado"),CONCATENATE("R10C",' RIESGOS DE GESTION'!#REF!),"")</f>
        <v>#REF!</v>
      </c>
      <c r="Z55" s="44" t="e">
        <f>IF(AND(' RIESGOS DE GESTION'!#REF!="Muy Baja",' RIESGOS DE GESTION'!#REF!="Moderado"),CONCATENATE("R10C",' RIESGOS DE GESTION'!#REF!),"")</f>
        <v>#REF!</v>
      </c>
      <c r="AA55" s="45" t="e">
        <f>IF(AND(' RIESGOS DE GESTION'!#REF!="Muy Baja",' RIESGOS DE GESTION'!#REF!="Moderado"),CONCATENATE("R10C",' RIESGOS DE GESTION'!#REF!),"")</f>
        <v>#REF!</v>
      </c>
      <c r="AB55" s="31" t="e">
        <f>IF(AND(' RIESGOS DE GESTION'!#REF!="Muy Baja",' RIESGOS DE GESTION'!#REF!="Mayor"),CONCATENATE("R10C",' RIESGOS DE GESTION'!#REF!),"")</f>
        <v>#REF!</v>
      </c>
      <c r="AC55" s="32" t="e">
        <f>IF(AND(' RIESGOS DE GESTION'!#REF!="Muy Baja",' RIESGOS DE GESTION'!#REF!="Mayor"),CONCATENATE("R10C",' RIESGOS DE GESTION'!#REF!),"")</f>
        <v>#REF!</v>
      </c>
      <c r="AD55" s="32" t="e">
        <f>IF(AND(' RIESGOS DE GESTION'!#REF!="Muy Baja",' RIESGOS DE GESTION'!#REF!="Mayor"),CONCATENATE("R10C",' RIESGOS DE GESTION'!#REF!),"")</f>
        <v>#REF!</v>
      </c>
      <c r="AE55" s="32" t="e">
        <f>IF(AND(' RIESGOS DE GESTION'!#REF!="Muy Baja",' RIESGOS DE GESTION'!#REF!="Mayor"),CONCATENATE("R10C",' RIESGOS DE GESTION'!#REF!),"")</f>
        <v>#REF!</v>
      </c>
      <c r="AF55" s="32" t="e">
        <f>IF(AND(' RIESGOS DE GESTION'!#REF!="Muy Baja",' RIESGOS DE GESTION'!#REF!="Mayor"),CONCATENATE("R10C",' RIESGOS DE GESTION'!#REF!),"")</f>
        <v>#REF!</v>
      </c>
      <c r="AG55" s="33" t="e">
        <f>IF(AND(' RIESGOS DE GESTION'!#REF!="Muy Baja",' RIESGOS DE GESTION'!#REF!="Mayor"),CONCATENATE("R10C",' RIESGOS DE GESTION'!#REF!),"")</f>
        <v>#REF!</v>
      </c>
      <c r="AH55" s="34" t="e">
        <f>IF(AND(' RIESGOS DE GESTION'!#REF!="Muy Baja",' RIESGOS DE GESTION'!#REF!="Catastrófico"),CONCATENATE("R10C",' RIESGOS DE GESTION'!#REF!),"")</f>
        <v>#REF!</v>
      </c>
      <c r="AI55" s="35" t="e">
        <f>IF(AND(' RIESGOS DE GESTION'!#REF!="Muy Baja",' RIESGOS DE GESTION'!#REF!="Catastrófico"),CONCATENATE("R10C",' RIESGOS DE GESTION'!#REF!),"")</f>
        <v>#REF!</v>
      </c>
      <c r="AJ55" s="35" t="e">
        <f>IF(AND(' RIESGOS DE GESTION'!#REF!="Muy Baja",' RIESGOS DE GESTION'!#REF!="Catastrófico"),CONCATENATE("R10C",' RIESGOS DE GESTION'!#REF!),"")</f>
        <v>#REF!</v>
      </c>
      <c r="AK55" s="35" t="e">
        <f>IF(AND(' RIESGOS DE GESTION'!#REF!="Muy Baja",' RIESGOS DE GESTION'!#REF!="Catastrófico"),CONCATENATE("R10C",' RIESGOS DE GESTION'!#REF!),"")</f>
        <v>#REF!</v>
      </c>
      <c r="AL55" s="35" t="e">
        <f>IF(AND(' RIESGOS DE GESTION'!#REF!="Muy Baja",' RIESGOS DE GESTION'!#REF!="Catastrófico"),CONCATENATE("R10C",' RIESGOS DE GESTION'!#REF!),"")</f>
        <v>#REF!</v>
      </c>
      <c r="AM55" s="36" t="e">
        <f>IF(AND(' RIESGOS DE GESTION'!#REF!="Muy Baja",' RIESGOS DE GESTION'!#REF!="Catastrófico"),CONCATENATE("R10C",' RIESGOS DE GESTION'!#REF!),"")</f>
        <v>#REF!</v>
      </c>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row>
    <row r="56" spans="1:80" x14ac:dyDescent="0.25">
      <c r="A56" s="56"/>
      <c r="B56" s="56"/>
      <c r="C56" s="56"/>
      <c r="D56" s="56"/>
      <c r="E56" s="56"/>
      <c r="F56" s="56"/>
      <c r="G56" s="56"/>
      <c r="H56" s="56"/>
      <c r="I56" s="56"/>
      <c r="J56" s="471" t="s">
        <v>382</v>
      </c>
      <c r="K56" s="472"/>
      <c r="L56" s="472"/>
      <c r="M56" s="472"/>
      <c r="N56" s="472"/>
      <c r="O56" s="489"/>
      <c r="P56" s="471" t="s">
        <v>383</v>
      </c>
      <c r="Q56" s="472"/>
      <c r="R56" s="472"/>
      <c r="S56" s="472"/>
      <c r="T56" s="472"/>
      <c r="U56" s="489"/>
      <c r="V56" s="471" t="s">
        <v>384</v>
      </c>
      <c r="W56" s="472"/>
      <c r="X56" s="472"/>
      <c r="Y56" s="472"/>
      <c r="Z56" s="472"/>
      <c r="AA56" s="489"/>
      <c r="AB56" s="471" t="s">
        <v>385</v>
      </c>
      <c r="AC56" s="510"/>
      <c r="AD56" s="472"/>
      <c r="AE56" s="472"/>
      <c r="AF56" s="472"/>
      <c r="AG56" s="489"/>
      <c r="AH56" s="471" t="s">
        <v>386</v>
      </c>
      <c r="AI56" s="472"/>
      <c r="AJ56" s="472"/>
      <c r="AK56" s="472"/>
      <c r="AL56" s="472"/>
      <c r="AM56" s="489"/>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row>
    <row r="57" spans="1:80" x14ac:dyDescent="0.25">
      <c r="A57" s="56"/>
      <c r="B57" s="56"/>
      <c r="C57" s="56"/>
      <c r="D57" s="56"/>
      <c r="E57" s="56"/>
      <c r="F57" s="56"/>
      <c r="G57" s="56"/>
      <c r="H57" s="56"/>
      <c r="I57" s="56"/>
      <c r="J57" s="475"/>
      <c r="K57" s="474"/>
      <c r="L57" s="474"/>
      <c r="M57" s="474"/>
      <c r="N57" s="474"/>
      <c r="O57" s="490"/>
      <c r="P57" s="475"/>
      <c r="Q57" s="474"/>
      <c r="R57" s="474"/>
      <c r="S57" s="474"/>
      <c r="T57" s="474"/>
      <c r="U57" s="490"/>
      <c r="V57" s="475"/>
      <c r="W57" s="474"/>
      <c r="X57" s="474"/>
      <c r="Y57" s="474"/>
      <c r="Z57" s="474"/>
      <c r="AA57" s="490"/>
      <c r="AB57" s="475"/>
      <c r="AC57" s="474"/>
      <c r="AD57" s="474"/>
      <c r="AE57" s="474"/>
      <c r="AF57" s="474"/>
      <c r="AG57" s="490"/>
      <c r="AH57" s="475"/>
      <c r="AI57" s="474"/>
      <c r="AJ57" s="474"/>
      <c r="AK57" s="474"/>
      <c r="AL57" s="474"/>
      <c r="AM57" s="490"/>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row>
    <row r="58" spans="1:80" x14ac:dyDescent="0.25">
      <c r="A58" s="56"/>
      <c r="B58" s="56"/>
      <c r="C58" s="56"/>
      <c r="D58" s="56"/>
      <c r="E58" s="56"/>
      <c r="F58" s="56"/>
      <c r="G58" s="56"/>
      <c r="H58" s="56"/>
      <c r="I58" s="56"/>
      <c r="J58" s="475"/>
      <c r="K58" s="474"/>
      <c r="L58" s="474"/>
      <c r="M58" s="474"/>
      <c r="N58" s="474"/>
      <c r="O58" s="490"/>
      <c r="P58" s="475"/>
      <c r="Q58" s="474"/>
      <c r="R58" s="474"/>
      <c r="S58" s="474"/>
      <c r="T58" s="474"/>
      <c r="U58" s="490"/>
      <c r="V58" s="475"/>
      <c r="W58" s="474"/>
      <c r="X58" s="474"/>
      <c r="Y58" s="474"/>
      <c r="Z58" s="474"/>
      <c r="AA58" s="490"/>
      <c r="AB58" s="475"/>
      <c r="AC58" s="474"/>
      <c r="AD58" s="474"/>
      <c r="AE58" s="474"/>
      <c r="AF58" s="474"/>
      <c r="AG58" s="490"/>
      <c r="AH58" s="475"/>
      <c r="AI58" s="474"/>
      <c r="AJ58" s="474"/>
      <c r="AK58" s="474"/>
      <c r="AL58" s="474"/>
      <c r="AM58" s="490"/>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row>
    <row r="59" spans="1:80" x14ac:dyDescent="0.25">
      <c r="A59" s="56"/>
      <c r="B59" s="56"/>
      <c r="C59" s="56"/>
      <c r="D59" s="56"/>
      <c r="E59" s="56"/>
      <c r="F59" s="56"/>
      <c r="G59" s="56"/>
      <c r="H59" s="56"/>
      <c r="I59" s="56"/>
      <c r="J59" s="475"/>
      <c r="K59" s="474"/>
      <c r="L59" s="474"/>
      <c r="M59" s="474"/>
      <c r="N59" s="474"/>
      <c r="O59" s="490"/>
      <c r="P59" s="475"/>
      <c r="Q59" s="474"/>
      <c r="R59" s="474"/>
      <c r="S59" s="474"/>
      <c r="T59" s="474"/>
      <c r="U59" s="490"/>
      <c r="V59" s="475"/>
      <c r="W59" s="474"/>
      <c r="X59" s="474"/>
      <c r="Y59" s="474"/>
      <c r="Z59" s="474"/>
      <c r="AA59" s="490"/>
      <c r="AB59" s="475"/>
      <c r="AC59" s="474"/>
      <c r="AD59" s="474"/>
      <c r="AE59" s="474"/>
      <c r="AF59" s="474"/>
      <c r="AG59" s="490"/>
      <c r="AH59" s="475"/>
      <c r="AI59" s="474"/>
      <c r="AJ59" s="474"/>
      <c r="AK59" s="474"/>
      <c r="AL59" s="474"/>
      <c r="AM59" s="490"/>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row>
    <row r="60" spans="1:80" x14ac:dyDescent="0.25">
      <c r="A60" s="56"/>
      <c r="B60" s="56"/>
      <c r="C60" s="56"/>
      <c r="D60" s="56"/>
      <c r="E60" s="56"/>
      <c r="F60" s="56"/>
      <c r="G60" s="56"/>
      <c r="H60" s="56"/>
      <c r="I60" s="56"/>
      <c r="J60" s="475"/>
      <c r="K60" s="474"/>
      <c r="L60" s="474"/>
      <c r="M60" s="474"/>
      <c r="N60" s="474"/>
      <c r="O60" s="490"/>
      <c r="P60" s="475"/>
      <c r="Q60" s="474"/>
      <c r="R60" s="474"/>
      <c r="S60" s="474"/>
      <c r="T60" s="474"/>
      <c r="U60" s="490"/>
      <c r="V60" s="475"/>
      <c r="W60" s="474"/>
      <c r="X60" s="474"/>
      <c r="Y60" s="474"/>
      <c r="Z60" s="474"/>
      <c r="AA60" s="490"/>
      <c r="AB60" s="475"/>
      <c r="AC60" s="474"/>
      <c r="AD60" s="474"/>
      <c r="AE60" s="474"/>
      <c r="AF60" s="474"/>
      <c r="AG60" s="490"/>
      <c r="AH60" s="475"/>
      <c r="AI60" s="474"/>
      <c r="AJ60" s="474"/>
      <c r="AK60" s="474"/>
      <c r="AL60" s="474"/>
      <c r="AM60" s="490"/>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row>
    <row r="61" spans="1:80" ht="15.75" thickBot="1" x14ac:dyDescent="0.3">
      <c r="A61" s="56"/>
      <c r="B61" s="56"/>
      <c r="C61" s="56"/>
      <c r="D61" s="56"/>
      <c r="E61" s="56"/>
      <c r="F61" s="56"/>
      <c r="G61" s="56"/>
      <c r="H61" s="56"/>
      <c r="I61" s="56"/>
      <c r="J61" s="476"/>
      <c r="K61" s="477"/>
      <c r="L61" s="477"/>
      <c r="M61" s="477"/>
      <c r="N61" s="477"/>
      <c r="O61" s="491"/>
      <c r="P61" s="476"/>
      <c r="Q61" s="477"/>
      <c r="R61" s="477"/>
      <c r="S61" s="477"/>
      <c r="T61" s="477"/>
      <c r="U61" s="491"/>
      <c r="V61" s="476"/>
      <c r="W61" s="477"/>
      <c r="X61" s="477"/>
      <c r="Y61" s="477"/>
      <c r="Z61" s="477"/>
      <c r="AA61" s="491"/>
      <c r="AB61" s="476"/>
      <c r="AC61" s="477"/>
      <c r="AD61" s="477"/>
      <c r="AE61" s="477"/>
      <c r="AF61" s="477"/>
      <c r="AG61" s="491"/>
      <c r="AH61" s="476"/>
      <c r="AI61" s="477"/>
      <c r="AJ61" s="477"/>
      <c r="AK61" s="477"/>
      <c r="AL61" s="477"/>
      <c r="AM61" s="491"/>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row>
    <row r="62" spans="1:80" x14ac:dyDescent="0.2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row>
    <row r="63" spans="1:80" ht="15" customHeight="1" x14ac:dyDescent="0.25">
      <c r="A63" s="56"/>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56"/>
      <c r="AV63" s="56"/>
      <c r="AW63" s="56"/>
      <c r="AX63" s="56"/>
      <c r="AY63" s="56"/>
      <c r="AZ63" s="56"/>
      <c r="BA63" s="56"/>
      <c r="BB63" s="56"/>
      <c r="BC63" s="56"/>
      <c r="BD63" s="56"/>
      <c r="BE63" s="56"/>
      <c r="BF63" s="56"/>
      <c r="BG63" s="56"/>
      <c r="BH63" s="56"/>
    </row>
    <row r="64" spans="1:80" ht="15" customHeight="1" x14ac:dyDescent="0.25">
      <c r="A64" s="56"/>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56"/>
      <c r="AV64" s="56"/>
      <c r="AW64" s="56"/>
      <c r="AX64" s="56"/>
      <c r="AY64" s="56"/>
      <c r="AZ64" s="56"/>
      <c r="BA64" s="56"/>
      <c r="BB64" s="56"/>
      <c r="BC64" s="56"/>
      <c r="BD64" s="56"/>
      <c r="BE64" s="56"/>
      <c r="BF64" s="56"/>
      <c r="BG64" s="56"/>
      <c r="BH64" s="56"/>
    </row>
    <row r="65" spans="1:60" x14ac:dyDescent="0.25">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row>
    <row r="66" spans="1:60" x14ac:dyDescent="0.25">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row>
    <row r="67" spans="1:60" x14ac:dyDescent="0.25">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row>
    <row r="68" spans="1:60" x14ac:dyDescent="0.25">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row>
    <row r="69" spans="1:60" x14ac:dyDescent="0.25">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row>
    <row r="70" spans="1:60" x14ac:dyDescent="0.25">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row>
    <row r="71" spans="1:60" x14ac:dyDescent="0.25">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row>
    <row r="72" spans="1:60" x14ac:dyDescent="0.25">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row>
    <row r="73" spans="1:60" x14ac:dyDescent="0.25">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row>
    <row r="74" spans="1:60" x14ac:dyDescent="0.25">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row>
    <row r="75" spans="1:60" x14ac:dyDescent="0.25">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row>
    <row r="76" spans="1:60" x14ac:dyDescent="0.25">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row>
    <row r="77" spans="1:60" x14ac:dyDescent="0.25">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row>
    <row r="78" spans="1:60" x14ac:dyDescent="0.25">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row>
    <row r="79" spans="1:60" x14ac:dyDescent="0.25">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row>
    <row r="80" spans="1:60" x14ac:dyDescent="0.25">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row>
    <row r="81" spans="1:60" x14ac:dyDescent="0.25">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row>
    <row r="82" spans="1:60" x14ac:dyDescent="0.25">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row>
    <row r="83" spans="1:60" x14ac:dyDescent="0.25">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row>
    <row r="84" spans="1:60" x14ac:dyDescent="0.25">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row>
    <row r="85" spans="1:60" x14ac:dyDescent="0.25">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row>
    <row r="86" spans="1:60" x14ac:dyDescent="0.25">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row>
    <row r="87" spans="1:60" x14ac:dyDescent="0.25">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row>
    <row r="88" spans="1:60" x14ac:dyDescent="0.25">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row>
    <row r="89" spans="1:60" x14ac:dyDescent="0.25">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row>
    <row r="90" spans="1:60" x14ac:dyDescent="0.25">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row>
    <row r="91" spans="1:60" x14ac:dyDescent="0.25">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row>
    <row r="92" spans="1:60" x14ac:dyDescent="0.25">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row>
    <row r="93" spans="1:60" x14ac:dyDescent="0.25">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row>
    <row r="94" spans="1:60" x14ac:dyDescent="0.25">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row>
    <row r="95" spans="1:60" x14ac:dyDescent="0.25">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row>
    <row r="96" spans="1:60" x14ac:dyDescent="0.25">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row>
    <row r="97" spans="1:60" x14ac:dyDescent="0.25">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row>
    <row r="98" spans="1:60" x14ac:dyDescent="0.25">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row>
    <row r="99" spans="1:60" x14ac:dyDescent="0.25">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row>
    <row r="100" spans="1:60" x14ac:dyDescent="0.25">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row>
    <row r="101" spans="1:60" x14ac:dyDescent="0.25">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row>
    <row r="102" spans="1:60" x14ac:dyDescent="0.25">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row>
    <row r="103" spans="1:60" x14ac:dyDescent="0.25">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row>
    <row r="104" spans="1:60" x14ac:dyDescent="0.25">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row>
    <row r="105" spans="1:60" x14ac:dyDescent="0.25">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row>
    <row r="106" spans="1:60" x14ac:dyDescent="0.25">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row>
    <row r="107" spans="1:60" x14ac:dyDescent="0.25">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row>
    <row r="108" spans="1:60" x14ac:dyDescent="0.25">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row>
    <row r="109" spans="1:60" x14ac:dyDescent="0.25">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row>
    <row r="110" spans="1:60" x14ac:dyDescent="0.25">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row>
    <row r="111" spans="1:60" x14ac:dyDescent="0.25">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row>
    <row r="112" spans="1:60" x14ac:dyDescent="0.25">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row>
    <row r="113" spans="1:60" x14ac:dyDescent="0.25">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row>
    <row r="114" spans="1:60" x14ac:dyDescent="0.25">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row>
    <row r="115" spans="1:60" x14ac:dyDescent="0.25">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row>
    <row r="116" spans="1:60" x14ac:dyDescent="0.25">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row>
    <row r="117" spans="1:60" x14ac:dyDescent="0.25">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row>
    <row r="118" spans="1:60" x14ac:dyDescent="0.25">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row>
    <row r="119" spans="1:60" x14ac:dyDescent="0.25">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row>
    <row r="120" spans="1:60" x14ac:dyDescent="0.25">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row>
    <row r="121" spans="1:60" x14ac:dyDescent="0.25">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row>
    <row r="122" spans="1:60" x14ac:dyDescent="0.25">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row>
    <row r="123" spans="1:60" x14ac:dyDescent="0.25">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row>
    <row r="124" spans="1:60" x14ac:dyDescent="0.25">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row>
    <row r="125" spans="1:60" x14ac:dyDescent="0.25">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row>
    <row r="126" spans="1:60" x14ac:dyDescent="0.25">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row>
    <row r="127" spans="1:60" x14ac:dyDescent="0.25">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row>
    <row r="128" spans="1:60" x14ac:dyDescent="0.25">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row>
    <row r="129" spans="1:60" x14ac:dyDescent="0.25">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row>
    <row r="130" spans="1:60" x14ac:dyDescent="0.25">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row>
    <row r="131" spans="1:60" x14ac:dyDescent="0.25">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row>
    <row r="132" spans="1:60" x14ac:dyDescent="0.25">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row>
    <row r="133" spans="1:60" x14ac:dyDescent="0.25">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row>
    <row r="134" spans="1:60" x14ac:dyDescent="0.25">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row>
    <row r="135" spans="1:60" x14ac:dyDescent="0.25">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row>
    <row r="136" spans="1:60" x14ac:dyDescent="0.25">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row>
    <row r="137" spans="1:60" x14ac:dyDescent="0.25">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row>
    <row r="138" spans="1:60" x14ac:dyDescent="0.25">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row>
    <row r="139" spans="1:60" x14ac:dyDescent="0.25">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row>
    <row r="140" spans="1:60" x14ac:dyDescent="0.25">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row>
    <row r="141" spans="1:60" x14ac:dyDescent="0.25">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row>
    <row r="142" spans="1:60" x14ac:dyDescent="0.25">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row>
    <row r="143" spans="1:60" x14ac:dyDescent="0.25">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row>
    <row r="144" spans="1:60" x14ac:dyDescent="0.25">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row>
    <row r="145" spans="1:60" x14ac:dyDescent="0.25">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row>
    <row r="146" spans="1:60" x14ac:dyDescent="0.25">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row>
    <row r="147" spans="1:60" x14ac:dyDescent="0.25">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c r="BC147" s="56"/>
      <c r="BD147" s="56"/>
      <c r="BE147" s="56"/>
      <c r="BF147" s="56"/>
      <c r="BG147" s="56"/>
      <c r="BH147" s="56"/>
    </row>
    <row r="148" spans="1:60" x14ac:dyDescent="0.25">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row>
    <row r="149" spans="1:60" x14ac:dyDescent="0.25">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row>
    <row r="150" spans="1:60" x14ac:dyDescent="0.25">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row>
    <row r="151" spans="1:60" x14ac:dyDescent="0.25">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row>
    <row r="152" spans="1:60" x14ac:dyDescent="0.25">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row>
    <row r="153" spans="1:60" x14ac:dyDescent="0.25">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row>
    <row r="154" spans="1:60" x14ac:dyDescent="0.25">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row>
    <row r="155" spans="1:60" x14ac:dyDescent="0.25">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row>
    <row r="156" spans="1:60" x14ac:dyDescent="0.25">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row>
    <row r="157" spans="1:60" x14ac:dyDescent="0.25">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row>
    <row r="158" spans="1:60" x14ac:dyDescent="0.25">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row>
    <row r="159" spans="1:60" x14ac:dyDescent="0.25">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row>
    <row r="160" spans="1:60" x14ac:dyDescent="0.25">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row>
    <row r="161" spans="1:60" x14ac:dyDescent="0.25">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56"/>
      <c r="BH161" s="56"/>
    </row>
    <row r="162" spans="1:60" x14ac:dyDescent="0.25">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row>
    <row r="163" spans="1:60" x14ac:dyDescent="0.25">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row>
    <row r="164" spans="1:60" x14ac:dyDescent="0.25">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row>
    <row r="165" spans="1:60" x14ac:dyDescent="0.25">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row>
    <row r="166" spans="1:60" x14ac:dyDescent="0.25">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row>
    <row r="167" spans="1:60" x14ac:dyDescent="0.25">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row>
    <row r="168" spans="1:60" x14ac:dyDescent="0.25">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row>
    <row r="169" spans="1:60" x14ac:dyDescent="0.25">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row>
    <row r="170" spans="1:60" x14ac:dyDescent="0.25">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row>
    <row r="171" spans="1:60" x14ac:dyDescent="0.25">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row>
    <row r="172" spans="1:60" x14ac:dyDescent="0.25">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row>
    <row r="173" spans="1:60" x14ac:dyDescent="0.25">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row>
    <row r="174" spans="1:60" x14ac:dyDescent="0.25">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56"/>
    </row>
    <row r="175" spans="1:60" x14ac:dyDescent="0.25">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56"/>
      <c r="BG175" s="56"/>
      <c r="BH175" s="56"/>
    </row>
    <row r="176" spans="1:60" x14ac:dyDescent="0.25">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56"/>
      <c r="BH176" s="56"/>
    </row>
    <row r="177" spans="1:60" x14ac:dyDescent="0.25">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56"/>
    </row>
    <row r="178" spans="1:60" x14ac:dyDescent="0.25">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row>
    <row r="179" spans="1:60" x14ac:dyDescent="0.25">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row>
    <row r="180" spans="1:60" x14ac:dyDescent="0.25">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row>
    <row r="181" spans="1:60" x14ac:dyDescent="0.25">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row>
    <row r="182" spans="1:60" x14ac:dyDescent="0.25">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row>
    <row r="183" spans="1:60" x14ac:dyDescent="0.25">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row>
    <row r="184" spans="1:60" x14ac:dyDescent="0.25">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row>
    <row r="185" spans="1:60" x14ac:dyDescent="0.25">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row>
    <row r="186" spans="1:60" x14ac:dyDescent="0.25">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row>
    <row r="187" spans="1:60" x14ac:dyDescent="0.25">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56"/>
      <c r="BH187" s="56"/>
    </row>
    <row r="188" spans="1:60" x14ac:dyDescent="0.25">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row>
    <row r="189" spans="1:60" x14ac:dyDescent="0.25">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row>
    <row r="190" spans="1:60" x14ac:dyDescent="0.25">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row>
    <row r="191" spans="1:60" x14ac:dyDescent="0.25">
      <c r="A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56"/>
      <c r="BH191" s="56"/>
    </row>
    <row r="192" spans="1:60" x14ac:dyDescent="0.25">
      <c r="A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56"/>
      <c r="BH192" s="56"/>
    </row>
    <row r="193" spans="1:60" x14ac:dyDescent="0.25">
      <c r="A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56"/>
      <c r="BH193" s="56"/>
    </row>
    <row r="194" spans="1:60" x14ac:dyDescent="0.25">
      <c r="A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row>
    <row r="195" spans="1:60" x14ac:dyDescent="0.25">
      <c r="A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56"/>
      <c r="BH195" s="56"/>
    </row>
    <row r="196" spans="1:60" x14ac:dyDescent="0.25">
      <c r="A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row>
    <row r="197" spans="1:60" x14ac:dyDescent="0.25">
      <c r="A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56"/>
      <c r="BD197" s="56"/>
      <c r="BE197" s="56"/>
      <c r="BF197" s="56"/>
      <c r="BG197" s="56"/>
      <c r="BH197" s="56"/>
    </row>
    <row r="198" spans="1:60" x14ac:dyDescent="0.25">
      <c r="A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56"/>
      <c r="BG198" s="56"/>
      <c r="BH198" s="56"/>
    </row>
    <row r="199" spans="1:60" x14ac:dyDescent="0.25">
      <c r="A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c r="AS199" s="56"/>
      <c r="AT199" s="56"/>
      <c r="AU199" s="56"/>
      <c r="AV199" s="56"/>
      <c r="AW199" s="56"/>
      <c r="AX199" s="56"/>
      <c r="AY199" s="56"/>
      <c r="AZ199" s="56"/>
      <c r="BA199" s="56"/>
      <c r="BB199" s="56"/>
      <c r="BC199" s="56"/>
      <c r="BD199" s="56"/>
      <c r="BE199" s="56"/>
      <c r="BF199" s="56"/>
      <c r="BG199" s="56"/>
      <c r="BH199" s="56"/>
    </row>
    <row r="200" spans="1:60" x14ac:dyDescent="0.25">
      <c r="A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6"/>
      <c r="BE200" s="56"/>
      <c r="BF200" s="56"/>
      <c r="BG200" s="56"/>
      <c r="BH200" s="56"/>
    </row>
    <row r="201" spans="1:60" x14ac:dyDescent="0.25">
      <c r="A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c r="AS201" s="56"/>
      <c r="AT201" s="56"/>
      <c r="AU201" s="56"/>
      <c r="AV201" s="56"/>
      <c r="AW201" s="56"/>
      <c r="AX201" s="56"/>
      <c r="AY201" s="56"/>
      <c r="AZ201" s="56"/>
      <c r="BA201" s="56"/>
      <c r="BB201" s="56"/>
      <c r="BC201" s="56"/>
      <c r="BD201" s="56"/>
      <c r="BE201" s="56"/>
      <c r="BF201" s="56"/>
      <c r="BG201" s="56"/>
      <c r="BH201" s="56"/>
    </row>
    <row r="202" spans="1:60" x14ac:dyDescent="0.25">
      <c r="A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row>
    <row r="203" spans="1:60" x14ac:dyDescent="0.25">
      <c r="A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row>
    <row r="204" spans="1:60" x14ac:dyDescent="0.25">
      <c r="A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row>
    <row r="205" spans="1:60" x14ac:dyDescent="0.25">
      <c r="A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c r="AS205" s="56"/>
      <c r="AT205" s="56"/>
      <c r="AU205" s="56"/>
      <c r="AV205" s="56"/>
      <c r="AW205" s="56"/>
      <c r="AX205" s="56"/>
      <c r="AY205" s="56"/>
      <c r="AZ205" s="56"/>
      <c r="BA205" s="56"/>
      <c r="BB205" s="56"/>
      <c r="BC205" s="56"/>
      <c r="BD205" s="56"/>
      <c r="BE205" s="56"/>
      <c r="BF205" s="56"/>
      <c r="BG205" s="56"/>
      <c r="BH205" s="56"/>
    </row>
    <row r="206" spans="1:60" x14ac:dyDescent="0.25">
      <c r="A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c r="AS206" s="56"/>
      <c r="AT206" s="56"/>
      <c r="AU206" s="56"/>
      <c r="AV206" s="56"/>
      <c r="AW206" s="56"/>
      <c r="AX206" s="56"/>
      <c r="AY206" s="56"/>
      <c r="AZ206" s="56"/>
      <c r="BA206" s="56"/>
      <c r="BB206" s="56"/>
      <c r="BC206" s="56"/>
      <c r="BD206" s="56"/>
      <c r="BE206" s="56"/>
      <c r="BF206" s="56"/>
      <c r="BG206" s="56"/>
      <c r="BH206" s="56"/>
    </row>
    <row r="207" spans="1:60" x14ac:dyDescent="0.25">
      <c r="A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c r="AS207" s="56"/>
      <c r="AT207" s="56"/>
      <c r="AU207" s="56"/>
      <c r="AV207" s="56"/>
      <c r="AW207" s="56"/>
      <c r="AX207" s="56"/>
      <c r="AY207" s="56"/>
      <c r="AZ207" s="56"/>
      <c r="BA207" s="56"/>
      <c r="BB207" s="56"/>
      <c r="BC207" s="56"/>
      <c r="BD207" s="56"/>
      <c r="BE207" s="56"/>
      <c r="BF207" s="56"/>
      <c r="BG207" s="56"/>
      <c r="BH207" s="56"/>
    </row>
    <row r="208" spans="1:60" x14ac:dyDescent="0.25">
      <c r="A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c r="AS208" s="56"/>
      <c r="AT208" s="56"/>
      <c r="AU208" s="56"/>
      <c r="AV208" s="56"/>
      <c r="AW208" s="56"/>
      <c r="AX208" s="56"/>
      <c r="AY208" s="56"/>
      <c r="AZ208" s="56"/>
      <c r="BA208" s="56"/>
      <c r="BB208" s="56"/>
      <c r="BC208" s="56"/>
      <c r="BD208" s="56"/>
      <c r="BE208" s="56"/>
      <c r="BF208" s="56"/>
      <c r="BG208" s="56"/>
      <c r="BH208" s="56"/>
    </row>
    <row r="209" spans="1:60" x14ac:dyDescent="0.25">
      <c r="A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c r="AS209" s="56"/>
      <c r="AT209" s="56"/>
      <c r="AU209" s="56"/>
      <c r="AV209" s="56"/>
      <c r="AW209" s="56"/>
      <c r="AX209" s="56"/>
      <c r="AY209" s="56"/>
      <c r="AZ209" s="56"/>
      <c r="BA209" s="56"/>
      <c r="BB209" s="56"/>
      <c r="BC209" s="56"/>
      <c r="BD209" s="56"/>
      <c r="BE209" s="56"/>
      <c r="BF209" s="56"/>
      <c r="BG209" s="56"/>
      <c r="BH209" s="56"/>
    </row>
    <row r="210" spans="1:60" x14ac:dyDescent="0.25">
      <c r="A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56"/>
      <c r="BG210" s="56"/>
      <c r="BH210" s="56"/>
    </row>
    <row r="211" spans="1:60" x14ac:dyDescent="0.25">
      <c r="A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c r="AS211" s="56"/>
      <c r="AT211" s="56"/>
      <c r="AU211" s="56"/>
      <c r="AV211" s="56"/>
      <c r="AW211" s="56"/>
      <c r="AX211" s="56"/>
      <c r="AY211" s="56"/>
      <c r="AZ211" s="56"/>
      <c r="BA211" s="56"/>
      <c r="BB211" s="56"/>
      <c r="BC211" s="56"/>
      <c r="BD211" s="56"/>
      <c r="BE211" s="56"/>
      <c r="BF211" s="56"/>
      <c r="BG211" s="56"/>
      <c r="BH211" s="56"/>
    </row>
    <row r="212" spans="1:60" x14ac:dyDescent="0.25">
      <c r="A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c r="AS212" s="56"/>
      <c r="AT212" s="56"/>
      <c r="AU212" s="56"/>
      <c r="AV212" s="56"/>
      <c r="AW212" s="56"/>
      <c r="AX212" s="56"/>
      <c r="AY212" s="56"/>
      <c r="AZ212" s="56"/>
      <c r="BA212" s="56"/>
      <c r="BB212" s="56"/>
      <c r="BC212" s="56"/>
      <c r="BD212" s="56"/>
      <c r="BE212" s="56"/>
      <c r="BF212" s="56"/>
      <c r="BG212" s="56"/>
      <c r="BH212" s="56"/>
    </row>
    <row r="213" spans="1:60" x14ac:dyDescent="0.25">
      <c r="A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c r="AS213" s="56"/>
      <c r="AT213" s="56"/>
      <c r="AU213" s="56"/>
      <c r="AV213" s="56"/>
      <c r="AW213" s="56"/>
      <c r="AX213" s="56"/>
      <c r="AY213" s="56"/>
      <c r="AZ213" s="56"/>
      <c r="BA213" s="56"/>
      <c r="BB213" s="56"/>
      <c r="BC213" s="56"/>
      <c r="BD213" s="56"/>
      <c r="BE213" s="56"/>
      <c r="BF213" s="56"/>
      <c r="BG213" s="56"/>
      <c r="BH213" s="56"/>
    </row>
    <row r="214" spans="1:60" x14ac:dyDescent="0.25">
      <c r="A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c r="AS214" s="56"/>
      <c r="AT214" s="56"/>
      <c r="AU214" s="56"/>
      <c r="AV214" s="56"/>
      <c r="AW214" s="56"/>
      <c r="AX214" s="56"/>
      <c r="AY214" s="56"/>
      <c r="AZ214" s="56"/>
      <c r="BA214" s="56"/>
      <c r="BB214" s="56"/>
      <c r="BC214" s="56"/>
      <c r="BD214" s="56"/>
      <c r="BE214" s="56"/>
      <c r="BF214" s="56"/>
      <c r="BG214" s="56"/>
      <c r="BH214" s="56"/>
    </row>
    <row r="215" spans="1:60" x14ac:dyDescent="0.25">
      <c r="A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c r="AS215" s="56"/>
      <c r="AT215" s="56"/>
      <c r="AU215" s="56"/>
      <c r="AV215" s="56"/>
      <c r="AW215" s="56"/>
      <c r="AX215" s="56"/>
      <c r="AY215" s="56"/>
      <c r="AZ215" s="56"/>
      <c r="BA215" s="56"/>
      <c r="BB215" s="56"/>
      <c r="BC215" s="56"/>
      <c r="BD215" s="56"/>
      <c r="BE215" s="56"/>
      <c r="BF215" s="56"/>
      <c r="BG215" s="56"/>
      <c r="BH215" s="56"/>
    </row>
    <row r="216" spans="1:60" x14ac:dyDescent="0.25">
      <c r="A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c r="AS216" s="56"/>
      <c r="AT216" s="56"/>
      <c r="AU216" s="56"/>
      <c r="AV216" s="56"/>
      <c r="AW216" s="56"/>
      <c r="AX216" s="56"/>
      <c r="AY216" s="56"/>
      <c r="AZ216" s="56"/>
      <c r="BA216" s="56"/>
      <c r="BB216" s="56"/>
      <c r="BC216" s="56"/>
      <c r="BD216" s="56"/>
      <c r="BE216" s="56"/>
      <c r="BF216" s="56"/>
      <c r="BG216" s="56"/>
      <c r="BH216" s="56"/>
    </row>
    <row r="217" spans="1:60" x14ac:dyDescent="0.25">
      <c r="A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c r="AS217" s="56"/>
      <c r="AT217" s="56"/>
      <c r="AU217" s="56"/>
      <c r="AV217" s="56"/>
      <c r="AW217" s="56"/>
      <c r="AX217" s="56"/>
      <c r="AY217" s="56"/>
      <c r="AZ217" s="56"/>
      <c r="BA217" s="56"/>
      <c r="BB217" s="56"/>
      <c r="BC217" s="56"/>
      <c r="BD217" s="56"/>
      <c r="BE217" s="56"/>
      <c r="BF217" s="56"/>
      <c r="BG217" s="56"/>
      <c r="BH217" s="56"/>
    </row>
    <row r="218" spans="1:60" x14ac:dyDescent="0.25">
      <c r="A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c r="AS218" s="56"/>
      <c r="AT218" s="56"/>
      <c r="AU218" s="56"/>
      <c r="AV218" s="56"/>
      <c r="AW218" s="56"/>
      <c r="AX218" s="56"/>
      <c r="AY218" s="56"/>
      <c r="AZ218" s="56"/>
      <c r="BA218" s="56"/>
      <c r="BB218" s="56"/>
      <c r="BC218" s="56"/>
      <c r="BD218" s="56"/>
      <c r="BE218" s="56"/>
      <c r="BF218" s="56"/>
      <c r="BG218" s="56"/>
      <c r="BH218" s="56"/>
    </row>
    <row r="219" spans="1:60" x14ac:dyDescent="0.25">
      <c r="A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c r="AS219" s="56"/>
      <c r="AT219" s="56"/>
      <c r="AU219" s="56"/>
      <c r="AV219" s="56"/>
      <c r="AW219" s="56"/>
      <c r="AX219" s="56"/>
      <c r="AY219" s="56"/>
      <c r="AZ219" s="56"/>
      <c r="BA219" s="56"/>
      <c r="BB219" s="56"/>
      <c r="BC219" s="56"/>
      <c r="BD219" s="56"/>
      <c r="BE219" s="56"/>
      <c r="BF219" s="56"/>
      <c r="BG219" s="56"/>
      <c r="BH219" s="56"/>
    </row>
    <row r="220" spans="1:60" x14ac:dyDescent="0.25">
      <c r="A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row>
    <row r="221" spans="1:60" x14ac:dyDescent="0.25">
      <c r="A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c r="AS221" s="56"/>
      <c r="AT221" s="56"/>
      <c r="AU221" s="56"/>
      <c r="AV221" s="56"/>
      <c r="AW221" s="56"/>
      <c r="AX221" s="56"/>
      <c r="AY221" s="56"/>
      <c r="AZ221" s="56"/>
      <c r="BA221" s="56"/>
      <c r="BB221" s="56"/>
      <c r="BC221" s="56"/>
      <c r="BD221" s="56"/>
      <c r="BE221" s="56"/>
      <c r="BF221" s="56"/>
      <c r="BG221" s="56"/>
      <c r="BH221" s="56"/>
    </row>
    <row r="222" spans="1:60" x14ac:dyDescent="0.25">
      <c r="A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c r="AS222" s="56"/>
      <c r="AT222" s="56"/>
      <c r="AU222" s="56"/>
      <c r="AV222" s="56"/>
      <c r="AW222" s="56"/>
      <c r="AX222" s="56"/>
      <c r="AY222" s="56"/>
      <c r="AZ222" s="56"/>
      <c r="BA222" s="56"/>
      <c r="BB222" s="56"/>
      <c r="BC222" s="56"/>
      <c r="BD222" s="56"/>
      <c r="BE222" s="56"/>
      <c r="BF222" s="56"/>
      <c r="BG222" s="56"/>
      <c r="BH222" s="56"/>
    </row>
    <row r="223" spans="1:60" x14ac:dyDescent="0.25">
      <c r="A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c r="AS223" s="56"/>
      <c r="AT223" s="56"/>
      <c r="AU223" s="56"/>
      <c r="AV223" s="56"/>
      <c r="AW223" s="56"/>
      <c r="AX223" s="56"/>
      <c r="AY223" s="56"/>
      <c r="AZ223" s="56"/>
      <c r="BA223" s="56"/>
      <c r="BB223" s="56"/>
      <c r="BC223" s="56"/>
      <c r="BD223" s="56"/>
      <c r="BE223" s="56"/>
      <c r="BF223" s="56"/>
      <c r="BG223" s="56"/>
      <c r="BH223" s="56"/>
    </row>
    <row r="224" spans="1:60" x14ac:dyDescent="0.25">
      <c r="A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c r="AS224" s="56"/>
      <c r="AT224" s="56"/>
      <c r="AU224" s="56"/>
      <c r="AV224" s="56"/>
      <c r="AW224" s="56"/>
      <c r="AX224" s="56"/>
      <c r="AY224" s="56"/>
      <c r="AZ224" s="56"/>
      <c r="BA224" s="56"/>
      <c r="BB224" s="56"/>
      <c r="BC224" s="56"/>
      <c r="BD224" s="56"/>
      <c r="BE224" s="56"/>
      <c r="BF224" s="56"/>
      <c r="BG224" s="56"/>
      <c r="BH224" s="56"/>
    </row>
    <row r="225" spans="1:60" x14ac:dyDescent="0.25">
      <c r="A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c r="AS225" s="56"/>
      <c r="AT225" s="56"/>
      <c r="AU225" s="56"/>
      <c r="AV225" s="56"/>
      <c r="AW225" s="56"/>
      <c r="AX225" s="56"/>
      <c r="AY225" s="56"/>
      <c r="AZ225" s="56"/>
      <c r="BA225" s="56"/>
      <c r="BB225" s="56"/>
      <c r="BC225" s="56"/>
      <c r="BD225" s="56"/>
      <c r="BE225" s="56"/>
      <c r="BF225" s="56"/>
      <c r="BG225" s="56"/>
      <c r="BH225" s="56"/>
    </row>
    <row r="226" spans="1:60" x14ac:dyDescent="0.25">
      <c r="A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row>
    <row r="227" spans="1:60" x14ac:dyDescent="0.25">
      <c r="A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c r="AS227" s="56"/>
      <c r="AT227" s="56"/>
      <c r="AU227" s="56"/>
      <c r="AV227" s="56"/>
      <c r="AW227" s="56"/>
      <c r="AX227" s="56"/>
      <c r="AY227" s="56"/>
      <c r="AZ227" s="56"/>
      <c r="BA227" s="56"/>
      <c r="BB227" s="56"/>
      <c r="BC227" s="56"/>
      <c r="BD227" s="56"/>
      <c r="BE227" s="56"/>
      <c r="BF227" s="56"/>
      <c r="BG227" s="56"/>
      <c r="BH227" s="56"/>
    </row>
    <row r="228" spans="1:60" x14ac:dyDescent="0.25">
      <c r="A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c r="AR228" s="56"/>
      <c r="AS228" s="56"/>
      <c r="AT228" s="56"/>
      <c r="AU228" s="56"/>
      <c r="AV228" s="56"/>
      <c r="AW228" s="56"/>
      <c r="AX228" s="56"/>
      <c r="AY228" s="56"/>
      <c r="AZ228" s="56"/>
      <c r="BA228" s="56"/>
      <c r="BB228" s="56"/>
      <c r="BC228" s="56"/>
      <c r="BD228" s="56"/>
      <c r="BE228" s="56"/>
      <c r="BF228" s="56"/>
      <c r="BG228" s="56"/>
      <c r="BH228" s="56"/>
    </row>
    <row r="229" spans="1:60" x14ac:dyDescent="0.25">
      <c r="A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c r="AR229" s="56"/>
      <c r="AS229" s="56"/>
      <c r="AT229" s="56"/>
      <c r="AU229" s="56"/>
      <c r="AV229" s="56"/>
      <c r="AW229" s="56"/>
      <c r="AX229" s="56"/>
      <c r="AY229" s="56"/>
      <c r="AZ229" s="56"/>
      <c r="BA229" s="56"/>
      <c r="BB229" s="56"/>
      <c r="BC229" s="56"/>
      <c r="BD229" s="56"/>
      <c r="BE229" s="56"/>
      <c r="BF229" s="56"/>
      <c r="BG229" s="56"/>
      <c r="BH229" s="56"/>
    </row>
    <row r="230" spans="1:60" x14ac:dyDescent="0.25">
      <c r="A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c r="AS230" s="56"/>
      <c r="AT230" s="56"/>
      <c r="AU230" s="56"/>
      <c r="AV230" s="56"/>
      <c r="AW230" s="56"/>
      <c r="AX230" s="56"/>
      <c r="AY230" s="56"/>
      <c r="AZ230" s="56"/>
      <c r="BA230" s="56"/>
      <c r="BB230" s="56"/>
      <c r="BC230" s="56"/>
      <c r="BD230" s="56"/>
      <c r="BE230" s="56"/>
      <c r="BF230" s="56"/>
      <c r="BG230" s="56"/>
      <c r="BH230" s="56"/>
    </row>
    <row r="231" spans="1:60" x14ac:dyDescent="0.25">
      <c r="A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c r="AR231" s="56"/>
      <c r="AS231" s="56"/>
      <c r="AT231" s="56"/>
      <c r="AU231" s="56"/>
      <c r="AV231" s="56"/>
      <c r="AW231" s="56"/>
      <c r="AX231" s="56"/>
      <c r="AY231" s="56"/>
      <c r="AZ231" s="56"/>
      <c r="BA231" s="56"/>
      <c r="BB231" s="56"/>
      <c r="BC231" s="56"/>
      <c r="BD231" s="56"/>
      <c r="BE231" s="56"/>
      <c r="BF231" s="56"/>
      <c r="BG231" s="56"/>
      <c r="BH231" s="56"/>
    </row>
    <row r="232" spans="1:60" x14ac:dyDescent="0.25">
      <c r="A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c r="AS232" s="56"/>
      <c r="AT232" s="56"/>
      <c r="AU232" s="56"/>
      <c r="AV232" s="56"/>
      <c r="AW232" s="56"/>
      <c r="AX232" s="56"/>
      <c r="AY232" s="56"/>
      <c r="AZ232" s="56"/>
      <c r="BA232" s="56"/>
      <c r="BB232" s="56"/>
      <c r="BC232" s="56"/>
      <c r="BD232" s="56"/>
      <c r="BE232" s="56"/>
      <c r="BF232" s="56"/>
      <c r="BG232" s="56"/>
      <c r="BH232" s="56"/>
    </row>
    <row r="233" spans="1:60" x14ac:dyDescent="0.25">
      <c r="A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c r="AR233" s="56"/>
      <c r="AS233" s="56"/>
      <c r="AT233" s="56"/>
      <c r="AU233" s="56"/>
      <c r="AV233" s="56"/>
      <c r="AW233" s="56"/>
      <c r="AX233" s="56"/>
      <c r="AY233" s="56"/>
      <c r="AZ233" s="56"/>
      <c r="BA233" s="56"/>
      <c r="BB233" s="56"/>
      <c r="BC233" s="56"/>
      <c r="BD233" s="56"/>
      <c r="BE233" s="56"/>
      <c r="BF233" s="56"/>
      <c r="BG233" s="56"/>
      <c r="BH233" s="56"/>
    </row>
    <row r="234" spans="1:60" x14ac:dyDescent="0.25">
      <c r="A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c r="AR234" s="56"/>
      <c r="AS234" s="56"/>
      <c r="AT234" s="56"/>
      <c r="AU234" s="56"/>
      <c r="AV234" s="56"/>
      <c r="AW234" s="56"/>
      <c r="AX234" s="56"/>
      <c r="AY234" s="56"/>
      <c r="AZ234" s="56"/>
      <c r="BA234" s="56"/>
      <c r="BB234" s="56"/>
      <c r="BC234" s="56"/>
      <c r="BD234" s="56"/>
      <c r="BE234" s="56"/>
      <c r="BF234" s="56"/>
      <c r="BG234" s="56"/>
      <c r="BH234" s="56"/>
    </row>
    <row r="235" spans="1:60" x14ac:dyDescent="0.25">
      <c r="A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c r="AS235" s="56"/>
      <c r="AT235" s="56"/>
      <c r="AU235" s="56"/>
      <c r="AV235" s="56"/>
      <c r="AW235" s="56"/>
      <c r="AX235" s="56"/>
      <c r="AY235" s="56"/>
      <c r="AZ235" s="56"/>
      <c r="BA235" s="56"/>
      <c r="BB235" s="56"/>
      <c r="BC235" s="56"/>
      <c r="BD235" s="56"/>
      <c r="BE235" s="56"/>
      <c r="BF235" s="56"/>
      <c r="BG235" s="56"/>
      <c r="BH235" s="56"/>
    </row>
    <row r="236" spans="1:60" x14ac:dyDescent="0.25">
      <c r="A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c r="AR236" s="56"/>
      <c r="AS236" s="56"/>
      <c r="AT236" s="56"/>
      <c r="AU236" s="56"/>
      <c r="AV236" s="56"/>
      <c r="AW236" s="56"/>
      <c r="AX236" s="56"/>
      <c r="AY236" s="56"/>
      <c r="AZ236" s="56"/>
      <c r="BA236" s="56"/>
      <c r="BB236" s="56"/>
      <c r="BC236" s="56"/>
      <c r="BD236" s="56"/>
      <c r="BE236" s="56"/>
      <c r="BF236" s="56"/>
      <c r="BG236" s="56"/>
      <c r="BH236" s="56"/>
    </row>
    <row r="237" spans="1:60" x14ac:dyDescent="0.25">
      <c r="A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c r="AQ237" s="56"/>
      <c r="AR237" s="56"/>
      <c r="AS237" s="56"/>
      <c r="AT237" s="56"/>
      <c r="AU237" s="56"/>
      <c r="AV237" s="56"/>
      <c r="AW237" s="56"/>
      <c r="AX237" s="56"/>
      <c r="AY237" s="56"/>
      <c r="AZ237" s="56"/>
      <c r="BA237" s="56"/>
      <c r="BB237" s="56"/>
      <c r="BC237" s="56"/>
      <c r="BD237" s="56"/>
      <c r="BE237" s="56"/>
      <c r="BF237" s="56"/>
      <c r="BG237" s="56"/>
      <c r="BH237" s="56"/>
    </row>
    <row r="238" spans="1:60" x14ac:dyDescent="0.25">
      <c r="A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c r="AS238" s="56"/>
      <c r="AT238" s="56"/>
      <c r="AU238" s="56"/>
      <c r="AV238" s="56"/>
      <c r="AW238" s="56"/>
      <c r="AX238" s="56"/>
      <c r="AY238" s="56"/>
      <c r="AZ238" s="56"/>
      <c r="BA238" s="56"/>
      <c r="BB238" s="56"/>
      <c r="BC238" s="56"/>
      <c r="BD238" s="56"/>
      <c r="BE238" s="56"/>
      <c r="BF238" s="56"/>
      <c r="BG238" s="56"/>
      <c r="BH238" s="56"/>
    </row>
    <row r="239" spans="1:60" x14ac:dyDescent="0.25">
      <c r="A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c r="AR239" s="56"/>
      <c r="AS239" s="56"/>
      <c r="AT239" s="56"/>
      <c r="AU239" s="56"/>
      <c r="AV239" s="56"/>
      <c r="AW239" s="56"/>
      <c r="AX239" s="56"/>
      <c r="AY239" s="56"/>
      <c r="AZ239" s="56"/>
      <c r="BA239" s="56"/>
      <c r="BB239" s="56"/>
      <c r="BC239" s="56"/>
      <c r="BD239" s="56"/>
      <c r="BE239" s="56"/>
      <c r="BF239" s="56"/>
      <c r="BG239" s="56"/>
      <c r="BH239" s="56"/>
    </row>
    <row r="240" spans="1:60" x14ac:dyDescent="0.25">
      <c r="A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c r="AS240" s="56"/>
      <c r="AT240" s="56"/>
      <c r="AU240" s="56"/>
      <c r="AV240" s="56"/>
      <c r="AW240" s="56"/>
      <c r="AX240" s="56"/>
      <c r="AY240" s="56"/>
      <c r="AZ240" s="56"/>
      <c r="BA240" s="56"/>
      <c r="BB240" s="56"/>
      <c r="BC240" s="56"/>
      <c r="BD240" s="56"/>
      <c r="BE240" s="56"/>
      <c r="BF240" s="56"/>
      <c r="BG240" s="56"/>
      <c r="BH240" s="56"/>
    </row>
    <row r="241" spans="1:60" x14ac:dyDescent="0.25">
      <c r="A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c r="AS241" s="56"/>
      <c r="AT241" s="56"/>
      <c r="AU241" s="56"/>
      <c r="AV241" s="56"/>
      <c r="AW241" s="56"/>
      <c r="AX241" s="56"/>
      <c r="AY241" s="56"/>
      <c r="AZ241" s="56"/>
      <c r="BA241" s="56"/>
      <c r="BB241" s="56"/>
      <c r="BC241" s="56"/>
      <c r="BD241" s="56"/>
      <c r="BE241" s="56"/>
      <c r="BF241" s="56"/>
      <c r="BG241" s="56"/>
      <c r="BH241" s="56"/>
    </row>
    <row r="242" spans="1:60" x14ac:dyDescent="0.25">
      <c r="A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c r="AR242" s="56"/>
      <c r="AS242" s="56"/>
      <c r="AT242" s="56"/>
      <c r="AU242" s="56"/>
      <c r="AV242" s="56"/>
      <c r="AW242" s="56"/>
      <c r="AX242" s="56"/>
      <c r="AY242" s="56"/>
      <c r="AZ242" s="56"/>
      <c r="BA242" s="56"/>
      <c r="BB242" s="56"/>
      <c r="BC242" s="56"/>
      <c r="BD242" s="56"/>
      <c r="BE242" s="56"/>
      <c r="BF242" s="56"/>
      <c r="BG242" s="56"/>
      <c r="BH242" s="56"/>
    </row>
    <row r="243" spans="1:60" x14ac:dyDescent="0.25">
      <c r="A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c r="AS243" s="56"/>
      <c r="AT243" s="56"/>
      <c r="AU243" s="56"/>
      <c r="AV243" s="56"/>
      <c r="AW243" s="56"/>
      <c r="AX243" s="56"/>
      <c r="AY243" s="56"/>
      <c r="AZ243" s="56"/>
      <c r="BA243" s="56"/>
      <c r="BB243" s="56"/>
      <c r="BC243" s="56"/>
      <c r="BD243" s="56"/>
      <c r="BE243" s="56"/>
      <c r="BF243" s="56"/>
      <c r="BG243" s="56"/>
      <c r="BH243" s="56"/>
    </row>
    <row r="244" spans="1:60" x14ac:dyDescent="0.25">
      <c r="A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c r="AR244" s="56"/>
      <c r="AS244" s="56"/>
      <c r="AT244" s="56"/>
      <c r="AU244" s="56"/>
      <c r="AV244" s="56"/>
      <c r="AW244" s="56"/>
      <c r="AX244" s="56"/>
      <c r="AY244" s="56"/>
      <c r="AZ244" s="56"/>
      <c r="BA244" s="56"/>
      <c r="BB244" s="56"/>
      <c r="BC244" s="56"/>
      <c r="BD244" s="56"/>
      <c r="BE244" s="56"/>
      <c r="BF244" s="56"/>
      <c r="BG244" s="56"/>
      <c r="BH244" s="56"/>
    </row>
    <row r="245" spans="1:60" x14ac:dyDescent="0.25">
      <c r="A245" s="56"/>
    </row>
    <row r="246" spans="1:60" x14ac:dyDescent="0.25">
      <c r="A246" s="56"/>
    </row>
    <row r="247" spans="1:60" x14ac:dyDescent="0.25">
      <c r="A247" s="56"/>
    </row>
    <row r="248" spans="1:60" x14ac:dyDescent="0.25">
      <c r="A248" s="56"/>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K55"/>
  <sheetViews>
    <sheetView zoomScale="90" zoomScaleNormal="90" workbookViewId="0">
      <selection activeCell="C7" sqref="C7"/>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56"/>
      <c r="B1" s="511" t="s">
        <v>388</v>
      </c>
      <c r="C1" s="511"/>
      <c r="D1" s="511"/>
      <c r="E1" s="56"/>
      <c r="F1" s="56"/>
      <c r="G1" s="56"/>
      <c r="H1" s="56"/>
      <c r="I1" s="56"/>
      <c r="J1" s="56"/>
      <c r="K1" s="56"/>
      <c r="L1" s="56"/>
      <c r="M1" s="56"/>
      <c r="N1" s="56"/>
      <c r="O1" s="56"/>
      <c r="P1" s="56"/>
      <c r="Q1" s="56"/>
      <c r="R1" s="56"/>
      <c r="S1" s="56"/>
      <c r="T1" s="56"/>
      <c r="U1" s="56"/>
      <c r="V1" s="56"/>
      <c r="W1" s="56"/>
      <c r="X1" s="56"/>
      <c r="Y1" s="56"/>
      <c r="Z1" s="56"/>
      <c r="AA1" s="56"/>
      <c r="AB1" s="56"/>
      <c r="AC1" s="56"/>
      <c r="AD1" s="56"/>
      <c r="AE1" s="56"/>
    </row>
    <row r="2" spans="1:37"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row>
    <row r="3" spans="1:37" ht="25.5" x14ac:dyDescent="0.25">
      <c r="A3" s="56"/>
      <c r="B3" s="5"/>
      <c r="C3" s="6" t="s">
        <v>389</v>
      </c>
      <c r="D3" s="6" t="s">
        <v>231</v>
      </c>
      <c r="E3" s="56"/>
      <c r="F3" s="56"/>
      <c r="G3" s="56"/>
      <c r="H3" s="56"/>
      <c r="I3" s="56"/>
      <c r="J3" s="56"/>
      <c r="K3" s="56"/>
      <c r="L3" s="56"/>
      <c r="M3" s="56"/>
      <c r="N3" s="56"/>
      <c r="O3" s="56"/>
      <c r="P3" s="56"/>
      <c r="Q3" s="56"/>
      <c r="R3" s="56"/>
      <c r="S3" s="56"/>
      <c r="T3" s="56"/>
      <c r="U3" s="56"/>
      <c r="V3" s="56"/>
      <c r="W3" s="56"/>
      <c r="X3" s="56"/>
      <c r="Y3" s="56"/>
      <c r="Z3" s="56"/>
      <c r="AA3" s="56"/>
      <c r="AB3" s="56"/>
      <c r="AC3" s="56"/>
      <c r="AD3" s="56"/>
      <c r="AE3" s="56"/>
    </row>
    <row r="4" spans="1:37" ht="51" x14ac:dyDescent="0.25">
      <c r="A4" s="56"/>
      <c r="B4" s="7" t="s">
        <v>390</v>
      </c>
      <c r="C4" s="8" t="s">
        <v>391</v>
      </c>
      <c r="D4" s="9">
        <v>0.2</v>
      </c>
      <c r="E4" s="56"/>
      <c r="F4" s="56"/>
      <c r="G4" s="56"/>
      <c r="H4" s="56"/>
      <c r="I4" s="56"/>
      <c r="J4" s="56"/>
      <c r="K4" s="56"/>
      <c r="L4" s="56"/>
      <c r="M4" s="56"/>
      <c r="N4" s="56"/>
      <c r="O4" s="56"/>
      <c r="P4" s="56"/>
      <c r="Q4" s="56"/>
      <c r="R4" s="56"/>
      <c r="S4" s="56"/>
      <c r="T4" s="56"/>
      <c r="U4" s="56"/>
      <c r="V4" s="56"/>
      <c r="W4" s="56"/>
      <c r="X4" s="56"/>
      <c r="Y4" s="56"/>
      <c r="Z4" s="56"/>
      <c r="AA4" s="56"/>
      <c r="AB4" s="56"/>
      <c r="AC4" s="56"/>
      <c r="AD4" s="56"/>
      <c r="AE4" s="56"/>
    </row>
    <row r="5" spans="1:37" ht="51" x14ac:dyDescent="0.25">
      <c r="A5" s="56"/>
      <c r="B5" s="10" t="s">
        <v>392</v>
      </c>
      <c r="C5" s="11" t="s">
        <v>393</v>
      </c>
      <c r="D5" s="12">
        <v>0.4</v>
      </c>
      <c r="E5" s="56"/>
      <c r="F5" s="56"/>
      <c r="G5" s="56"/>
      <c r="H5" s="56"/>
      <c r="I5" s="56"/>
      <c r="J5" s="56"/>
      <c r="K5" s="56"/>
      <c r="L5" s="56"/>
      <c r="M5" s="56"/>
      <c r="N5" s="56"/>
      <c r="O5" s="56"/>
      <c r="P5" s="56"/>
      <c r="Q5" s="56"/>
      <c r="R5" s="56"/>
      <c r="S5" s="56"/>
      <c r="T5" s="56"/>
      <c r="U5" s="56"/>
      <c r="V5" s="56"/>
      <c r="W5" s="56"/>
      <c r="X5" s="56"/>
      <c r="Y5" s="56"/>
      <c r="Z5" s="56"/>
      <c r="AA5" s="56"/>
      <c r="AB5" s="56"/>
      <c r="AC5" s="56"/>
      <c r="AD5" s="56"/>
      <c r="AE5" s="56"/>
    </row>
    <row r="6" spans="1:37" ht="51" x14ac:dyDescent="0.25">
      <c r="A6" s="56"/>
      <c r="B6" s="13" t="s">
        <v>394</v>
      </c>
      <c r="C6" s="11" t="s">
        <v>395</v>
      </c>
      <c r="D6" s="12">
        <v>0.6</v>
      </c>
      <c r="E6" s="56"/>
      <c r="F6" s="56"/>
      <c r="G6" s="56"/>
      <c r="H6" s="56"/>
      <c r="I6" s="56"/>
      <c r="J6" s="56"/>
      <c r="K6" s="56"/>
      <c r="L6" s="56"/>
      <c r="M6" s="56"/>
      <c r="N6" s="56"/>
      <c r="O6" s="56"/>
      <c r="P6" s="56"/>
      <c r="Q6" s="56"/>
      <c r="R6" s="56"/>
      <c r="S6" s="56"/>
      <c r="T6" s="56"/>
      <c r="U6" s="56"/>
      <c r="V6" s="56"/>
      <c r="W6" s="56"/>
      <c r="X6" s="56"/>
      <c r="Y6" s="56"/>
      <c r="Z6" s="56"/>
      <c r="AA6" s="56"/>
      <c r="AB6" s="56"/>
      <c r="AC6" s="56"/>
      <c r="AD6" s="56"/>
      <c r="AE6" s="56"/>
    </row>
    <row r="7" spans="1:37" ht="76.5" x14ac:dyDescent="0.25">
      <c r="A7" s="56"/>
      <c r="B7" s="14" t="s">
        <v>396</v>
      </c>
      <c r="C7" s="11" t="s">
        <v>397</v>
      </c>
      <c r="D7" s="12">
        <v>0.8</v>
      </c>
      <c r="E7" s="56"/>
      <c r="F7" s="56"/>
      <c r="G7" s="56"/>
      <c r="H7" s="56"/>
      <c r="I7" s="56"/>
      <c r="J7" s="56"/>
      <c r="K7" s="56"/>
      <c r="L7" s="56"/>
      <c r="M7" s="56"/>
      <c r="N7" s="56"/>
      <c r="O7" s="56"/>
      <c r="P7" s="56"/>
      <c r="Q7" s="56"/>
      <c r="R7" s="56"/>
      <c r="S7" s="56"/>
      <c r="T7" s="56"/>
      <c r="U7" s="56"/>
      <c r="V7" s="56"/>
      <c r="W7" s="56"/>
      <c r="X7" s="56"/>
      <c r="Y7" s="56"/>
      <c r="Z7" s="56"/>
      <c r="AA7" s="56"/>
      <c r="AB7" s="56"/>
      <c r="AC7" s="56"/>
      <c r="AD7" s="56"/>
      <c r="AE7" s="56"/>
    </row>
    <row r="8" spans="1:37" ht="51" x14ac:dyDescent="0.25">
      <c r="A8" s="56"/>
      <c r="B8" s="15" t="s">
        <v>398</v>
      </c>
      <c r="C8" s="11" t="s">
        <v>399</v>
      </c>
      <c r="D8" s="12">
        <v>1</v>
      </c>
      <c r="E8" s="56"/>
      <c r="F8" s="56"/>
      <c r="G8" s="56"/>
      <c r="H8" s="56"/>
      <c r="I8" s="56"/>
      <c r="J8" s="56"/>
      <c r="K8" s="56"/>
      <c r="L8" s="56"/>
      <c r="M8" s="56"/>
      <c r="N8" s="56"/>
      <c r="O8" s="56"/>
      <c r="P8" s="56"/>
      <c r="Q8" s="56"/>
      <c r="R8" s="56"/>
      <c r="S8" s="56"/>
      <c r="T8" s="56"/>
      <c r="U8" s="56"/>
      <c r="V8" s="56"/>
      <c r="W8" s="56"/>
      <c r="X8" s="56"/>
      <c r="Y8" s="56"/>
      <c r="Z8" s="56"/>
      <c r="AA8" s="56"/>
      <c r="AB8" s="56"/>
      <c r="AC8" s="56"/>
      <c r="AD8" s="56"/>
      <c r="AE8" s="56"/>
    </row>
    <row r="9" spans="1:37" x14ac:dyDescent="0.25">
      <c r="A9" s="56"/>
      <c r="B9" s="76"/>
      <c r="C9" s="76"/>
      <c r="D9" s="7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row>
    <row r="10" spans="1:37" ht="16.5" x14ac:dyDescent="0.25">
      <c r="A10" s="56"/>
      <c r="B10" s="77"/>
      <c r="C10" s="76"/>
      <c r="D10" s="7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row>
    <row r="11" spans="1:37" x14ac:dyDescent="0.25">
      <c r="A11" s="56"/>
      <c r="B11" s="76"/>
      <c r="C11" s="76"/>
      <c r="D11" s="7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row>
    <row r="12" spans="1:37" x14ac:dyDescent="0.25">
      <c r="A12" s="56"/>
      <c r="B12" s="76"/>
      <c r="C12" s="76"/>
      <c r="D12" s="7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row>
    <row r="13" spans="1:37" x14ac:dyDescent="0.25">
      <c r="A13" s="56"/>
      <c r="B13" s="76"/>
      <c r="C13" s="76"/>
      <c r="D13" s="7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row>
    <row r="14" spans="1:37" x14ac:dyDescent="0.25">
      <c r="A14" s="56"/>
      <c r="B14" s="76"/>
      <c r="C14" s="76"/>
      <c r="D14" s="7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row>
    <row r="15" spans="1:37" x14ac:dyDescent="0.25">
      <c r="A15" s="56"/>
      <c r="B15" s="76"/>
      <c r="C15" s="76"/>
      <c r="D15" s="7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row>
    <row r="16" spans="1:37" x14ac:dyDescent="0.25">
      <c r="A16" s="56"/>
      <c r="B16" s="76"/>
      <c r="C16" s="76"/>
      <c r="D16" s="7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row>
    <row r="17" spans="1:37" x14ac:dyDescent="0.25">
      <c r="A17" s="56"/>
      <c r="B17" s="76"/>
      <c r="C17" s="76"/>
      <c r="D17" s="7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row>
    <row r="18" spans="1:37" x14ac:dyDescent="0.25">
      <c r="A18" s="56"/>
      <c r="B18" s="76"/>
      <c r="C18" s="76"/>
      <c r="D18" s="7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row>
    <row r="19" spans="1:37" x14ac:dyDescent="0.25">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row>
    <row r="20" spans="1:37" x14ac:dyDescent="0.2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row>
    <row r="21" spans="1:37" x14ac:dyDescent="0.25">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row>
    <row r="22" spans="1:37" x14ac:dyDescent="0.25">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row>
    <row r="23" spans="1:37" x14ac:dyDescent="0.25">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row>
    <row r="24" spans="1:37" x14ac:dyDescent="0.25">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row>
    <row r="25" spans="1:37" x14ac:dyDescent="0.25">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row>
    <row r="26" spans="1:37" x14ac:dyDescent="0.25">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row>
    <row r="27" spans="1:37" x14ac:dyDescent="0.25">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row>
    <row r="28" spans="1:37" x14ac:dyDescent="0.25">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row>
    <row r="29" spans="1:37" x14ac:dyDescent="0.25">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row>
    <row r="30" spans="1:37" x14ac:dyDescent="0.25">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row>
    <row r="31" spans="1:37" x14ac:dyDescent="0.25">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row>
    <row r="32" spans="1:37" x14ac:dyDescent="0.25">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row>
    <row r="33" spans="1:31" x14ac:dyDescent="0.25">
      <c r="A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row>
    <row r="34" spans="1:31" x14ac:dyDescent="0.25">
      <c r="A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row>
    <row r="35" spans="1:31" x14ac:dyDescent="0.25">
      <c r="A35" s="56"/>
    </row>
    <row r="36" spans="1:31" x14ac:dyDescent="0.25">
      <c r="A36" s="56"/>
    </row>
    <row r="37" spans="1:31" x14ac:dyDescent="0.25">
      <c r="A37" s="56"/>
    </row>
    <row r="38" spans="1:31" x14ac:dyDescent="0.25">
      <c r="A38" s="56"/>
    </row>
    <row r="39" spans="1:31" x14ac:dyDescent="0.25">
      <c r="A39" s="56"/>
    </row>
    <row r="40" spans="1:31" x14ac:dyDescent="0.25">
      <c r="A40" s="56"/>
    </row>
    <row r="41" spans="1:31" x14ac:dyDescent="0.25">
      <c r="A41" s="56"/>
    </row>
    <row r="42" spans="1:31" x14ac:dyDescent="0.25">
      <c r="A42" s="56"/>
    </row>
    <row r="43" spans="1:31" x14ac:dyDescent="0.25">
      <c r="A43" s="56"/>
    </row>
    <row r="44" spans="1:31" x14ac:dyDescent="0.25">
      <c r="A44" s="56"/>
    </row>
    <row r="45" spans="1:31" x14ac:dyDescent="0.25">
      <c r="A45" s="56"/>
    </row>
    <row r="46" spans="1:31" x14ac:dyDescent="0.25">
      <c r="A46" s="56"/>
    </row>
    <row r="47" spans="1:31" x14ac:dyDescent="0.25">
      <c r="A47" s="56"/>
    </row>
    <row r="48" spans="1:31" x14ac:dyDescent="0.25">
      <c r="A48" s="56"/>
    </row>
    <row r="49" spans="1:1" x14ac:dyDescent="0.25">
      <c r="A49" s="56"/>
    </row>
    <row r="50" spans="1:1" x14ac:dyDescent="0.25">
      <c r="A50" s="56"/>
    </row>
    <row r="51" spans="1:1" x14ac:dyDescent="0.25">
      <c r="A51" s="56"/>
    </row>
    <row r="52" spans="1:1" x14ac:dyDescent="0.25">
      <c r="A52" s="56"/>
    </row>
    <row r="53" spans="1:1" x14ac:dyDescent="0.25">
      <c r="A53" s="56"/>
    </row>
    <row r="54" spans="1:1" x14ac:dyDescent="0.25">
      <c r="A54" s="56"/>
    </row>
    <row r="55" spans="1:1" x14ac:dyDescent="0.25">
      <c r="A55" s="56"/>
    </row>
  </sheetData>
  <mergeCells count="1">
    <mergeCell ref="B1: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698C21ADF809643BDA9225112B63919" ma:contentTypeVersion="17" ma:contentTypeDescription="Crear nuevo documento." ma:contentTypeScope="" ma:versionID="5f4c338def46bf5bf19214706667072e">
  <xsd:schema xmlns:xsd="http://www.w3.org/2001/XMLSchema" xmlns:xs="http://www.w3.org/2001/XMLSchema" xmlns:p="http://schemas.microsoft.com/office/2006/metadata/properties" xmlns:ns2="d37b1d50-af9c-447b-b1f1-aa01515899c9" xmlns:ns3="e65ea7b8-1bb6-4105-84f8-2ca17f785111" targetNamespace="http://schemas.microsoft.com/office/2006/metadata/properties" ma:root="true" ma:fieldsID="36e34f7391d6abe9540288c315af07fc" ns2:_="" ns3:_="">
    <xsd:import namespace="d37b1d50-af9c-447b-b1f1-aa01515899c9"/>
    <xsd:import namespace="e65ea7b8-1bb6-4105-84f8-2ca17f78511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DateTaken" minOccurs="0"/>
                <xsd:element ref="ns2:lcf76f155ced4ddcb4097134ff3c332f" minOccurs="0"/>
                <xsd:element ref="ns3: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7b1d50-af9c-447b-b1f1-aa01515899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5ea7b8-1bb6-4105-84f8-2ca17f785111"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bd6e9f0-ca35-4f38-96fe-5786f07db789}" ma:internalName="TaxCatchAll" ma:showField="CatchAllData" ma:web="e65ea7b8-1bb6-4105-84f8-2ca17f7851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37b1d50-af9c-447b-b1f1-aa01515899c9">
      <Terms xmlns="http://schemas.microsoft.com/office/infopath/2007/PartnerControls"/>
    </lcf76f155ced4ddcb4097134ff3c332f>
    <TaxCatchAll xmlns="e65ea7b8-1bb6-4105-84f8-2ca17f78511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FC540F-856C-406F-917F-4B7608A7E3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7b1d50-af9c-447b-b1f1-aa01515899c9"/>
    <ds:schemaRef ds:uri="e65ea7b8-1bb6-4105-84f8-2ca17f7851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E3ECCF-C36E-4F98-BDF7-961E9063E72D}">
  <ds:schemaRefs>
    <ds:schemaRef ds:uri="http://schemas.microsoft.com/office/2006/metadata/properties"/>
    <ds:schemaRef ds:uri="http://schemas.microsoft.com/office/infopath/2007/PartnerControls"/>
    <ds:schemaRef ds:uri="d37b1d50-af9c-447b-b1f1-aa01515899c9"/>
    <ds:schemaRef ds:uri="e65ea7b8-1bb6-4105-84f8-2ca17f785111"/>
  </ds:schemaRefs>
</ds:datastoreItem>
</file>

<file path=customXml/itemProps3.xml><?xml version="1.0" encoding="utf-8"?>
<ds:datastoreItem xmlns:ds="http://schemas.openxmlformats.org/officeDocument/2006/customXml" ds:itemID="{A54EA470-883D-4A5E-AB86-FAD80C2C9C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Intructivo</vt:lpstr>
      <vt:lpstr>CONTEXTO</vt:lpstr>
      <vt:lpstr> RIESGOS DE GESTION</vt:lpstr>
      <vt:lpstr>RIEGOS DE CORRUPCION</vt:lpstr>
      <vt:lpstr> RIESGOS SEGURIDAD INFORMACION</vt:lpstr>
      <vt:lpstr>OPORTUNIDADES</vt:lpstr>
      <vt:lpstr>Matriz Calor Inherente</vt:lpstr>
      <vt:lpstr>Matriz Calor Residual</vt:lpstr>
      <vt:lpstr>Tabla probabilidad</vt:lpstr>
      <vt:lpstr>Tabla Impacto</vt:lpstr>
      <vt:lpstr>Tabla Valoración controles</vt:lpstr>
      <vt:lpstr>seguridad info</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Luz Mary Palacios Castillo</cp:lastModifiedBy>
  <cp:revision/>
  <dcterms:created xsi:type="dcterms:W3CDTF">2020-03-24T23:12:47Z</dcterms:created>
  <dcterms:modified xsi:type="dcterms:W3CDTF">2024-01-16T17:16:08Z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2022-12-20T14:28:54Z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f0e27b27-4cf0-4dad-849b-c40d3d5b1b00</vt:lpwstr>
  </property>
  <property fmtid="{D5CDD505-2E9C-101B-9397-08002B2CF9AE}" pid="8" name="MSIP_Label_5fac521f-e930-485b-97f4-efbe7db8e98f_ContentBits">
    <vt:lpwstr>0</vt:lpwstr>
  </property>
  <property fmtid="{D5CDD505-2E9C-101B-9397-08002B2CF9AE}" pid="9" name="ContentTypeId">
    <vt:lpwstr>0x0101004698C21ADF809643BDA9225112B63919</vt:lpwstr>
  </property>
  <property fmtid="{D5CDD505-2E9C-101B-9397-08002B2CF9AE}" pid="10" name="MediaServiceImageTags">
    <vt:lpwstr/>
  </property>
</Properties>
</file>