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3D06039F-73D4-4645-BFFF-FA471647B3F7}"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E34" i="1" s="1"/>
  <c r="AA32" i="1"/>
  <c r="T32" i="1"/>
  <c r="AA31" i="1"/>
  <c r="T31" i="1"/>
  <c r="AI32" i="1" s="1"/>
  <c r="AH32" i="1" s="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I21" i="1" s="1"/>
  <c r="AH21" i="1" s="1"/>
  <c r="AA19" i="1"/>
  <c r="T19" i="1"/>
  <c r="AA18" i="1"/>
  <c r="T18" i="1"/>
  <c r="AA17" i="1"/>
  <c r="T17" i="1"/>
  <c r="K17" i="1"/>
  <c r="AA16" i="1"/>
  <c r="T16" i="1"/>
  <c r="AA15" i="1"/>
  <c r="T15" i="1"/>
  <c r="AA14" i="1"/>
  <c r="T14" i="1"/>
  <c r="AA13" i="1"/>
  <c r="T13" i="1"/>
  <c r="AA12" i="1"/>
  <c r="T12" i="1"/>
  <c r="AA11" i="1"/>
  <c r="T11" i="1"/>
  <c r="K11" i="1"/>
  <c r="AA10" i="1"/>
  <c r="T10" i="1"/>
  <c r="AA9" i="1"/>
  <c r="T9" i="1"/>
  <c r="AI10" i="1" s="1"/>
  <c r="AH10" i="1" s="1"/>
  <c r="AA8" i="1"/>
  <c r="T8" i="1"/>
  <c r="AA7" i="1"/>
  <c r="T7" i="1"/>
  <c r="AI8" i="1" s="1"/>
  <c r="AH8" i="1" s="1"/>
  <c r="AA6" i="1"/>
  <c r="T6" i="1"/>
  <c r="AA5" i="1"/>
  <c r="K5" i="1"/>
  <c r="L5" i="1" s="1"/>
  <c r="AI26" i="1" l="1"/>
  <c r="AH26" i="1" s="1"/>
  <c r="AI28" i="1"/>
  <c r="AH28" i="1" s="1"/>
  <c r="AI37" i="1"/>
  <c r="AH37" i="1" s="1"/>
  <c r="AI61" i="1"/>
  <c r="AH61" i="1" s="1"/>
  <c r="AE63" i="1"/>
  <c r="AI43" i="1"/>
  <c r="AH43" i="1" s="1"/>
  <c r="AI45" i="1"/>
  <c r="AH45" i="1" s="1"/>
  <c r="AI54" i="1"/>
  <c r="AH54" i="1" s="1"/>
  <c r="AI56" i="1"/>
  <c r="AH56" i="1" s="1"/>
  <c r="AI58" i="1"/>
  <c r="AH58" i="1" s="1"/>
  <c r="L17" i="1"/>
  <c r="Q17" i="1"/>
  <c r="L23" i="1"/>
  <c r="Q23" i="1"/>
  <c r="L11" i="1"/>
  <c r="Q11" i="1"/>
  <c r="L59" i="1"/>
  <c r="Q59" i="1"/>
  <c r="AL42" i="24"/>
  <c r="AK42" i="24" s="1"/>
  <c r="AL46" i="24"/>
  <c r="AK46" i="24"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F51" i="1" s="1"/>
  <c r="AI60" i="1"/>
  <c r="AH60" i="1" s="1"/>
  <c r="AI62" i="1"/>
  <c r="AH62" i="1" s="1"/>
  <c r="AI20" i="1"/>
  <c r="AH20" i="1" s="1"/>
  <c r="AE31" i="1"/>
  <c r="AF31" i="1" s="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4" i="1"/>
  <c r="AG34" i="1"/>
  <c r="AF17" i="1"/>
  <c r="AF13" i="1"/>
  <c r="AG13" i="1"/>
  <c r="AF16" i="1"/>
  <c r="AE18" i="1"/>
  <c r="AE22" i="1"/>
  <c r="AF24" i="1"/>
  <c r="AE39" i="1"/>
  <c r="AE56" i="1"/>
  <c r="AI63" i="1"/>
  <c r="AH63" i="1" s="1"/>
  <c r="AI34" i="1"/>
  <c r="AH34" i="1" s="1"/>
  <c r="AI51" i="1"/>
  <c r="AH51" i="1" s="1"/>
  <c r="L53" i="1"/>
  <c r="AE33" i="1"/>
  <c r="AI24" i="1"/>
  <c r="AH24" i="1" s="1"/>
  <c r="AE38" i="1"/>
  <c r="L47" i="1"/>
  <c r="AE55" i="1"/>
  <c r="AF61" i="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G51" i="1" l="1"/>
  <c r="AG31" i="1"/>
  <c r="AJ61" i="1"/>
  <c r="AM7" i="24"/>
  <c r="AJ7" i="24"/>
  <c r="AM56" i="24"/>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H6" i="24" s="1"/>
  <c r="AI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J6" i="24" l="1"/>
  <c r="AG7" i="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<sst xmlns="http://schemas.openxmlformats.org/spreadsheetml/2006/main" count="1133" uniqueCount="649">
  <si>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</si>
  <si>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</si>
  <si>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</si>
  <si>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</si>
  <si>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</si>
  <si>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</si>
  <si>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</si>
  <si>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</si>
  <si>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</si>
  <si>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</si>
  <si>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</si>
  <si>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</si>
  <si>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</si>
  <si>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</si>
  <si>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</si>
  <si>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</si>
  <si>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</si>
  <si>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</si>
  <si>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</si>
  <si>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</si>
  <si>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</si>
  <si>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</si>
  <si>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</si>
  <si>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</si>
  <si>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</si>
  <si>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</si>
  <si>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</si>
  <si>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</si>
  <si>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</si>
  <si>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</si>
  <si>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</si>
  <si>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</si>
  <si>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</si>
  <si>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</si>
  <si>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</si>
  <si>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</si>
  <si>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</si>
  <si>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</si>
  <si>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</si>
  <si>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</si>
  <si>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</si>
  <si>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</si>
  <si>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</si>
  <si>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</si>
  <si>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</si>
  <si>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</si>
  <si>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</si>
  <si>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</si>
  <si>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</si>
  <si>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</si>
  <si>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</si>
  <si>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</si>
  <si>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</si>
  <si>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</si>
  <si>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</si>
  <si>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</si>
  <si>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</si>
  <si>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</si>
  <si>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</si>
  <si>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</si>
  <si>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</si>
  <si>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</si>
  <si>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</si>
  <si>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</si>
  <si>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</si>
  <si>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</si>
  <si>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</si>
  <si>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</si>
  <si>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</si>
  <si>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</si>
  <si>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</si>
  <si>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</si>
  <si>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Apoyo Logístico </t>
  </si>
  <si>
    <t>PERSONAL</t>
  </si>
  <si>
    <t>Encargados de supervisión de contratos que adquieren bienes y no reportan</t>
  </si>
  <si>
    <t>LEGALES Y REGLAMENTARIOS</t>
  </si>
  <si>
    <t>Cambio en normatividad frente  a bienes del estado.
Incertidumbre y vacíos en la estructuración de contratos.</t>
  </si>
  <si>
    <t>COMUNICACIÓN ENTRE LOS PROCESOS</t>
  </si>
  <si>
    <t>Falta de comunicación, conocimiento y cumplimiento de los procesos asociados a legalización, custodia y traslado de bienes</t>
  </si>
  <si>
    <t>HARDWARE</t>
  </si>
  <si>
    <t>Falta de compromiso en la custodia de los bienes a cargo.</t>
  </si>
  <si>
    <t>Posibilidad de Perdida de bienes de la entidad por falta de responsabilidad en la custodia, incumplimiento en el reporte de la adquisición y contratos mal estructurados.</t>
  </si>
  <si>
    <t>Detrimento patrimonial
Investigaciones disciplinarias
Afectación contable y financiera de inventarios</t>
  </si>
  <si>
    <t>SOCIALES Y CULTURALES</t>
  </si>
  <si>
    <t>Seguridad y orden público en la ciudad.</t>
  </si>
  <si>
    <t>INTERACCIONES CON OTROS PROCESOS</t>
  </si>
  <si>
    <t>Frente a la coordinación de entregas de bienes con proveedores.</t>
  </si>
  <si>
    <t>INFORMACION</t>
  </si>
  <si>
    <t>No reportar los cambios de inventarios que suceden al interior de cada subdirección.</t>
  </si>
  <si>
    <t>ESTRATÉGICOS</t>
  </si>
  <si>
    <t>Falta de planeación en adquisición de bienes y estructuración de contratos por desnaturalización de los mismos.</t>
  </si>
  <si>
    <t>AMBIENTALES</t>
  </si>
  <si>
    <t>Inundaciones en el sector por lluvias</t>
  </si>
  <si>
    <t>No socialización y detección de las necesidades durante la planeación del plan de adquisiciones</t>
  </si>
  <si>
    <t>Retraso en la información de los bienes que se adquieren y que reportan inoportunamente.</t>
  </si>
  <si>
    <t>Falta de responsabilidad frente a los bienes asignados y su uso institucional</t>
  </si>
  <si>
    <t>Cambios en la normatividad frente a alcance en la responsabilidad y uso de los bienes por parte de funcionarios públicos</t>
  </si>
  <si>
    <t>Falta de compromiso y responsabilidad en el cumplimiento de los procedimientos y la integración con los proveedores.</t>
  </si>
  <si>
    <t>APLICACIONES</t>
  </si>
  <si>
    <t>Aplicaciones que pueden ser usadas a nivel comercial por ser compatibles al exterior de la entidad</t>
  </si>
  <si>
    <t xml:space="preserve">Posibilidad de beneficio propio o de un tercero por el  uso indebido de  los bienes y servicios asociados, el aprovechamiento de las herramientas y contratos de servicios de la entidad por debilidades en el control de acceso de la información y falta de efectividad en el flujo de la información, sobre el uso de los recursos y servicios de la entidad y sus consecuencias. </t>
  </si>
  <si>
    <t>Detrimento patrimonial
Investigaciones disciplinarias, fiscales y penales
Afectación contable y financiera de inventarios 
Perdida de imagen de la entidad frente a proveedores y entidades del estado.</t>
  </si>
  <si>
    <t>COMUNICACIÓN INTERNA</t>
  </si>
  <si>
    <t>No hay efectividad en el flujo de la información, sobre el uso de los recursos y servicios de la entidad y sus consecuencias.</t>
  </si>
  <si>
    <t>Propuestas desleales y permisividad por parte de los proveedores para acceder a actividades ilícitas o de beneficio propio.</t>
  </si>
  <si>
    <t>Falta de claridad en relación con proveedores por adquisición de bienes o prestación de servicios que determinen su alcance en el uso de los mismos.</t>
  </si>
  <si>
    <t>Filtración de información que puede generar desviaciones en la contratación.</t>
  </si>
  <si>
    <t>Se realice mala manipulación de los aplicativos</t>
  </si>
  <si>
    <t>TECNOLÓGICOS</t>
  </si>
  <si>
    <t>Cambios de aplicativos a nivel distrital y cambios en los fabricantes de equipos y licencias.</t>
  </si>
  <si>
    <t>TRANSVERSALIDAD</t>
  </si>
  <si>
    <t>Falla de la conectividad e interfaz de los aplicativos con otras áreas</t>
  </si>
  <si>
    <t>Falla en los aplicativos.</t>
  </si>
  <si>
    <t>Posibilidad de perdida de información de los inventarios de la entidad por fallas en los aplicativos, daños en los equipos o manipulación de los mismos.</t>
  </si>
  <si>
    <t>Perdida de información y daños en activos físicos.</t>
  </si>
  <si>
    <t xml:space="preserve">TECNOLOGÍA </t>
  </si>
  <si>
    <t>Falta de soporte técnico y desarrollo de aplicativos.</t>
  </si>
  <si>
    <t xml:space="preserve">Inundaciones en el sector por lluvias y descargas eléctricas por tormentas </t>
  </si>
  <si>
    <t>RESPONSABLES DEL PROCESO</t>
  </si>
  <si>
    <t>Toma de decisiones para desarrollo o implementación de aplicaciones.</t>
  </si>
  <si>
    <t xml:space="preserve">Obsolescencia de los equipos </t>
  </si>
  <si>
    <t>OBJETIVO DEL PROCESO</t>
  </si>
  <si>
    <t>ECONOMICOS Y FINANCIEROS</t>
  </si>
  <si>
    <t>FINANCIERO</t>
  </si>
  <si>
    <t>DISEÑO DEL PROCESO</t>
  </si>
  <si>
    <t xml:space="preserve">POLÍTICOS </t>
  </si>
  <si>
    <t>PROCEDIMIENTOS ASOCIADOS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</si>
  <si>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</si>
  <si>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</si>
  <si>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</si>
  <si>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</si>
  <si>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</si>
  <si>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</si>
  <si>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</si>
  <si>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</si>
  <si>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</si>
  <si>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</si>
  <si>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</si>
  <si>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</si>
  <si>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</si>
  <si>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</si>
  <si>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</si>
  <si>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</si>
  <si>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</si>
  <si>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</si>
  <si>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</si>
  <si>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</si>
  <si>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</si>
  <si>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</si>
  <si>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</si>
  <si>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</si>
  <si>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</si>
  <si>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</si>
  <si>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</si>
  <si>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</si>
  <si>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</si>
  <si>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</si>
  <si>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</si>
  <si>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</si>
  <si>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</si>
  <si>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</si>
  <si>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</si>
  <si>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</si>
  <si>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</si>
  <si>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</si>
  <si>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</si>
  <si>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</si>
  <si>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</si>
  <si>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</si>
  <si>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</si>
  <si>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</si>
  <si>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</si>
  <si>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</si>
  <si>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</si>
  <si>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</si>
  <si>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</si>
  <si>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</si>
  <si>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</si>
  <si>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</si>
  <si>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</si>
  <si>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</si>
  <si>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</si>
  <si>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</si>
  <si>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</si>
  <si>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Suministrar y controlar los recursos físicos y servicios de apoyo logístico de la UAESP</t>
  </si>
  <si>
    <t xml:space="preserve">Inicia con la planeación de la Adquisición y mantenimiento de bienes y servicios y finaliza con el seguimiento y control de la prestación de los servicios y del consumo de los bienes </t>
  </si>
  <si>
    <t>Posibilidad de pérdidas económicas por perdida de bienes de propiedad de la entidad por falta de responsabilidad en la custodia, incumplimiento en el reporte de la adquisición de los mismos, objeto de contratos y órdenes de compra</t>
  </si>
  <si>
    <t>Económico y Reputacional</t>
  </si>
  <si>
    <t>perdida de bienes de propiedad de la entidad</t>
  </si>
  <si>
    <t>por falta de responsabilidad en la custodia, incumplimiento en el reporte de la adquisición de los mismos, objeto de contratos y órdenes de compra</t>
  </si>
  <si>
    <t>Ejecucion y Administracion de procesos</t>
  </si>
  <si>
    <t xml:space="preserve">     El riesgo afecta la imagen de alguna área de la organización</t>
  </si>
  <si>
    <t>El funcionario asignado del área de Almacén, verifica el inventario y bienes validando frente a los soportes de los mismos, registrando los movimientos en cumplimiento de la normativa vigente y procedimientos  de la Entidad.</t>
  </si>
  <si>
    <t>Si</t>
  </si>
  <si>
    <t>Detectivo</t>
  </si>
  <si>
    <t>Manual</t>
  </si>
  <si>
    <t>Documentado</t>
  </si>
  <si>
    <t>Aleatoria</t>
  </si>
  <si>
    <t>Con registro</t>
  </si>
  <si>
    <t>Reducir (mitigar)</t>
  </si>
  <si>
    <t xml:space="preserve">Elaborar los movimientos de ingresos, egresos y traslados de los bienes adquiridos o asignados a funcionarios y contratistas, actualizando el inventario en el aplicativo Si Capital.  </t>
  </si>
  <si>
    <t>Auxiliar Administrativo o Almacenista general</t>
  </si>
  <si>
    <t>16/02/2023
10/03/2023
17/04/2023</t>
  </si>
  <si>
    <t>16/02/2023: Se registraron los movimientos de Ingresos, egresos y traslados correspondientes al mes de enero en el aplicativo establecido. Verificar carpeta evidencias.
10/03/2023: Se registraron los movimientos de Ingresos, egresos y traslados correspondientes al mes de febrero en el aplicativo establecido. Verificar carpeta evidencias.
17/04/2023: Se registraron los movimientos de Ingresos, egresos y traslados correspondientes al mes de marzo en el aplicativo establecido. Verificar carpeta evidencias.</t>
  </si>
  <si>
    <t>10/052023
7/06/2023
10/07/2023</t>
  </si>
  <si>
    <t>10/05/2023: Se registran las actividades de los movimientos de ingresos egresos y traslados del mes de Abril en el aplicativo establecido.
07/06/2023: Se registran las actividades de los movimientos de ingresos egresos y traslados del mes de Mayo en el aplicativo establecido.
10/07/2023:
Se registran las actividades de los movimientos de ingresos egresos y traslados del mes de JUNIO en el aplicativo establecido.</t>
  </si>
  <si>
    <t>10/08/2023
13/09/2023
05/10/2023</t>
  </si>
  <si>
    <t xml:space="preserve">10/08/2023: Se realizan los registros correspondientes al mes de Julio en el aplicativo establecido para almacén.
13/09/2023: Se realizan los registros correspondientes al mes de Agosto en el aplicativo establecido para almacén. 
05/10/2023: Se realizan los registros correspondientes al mes de septiembre en el aplicativo establecido para almacén. </t>
  </si>
  <si>
    <t>07/11/2023
06/12/2023</t>
  </si>
  <si>
    <t xml:space="preserve">07/11/2023: Se realizan los registros correspondientes al mes de octubre en el aplicativo establecido para almacén.
06/12/2023: Se realizan los registros correspondientes al mes de noviembre en el aplicativo establecido para almacén. </t>
  </si>
  <si>
    <t>16/02/2023
10/03/2023
17/04/2023</t>
  </si>
  <si>
    <t>16/02/2023: Se realiza la verificación de los bienes asignados mediante los movimientos de traslados registrados 
10/03/2023: Se realiza la verificación de los bienes asignados mediante los movimientos de traslados registrados
17/04/2023: Se realiza la verificación de los bienes asignados mediante los movimientos de traslados registrados</t>
  </si>
  <si>
    <t>Auxiliar Administrativo o Almacenista General</t>
  </si>
  <si>
    <t>Carpeta Riesgos de gestión One Drive</t>
  </si>
  <si>
    <t>Efectivo</t>
  </si>
  <si>
    <t>10/05/2023
7/06/2023
10/07/2023</t>
  </si>
  <si>
    <t>10/05/2023: Se elaboran los movimientos de ingresos egresos y traslados del mes de abril, con el fin de asignar y controlar los inventarios
7/06/2023: Se elaboran los movimientos de ingresos egresos y traslados del mes de Mayo, con el fin de asignar y controlar los inventarios.
10/07/2023: : Se elaboran los movimientos de ingresos egresos y traslados del mes de junio, con el fin de asignar y controlar los inventarios.</t>
  </si>
  <si>
    <t>Auxiliar Administrativo / Almacenista General</t>
  </si>
  <si>
    <t>Carpeta Riesgos One Drive</t>
  </si>
  <si>
    <t>10/08/2023
13/09/2023
5/10/2023</t>
  </si>
  <si>
    <t>10/08/2023: En el mes de Julio quedan elaborados los movimientos de ingresos, traslados y egresos para el control de inventario y asignación de los mismos
13/09/2023:  En el mes de Agosto quedan elaborados los movimientos de ingresos, traslados y egresos para el control de inventario y asignación de los mismos.
05/10/2023:  En el mes de septiembre quedan elaborados los movimientos de ingresos, traslados y egresos para el control de inventario y asignación de los mismos</t>
  </si>
  <si>
    <t>Carpeta de Riesgos One Drive</t>
  </si>
  <si>
    <t>07/11/2023
06/12/2023
10/01/2024</t>
  </si>
  <si>
    <t>7/11/2023: Se realiza la elaboración de los movimientos de ingreso. egreso y traslados como parte de asignación y control de inventarios.
6/12/2023: Se realiza la elaboración de los movimientos de ingreso. egreso y traslados como parte de asignación y control de inventarios.
10/01/2024: Se realiza la elaboración de los movimientos de ingreso. egreso y traslados como parte de asignación y control de inventarios.</t>
  </si>
  <si>
    <t>Carpeta de riesgos One Drive</t>
  </si>
  <si>
    <t>Si es por perdida de bienes, se realiza la denucncia a las autoridades competentes y se informa a la oficina de control interno y de planeación.</t>
  </si>
  <si>
    <t>22/05/2023
22/09/2023</t>
  </si>
  <si>
    <r>
      <rPr>
        <b/>
        <sz val="11"/>
        <color rgb="FF000000"/>
        <rFont val="Arial Narrow"/>
        <family val="2"/>
      </rPr>
      <t xml:space="preserve">JAG: </t>
    </r>
    <r>
      <rPr>
        <sz val="11"/>
        <color rgb="FF000000"/>
        <rFont val="Arial Narrow"/>
        <family val="2"/>
      </rPr>
      <t xml:space="preserve">Se evidencia el cumplimiento del control de los meses de enero, febrero y marzo, haciendo falta la evidencia del mes de abril.
</t>
    </r>
    <r>
      <rPr>
        <b/>
        <sz val="11"/>
        <color rgb="FF000000"/>
        <rFont val="Arial Narrow"/>
        <family val="2"/>
      </rPr>
      <t>21/09/2023 - OCL:</t>
    </r>
    <r>
      <rPr>
        <sz val="11"/>
        <color rgb="FF000000"/>
        <rFont val="Arial Narrow"/>
        <family val="2"/>
      </rPr>
      <t xml:space="preserve"> Con base en el seguimiento del proceso y la revisión de las siguientes evidencias:
- 1. CONSOLIDADO DE PAZ Y SALVOS POR MES, 1. CONSOLIDADO TRANSACCIONES ALMACEN - SI CAPITAL, Inventario corte 15082023, Movimientos corte 31-07-2023 y PAZ Y SALVOS MAYO - JULIO 2023 
 La OCI, verificó el cumplimiento del control  de acuerdo con lo establecido
</t>
    </r>
  </si>
  <si>
    <r>
      <rPr>
        <b/>
        <sz val="11"/>
        <color theme="1"/>
        <rFont val="Arial Narrow"/>
        <family val="2"/>
      </rPr>
      <t xml:space="preserve">JAG: </t>
    </r>
    <r>
      <rPr>
        <sz val="11"/>
        <color theme="1"/>
        <rFont val="Arial Narrow"/>
        <family val="2"/>
      </rPr>
      <t xml:space="preserve">El control es efectivo para evitar la materialización del riesgo.
</t>
    </r>
    <r>
      <rPr>
        <b/>
        <sz val="11"/>
        <color theme="1"/>
        <rFont val="Arial Narrow"/>
        <family val="2"/>
      </rPr>
      <t>22/09/2023 - OCL</t>
    </r>
    <r>
      <rPr>
        <sz val="11"/>
        <color theme="1"/>
        <rFont val="Arial Narrow"/>
        <family val="2"/>
      </rPr>
      <t>: Con base en la verificación de las evidencias y la no materialización del riesgo, la OCI verificó la efectividad del control.</t>
    </r>
  </si>
  <si>
    <r>
      <t xml:space="preserve">JAG: </t>
    </r>
    <r>
      <rPr>
        <sz val="11"/>
        <color theme="1"/>
        <rFont val="Arial Narrow"/>
        <family val="2"/>
      </rPr>
      <t>El proceso reporta avances de la ejecución de la acción establecida para el manejo del riesgo.</t>
    </r>
    <r>
      <rPr>
        <b/>
        <sz val="11"/>
        <color theme="1"/>
        <rFont val="Arial Narrow"/>
        <family val="2"/>
      </rPr>
      <t xml:space="preserve">
22/09/2023 - OCL: </t>
    </r>
    <r>
      <rPr>
        <sz val="11"/>
        <color theme="1"/>
        <rFont val="Arial Narrow"/>
        <family val="2"/>
      </rPr>
      <t>De acuerdo con las evidencias aportadas por el proceso, la OCI verifica la ejecución de la acción.</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</si>
  <si>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</si>
  <si>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</si>
  <si>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</si>
  <si>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</si>
  <si>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</si>
  <si>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</si>
  <si>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</si>
  <si>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</si>
  <si>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</si>
  <si>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</si>
  <si>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</si>
  <si>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</si>
  <si>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</si>
  <si>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</si>
  <si>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</si>
  <si>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</si>
  <si>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</si>
  <si>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</si>
  <si>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</si>
  <si>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</si>
  <si>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</si>
  <si>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</si>
  <si>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la planeación de la Adquisición y mantenimiento de bienes y servicios y finaliza con el seguimiento y control de la prestación de los servicios y del consumo de los bienes</t>
  </si>
  <si>
    <t>Posibilidad de beneficio propio o de un tercero por el  uso indebido de  los bienes y servicios asociados, mediante el aprovechamiento de las herramientas y contratos de servicios, por debilidades en el cumplimiento de las normas sobre el uso de los recursos y servicios de la entidad y sus consecuencias</t>
  </si>
  <si>
    <t>Uso indebido de  los bienes y servicios mediante el aprovechamiento de las herramientas y contratos de servicios de la entidad.</t>
  </si>
  <si>
    <t xml:space="preserve">Debilidades en el cumplimiento y aplicación de las normas sobre el uso de los recursos y servicios de la entidad   </t>
  </si>
  <si>
    <t>Fraude Interno</t>
  </si>
  <si>
    <t>El Subdirector Administrativo autoriza la salida de bienes los cuales se verifican en los puntos de vigilancia, frente a la autorización y el uso de los servicios contratados de la entidad para evitar que sean utilizados para otras actividades diferentes a las institucionales.</t>
  </si>
  <si>
    <t>FUERTE</t>
  </si>
  <si>
    <t>Consolidar las autorizaciones de salidas de bienes y servicios.</t>
  </si>
  <si>
    <t>DIRECTAMENTE</t>
  </si>
  <si>
    <t>Reducir</t>
  </si>
  <si>
    <t>Técnico Operativo</t>
  </si>
  <si>
    <t>16/02/2023
15/03/2023
17/04/2023</t>
  </si>
  <si>
    <t>16/02/2023: Se relacionanlas autorizaciones correspondientes al mes de enero, sin embargo por los cambios de directivos, se soporta en el Almacenista General.
15/03/2023: Se relacionanlas autorizaciones correspondientes al mes de enero, sin embargo por los cambios de directivos, se soporta en el Almacenista General.
17/04/2023: Se relacionanlas autorizaciones correspondientes al mes de enero, sin embargo por los cambios de directivos, se soporta en el Almacenista General.</t>
  </si>
  <si>
    <t>10/05/2023
7/06/2023
10/07/2023</t>
  </si>
  <si>
    <t>10/05/2023: Se relacionan las autorizaciones del mes de Abril, se aclara que solo se realizó una para mantenimiento, debido a que el contrato estaba en proceso.
7/06/2023: Se relacionan las autorizaciones del mes de Mayo
10/07/2023: Se relacionan las autorizaciones del mes de Junio</t>
  </si>
  <si>
    <t>10/08/2023
05/10/2023</t>
  </si>
  <si>
    <t>10/082023: Se relacionan las autorizaciones correspondientes al mes de Julio 
05/10/2023: Se relacionan las autorizaciones correspondientes al mes de SEPTIEMBRE</t>
  </si>
  <si>
    <t>16/02/2023: Se relacionan las autorizaciones correspondientes al mes de enero, sin embargo por los cambios de directivos, se soporta en el Almacenista General.
15/03/2023: Se relacionan las autorizaciones correspondientes al mes de febrero, sin embargo por los cambios de directivos, se soporta en el Almacenista
17/04/2023: Se relacionan las autorizaciones correspondientes al mes de marzo, sin embargo por los cambios de directivos, se soporta en el Almacenista</t>
  </si>
  <si>
    <t>Técnico Operativo/Almacenista General/Subdirector Administrativo</t>
  </si>
  <si>
    <t>Carpeta One Drive Riesgos de corrupción</t>
  </si>
  <si>
    <t>10/05/2023
7/06/2023
10/072023</t>
  </si>
  <si>
    <t>10/05/2023: Se relacionan las autorizaciones que se realizaron en el mes de Abril, combustible y Aseo y cafetería.
07/06/2023: Se relacionan las autorizaciones que se realizaron en el mes de Mayo, correc pondientes a cotratos de servicios generales
10/07/2023: Se relacionan las autorizaciones que se realizaron en el mes de Junio, correspondientes a cotratos de servicios generales</t>
  </si>
  <si>
    <t>Tecnico operativo / Almacenista/ Subdirector Administrativo</t>
  </si>
  <si>
    <t>Carpeta One drive Riesgos corrupción</t>
  </si>
  <si>
    <t>10/08/2023: Se relacionan las autorizaciones correspondientes al mes de Julio correspondientes a contratos de servicios.
13/09/2023: Se relacionan las autorizaciones correspondientes al mes de Agosto correspondientes a contratos de servicios.
05/10/2023: Se relacionan las autorizaciones correspondientes al mes de septiembre correspondientes a contratos de servicios.</t>
  </si>
  <si>
    <t>Técnico Operativo/ Almacenista General / Subdirector Administrativo</t>
  </si>
  <si>
    <t xml:space="preserve"> En caso de detectar corrupción del mal uso de bienes y servicios, se acude directamente al superior inmediato para entablar las denuncias respectivas.</t>
  </si>
  <si>
    <t>11/05/2023
13/09/2023
12/01/2024</t>
  </si>
  <si>
    <r>
      <rPr>
        <b/>
        <sz val="12"/>
        <color rgb="FF000000"/>
        <rFont val="Arial Narrow"/>
      </rPr>
      <t xml:space="preserve">JAG: </t>
    </r>
    <r>
      <rPr>
        <sz val="12"/>
        <color rgb="FF000000"/>
        <rFont val="Arial Narrow"/>
      </rPr>
      <t xml:space="preserve">El proceso realiza el reporte del control y remite la evidencia de cumplimiento para los meses de enero y febrero. Se debe fortalecer el reporte para que vencido el mes se pueda realizar el reporte y adjuntar la evidencia 
</t>
    </r>
    <r>
      <rPr>
        <b/>
        <sz val="12"/>
        <color rgb="FF000000"/>
        <rFont val="Arial Narrow"/>
      </rPr>
      <t xml:space="preserve">13/09/2023 - OCL Segundo Trimestre: </t>
    </r>
    <r>
      <rPr>
        <sz val="12"/>
        <color rgb="FF000000"/>
        <rFont val="Arial Narrow"/>
      </rPr>
      <t xml:space="preserve">De acuerdo con las evidencias aportadas por el proceso (Consolidado de Autorizaciones  de los meses de abril, mayo y junio) la OCI verificó el cumplimiento de lo establecido de en el control.
</t>
    </r>
    <r>
      <rPr>
        <b/>
        <sz val="12"/>
        <color rgb="FF000000"/>
        <rFont val="Arial Narrow"/>
      </rPr>
      <t>13/09/2023 - OCL Tercer Trimestre</t>
    </r>
    <r>
      <rPr>
        <sz val="12"/>
        <color rgb="FF000000"/>
        <rFont val="Arial Narrow"/>
      </rPr>
      <t xml:space="preserve">: De acuerdo con las siguientes  evidencias aportadas por el proceso:
- Julio: Consolidado de Autorizaciones Mto de vehículos y salida de bienes
- Agosto: No se encontraron evidencias en la carpeta
 la OCI verificó el cumplimiento parcial de lo establecido en el control, toda vez que faltan las evidencias de agosto.
Nota: La OCI, recomienda realizar el cargue de las evidencias de acuerdo con la programación establecida.
</t>
    </r>
    <r>
      <rPr>
        <b/>
        <sz val="12"/>
        <color rgb="FF000000"/>
        <rFont val="Arial Narrow"/>
      </rPr>
      <t>12/01/2024 - JGS Cuarto Trimestre:</t>
    </r>
    <r>
      <rPr>
        <sz val="12"/>
        <color rgb="FF000000"/>
        <rFont val="Arial Narrow"/>
      </rPr>
      <t xml:space="preserve"> El proceso realizó únicamente el cargue de las evidencias correspondientes al mes de octubre de 2023, aún cuando en la descripción especifica que se relaciona también lo del mes de noviembre. La OCI verifica el cumplimiento parcial del control y recomienda que se realice el cargue de las evidencias para los meses de noviembre y diciembre de 2023.</t>
    </r>
  </si>
  <si>
    <r>
      <rPr>
        <b/>
        <sz val="12"/>
        <color rgb="FF000000"/>
        <rFont val="Arial Narrow"/>
      </rPr>
      <t xml:space="preserve">JAG: </t>
    </r>
    <r>
      <rPr>
        <sz val="12"/>
        <color rgb="FF000000"/>
        <rFont val="Arial Narrow"/>
      </rPr>
      <t xml:space="preserve">El control es efectivo para los meses de enero y febrero, se debe cargar la evidencia de los otros meses para corroborar la efectividad.
</t>
    </r>
    <r>
      <rPr>
        <b/>
        <sz val="12"/>
        <color rgb="FF000000"/>
        <rFont val="Arial Narrow"/>
      </rPr>
      <t>13/09/2023 - OCL Segundo Trimestre:</t>
    </r>
    <r>
      <rPr>
        <sz val="12"/>
        <color rgb="FF000000"/>
        <rFont val="Arial Narrow"/>
      </rPr>
      <t xml:space="preserve">  Con base en la verificación de las evidencias y la no materialización del riesgo, la OCI verificó la efectividad del control.
</t>
    </r>
    <r>
      <rPr>
        <b/>
        <sz val="12"/>
        <color rgb="FF000000"/>
        <rFont val="Arial Narrow"/>
      </rPr>
      <t>13/09/2023 - OCL Tercer Trimestre:</t>
    </r>
    <r>
      <rPr>
        <sz val="12"/>
        <color rgb="FF000000"/>
        <rFont val="Arial Narrow"/>
      </rPr>
      <t xml:space="preserve"> De acuerdo con la revisión de las evidencias aportadas por el proceso, la OCI verificó la ejecución parcial del control.
</t>
    </r>
    <r>
      <rPr>
        <b/>
        <sz val="12"/>
        <color rgb="FF000000"/>
        <rFont val="Arial Narrow"/>
      </rPr>
      <t xml:space="preserve">12/01/2024 - JGS Cuarto Trimestre: </t>
    </r>
    <r>
      <rPr>
        <sz val="12"/>
        <color rgb="FF000000"/>
        <rFont val="Arial Narrow"/>
      </rPr>
      <t>No se puede verificar la efectividad del control, toda vez que no se cuenta con la totalidad de las evidencias.</t>
    </r>
  </si>
  <si>
    <r>
      <rPr>
        <b/>
        <sz val="12"/>
        <color rgb="FF000000"/>
        <rFont val="Arial Narrow"/>
      </rPr>
      <t xml:space="preserve">JAG: </t>
    </r>
    <r>
      <rPr>
        <sz val="12"/>
        <color rgb="FF000000"/>
        <rFont val="Arial Narrow"/>
      </rPr>
      <t xml:space="preserve">El proceso ejecuta la acción propuesta en el plan de manejo de riesgos y remite la evidencia de cumplimiento.
</t>
    </r>
    <r>
      <rPr>
        <b/>
        <sz val="12"/>
        <color rgb="FF000000"/>
        <rFont val="Arial Narrow"/>
      </rPr>
      <t>13/09/2023 - OCL Segundo trimestre</t>
    </r>
    <r>
      <rPr>
        <sz val="12"/>
        <color rgb="FF000000"/>
        <rFont val="Arial Narrow"/>
      </rPr>
      <t xml:space="preserve">: De acuerdo con las evidencias aportadas por el proceso, la OCI verificó la ejecución de la acción.
</t>
    </r>
    <r>
      <rPr>
        <b/>
        <sz val="12"/>
        <color rgb="FF000000"/>
        <rFont val="Arial Narrow"/>
      </rPr>
      <t>13/09/2023 - OCL Tercer Trimestre</t>
    </r>
    <r>
      <rPr>
        <sz val="12"/>
        <color rgb="FF000000"/>
        <rFont val="Arial Narrow"/>
      </rPr>
      <t xml:space="preserve">: De acuerdo con las evidencias aportadas por el proceso, la OCI verificó la ejecución de la acción
Nota: La OCI, verificó que tanto para la acción como para el control el proceso presenta las mismas evidencias, por esta razón la OCI, recomienda realizar el levantamiento de las acciones de tal manera que no sean iguales que el control, para evitar la materialización del riesgo.
</t>
    </r>
    <r>
      <rPr>
        <b/>
        <sz val="12"/>
        <color rgb="FF000000"/>
        <rFont val="Arial Narrow"/>
      </rPr>
      <t>12/01/2024 - JGS Cuarto Trimestre:</t>
    </r>
    <r>
      <rPr>
        <sz val="12"/>
        <color rgb="FF000000"/>
        <rFont val="Arial Narrow"/>
      </rPr>
      <t xml:space="preserve"> El proceso aportó como evidencia el consolidado de autorizaciones de mantenimiento de vehículos y salida de bienes, correspondiente al mes de octubre de 2023. En la carpeta de evidencias del mes de noviembre, se encontraron dos archivos que no pudieron ser abiertos. Se verifica un cumplimiento parcial de la acción, teniendo en cuenta que estaría pendiente la información para los meses de noviembre y diciembre de 2023. La OCI recomienda realizar el cargue completo de las evidencias y verificar que los documentos se puedan abrir.</t>
    </r>
  </si>
  <si>
    <t>Los técnicos operativos validan y registran las diferentes actividades relacionadas con el uso de los servicios y bienes en planillas, informes o el que aplique de acuerdo con el proveedor del servicio</t>
  </si>
  <si>
    <t>Registrar y elaborar informes a que haya lugar, de los servicios que se prestan en la unidad.</t>
  </si>
  <si>
    <t>16/02/2023
15/03/2023</t>
  </si>
  <si>
    <t>16/02/2023: Se verifica y hace seguimiento a los contratos de servicios, mediante los informes de ejecución y/o pago.
15/03/2023: Se verifica y hace seguimiento a los contratos de servicios, mediante los informes de ejecución y/o pago.</t>
  </si>
  <si>
    <t>10/05/2023: Se realiza verificación y seguimiento a los contratos de servicios mediante los informes de ejecución y pago
Se realiza verificación y seguimiento a los contratos de servicios mediante los informes de ejecución y pago
Se realiza verificación y seguimiento a los contratos de servicios mediante los informes de ejecución y pago</t>
  </si>
  <si>
    <t>10/08/2023: Se realiza el  seguimiento y verificación a los contratos vigentes de servicios del mes de JULIO y su respectivo informe de ejecución
13/09/2023: Se realiza el  seguimiento y verificación a los contratos vigentes de servicios del mes de Agosto y su respectivo informe de ejecución
05/10/2023: Se realiza el  seguimiento y verificación a los contratos vigentes de servicios del mes de SEPTIEMBRE. se anexan facturas</t>
  </si>
  <si>
    <t>07/11/2023: Se hace el seguimiento y verificación de los contratos vigentes del mes de octubre, aclarando que no todos los proveedores facturaron en este mes
06/12/2023: Se hace el seguimiento y verificación de los contratos vigentes del mes de noviembre</t>
  </si>
  <si>
    <t>16/02/2023: Se verifica y hace seguimiento a los contratos de servicios, mediante los informes de ejecución y/o pago.
15/03/2023: Se verifica y hace seguimiento a los contratos de servicios, mediante los informes de ejecución y/o pago.
17/04/2023: Se verifica y hace seguimiento a los contratos de servicios, mediante los informes de ejecución y/o pago.</t>
  </si>
  <si>
    <t xml:space="preserve">Técnico Operativo </t>
  </si>
  <si>
    <t>10/05/2023
7/06/2023
10/07/2023</t>
  </si>
  <si>
    <t>10/05/2023: Se realiza seguimiento y verificación a mediante el apoyo a la supervisión de los contratos de sericios.
7/06/2023: Se realiza seguimiento y verificación a mediante el apoyo a la supervisión de los contratos de sericios.
10/07/2023: Se realiza seguimiento y verificación a mediante el apoyo a la supervisión de los contratos de sericios.</t>
  </si>
  <si>
    <t>10/08/2023: Se realiza seguimiento y verificación mediante el apoyo a la supervisión correspondientes a contratos de servicios.
13/09/2023: Se realiza seguimiento y verificación mediante el apoyo a la supervisión correspondientes a contratos de servicios.
05/10/2023: Se realiza seguimiento y verificación mediante el apoyo a la supervisión correspondientes a contratos de servicios..</t>
  </si>
  <si>
    <t>7/11/2023: Se realiza seguimiento y verificacion mediante apoyo a la supervisión de los contratos vigentes.
6/12/2023: Se realiza seguimiento y verificacion mediante apoyo a la supervisión de los contratos vigentes.
10/01/2024: Se realiza seguimiento y verificacion mediante apoyo a la supervisión de los contratos vigentes.</t>
  </si>
  <si>
    <r>
      <rPr>
        <b/>
        <sz val="12"/>
        <color rgb="FF000000"/>
        <rFont val="Arial Narrow"/>
      </rPr>
      <t xml:space="preserve">JAG: </t>
    </r>
    <r>
      <rPr>
        <sz val="12"/>
        <color rgb="FF000000"/>
        <rFont val="Arial Narrow"/>
      </rPr>
      <t xml:space="preserve">El proceso realiza el reporte del control y remite la evidencia, pero en la redacción del control dice que los técnicos registran información en planillas, informes o otros y en algunos documentos no se evidencia participación de los técnicos.
</t>
    </r>
    <r>
      <rPr>
        <b/>
        <sz val="12"/>
        <color rgb="FF000000"/>
        <rFont val="Arial Narrow"/>
      </rPr>
      <t>13/09/2023 - OCL Segundo Trimestre</t>
    </r>
    <r>
      <rPr>
        <sz val="12"/>
        <color rgb="FF000000"/>
        <rFont val="Arial Narrow"/>
      </rPr>
      <t xml:space="preserve">: De acuerdo con las evidencias aportadas por el proceso, la OCI verificó el cumplimiento parcial de lo establecido en el control, toda vez que en los documentos aportados no se encontró un documento donde la OCI pueda verificar el seguimiento realizado por el proceso
</t>
    </r>
    <r>
      <rPr>
        <b/>
        <sz val="12"/>
        <color rgb="FF000000"/>
        <rFont val="Arial Narrow"/>
      </rPr>
      <t>13/09/2023 - OCL Tercer Trimestre:</t>
    </r>
    <r>
      <rPr>
        <sz val="12"/>
        <color rgb="FF000000"/>
        <rFont val="Arial Narrow"/>
      </rPr>
      <t xml:space="preserve"> De acuerdo con las evidencias aportadas por el proceso, la OCI verificó el cumplimiento parcial de lo establecido de en el control, toda vez que en los documentos aportados no se encontró un documento donde la OCI pueda verificar el seguimiento realizado por el proceso
</t>
    </r>
    <r>
      <rPr>
        <b/>
        <sz val="12"/>
        <color rgb="FF000000"/>
        <rFont val="Arial Narrow"/>
      </rPr>
      <t>12/01/2024 - JGS Cuarto Trimestre:</t>
    </r>
    <r>
      <rPr>
        <sz val="12"/>
        <color rgb="FF000000"/>
        <rFont val="Arial Narrow"/>
      </rPr>
      <t xml:space="preserve"> La OCI verificó que las evidencias aportadas por el proceso son iguales a las del Control 1, además de estar pendientes las evidencias para los meses de noviembre y diciembre. Se verificó un cumplimiento parcial del control, toda vez que dentro de los documentos aportados por el proceso, no se encontró alguno que tenga relación con el seguimiento que el proceso realiza. La OCI recomienda realizar el cargue de los soportes conforme se encuentra establecido.</t>
    </r>
  </si>
  <si>
    <r>
      <rPr>
        <b/>
        <sz val="12"/>
        <color rgb="FF000000"/>
        <rFont val="Arial Narrow"/>
      </rPr>
      <t xml:space="preserve">JAG: </t>
    </r>
    <r>
      <rPr>
        <sz val="12"/>
        <color rgb="FF000000"/>
        <rFont val="Arial Narrow"/>
      </rPr>
      <t xml:space="preserve">El control es efectivo y apoya la No materialización del riesgo, sin embargo, se debe fortalecer el reporte y la evidencia que se adjunta
</t>
    </r>
    <r>
      <rPr>
        <b/>
        <sz val="12"/>
        <color rgb="FF000000"/>
        <rFont val="Arial Narrow"/>
      </rPr>
      <t xml:space="preserve">13/09/2023 - OCL Segundo Trimestre: </t>
    </r>
    <r>
      <rPr>
        <sz val="12"/>
        <color rgb="FF000000"/>
        <rFont val="Arial Narrow"/>
      </rPr>
      <t xml:space="preserve">La OCI, verificó el cumplimiento parcial del control, toda vez que no se evidencia el seguimiento realizado por el proceso.
</t>
    </r>
    <r>
      <rPr>
        <b/>
        <sz val="12"/>
        <color rgb="FF000000"/>
        <rFont val="Arial Narrow"/>
      </rPr>
      <t xml:space="preserve">13/09/2023 - OCL Tercer Trimestre: </t>
    </r>
    <r>
      <rPr>
        <sz val="12"/>
        <color rgb="FF000000"/>
        <rFont val="Arial Narrow"/>
      </rPr>
      <t xml:space="preserve"> La OCI, verificó el cumplimiento parcial del control, toda vez que no se evidencia el seguimiento realizado por el proceso.
</t>
    </r>
    <r>
      <rPr>
        <b/>
        <sz val="12"/>
        <color rgb="FF000000"/>
        <rFont val="Arial Narrow"/>
      </rPr>
      <t>12/01/2024 - JGS Cuarto Trimestre:</t>
    </r>
    <r>
      <rPr>
        <sz val="12"/>
        <color rgb="FF000000"/>
        <rFont val="Arial Narrow"/>
      </rPr>
      <t xml:space="preserve"> La OCI verificó el cumplimiento parcial del control, toda vez que no se evidencia el seguimiento realizado por el proceso.
</t>
    </r>
  </si>
  <si>
    <r>
      <rPr>
        <b/>
        <sz val="12"/>
        <color rgb="FF000000"/>
        <rFont val="Arial Narrow"/>
      </rPr>
      <t xml:space="preserve">JAG: </t>
    </r>
    <r>
      <rPr>
        <sz val="12"/>
        <color rgb="FF000000"/>
        <rFont val="Arial Narrow"/>
      </rPr>
      <t>El proceso ejecuta la acción propuesta en el plan de manejo de riesgos y remite la evidencia de cumplimiento. Se debe revisar si la acción propuesta esta inmersa en el control, para proponer otra actividad que fortalezca la gestión de riesgos del proceso
13/09/2023 - Segundo Trimestre: La OCI, no pudo verificar el cumplimiento de la acción: "</t>
    </r>
    <r>
      <rPr>
        <b/>
        <i/>
        <sz val="12"/>
        <color rgb="FF000000"/>
        <rFont val="Arial Narrow"/>
      </rPr>
      <t>Registrar y elaborar informes a que haya lugar, de los servicios que se prestan en la unidad</t>
    </r>
    <r>
      <rPr>
        <sz val="12"/>
        <color rgb="FF000000"/>
        <rFont val="Arial Narrow"/>
      </rPr>
      <t>" Debido a que las evidencias aportadas son facturas y no un documento o informe.
13/09/2023 - Segundo Trimestre: La OCI, no pudo verificar el cumplimiento de la acción: "</t>
    </r>
    <r>
      <rPr>
        <b/>
        <i/>
        <sz val="12"/>
        <color rgb="FF000000"/>
        <rFont val="Arial Narrow"/>
      </rPr>
      <t>Registrar y elaborar informes a que haya luga</t>
    </r>
    <r>
      <rPr>
        <sz val="12"/>
        <color rgb="FF000000"/>
        <rFont val="Arial Narrow"/>
      </rPr>
      <t xml:space="preserve">r, de los servicios que se prestan en la unidad" Debido a que las evidencias aportadas son facturas y no un documento o informe.
Nota: la OCI, recomienda aportar las evidencias o reformular la acción planteada.
</t>
    </r>
    <r>
      <rPr>
        <b/>
        <sz val="12"/>
        <color rgb="FF000000"/>
        <rFont val="Arial Narrow"/>
      </rPr>
      <t xml:space="preserve">12/01/2024 - JGS Cuarto Trimestre: </t>
    </r>
    <r>
      <rPr>
        <sz val="12"/>
        <color rgb="FF000000"/>
        <rFont val="Arial Narrow"/>
      </rPr>
      <t>La OCI, no pudo verificar el cumplimiento de la acción: "Registrar y elaborar informes a que haya lugar, de los servicios que se prestan en la unidad", debido a que las evidencias aportadas son facturas y no un documento o informe.</t>
    </r>
  </si>
  <si>
    <t>Descripción Activos de Información</t>
  </si>
  <si>
    <t>Tipo de Activos / Grupo de Activos</t>
  </si>
  <si>
    <t>Amenaza</t>
  </si>
  <si>
    <t>Vulnerabilidad</t>
  </si>
  <si>
    <t>Tipo de Riesgo Digital</t>
  </si>
  <si>
    <t>¿Tiene responsabe asignbado?</t>
  </si>
  <si>
    <t>¿El responsable tiene la autoridad y adecuada?</t>
  </si>
  <si>
    <t>Posibilidad de pérdida de información de los inventarios de la entidad por fallas en los aplicativos, daños en los equipos o manipulación de los mismos</t>
  </si>
  <si>
    <t xml:space="preserve">Inventario General de la Entidad.
Información en paz y salvos de funcionarios y contratistas.
</t>
  </si>
  <si>
    <t>Información</t>
  </si>
  <si>
    <t>Económico</t>
  </si>
  <si>
    <t>Fenómenos Climáticos</t>
  </si>
  <si>
    <t>Almacenamiento sin protección</t>
  </si>
  <si>
    <t>Perdida de disponibilidad</t>
  </si>
  <si>
    <t xml:space="preserve">     Entre 10 y 50 SMLMV </t>
  </si>
  <si>
    <t xml:space="preserve">Realizar la solicitud mensual a la OTIC del back up de los modulos SAE-SAI </t>
  </si>
  <si>
    <t>Preventivo</t>
  </si>
  <si>
    <t>Continua</t>
  </si>
  <si>
    <t>Realizar los traslados en el aplicativo y generar inventario con corte mensual.</t>
  </si>
  <si>
    <t>Auxiliar Administrativo o a quien se designe</t>
  </si>
  <si>
    <t>NA</t>
  </si>
  <si>
    <t>10/05/2023
7/06/2023
14/07/2023</t>
  </si>
  <si>
    <t>Se realizan los traslados conforme a los movimientos del mes.
7/06/2023 Se realizan los traslados conforme a los movimientos del mes.
14/07/2023: Se realizan los traslados conforme a los movimientos del mes.</t>
  </si>
  <si>
    <t>10/8/2023: Se realizan los traslados y se genera el inventario con corte a julio
13/09/2023: Se realizan los traslados y se genera el inventario con corte a Agosto
05/10/2023: Se realizan los traslados y se genera el inventario con corte a Septiembre</t>
  </si>
  <si>
    <t>7/11/2023: Se realizan los traslados e inventario correspondiente al mes de octubre
6/12/2023: Se realizan los traslados e inventario correspondiente al mes de noviembre</t>
  </si>
  <si>
    <t>01/02/2023: Se realizan traslados y se genera inventario</t>
  </si>
  <si>
    <t>7/06/2023 Se envía solicitud de copia de seguridad a la mesa de ayuda de la oficina OTIC.
13/06/2023 Se envía solicitud de copia de seguridad a la mesa de ayuda de la oficina OTIC de los dos primeros trimestres.</t>
  </si>
  <si>
    <t>Almacenista General
Técnico operativo</t>
  </si>
  <si>
    <t>Correo electrónico</t>
  </si>
  <si>
    <t>10/8/2023: Se realiza solicitud de Back Up de los módulos de SAE-SAI a la oficina de TIC, mediante correo electrónico.
13/09/2023: De acuerdo con el reporte del mes anterior, la oficina de TIC, aclara que estos BackUP se realizan automáticamente y de esta manera no se hace nesesario solicitarlo cada mes ya que la frecuencia es cada semana de manera automatica.
05/10/2023: No se solicita BackUp teniendo en cuenta que como lo manifiesta la oficina de TIC este se hace automáticamente cada semana, por tal motivo se solicitrtara replantear el control, toda vez que al analizar, el control se ejerce desde la oficina de TIC, y el envío de un correo por parte de apoyo logístico no garantiza ningun control.</t>
  </si>
  <si>
    <t>Almacenista General / Tecnico Operativo</t>
  </si>
  <si>
    <t>Carpeta One Drive Matriz de riesgos S.I</t>
  </si>
  <si>
    <t xml:space="preserve">
07/11/2023
06/12/2023
10/01/2024</t>
  </si>
  <si>
    <t xml:space="preserve">
07/11/2023: No se solicita BackUp teniendo en cuenta que como lo manifiesta la oficina de TIC este se hace automáticamente cada semana, por tal motivo se solicitrtara replantear el control, toda vez que al analizar, el control se ejerce desde la oficina de TIC, y el envío de un correo por parte de apoyo logístico no garantiza ningun control.
06/12/2023: No se solicita BackUp teniendo en cuenta que como lo manifiesta la oficina de TIC este se hace automáticamente cada semana, por tal motivo se solicitrtara replantear el control, toda vez que al analizar, el control se ejerce desde la oficina de TIC, y el envío de un correo por parte de apoyo logístico no garantiza ningun control.
10/01/2024: No se solicita BackUp teniendo en cuenta que como lo manifiesta la oficina de TIC este se hace automáticamente cada semana, por tal motivo se solicitrtara replantear el control, toda vez que al analizar, el control se ejerce desde la oficina de TIC, y el envío de un correo por parte de apoyo logístico no garantiza ningun control.</t>
  </si>
  <si>
    <t>Se informará a la Oficina de TIC, describiendo la situación que generó la perdida de información para el plan de acción correspondiente.</t>
  </si>
  <si>
    <r>
      <rPr>
        <b/>
        <sz val="11"/>
        <color rgb="FF000000"/>
        <rFont val="Arial Narrow"/>
      </rPr>
      <t xml:space="preserve">JAG: </t>
    </r>
    <r>
      <rPr>
        <sz val="11"/>
        <color rgb="FF000000"/>
        <rFont val="Arial Narrow"/>
      </rPr>
      <t xml:space="preserve">El proceso realiza el reporte de la aplicación del control, pero no se puede evidenciar el cumplimiento por falta de documentos que soporten la ejecución.
</t>
    </r>
    <r>
      <rPr>
        <b/>
        <sz val="11"/>
        <color rgb="FF000000"/>
        <rFont val="Arial Narrow"/>
      </rPr>
      <t>22/09/2023 - OCL</t>
    </r>
    <r>
      <rPr>
        <sz val="11"/>
        <color rgb="FF000000"/>
        <rFont val="Arial Narrow"/>
      </rPr>
      <t xml:space="preserve"> Tercer Trimestre: De acuerdo con las siguientes  evidencias aportadas por el proceso:
- Julio: Solicitud Back Up Módulos SAE-SAI_Julio
- Agosto: No se encontraron evidencias en la carpeta
 la OCI verificó el cumplimiento parcial de lo establecido en el control, toda vez que faltan las evidencias de agosto.
Nota: La OCI, recomienda realizar el cargue de las evidencias de acuerdo con la programación establecida.</t>
    </r>
  </si>
  <si>
    <r>
      <rPr>
        <b/>
        <sz val="11"/>
        <color theme="1"/>
        <rFont val="Arial Narrow"/>
        <family val="2"/>
      </rPr>
      <t xml:space="preserve">JAG: </t>
    </r>
    <r>
      <rPr>
        <sz val="11"/>
        <color theme="1"/>
        <rFont val="Arial Narrow"/>
        <family val="2"/>
      </rPr>
      <t xml:space="preserve">No es posible evaluar la efectividad del control por falta de evidencias.
</t>
    </r>
    <r>
      <rPr>
        <b/>
        <sz val="11"/>
        <color theme="1"/>
        <rFont val="Arial Narrow"/>
        <family val="2"/>
      </rPr>
      <t>22/09/2023 - OCL Tercer Trimestre</t>
    </r>
    <r>
      <rPr>
        <sz val="11"/>
        <color theme="1"/>
        <rFont val="Arial Narrow"/>
        <family val="2"/>
      </rPr>
      <t>: De acuerdo con la revisión de las evidencias aportadas por el proceso, la OCI verificó la ejecución parcial del control.</t>
    </r>
  </si>
  <si>
    <r>
      <rPr>
        <b/>
        <sz val="11"/>
        <color rgb="FF000000"/>
        <rFont val="Arial Narrow"/>
      </rPr>
      <t xml:space="preserve">JAG: </t>
    </r>
    <r>
      <rPr>
        <sz val="11"/>
        <color rgb="FF000000"/>
        <rFont val="Arial Narrow"/>
      </rPr>
      <t xml:space="preserve">El proceso reporta avances en la acción, pero no se puede verificar porque no hay evidencia. Se declara incumplida la acción y se propone que se realice un plan de trabajo y se modifique la matriz de riesgos del proceso.
</t>
    </r>
    <r>
      <rPr>
        <b/>
        <sz val="11"/>
        <color rgb="FF000000"/>
        <rFont val="Arial Narrow"/>
      </rPr>
      <t xml:space="preserve">
22/09/2023 - OCL Tercer Trimestre:</t>
    </r>
    <r>
      <rPr>
        <sz val="11"/>
        <color rgb="FF000000"/>
        <rFont val="Arial Narrow"/>
      </rPr>
      <t xml:space="preserve"> De acuerdo con la revisión de las evidencias aportadas por el proceso, la OCI verificó la ejecución parcial del control, toda vez que solo aportó las evidencias corrspondientes al mes de julio faltando las de agosto.</t>
    </r>
  </si>
  <si>
    <t>Fallas en el sistema eléctrico</t>
  </si>
  <si>
    <t>Sensibilidad del equipo a la humedad, temperatura, contaminantes o condiciones deficientes de operación</t>
  </si>
  <si>
    <t>Solicitar las pruebas del back up de manera trimestral a la OTIC</t>
  </si>
  <si>
    <t>Se envía solicitud de copia de seguridad a la mesa de ayuda de la oficina OTIC de los dos primeros trimestres.</t>
  </si>
  <si>
    <t>10/8/2023: Se solicitan pruebas del segundo trimestre del Back Up a la oficina de TIC, mediante correo electrónico. TIC envía evidencias que se suben a la carpeta de control 2
13/09/2023: Se evidencia con el ultimo reporte de TIC con la aclaración del control anterior.
05/10/2023: Se solicitaraá replantear el control y las acciones de éste riesgo, toda vez que se analiza que ninguno de los dos dependen de apoyo logístico y es por este motivo que se dificulta el registro y las evidencias.</t>
  </si>
  <si>
    <t>07/11/2023
10/01/2024</t>
  </si>
  <si>
    <t xml:space="preserve">07/11/2023: Se anexa correo mediante el cian desde el mes de agosto la oficina de TIC manifiesta que el backup se realiza diariamente, por lo cual se va a asoloicitar para la próxima formulación el cambio de estas actividades y controles. se sube evidencia del correo emitido por la oficina de TIC.
10/01/2024: Se continua con los BackUP de a cuerdo con al oficina TIC
</t>
  </si>
  <si>
    <r>
      <rPr>
        <b/>
        <sz val="11"/>
        <color theme="1"/>
        <rFont val="Arial Narrow"/>
        <family val="2"/>
      </rPr>
      <t xml:space="preserve">JAG: </t>
    </r>
    <r>
      <rPr>
        <sz val="11"/>
        <color theme="1"/>
        <rFont val="Arial Narrow"/>
        <family val="2"/>
      </rPr>
      <t xml:space="preserve">El proceso realiza el reporte de la aplicación del control, pero no se puede evidenciar el cumplimiento por falta de documentos que soporten la ejecución.
</t>
    </r>
    <r>
      <rPr>
        <b/>
        <sz val="11"/>
        <color theme="1"/>
        <rFont val="Arial Narrow"/>
        <family val="2"/>
      </rPr>
      <t xml:space="preserve">22/09/2023 - OCL </t>
    </r>
    <r>
      <rPr>
        <sz val="11"/>
        <color theme="1"/>
        <rFont val="Arial Narrow"/>
        <family val="2"/>
      </rPr>
      <t xml:space="preserve">Tercer Trimestre: De acuerdo con las siguientes  evidencias aportadas por el proceso:
- Respuesta Bckup Tics
 la OCI verificó el cumplimiento del control toda vez que su ejecución es trimestral
</t>
    </r>
  </si>
  <si>
    <r>
      <rPr>
        <b/>
        <sz val="11"/>
        <color theme="1"/>
        <rFont val="Arial Narrow"/>
        <family val="2"/>
      </rPr>
      <t xml:space="preserve">JAG: </t>
    </r>
    <r>
      <rPr>
        <sz val="11"/>
        <color theme="1"/>
        <rFont val="Arial Narrow"/>
        <family val="2"/>
      </rPr>
      <t xml:space="preserve">No es posible evaluar la efectividad del control por falta de evidencias.
</t>
    </r>
    <r>
      <rPr>
        <b/>
        <sz val="11"/>
        <color theme="1"/>
        <rFont val="Arial Narrow"/>
        <family val="2"/>
      </rPr>
      <t>22/09/2023 - OCL</t>
    </r>
    <r>
      <rPr>
        <sz val="11"/>
        <color theme="1"/>
        <rFont val="Arial Narrow"/>
        <family val="2"/>
      </rPr>
      <t xml:space="preserve">: Con base en la verificación de las evidencias y la no materialización del riesgo, la OCI verificó la efectividad del control.
</t>
    </r>
  </si>
  <si>
    <r>
      <t xml:space="preserve">JAG: </t>
    </r>
    <r>
      <rPr>
        <sz val="11"/>
        <color theme="1"/>
        <rFont val="Arial Narrow"/>
        <family val="2"/>
      </rPr>
      <t>N/A</t>
    </r>
    <r>
      <rPr>
        <b/>
        <sz val="11"/>
        <color theme="1"/>
        <rFont val="Arial Narrow"/>
        <family val="2"/>
      </rPr>
      <t xml:space="preserve">
22/09/2023 - OCL: N/A</t>
    </r>
  </si>
  <si>
    <t>Errores de software</t>
  </si>
  <si>
    <t>Falta de cuidado en la disposición final</t>
  </si>
  <si>
    <t xml:space="preserve">Inundación </t>
  </si>
  <si>
    <t>Mal funcionamiento del equipo</t>
  </si>
  <si>
    <t>Mantenimiento inadecuado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</si>
  <si>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</si>
  <si>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</si>
  <si>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</si>
  <si>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</si>
  <si>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</si>
  <si>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</si>
  <si>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</si>
  <si>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Posibilidad de emitir información en tiempo real de las actividades que maneja el proceso.</t>
  </si>
  <si>
    <t xml:space="preserve">Falta de desarrollo de las herramientas y aplicativos actuales, para generar información mas completa del proceso. </t>
  </si>
  <si>
    <t>Fortalecer las herramientas y aplicativos que generan reportes de información del Proceso</t>
  </si>
  <si>
    <t>Realizar solicitud para el desarrollo en aplicativos y herramientas existentes utilizadas en el Proceso de Apoyo Logístico, cuando éstas por necesidad se requieran</t>
  </si>
  <si>
    <t>Almacenista y/o Auxiliar Administrativo</t>
  </si>
  <si>
    <t>16/02/2023: No se generaron solicitudes de actualización.
15/03/2023: No se generaron solicitudes de actualización.
17/04/2023:No se generaron solicitudes de actualización.</t>
  </si>
  <si>
    <t>10/05/2023
7/06/2023</t>
  </si>
  <si>
    <t>10/05/2023: Se esta desarrollando herramienta para programación y coordinación de vehículos.
7/06/2023: Se continúa en el desarrollo de la herramienta de programación y coordinación de vehículos.</t>
  </si>
  <si>
    <t>10/08/2023: se solicita a la oficina de TIC el apoyo para el desarrollo de la herramienta de programación y coordinación de vehículos.
13/09/2023: La oficina de TIC se encuentra en el desarrollo de la herramienta propuesta y se esta coordinando en conjunto con Logística
05/10/2023: La oficina de TIC se continúa con el desarrollo de la herramienta propuesta y se esta coordinando en conjunto con Logística</t>
  </si>
  <si>
    <t>07/11/2023: Se esta realizando cruce de información para complementar la herramienta que se encuentra en desarrollo.
06/12/2023: se continúa con el desarrollo de la herramienta por parte de TIC
10/01/2024: Se realizaron pruebas del plicativo acove.</t>
  </si>
  <si>
    <t xml:space="preserve">22/05/2023
22/09/2023
</t>
  </si>
  <si>
    <r>
      <rPr>
        <b/>
        <sz val="11"/>
        <color rgb="FF000000"/>
        <rFont val="Arial Narrow"/>
      </rPr>
      <t xml:space="preserve">JAG: </t>
    </r>
    <r>
      <rPr>
        <sz val="11"/>
        <color rgb="FF000000"/>
        <rFont val="Arial Narrow"/>
      </rPr>
      <t xml:space="preserve">El proceso genera el primer piloto para la gestión de solicitudes de vehiculos, pero no carga evidencia de las solicitudes para el desarrollo de aplicativos y la fecha de cumplimiento era para febrero, incumpliendo la planeación.
</t>
    </r>
    <r>
      <rPr>
        <b/>
        <sz val="11"/>
        <color rgb="FF000000"/>
        <rFont val="Arial Narrow"/>
      </rPr>
      <t xml:space="preserve">22/09/2023 - OCL: </t>
    </r>
    <r>
      <rPr>
        <sz val="11"/>
        <color rgb="FF000000"/>
        <rFont val="Arial Narrow"/>
      </rPr>
      <t>De acuerdo con las siguientes evidencias aportadas por el proceso:
- Programa Solicitud Vehículos UAESP (1)
- RE_ Solicitud retiro y traslado de canecas para nuevo CTCC
La OCI verifica la ejecución de la oportunidad.</t>
    </r>
  </si>
  <si>
    <r>
      <rPr>
        <b/>
        <sz val="11"/>
        <color theme="1"/>
        <rFont val="Arial Narrow"/>
        <family val="2"/>
      </rPr>
      <t xml:space="preserve">JAG: </t>
    </r>
    <r>
      <rPr>
        <sz val="11"/>
        <color theme="1"/>
        <rFont val="Arial Narrow"/>
        <family val="2"/>
      </rPr>
      <t xml:space="preserve">Sin avances
</t>
    </r>
    <r>
      <rPr>
        <b/>
        <sz val="11"/>
        <color theme="1"/>
        <rFont val="Arial Narrow"/>
        <family val="2"/>
      </rPr>
      <t>22/09/22023 - OCL</t>
    </r>
    <r>
      <rPr>
        <sz val="11"/>
        <color theme="1"/>
        <rFont val="Arial Narrow"/>
        <family val="2"/>
      </rPr>
      <t>: Oportunidad en ejecución</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</si>
  <si>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</si>
  <si>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</si>
  <si>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</si>
  <si>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</si>
  <si>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</si>
  <si>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</si>
  <si>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</si>
  <si>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</si>
  <si>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</si>
  <si>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</si>
  <si>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</si>
  <si>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</si>
  <si>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</si>
  <si>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</si>
  <si>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</si>
  <si>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</si>
  <si>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</si>
  <si>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</si>
  <si>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</si>
  <si>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</si>
  <si>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</si>
  <si>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</si>
  <si>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</si>
  <si>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</si>
  <si>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</si>
  <si>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</si>
  <si>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</si>
  <si>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</si>
  <si>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</si>
  <si>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</si>
  <si>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</si>
  <si>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</si>
  <si>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</si>
  <si>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</si>
  <si>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</si>
  <si>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</si>
  <si>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</si>
  <si>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</si>
  <si>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</si>
  <si>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</si>
  <si>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</si>
  <si>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</si>
  <si>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</si>
  <si>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</si>
  <si>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</si>
  <si>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</si>
  <si>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</si>
  <si>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</si>
  <si>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</si>
  <si>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</si>
  <si>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</si>
  <si>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</si>
  <si>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</si>
  <si>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</si>
  <si>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</si>
  <si>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</si>
  <si>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</si>
  <si>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</si>
  <si>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</si>
  <si>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</si>
  <si>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</si>
  <si>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</si>
  <si>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</si>
  <si>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</si>
  <si>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</si>
  <si>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</si>
  <si>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</si>
  <si>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</si>
  <si>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</si>
  <si>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</si>
  <si>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</si>
  <si>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</si>
  <si>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</si>
  <si>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</si>
  <si>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</si>
  <si>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</si>
  <si>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</si>
  <si>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</si>
  <si>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</si>
  <si>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</si>
  <si>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</si>
  <si>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</si>
  <si>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</si>
  <si>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</si>
  <si>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</si>
  <si>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</si>
  <si>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</si>
  <si>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</si>
  <si>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</si>
  <si>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</si>
  <si>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</si>
  <si>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</si>
  <si>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</si>
  <si>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</si>
  <si>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</si>
  <si>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</si>
  <si>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</si>
  <si>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</si>
  <si>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</si>
  <si>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</si>
  <si>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</si>
  <si>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</si>
  <si>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</si>
  <si>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</si>
  <si>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</si>
  <si>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</si>
  <si>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</si>
  <si>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</si>
  <si>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</si>
  <si>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</si>
  <si>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</si>
  <si>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</si>
  <si>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</si>
  <si>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EVENTOS NATURALES</t>
  </si>
  <si>
    <t>Fenómenos Sísmicos</t>
  </si>
  <si>
    <t>PERDIDA DE LOS SERVICIOS ESENCIALES</t>
  </si>
  <si>
    <t>Fallas en el suministro de agua</t>
  </si>
  <si>
    <t>Fallas en el suministro de Aire acondicionado</t>
  </si>
  <si>
    <t>FALLAS TÉCNICAS</t>
  </si>
  <si>
    <t>Saturación del sistema de información</t>
  </si>
  <si>
    <t>Total dependencia para la prestación del servicio por parte de un tercero</t>
  </si>
  <si>
    <t>Mal funcionamiento del Software</t>
  </si>
  <si>
    <t>Daño causado por un tercero</t>
  </si>
  <si>
    <t>Fallo de los enlaces de comunicación</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</si>
  <si>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</si>
  <si>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</si>
  <si>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</si>
  <si>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</si>
  <si>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</si>
  <si>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</si>
  <si>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</si>
  <si>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</si>
  <si>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</si>
  <si>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</si>
  <si>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</si>
  <si>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</si>
  <si>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</si>
  <si>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</si>
  <si>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</si>
  <si>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</si>
  <si>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</si>
  <si>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</si>
  <si>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</si>
  <si>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</si>
  <si>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</si>
  <si>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</si>
  <si>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</si>
  <si>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</si>
  <si>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</si>
  <si>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</si>
  <si>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</si>
  <si>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</si>
  <si>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</si>
  <si>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</si>
  <si>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</si>
  <si>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</si>
  <si>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</si>
  <si>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</si>
  <si>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</si>
  <si>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Inadecuada gestión de capacidad del sistema</t>
  </si>
  <si>
    <t>Inadecuada seguridad del cableado</t>
  </si>
  <si>
    <t>Desprotección en equipos móviles</t>
  </si>
  <si>
    <t>Susceptibilidad a las variaciones de temperatura (o al polvo y suciedad)</t>
  </si>
  <si>
    <t>Gestión inadecuada del cambio</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</si>
  <si>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</si>
  <si>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</si>
  <si>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</si>
  <si>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</si>
  <si>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</si>
  <si>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</si>
  <si>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</si>
  <si>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</si>
  <si>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</si>
  <si>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</si>
  <si>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</si>
  <si>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</si>
  <si>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</si>
  <si>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</si>
  <si>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</si>
  <si>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</si>
  <si>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</si>
  <si>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</si>
  <si>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</si>
  <si>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</si>
  <si>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</si>
  <si>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</si>
  <si>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</si>
  <si>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</si>
  <si>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</si>
  <si>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</si>
  <si>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</si>
  <si>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</si>
  <si>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</si>
  <si>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</si>
  <si>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</si>
  <si>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</si>
  <si>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</si>
  <si>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</si>
  <si>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</si>
  <si>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</si>
  <si>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</si>
  <si>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</si>
  <si>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</si>
  <si>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</si>
  <si>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</si>
  <si>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</si>
  <si>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</si>
  <si>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</si>
  <si>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</si>
  <si>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</si>
  <si>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</si>
  <si>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</si>
  <si>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</si>
  <si>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Confidencialidad</t>
  </si>
  <si>
    <t>Perdidad de Integridad</t>
  </si>
  <si>
    <t>Aceptar</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</si>
  <si>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</si>
  <si>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</si>
  <si>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</si>
  <si>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</si>
  <si>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</si>
  <si>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</si>
  <si>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</si>
  <si>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</si>
  <si>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</si>
  <si>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</si>
  <si>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</si>
  <si>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</si>
  <si>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</si>
  <si>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</si>
  <si>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</si>
  <si>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</si>
  <si>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</si>
  <si>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</si>
  <si>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</si>
  <si>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</si>
  <si>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</si>
  <si>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</si>
  <si>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</si>
  <si>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</si>
  <si>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</si>
  <si>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</si>
  <si>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</si>
  <si>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</si>
  <si>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</si>
  <si>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</si>
  <si>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</si>
  <si>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</si>
  <si>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</si>
  <si>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</si>
  <si>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</si>
  <si>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</si>
  <si>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</si>
  <si>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</si>
  <si>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</si>
  <si>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</si>
  <si>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</si>
  <si>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</si>
  <si>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</si>
  <si>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</si>
  <si>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</si>
  <si>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</si>
  <si>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</si>
  <si>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</si>
  <si>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</si>
  <si>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26/04/2023
18/07/2023
20/10/2023
16/01/2024</t>
  </si>
  <si>
    <t>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accion en los meses de octubre y noviembre sin embargo soportes solo se adjuntan los de octubre, no se hace reporte de diciembre ni se cargan las evidencias</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</si>
  <si>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realiza seguimiento al control sin embargo solo se aportan las evidencias del mes de octubre por lo que no se puede verificar su efectividad</t>
  </si>
  <si>
    <t>7/11/2023: Se relacionan las autorizaciones del mes de octubre, correspondientes a contratos de servicios.
6/12/2023: Se relacionan las autorizaciones del mes de noviembre, correspondientes a contratos de servicios.
6/12/2024: Se relacionan las autorizaciones del mes de diciembre, correspondientes a contratos de servicios.</t>
  </si>
  <si>
    <t xml:space="preserve">07/11/2023: Se realcionan las autorizaciones que se tramitaron en el mes de Octubre 
06/12/2023: Se realcionan las autorizaciones que se tramitaron en el mes de noviembre </t>
  </si>
  <si>
    <t>Se realiza seguimiento a la acción y los soportes son coherentes con lo reportado 
Se realiza seguimiento a la acción y los soportes son coherentes con lo reportado 
Se realiza seguimiento a la acción y los soportes son coherentes con lo reportado sin embargo no se reporta el mes de agosto aun cuando se entregan soportes de este mes
Se realiza seguimiento a la accion en los meses de octubre y noviembre sin embargo soportes solo se adjuntan los de octubre, no se hace reporte de diciembre ni se cargan las evidencias</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</si>
  <si>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sin embargo no se aportó la evidencia del mes de agosto
Se realiza seguimiento al control sin embargo solo se aportan las evidencias del mes de octubre por lo que no se puede verificar su efectividad</t>
  </si>
  <si>
    <t>Se realiza seguimiento a la acción y los soportes son coherentes con lo reportado 
Se realiza seguimiento a la acción y los soportes son coherentes con lo reportado 
Se realiza seguimiento a la acción y los soportes son coherentes con lo reportado 
Se realiza seguimiento a los meses de octubre y noviembre, sin embargo las evidencias aportadas no dan cuenta de los informes relacionados en la accion, no se hace seguimiento de diciembre ni se aportan evidencias</t>
  </si>
  <si>
    <t>No se realiza el reporte de la acción
Se realiza reporte de la acción y se aportan las evidencias las cuales son coherentes con lo reportado
Se realiza reporte de la acción y se aportan las evidencias las cuales son coherentes con lo reportado
Se realiza seguimiento a la accion en los meses de octubre y noviembre sin embargo soportes solo se adjuntan los de octubre, no se hace reporte de diciembre ni se cargan las evidencias</t>
  </si>
  <si>
    <t>No se realiza el reporte del control para los meses de febrero y marzo, no se adjuntan evidencias de su desarrollo por lo anterior no se puede verificar la efeciencia del control
Se realiza seguimiento al control y se aportan las evidencias por lo que se puede verificar su efectividad
Se realiza seguimiento al control y se aportan las evidencias por lo que se puede verificar su efectividad
Se realiza seguimiento al control y se aportan las evidencias por lo que se puede verificar su efectividad</t>
  </si>
  <si>
    <t>No se realiza el reporte del control para el trimestre, no se adjuntan evidencias de su desarrollo por lo anterior no se puede verificar la efeciencia del control
Se realiza seguimiento al control y se aportan las evidencias por lo que se puede verificar su efectividad
Se realiza el seguimiento sin embargo no se aportan las evidencias de los meses de septiembre y agosto
No se reporta el mes de noviembre y solo se aporta la evidencia del mes de octubre por lo que no se puede establecer la efectividad del control</t>
  </si>
  <si>
    <t xml:space="preserve">No se reporta la acción por cuanto esta no se ha requerido
Se realiza el reporte de la accion y las evidencias que se aportan son coherentes
Se realiza el reporte de la accion y las evidencias que se aportan son coherentes
Se realiza el reporte de la accion y las evidencias que se aportan son coherentes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</si>
</sst>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b/>
      <sz val="11"/>
      <color rgb="FF000000"/>
      <name val="Arial Narrow"/>
      <family val="2"/>
    </font>
    <font>
      <b/>
      <sz val="12"/>
      <color theme="1"/>
      <name val="Arial Narrow"/>
      <family val="2"/>
    </font>
    <font>
      <b/>
      <sz val="12"/>
      <color rgb="FF000000"/>
      <name val="Arial Narrow"/>
    </font>
    <font>
      <sz val="12"/>
      <color rgb="FF000000"/>
      <name val="Arial Narrow"/>
    </font>
    <font>
      <b/>
      <i/>
      <sz val="12"/>
      <color rgb="FF000000"/>
      <name val="Arial Narrow"/>
    </font>
    <font>
      <b/>
      <sz val="11"/>
      <color rgb="FF000000"/>
      <name val="Arial Narrow"/>
    </font>
    <font>
      <sz val="11"/>
      <color rgb="FF000000"/>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38">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43" fillId="0" borderId="19" xfId="0" applyFont="1" applyBorder="1" applyAlignment="1">
      <alignment wrapText="1"/>
    </xf>
    <xf numFmtId="0" fontId="43" fillId="0" borderId="62" xfId="0" applyFont="1" applyBorder="1" applyAlignment="1">
      <alignment wrapText="1"/>
    </xf>
    <xf numFmtId="0" fontId="43" fillId="0" borderId="78" xfId="0" applyFont="1" applyBorder="1" applyAlignment="1">
      <alignment horizontal="center" vertical="center"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78" xfId="0" applyFont="1" applyBorder="1" applyAlignment="1">
      <alignment horizontal="left"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6" fillId="0" borderId="19" xfId="0" applyFont="1" applyBorder="1" applyAlignment="1" applyProtection="1">
      <alignment horizontal="center" vertical="center" wrapText="1"/>
      <protection locked="0"/>
    </xf>
    <xf numFmtId="14" fontId="67" fillId="0" borderId="19" xfId="0" applyNumberFormat="1" applyFont="1" applyBorder="1" applyAlignment="1">
      <alignment horizontal="center" vertical="center" wrapText="1"/>
    </xf>
    <xf numFmtId="0" fontId="67" fillId="0" borderId="19" xfId="0" applyFont="1" applyBorder="1" applyAlignment="1">
      <alignment horizontal="center" vertical="center" wrapText="1"/>
    </xf>
    <xf numFmtId="0" fontId="1" fillId="13" borderId="19" xfId="0" applyFont="1" applyFill="1" applyBorder="1" applyAlignment="1">
      <alignment horizontal="center" vertical="center"/>
    </xf>
    <xf numFmtId="14" fontId="1" fillId="13" borderId="19" xfId="0" applyNumberFormat="1" applyFont="1" applyFill="1" applyBorder="1" applyAlignment="1">
      <alignment horizontal="center" vertical="center"/>
    </xf>
    <xf numFmtId="14" fontId="71" fillId="0" borderId="19" xfId="0" applyNumberFormat="1" applyFont="1" applyBorder="1" applyAlignment="1">
      <alignment horizontal="center" vertical="center" wrapText="1"/>
    </xf>
    <xf numFmtId="0" fontId="1" fillId="0" borderId="19"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67" fillId="0" borderId="19" xfId="0" applyFont="1" applyBorder="1" applyAlignment="1" applyProtection="1">
      <alignment horizontal="left" vertical="top" wrapText="1"/>
      <protection locked="0"/>
    </xf>
    <xf numFmtId="14" fontId="75"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justify" vertical="top" wrapText="1"/>
      <protection locked="0"/>
    </xf>
    <xf numFmtId="0" fontId="4" fillId="0" borderId="19" xfId="0" applyFont="1" applyBorder="1" applyAlignment="1" applyProtection="1">
      <alignment horizontal="justify" vertical="top" wrapText="1"/>
      <protection locked="0"/>
    </xf>
    <xf numFmtId="14" fontId="4" fillId="0" borderId="19" xfId="0" applyNumberFormat="1" applyFont="1" applyBorder="1" applyAlignment="1" applyProtection="1">
      <alignment horizontal="center" vertical="center" wrapText="1"/>
      <protection locked="0"/>
    </xf>
    <xf numFmtId="0" fontId="77" fillId="0" borderId="19" xfId="0" applyFont="1" applyBorder="1" applyAlignment="1" applyProtection="1">
      <alignment horizontal="left" vertical="top" wrapText="1"/>
      <protection locked="0"/>
    </xf>
    <xf numFmtId="0" fontId="80" fillId="0" borderId="19" xfId="0" applyFont="1" applyBorder="1" applyAlignment="1" applyProtection="1">
      <alignment horizontal="justify" vertical="top" wrapText="1"/>
      <protection locked="0"/>
    </xf>
    <xf numFmtId="0" fontId="79" fillId="0" borderId="19" xfId="0" applyFont="1" applyBorder="1" applyAlignment="1" applyProtection="1">
      <alignment horizontal="justify" vertical="top" wrapText="1"/>
      <protection locked="0"/>
    </xf>
    <xf numFmtId="0" fontId="80" fillId="0" borderId="19" xfId="0" applyFont="1" applyBorder="1" applyAlignment="1" applyProtection="1">
      <alignment horizontal="left" vertical="top"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19" xfId="0" applyFont="1" applyBorder="1" applyAlignment="1">
      <alignment horizontal="justify" vertical="center" wrapText="1"/>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14" fontId="58" fillId="3" borderId="19" xfId="0" applyNumberFormat="1" applyFont="1" applyFill="1" applyBorder="1" applyAlignment="1">
      <alignment horizontal="center" vertical="center"/>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9" fontId="1" fillId="0" borderId="19" xfId="0" applyNumberFormat="1" applyFont="1" applyBorder="1" applyAlignment="1">
      <alignment horizontal="center" vertical="center" wrapText="1"/>
    </xf>
    <xf numFmtId="0" fontId="4" fillId="15" borderId="19" xfId="0" applyFont="1" applyFill="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6" customWidth="1"/>
    <col min="2" max="3" width="24.7109375" style="56" customWidth="1"/>
    <col min="4" max="4" width="16" style="56" customWidth="1"/>
    <col min="5" max="5" width="24.7109375" style="56" customWidth="1"/>
    <col min="6" max="6" width="27.7109375" style="56" customWidth="1"/>
    <col min="7" max="8" width="24.7109375" style="56" customWidth="1"/>
    <col min="9" max="16384" width="11.42578125" style="56"/>
  </cols>
  <sheetData>
    <row r="1" spans="2:8" ht="15.75" thickBot="1" x14ac:dyDescent="0.3"/>
    <row r="2" spans="2:8" ht="18" x14ac:dyDescent="0.25">
      <c r="B2" s="273" t="s">
        <v>0</v>
      </c>
      <c r="C2" s="274"/>
      <c r="D2" s="274"/>
      <c r="E2" s="274"/>
      <c r="F2" s="274"/>
      <c r="G2" s="274"/>
      <c r="H2" s="275"/>
    </row>
    <row r="3" spans="2:8" x14ac:dyDescent="0.25">
      <c r="B3" s="57"/>
      <c r="C3" s="58"/>
      <c r="D3" s="58"/>
      <c r="E3" s="58"/>
      <c r="F3" s="58"/>
      <c r="G3" s="58"/>
      <c r="H3" s="59"/>
    </row>
    <row r="4" spans="2:8" ht="63" customHeight="1" x14ac:dyDescent="0.25">
      <c r="B4" s="276" t="s">
        <v>1</v>
      </c>
      <c r="C4" s="277"/>
      <c r="D4" s="277"/>
      <c r="E4" s="277"/>
      <c r="F4" s="277"/>
      <c r="G4" s="277"/>
      <c r="H4" s="278"/>
    </row>
    <row r="5" spans="2:8" ht="63" customHeight="1" x14ac:dyDescent="0.25">
      <c r="B5" s="279"/>
      <c r="C5" s="280"/>
      <c r="D5" s="280"/>
      <c r="E5" s="280"/>
      <c r="F5" s="280"/>
      <c r="G5" s="280"/>
      <c r="H5" s="281"/>
    </row>
    <row r="6" spans="2:8" ht="16.5" x14ac:dyDescent="0.25">
      <c r="B6" s="282" t="s">
        <v>2</v>
      </c>
      <c r="C6" s="283"/>
      <c r="D6" s="283"/>
      <c r="E6" s="283"/>
      <c r="F6" s="283"/>
      <c r="G6" s="283"/>
      <c r="H6" s="284"/>
    </row>
    <row r="7" spans="2:8" ht="95.25" customHeight="1" x14ac:dyDescent="0.25">
      <c r="B7" s="292" t="s">
        <v>3</v>
      </c>
      <c r="C7" s="293"/>
      <c r="D7" s="293"/>
      <c r="E7" s="293"/>
      <c r="F7" s="293"/>
      <c r="G7" s="293"/>
      <c r="H7" s="294"/>
    </row>
    <row r="8" spans="2:8" ht="16.5" x14ac:dyDescent="0.25">
      <c r="B8" s="89"/>
      <c r="C8" s="90"/>
      <c r="D8" s="90"/>
      <c r="E8" s="90"/>
      <c r="F8" s="90"/>
      <c r="G8" s="90"/>
      <c r="H8" s="91"/>
    </row>
    <row r="9" spans="2:8" ht="16.5" customHeight="1" x14ac:dyDescent="0.25">
      <c r="B9" s="285" t="s">
        <v>4</v>
      </c>
      <c r="C9" s="286"/>
      <c r="D9" s="286"/>
      <c r="E9" s="286"/>
      <c r="F9" s="286"/>
      <c r="G9" s="286"/>
      <c r="H9" s="287"/>
    </row>
    <row r="10" spans="2:8" ht="44.25" customHeight="1" x14ac:dyDescent="0.25">
      <c r="B10" s="285"/>
      <c r="C10" s="286"/>
      <c r="D10" s="286"/>
      <c r="E10" s="286"/>
      <c r="F10" s="286"/>
      <c r="G10" s="286"/>
      <c r="H10" s="287"/>
    </row>
    <row r="11" spans="2:8" ht="15.75" thickBot="1" x14ac:dyDescent="0.3">
      <c r="B11" s="78"/>
      <c r="C11" s="81"/>
      <c r="D11" s="86"/>
      <c r="E11" s="87"/>
      <c r="F11" s="87"/>
      <c r="G11" s="88"/>
      <c r="H11" s="82"/>
    </row>
    <row r="12" spans="2:8" ht="15.75" thickTop="1" x14ac:dyDescent="0.25">
      <c r="B12" s="78"/>
      <c r="C12" s="288" t="s">
        <v>5</v>
      </c>
      <c r="D12" s="289"/>
      <c r="E12" s="290" t="s">
        <v>6</v>
      </c>
      <c r="F12" s="291"/>
      <c r="G12" s="81"/>
      <c r="H12" s="82"/>
    </row>
    <row r="13" spans="2:8" ht="35.25" customHeight="1" x14ac:dyDescent="0.25">
      <c r="B13" s="78"/>
      <c r="C13" s="260" t="s">
        <v>7</v>
      </c>
      <c r="D13" s="261"/>
      <c r="E13" s="262" t="s">
        <v>8</v>
      </c>
      <c r="F13" s="263"/>
      <c r="G13" s="81"/>
      <c r="H13" s="82"/>
    </row>
    <row r="14" spans="2:8" ht="17.25" customHeight="1" x14ac:dyDescent="0.25">
      <c r="B14" s="78"/>
      <c r="C14" s="260" t="s">
        <v>9</v>
      </c>
      <c r="D14" s="261"/>
      <c r="E14" s="262" t="s">
        <v>10</v>
      </c>
      <c r="F14" s="263"/>
      <c r="G14" s="81"/>
      <c r="H14" s="82"/>
    </row>
    <row r="15" spans="2:8" ht="19.5" customHeight="1" x14ac:dyDescent="0.25">
      <c r="B15" s="78"/>
      <c r="C15" s="260" t="s">
        <v>11</v>
      </c>
      <c r="D15" s="261"/>
      <c r="E15" s="262" t="s">
        <v>12</v>
      </c>
      <c r="F15" s="263"/>
      <c r="G15" s="81"/>
      <c r="H15" s="82"/>
    </row>
    <row r="16" spans="2:8" ht="69.75" customHeight="1" x14ac:dyDescent="0.25">
      <c r="B16" s="78"/>
      <c r="C16" s="260" t="s">
        <v>13</v>
      </c>
      <c r="D16" s="261"/>
      <c r="E16" s="262" t="s">
        <v>14</v>
      </c>
      <c r="F16" s="263"/>
      <c r="G16" s="81"/>
      <c r="H16" s="82"/>
    </row>
    <row r="17" spans="2:8" ht="34.5" customHeight="1" x14ac:dyDescent="0.25">
      <c r="B17" s="78"/>
      <c r="C17" s="264" t="s">
        <v>15</v>
      </c>
      <c r="D17" s="265"/>
      <c r="E17" s="256" t="s">
        <v>16</v>
      </c>
      <c r="F17" s="257"/>
      <c r="G17" s="81"/>
      <c r="H17" s="82"/>
    </row>
    <row r="18" spans="2:8" ht="27.75" customHeight="1" x14ac:dyDescent="0.25">
      <c r="B18" s="78"/>
      <c r="C18" s="264" t="s">
        <v>17</v>
      </c>
      <c r="D18" s="265"/>
      <c r="E18" s="256" t="s">
        <v>18</v>
      </c>
      <c r="F18" s="257"/>
      <c r="G18" s="81"/>
      <c r="H18" s="82"/>
    </row>
    <row r="19" spans="2:8" ht="28.5" customHeight="1" x14ac:dyDescent="0.25">
      <c r="B19" s="78"/>
      <c r="C19" s="264" t="s">
        <v>19</v>
      </c>
      <c r="D19" s="265"/>
      <c r="E19" s="256" t="s">
        <v>20</v>
      </c>
      <c r="F19" s="257"/>
      <c r="G19" s="81"/>
      <c r="H19" s="82"/>
    </row>
    <row r="20" spans="2:8" ht="72.75" customHeight="1" x14ac:dyDescent="0.25">
      <c r="B20" s="78"/>
      <c r="C20" s="264" t="s">
        <v>21</v>
      </c>
      <c r="D20" s="265"/>
      <c r="E20" s="256" t="s">
        <v>22</v>
      </c>
      <c r="F20" s="257"/>
      <c r="G20" s="81"/>
      <c r="H20" s="82"/>
    </row>
    <row r="21" spans="2:8" ht="64.5" customHeight="1" x14ac:dyDescent="0.25">
      <c r="B21" s="78"/>
      <c r="C21" s="264" t="s">
        <v>23</v>
      </c>
      <c r="D21" s="265"/>
      <c r="E21" s="256" t="s">
        <v>24</v>
      </c>
      <c r="F21" s="257"/>
      <c r="G21" s="81"/>
      <c r="H21" s="82"/>
    </row>
    <row r="22" spans="2:8" ht="71.25" customHeight="1" x14ac:dyDescent="0.25">
      <c r="B22" s="78"/>
      <c r="C22" s="264" t="s">
        <v>25</v>
      </c>
      <c r="D22" s="265"/>
      <c r="E22" s="256" t="s">
        <v>26</v>
      </c>
      <c r="F22" s="257"/>
      <c r="G22" s="81"/>
      <c r="H22" s="82"/>
    </row>
    <row r="23" spans="2:8" ht="55.5" customHeight="1" x14ac:dyDescent="0.25">
      <c r="B23" s="78"/>
      <c r="C23" s="258" t="s">
        <v>27</v>
      </c>
      <c r="D23" s="259"/>
      <c r="E23" s="256" t="s">
        <v>28</v>
      </c>
      <c r="F23" s="257"/>
      <c r="G23" s="81"/>
      <c r="H23" s="82"/>
    </row>
    <row r="24" spans="2:8" ht="42" customHeight="1" x14ac:dyDescent="0.25">
      <c r="B24" s="78"/>
      <c r="C24" s="258" t="s">
        <v>29</v>
      </c>
      <c r="D24" s="259"/>
      <c r="E24" s="256" t="s">
        <v>30</v>
      </c>
      <c r="F24" s="257"/>
      <c r="G24" s="81"/>
      <c r="H24" s="82"/>
    </row>
    <row r="25" spans="2:8" ht="59.25" customHeight="1" x14ac:dyDescent="0.25">
      <c r="B25" s="78"/>
      <c r="C25" s="258" t="s">
        <v>31</v>
      </c>
      <c r="D25" s="259"/>
      <c r="E25" s="256" t="s">
        <v>32</v>
      </c>
      <c r="F25" s="257"/>
      <c r="G25" s="81"/>
      <c r="H25" s="82"/>
    </row>
    <row r="26" spans="2:8" ht="23.25" customHeight="1" x14ac:dyDescent="0.25">
      <c r="B26" s="78"/>
      <c r="C26" s="258" t="s">
        <v>33</v>
      </c>
      <c r="D26" s="259"/>
      <c r="E26" s="256" t="s">
        <v>34</v>
      </c>
      <c r="F26" s="257"/>
      <c r="G26" s="81"/>
      <c r="H26" s="82"/>
    </row>
    <row r="27" spans="2:8" ht="30.75" customHeight="1" x14ac:dyDescent="0.25">
      <c r="B27" s="78"/>
      <c r="C27" s="258" t="s">
        <v>35</v>
      </c>
      <c r="D27" s="259"/>
      <c r="E27" s="256" t="s">
        <v>36</v>
      </c>
      <c r="F27" s="257"/>
      <c r="G27" s="81"/>
      <c r="H27" s="82"/>
    </row>
    <row r="28" spans="2:8" ht="35.25" customHeight="1" x14ac:dyDescent="0.25">
      <c r="B28" s="78"/>
      <c r="C28" s="258" t="s">
        <v>37</v>
      </c>
      <c r="D28" s="259"/>
      <c r="E28" s="256" t="s">
        <v>38</v>
      </c>
      <c r="F28" s="257"/>
      <c r="G28" s="81"/>
      <c r="H28" s="82"/>
    </row>
    <row r="29" spans="2:8" ht="33" customHeight="1" x14ac:dyDescent="0.25">
      <c r="B29" s="78"/>
      <c r="C29" s="258" t="s">
        <v>37</v>
      </c>
      <c r="D29" s="259"/>
      <c r="E29" s="256" t="s">
        <v>38</v>
      </c>
      <c r="F29" s="257"/>
      <c r="G29" s="81"/>
      <c r="H29" s="82"/>
    </row>
    <row r="30" spans="2:8" ht="30" customHeight="1" x14ac:dyDescent="0.25">
      <c r="B30" s="78"/>
      <c r="C30" s="258" t="s">
        <v>39</v>
      </c>
      <c r="D30" s="259"/>
      <c r="E30" s="256" t="s">
        <v>40</v>
      </c>
      <c r="F30" s="257"/>
      <c r="G30" s="81"/>
      <c r="H30" s="82"/>
    </row>
    <row r="31" spans="2:8" ht="35.25" customHeight="1" x14ac:dyDescent="0.25">
      <c r="B31" s="78"/>
      <c r="C31" s="258" t="s">
        <v>41</v>
      </c>
      <c r="D31" s="259"/>
      <c r="E31" s="256" t="s">
        <v>42</v>
      </c>
      <c r="F31" s="257"/>
      <c r="G31" s="81"/>
      <c r="H31" s="82"/>
    </row>
    <row r="32" spans="2:8" ht="31.5" customHeight="1" x14ac:dyDescent="0.25">
      <c r="B32" s="78"/>
      <c r="C32" s="258" t="s">
        <v>43</v>
      </c>
      <c r="D32" s="259"/>
      <c r="E32" s="256" t="s">
        <v>44</v>
      </c>
      <c r="F32" s="257"/>
      <c r="G32" s="81"/>
      <c r="H32" s="82"/>
    </row>
    <row r="33" spans="2:8" ht="35.25" customHeight="1" x14ac:dyDescent="0.25">
      <c r="B33" s="78"/>
      <c r="C33" s="258" t="s">
        <v>45</v>
      </c>
      <c r="D33" s="259"/>
      <c r="E33" s="256" t="s">
        <v>46</v>
      </c>
      <c r="F33" s="257"/>
      <c r="G33" s="81"/>
      <c r="H33" s="82"/>
    </row>
    <row r="34" spans="2:8" ht="59.25" customHeight="1" x14ac:dyDescent="0.25">
      <c r="B34" s="78"/>
      <c r="C34" s="258" t="s">
        <v>47</v>
      </c>
      <c r="D34" s="259"/>
      <c r="E34" s="256" t="s">
        <v>48</v>
      </c>
      <c r="F34" s="257"/>
      <c r="G34" s="81"/>
      <c r="H34" s="82"/>
    </row>
    <row r="35" spans="2:8" ht="29.25" customHeight="1" x14ac:dyDescent="0.25">
      <c r="B35" s="78"/>
      <c r="C35" s="258" t="s">
        <v>49</v>
      </c>
      <c r="D35" s="259"/>
      <c r="E35" s="256" t="s">
        <v>50</v>
      </c>
      <c r="F35" s="257"/>
      <c r="G35" s="81"/>
      <c r="H35" s="82"/>
    </row>
    <row r="36" spans="2:8" ht="82.5" customHeight="1" x14ac:dyDescent="0.25">
      <c r="B36" s="78"/>
      <c r="C36" s="258" t="s">
        <v>51</v>
      </c>
      <c r="D36" s="259"/>
      <c r="E36" s="256" t="s">
        <v>52</v>
      </c>
      <c r="F36" s="257"/>
      <c r="G36" s="81"/>
      <c r="H36" s="82"/>
    </row>
    <row r="37" spans="2:8" ht="46.5" customHeight="1" x14ac:dyDescent="0.25">
      <c r="B37" s="78"/>
      <c r="C37" s="258" t="s">
        <v>53</v>
      </c>
      <c r="D37" s="259"/>
      <c r="E37" s="256" t="s">
        <v>54</v>
      </c>
      <c r="F37" s="257"/>
      <c r="G37" s="81"/>
      <c r="H37" s="82"/>
    </row>
    <row r="38" spans="2:8" ht="6.75" customHeight="1" thickBot="1" x14ac:dyDescent="0.3">
      <c r="B38" s="78"/>
      <c r="C38" s="269"/>
      <c r="D38" s="270"/>
      <c r="E38" s="271"/>
      <c r="F38" s="272"/>
      <c r="G38" s="81"/>
      <c r="H38" s="82"/>
    </row>
    <row r="39" spans="2:8" ht="15.75" thickTop="1" x14ac:dyDescent="0.25">
      <c r="B39" s="78"/>
      <c r="C39" s="79"/>
      <c r="D39" s="79"/>
      <c r="E39" s="80"/>
      <c r="F39" s="80"/>
      <c r="G39" s="81"/>
      <c r="H39" s="82"/>
    </row>
    <row r="40" spans="2:8" ht="21" customHeight="1" x14ac:dyDescent="0.25">
      <c r="B40" s="266" t="s">
        <v>55</v>
      </c>
      <c r="C40" s="267"/>
      <c r="D40" s="267"/>
      <c r="E40" s="267"/>
      <c r="F40" s="267"/>
      <c r="G40" s="267"/>
      <c r="H40" s="268"/>
    </row>
    <row r="41" spans="2:8" ht="20.25" customHeight="1" x14ac:dyDescent="0.25">
      <c r="B41" s="266" t="s">
        <v>56</v>
      </c>
      <c r="C41" s="267"/>
      <c r="D41" s="267"/>
      <c r="E41" s="267"/>
      <c r="F41" s="267"/>
      <c r="G41" s="267"/>
      <c r="H41" s="268"/>
    </row>
    <row r="42" spans="2:8" ht="20.25" customHeight="1" x14ac:dyDescent="0.25">
      <c r="B42" s="266" t="s">
        <v>57</v>
      </c>
      <c r="C42" s="267"/>
      <c r="D42" s="267"/>
      <c r="E42" s="267"/>
      <c r="F42" s="267"/>
      <c r="G42" s="267"/>
      <c r="H42" s="268"/>
    </row>
    <row r="43" spans="2:8" ht="20.25" customHeight="1" x14ac:dyDescent="0.25">
      <c r="B43" s="266" t="s">
        <v>58</v>
      </c>
      <c r="C43" s="267"/>
      <c r="D43" s="267"/>
      <c r="E43" s="267"/>
      <c r="F43" s="267"/>
      <c r="G43" s="267"/>
      <c r="H43" s="268"/>
    </row>
    <row r="44" spans="2:8" x14ac:dyDescent="0.25">
      <c r="B44" s="266" t="s">
        <v>59</v>
      </c>
      <c r="C44" s="267"/>
      <c r="D44" s="267"/>
      <c r="E44" s="267"/>
      <c r="F44" s="267"/>
      <c r="G44" s="267"/>
      <c r="H44" s="268"/>
    </row>
    <row r="45" spans="2:8" ht="15.75" thickBot="1" x14ac:dyDescent="0.3">
      <c r="B45" s="83"/>
      <c r="C45" s="84"/>
      <c r="D45" s="84"/>
      <c r="E45" s="84"/>
      <c r="F45" s="84"/>
      <c r="G45" s="84"/>
      <c r="H45" s="8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D1" zoomScale="85" zoomScaleNormal="85" zoomScalePageLayoutView="20" workbookViewId="0">
      <selection activeCell="F5" sqref="F5"/>
    </sheetView>
  </sheetViews>
  <sheetFormatPr baseColWidth="10" defaultColWidth="17.42578125" defaultRowHeight="12.75" x14ac:dyDescent="0.2"/>
  <cols>
    <col min="1" max="1" width="17.42578125" style="209"/>
    <col min="2" max="2" width="36.28515625" style="209" customWidth="1"/>
    <col min="3" max="3" width="23" style="209" customWidth="1"/>
    <col min="4" max="4" width="38.7109375" style="209" customWidth="1"/>
    <col min="5" max="5" width="22.42578125" style="209" customWidth="1"/>
    <col min="6" max="6" width="30.42578125" style="209" customWidth="1"/>
    <col min="7" max="7" width="22.42578125" style="209" customWidth="1"/>
    <col min="8" max="8" width="41.42578125" style="209" customWidth="1"/>
    <col min="9" max="9" width="21.140625" style="209" customWidth="1"/>
    <col min="10" max="10" width="17.42578125" style="209"/>
    <col min="11" max="11" width="44.5703125" style="209" customWidth="1"/>
    <col min="12" max="16384" width="17.42578125" style="209"/>
  </cols>
  <sheetData>
    <row r="1" spans="1:11" s="199" customFormat="1" ht="39" customHeight="1" x14ac:dyDescent="0.2">
      <c r="A1" s="197" t="s">
        <v>60</v>
      </c>
      <c r="B1" s="198"/>
      <c r="C1" s="299" t="s">
        <v>61</v>
      </c>
      <c r="D1" s="299"/>
      <c r="E1" s="299"/>
      <c r="F1" s="299"/>
      <c r="G1" s="299"/>
      <c r="H1" s="299"/>
      <c r="I1" s="299"/>
      <c r="J1" s="299"/>
      <c r="K1" s="299"/>
    </row>
    <row r="2" spans="1:11" s="200" customFormat="1" ht="25.5" customHeight="1" x14ac:dyDescent="0.2">
      <c r="A2" s="296" t="s">
        <v>62</v>
      </c>
      <c r="B2" s="300" t="s">
        <v>63</v>
      </c>
      <c r="C2" s="301"/>
      <c r="D2" s="301"/>
      <c r="E2" s="301"/>
      <c r="F2" s="301"/>
      <c r="G2" s="301"/>
      <c r="H2" s="301"/>
      <c r="I2" s="302"/>
      <c r="J2" s="296" t="s">
        <v>64</v>
      </c>
      <c r="K2" s="296" t="s">
        <v>65</v>
      </c>
    </row>
    <row r="3" spans="1:11" s="200" customFormat="1" ht="22.5" customHeight="1" x14ac:dyDescent="0.2">
      <c r="A3" s="297"/>
      <c r="B3" s="303" t="s">
        <v>66</v>
      </c>
      <c r="C3" s="303"/>
      <c r="D3" s="303" t="s">
        <v>67</v>
      </c>
      <c r="E3" s="303"/>
      <c r="F3" s="303" t="s">
        <v>68</v>
      </c>
      <c r="G3" s="303"/>
      <c r="H3" s="303" t="s">
        <v>69</v>
      </c>
      <c r="I3" s="303"/>
      <c r="J3" s="297"/>
      <c r="K3" s="297"/>
    </row>
    <row r="4" spans="1:11" s="203" customFormat="1" ht="27" customHeight="1" x14ac:dyDescent="0.2">
      <c r="A4" s="298"/>
      <c r="B4" s="201" t="s">
        <v>70</v>
      </c>
      <c r="C4" s="202" t="s">
        <v>71</v>
      </c>
      <c r="D4" s="201" t="s">
        <v>70</v>
      </c>
      <c r="E4" s="202" t="s">
        <v>71</v>
      </c>
      <c r="F4" s="201" t="s">
        <v>70</v>
      </c>
      <c r="G4" s="202" t="s">
        <v>71</v>
      </c>
      <c r="H4" s="201" t="s">
        <v>70</v>
      </c>
      <c r="I4" s="202" t="s">
        <v>71</v>
      </c>
      <c r="J4" s="298"/>
      <c r="K4" s="298"/>
    </row>
    <row r="5" spans="1:11" ht="69" customHeight="1" x14ac:dyDescent="0.2">
      <c r="A5" s="204" t="s">
        <v>72</v>
      </c>
      <c r="B5" s="205" t="s">
        <v>73</v>
      </c>
      <c r="C5" s="206" t="s">
        <v>74</v>
      </c>
      <c r="D5" s="205" t="s">
        <v>75</v>
      </c>
      <c r="E5" s="207" t="s">
        <v>76</v>
      </c>
      <c r="F5" s="205" t="s">
        <v>77</v>
      </c>
      <c r="G5" s="206" t="s">
        <v>78</v>
      </c>
      <c r="H5" s="204" t="s">
        <v>79</v>
      </c>
      <c r="I5" s="208" t="s">
        <v>80</v>
      </c>
      <c r="J5" s="304" t="s">
        <v>81</v>
      </c>
      <c r="K5" s="304" t="s">
        <v>82</v>
      </c>
    </row>
    <row r="6" spans="1:11" ht="36" customHeight="1" x14ac:dyDescent="0.2">
      <c r="A6" s="204" t="s">
        <v>72</v>
      </c>
      <c r="B6" s="205" t="s">
        <v>68</v>
      </c>
      <c r="C6" s="205" t="s">
        <v>78</v>
      </c>
      <c r="D6" s="205" t="s">
        <v>83</v>
      </c>
      <c r="E6" s="207" t="s">
        <v>84</v>
      </c>
      <c r="F6" s="205" t="s">
        <v>85</v>
      </c>
      <c r="G6" s="205" t="s">
        <v>86</v>
      </c>
      <c r="H6" s="204" t="s">
        <v>87</v>
      </c>
      <c r="I6" s="210" t="s">
        <v>88</v>
      </c>
      <c r="J6" s="305"/>
      <c r="K6" s="305"/>
    </row>
    <row r="7" spans="1:11" ht="36" customHeight="1" x14ac:dyDescent="0.2">
      <c r="A7" s="204" t="s">
        <v>72</v>
      </c>
      <c r="B7" s="205" t="s">
        <v>89</v>
      </c>
      <c r="C7" s="205" t="s">
        <v>90</v>
      </c>
      <c r="D7" s="205" t="s">
        <v>91</v>
      </c>
      <c r="E7" s="207" t="s">
        <v>92</v>
      </c>
      <c r="F7" s="205" t="s">
        <v>85</v>
      </c>
      <c r="G7" s="205" t="s">
        <v>93</v>
      </c>
      <c r="H7" s="204" t="s">
        <v>87</v>
      </c>
      <c r="I7" s="210" t="s">
        <v>94</v>
      </c>
      <c r="J7" s="306"/>
      <c r="K7" s="306"/>
    </row>
    <row r="8" spans="1:11" ht="36" customHeight="1" x14ac:dyDescent="0.2">
      <c r="A8" s="204" t="s">
        <v>72</v>
      </c>
      <c r="B8" s="205" t="s">
        <v>73</v>
      </c>
      <c r="C8" s="206" t="s">
        <v>95</v>
      </c>
      <c r="D8" s="205" t="s">
        <v>75</v>
      </c>
      <c r="E8" s="207" t="s">
        <v>96</v>
      </c>
      <c r="F8" s="205" t="s">
        <v>85</v>
      </c>
      <c r="G8" s="211" t="s">
        <v>97</v>
      </c>
      <c r="H8" s="204" t="s">
        <v>98</v>
      </c>
      <c r="I8" s="212" t="s">
        <v>99</v>
      </c>
      <c r="J8" s="304" t="s">
        <v>100</v>
      </c>
      <c r="K8" s="304" t="s">
        <v>101</v>
      </c>
    </row>
    <row r="9" spans="1:11" ht="36" customHeight="1" x14ac:dyDescent="0.2">
      <c r="A9" s="213" t="s">
        <v>72</v>
      </c>
      <c r="B9" s="214" t="s">
        <v>102</v>
      </c>
      <c r="C9" s="214" t="s">
        <v>103</v>
      </c>
      <c r="D9" s="214" t="s">
        <v>83</v>
      </c>
      <c r="E9" s="207" t="s">
        <v>104</v>
      </c>
      <c r="F9" s="214" t="s">
        <v>85</v>
      </c>
      <c r="G9" s="214" t="s">
        <v>105</v>
      </c>
      <c r="H9" s="213" t="s">
        <v>87</v>
      </c>
      <c r="I9" s="215" t="s">
        <v>106</v>
      </c>
      <c r="J9" s="306"/>
      <c r="K9" s="306"/>
    </row>
    <row r="10" spans="1:11" ht="36" customHeight="1" x14ac:dyDescent="0.2">
      <c r="A10" s="213" t="s">
        <v>72</v>
      </c>
      <c r="B10" s="214" t="s">
        <v>73</v>
      </c>
      <c r="C10" s="214" t="s">
        <v>107</v>
      </c>
      <c r="D10" s="214" t="s">
        <v>108</v>
      </c>
      <c r="E10" s="216" t="s">
        <v>109</v>
      </c>
      <c r="F10" s="214" t="s">
        <v>110</v>
      </c>
      <c r="G10" s="214" t="s">
        <v>111</v>
      </c>
      <c r="H10" s="213" t="s">
        <v>98</v>
      </c>
      <c r="I10" s="215" t="s">
        <v>112</v>
      </c>
      <c r="J10" s="304" t="s">
        <v>113</v>
      </c>
      <c r="K10" s="304" t="s">
        <v>114</v>
      </c>
    </row>
    <row r="11" spans="1:11" ht="36" customHeight="1" x14ac:dyDescent="0.2">
      <c r="A11" s="213" t="s">
        <v>72</v>
      </c>
      <c r="B11" s="214" t="s">
        <v>115</v>
      </c>
      <c r="C11" s="214" t="s">
        <v>116</v>
      </c>
      <c r="D11" s="214" t="s">
        <v>91</v>
      </c>
      <c r="E11" s="216" t="s">
        <v>117</v>
      </c>
      <c r="F11" s="214" t="s">
        <v>118</v>
      </c>
      <c r="G11" s="214" t="s">
        <v>119</v>
      </c>
      <c r="H11" s="213" t="s">
        <v>79</v>
      </c>
      <c r="I11" s="215" t="s">
        <v>120</v>
      </c>
      <c r="J11" s="306"/>
      <c r="K11" s="306"/>
    </row>
    <row r="12" spans="1:11" ht="36" customHeight="1" x14ac:dyDescent="0.2">
      <c r="A12" s="213"/>
      <c r="B12" s="214"/>
      <c r="C12" s="214"/>
      <c r="D12" s="214"/>
      <c r="E12" s="207"/>
      <c r="F12" s="214"/>
      <c r="G12" s="214"/>
      <c r="H12" s="213"/>
      <c r="I12" s="217"/>
      <c r="J12" s="218"/>
      <c r="K12" s="218"/>
    </row>
    <row r="13" spans="1:11" ht="36" customHeight="1" x14ac:dyDescent="0.2">
      <c r="A13" s="213"/>
      <c r="B13" s="214"/>
      <c r="C13" s="214"/>
      <c r="D13" s="214"/>
      <c r="E13" s="207"/>
      <c r="F13" s="205"/>
      <c r="G13" s="205"/>
      <c r="H13" s="213"/>
      <c r="I13" s="215"/>
      <c r="J13" s="218"/>
      <c r="K13" s="218"/>
    </row>
    <row r="14" spans="1:11" ht="36" customHeight="1" x14ac:dyDescent="0.2">
      <c r="A14" s="213"/>
      <c r="B14" s="214"/>
      <c r="C14" s="214"/>
      <c r="D14" s="214"/>
      <c r="E14" s="207"/>
      <c r="F14" s="214"/>
      <c r="G14" s="214"/>
      <c r="H14" s="213"/>
      <c r="I14" s="215"/>
      <c r="J14" s="218"/>
      <c r="K14" s="218"/>
    </row>
    <row r="15" spans="1:11" ht="36" customHeight="1" x14ac:dyDescent="0.2">
      <c r="A15" s="213"/>
      <c r="B15" s="214"/>
      <c r="C15" s="214"/>
      <c r="D15" s="214"/>
      <c r="E15" s="207"/>
      <c r="F15" s="214"/>
      <c r="G15" s="214"/>
      <c r="H15" s="213"/>
      <c r="I15" s="215"/>
      <c r="J15" s="218"/>
      <c r="K15" s="218"/>
    </row>
    <row r="16" spans="1:11" ht="36" customHeight="1" x14ac:dyDescent="0.2">
      <c r="A16" s="213"/>
      <c r="B16" s="214"/>
      <c r="C16" s="214"/>
      <c r="D16" s="214"/>
      <c r="E16" s="207"/>
      <c r="F16" s="214"/>
      <c r="G16" s="219"/>
      <c r="H16" s="216"/>
      <c r="I16" s="217"/>
      <c r="J16" s="218"/>
      <c r="K16" s="218"/>
    </row>
    <row r="17" spans="1:11" ht="36" customHeight="1" x14ac:dyDescent="0.2">
      <c r="A17" s="213"/>
      <c r="B17" s="214"/>
      <c r="C17" s="214"/>
      <c r="D17" s="214"/>
      <c r="E17" s="207"/>
      <c r="F17" s="214"/>
      <c r="G17" s="214"/>
      <c r="H17" s="213"/>
      <c r="I17" s="215"/>
      <c r="J17" s="205"/>
      <c r="K17" s="220"/>
    </row>
    <row r="18" spans="1:11" ht="36" customHeight="1" x14ac:dyDescent="0.2">
      <c r="A18" s="213"/>
      <c r="B18" s="214"/>
      <c r="C18" s="214"/>
      <c r="D18" s="214"/>
      <c r="E18" s="207"/>
      <c r="F18" s="214"/>
      <c r="G18" s="214"/>
      <c r="H18" s="213"/>
      <c r="I18" s="215"/>
      <c r="J18" s="205"/>
      <c r="K18" s="220"/>
    </row>
    <row r="19" spans="1:11" ht="36" customHeight="1" x14ac:dyDescent="0.2">
      <c r="A19" s="213"/>
      <c r="B19" s="214"/>
      <c r="C19" s="214"/>
      <c r="D19" s="214"/>
      <c r="E19" s="207"/>
      <c r="F19" s="214"/>
      <c r="G19" s="214"/>
      <c r="H19" s="213"/>
      <c r="I19" s="215"/>
      <c r="J19" s="205"/>
      <c r="K19" s="220"/>
    </row>
    <row r="20" spans="1:11" ht="36" customHeight="1" x14ac:dyDescent="0.2">
      <c r="A20" s="213"/>
      <c r="B20" s="214"/>
      <c r="C20" s="214"/>
      <c r="D20" s="214"/>
      <c r="E20" s="207"/>
      <c r="F20" s="214"/>
      <c r="G20" s="214"/>
      <c r="H20" s="216"/>
      <c r="I20" s="217"/>
      <c r="J20" s="205"/>
      <c r="K20" s="220"/>
    </row>
    <row r="21" spans="1:11" ht="36" customHeight="1" x14ac:dyDescent="0.2">
      <c r="A21" s="204"/>
      <c r="B21" s="214"/>
      <c r="C21" s="206"/>
      <c r="D21" s="214"/>
      <c r="F21" s="214"/>
      <c r="G21" s="206"/>
      <c r="H21" s="216"/>
      <c r="I21" s="208"/>
      <c r="J21" s="218"/>
      <c r="K21" s="205"/>
    </row>
    <row r="22" spans="1:11" ht="36" customHeight="1" x14ac:dyDescent="0.2">
      <c r="A22" s="204"/>
      <c r="B22" s="214"/>
      <c r="C22" s="205"/>
      <c r="D22" s="214"/>
      <c r="E22" s="207"/>
      <c r="F22" s="214"/>
      <c r="G22" s="205"/>
      <c r="H22" s="216"/>
      <c r="I22" s="210"/>
      <c r="J22" s="218"/>
      <c r="K22" s="205"/>
    </row>
    <row r="23" spans="1:11" ht="36" customHeight="1" x14ac:dyDescent="0.2">
      <c r="A23" s="204"/>
      <c r="B23" s="214"/>
      <c r="C23" s="205"/>
      <c r="D23" s="214"/>
      <c r="F23" s="214"/>
      <c r="G23" s="205"/>
      <c r="H23" s="216"/>
      <c r="I23" s="210"/>
      <c r="J23" s="218"/>
      <c r="K23" s="205"/>
    </row>
    <row r="24" spans="1:11" ht="36" customHeight="1" x14ac:dyDescent="0.2">
      <c r="A24" s="204"/>
      <c r="B24" s="214"/>
      <c r="C24" s="206"/>
      <c r="D24" s="214"/>
      <c r="E24" s="207"/>
      <c r="F24" s="214"/>
      <c r="G24" s="211"/>
      <c r="H24" s="216"/>
      <c r="I24" s="212"/>
      <c r="J24" s="218"/>
      <c r="K24" s="205"/>
    </row>
    <row r="25" spans="1:11" ht="36" customHeight="1" x14ac:dyDescent="0.2">
      <c r="A25" s="204"/>
      <c r="B25" s="214"/>
      <c r="C25" s="205"/>
      <c r="D25" s="214"/>
      <c r="F25" s="214"/>
      <c r="G25" s="205"/>
      <c r="H25" s="216"/>
      <c r="I25" s="210"/>
      <c r="J25" s="218"/>
      <c r="K25" s="205"/>
    </row>
    <row r="26" spans="1:11" ht="36" customHeight="1" x14ac:dyDescent="0.2">
      <c r="A26" s="204"/>
      <c r="B26" s="214"/>
      <c r="C26" s="205"/>
      <c r="D26" s="214"/>
      <c r="E26" s="207"/>
      <c r="F26" s="214"/>
      <c r="G26" s="205"/>
      <c r="H26" s="216"/>
      <c r="I26" s="212"/>
      <c r="J26" s="218"/>
      <c r="K26" s="205"/>
    </row>
    <row r="27" spans="1:11" ht="36" customHeight="1" x14ac:dyDescent="0.2">
      <c r="A27" s="204"/>
      <c r="B27" s="214"/>
      <c r="C27" s="205"/>
      <c r="D27" s="214"/>
      <c r="E27" s="207"/>
      <c r="F27" s="214"/>
      <c r="H27" s="216"/>
      <c r="I27" s="210"/>
      <c r="J27" s="218"/>
      <c r="K27" s="205"/>
    </row>
    <row r="28" spans="1:11" ht="36" customHeight="1" x14ac:dyDescent="0.2">
      <c r="A28" s="204"/>
      <c r="B28" s="205"/>
      <c r="C28" s="206"/>
      <c r="D28" s="214"/>
      <c r="E28" s="206"/>
      <c r="F28" s="214"/>
      <c r="G28" s="206"/>
      <c r="H28" s="221"/>
      <c r="I28" s="208"/>
      <c r="J28" s="218"/>
      <c r="K28" s="205"/>
    </row>
    <row r="29" spans="1:11" ht="36" customHeight="1" x14ac:dyDescent="0.2">
      <c r="A29" s="204"/>
      <c r="B29" s="205"/>
      <c r="C29" s="205"/>
      <c r="D29" s="214"/>
      <c r="E29" s="207"/>
      <c r="F29" s="214"/>
      <c r="G29" s="205"/>
      <c r="H29" s="221"/>
      <c r="I29" s="210"/>
      <c r="J29" s="222"/>
      <c r="K29" s="222"/>
    </row>
    <row r="30" spans="1:11" ht="36" customHeight="1" x14ac:dyDescent="0.2">
      <c r="A30" s="204"/>
      <c r="B30" s="205"/>
      <c r="C30" s="205"/>
      <c r="D30" s="214"/>
      <c r="E30" s="207"/>
      <c r="F30" s="214"/>
      <c r="G30" s="205"/>
      <c r="H30" s="221"/>
      <c r="I30" s="210"/>
      <c r="J30" s="222"/>
      <c r="K30" s="222"/>
    </row>
    <row r="31" spans="1:11" ht="36" customHeight="1" x14ac:dyDescent="0.2">
      <c r="A31" s="204"/>
      <c r="B31" s="205"/>
      <c r="C31" s="206"/>
      <c r="D31" s="223"/>
      <c r="E31" s="207"/>
      <c r="F31" s="214"/>
      <c r="G31" s="224"/>
      <c r="H31" s="221"/>
      <c r="I31" s="225"/>
      <c r="J31" s="222"/>
      <c r="K31" s="222"/>
    </row>
    <row r="32" spans="1:11" ht="36" customHeight="1" x14ac:dyDescent="0.2">
      <c r="A32" s="204"/>
      <c r="B32" s="205"/>
      <c r="C32" s="205"/>
      <c r="D32" s="223"/>
      <c r="E32" s="207"/>
      <c r="F32" s="214"/>
      <c r="G32" s="205"/>
      <c r="H32" s="221"/>
      <c r="I32" s="226"/>
      <c r="J32" s="205"/>
      <c r="K32" s="205"/>
    </row>
    <row r="33" spans="1:11" ht="36" customHeight="1" x14ac:dyDescent="0.2">
      <c r="A33" s="204"/>
      <c r="B33" s="205"/>
      <c r="C33" s="205"/>
      <c r="D33" s="223"/>
      <c r="E33" s="207"/>
      <c r="F33" s="214"/>
      <c r="G33" s="205"/>
      <c r="H33" s="221"/>
      <c r="I33" s="225"/>
      <c r="J33" s="222"/>
      <c r="K33" s="222"/>
    </row>
    <row r="34" spans="1:11" ht="36" customHeight="1" x14ac:dyDescent="0.2">
      <c r="A34" s="204"/>
      <c r="B34" s="214"/>
      <c r="C34" s="227"/>
      <c r="D34" s="205"/>
      <c r="E34" s="207"/>
      <c r="F34" s="214"/>
      <c r="G34" s="211"/>
      <c r="H34" s="211"/>
      <c r="I34" s="212"/>
      <c r="J34" s="228"/>
      <c r="K34" s="207"/>
    </row>
    <row r="35" spans="1:11" ht="36" customHeight="1" x14ac:dyDescent="0.2">
      <c r="A35" s="204"/>
      <c r="B35" s="214"/>
      <c r="C35" s="227"/>
      <c r="D35" s="205"/>
      <c r="E35" s="207"/>
      <c r="F35" s="205"/>
      <c r="G35" s="211"/>
      <c r="H35" s="211"/>
      <c r="I35" s="212"/>
      <c r="J35" s="228"/>
      <c r="K35" s="207"/>
    </row>
    <row r="36" spans="1:11" ht="36.950000000000003" customHeight="1" x14ac:dyDescent="0.2">
      <c r="A36" s="204"/>
      <c r="B36" s="214"/>
      <c r="C36" s="227"/>
      <c r="D36" s="205"/>
      <c r="E36" s="207"/>
      <c r="F36" s="205"/>
      <c r="G36" s="211"/>
      <c r="H36" s="211"/>
      <c r="I36" s="212"/>
      <c r="J36" s="228"/>
      <c r="K36" s="207"/>
    </row>
    <row r="37" spans="1:11" ht="36.950000000000003" customHeight="1" x14ac:dyDescent="0.2">
      <c r="A37" s="204"/>
      <c r="B37" s="214"/>
      <c r="C37" s="227"/>
      <c r="D37" s="205"/>
      <c r="E37" s="207"/>
      <c r="F37" s="205"/>
      <c r="G37" s="211"/>
      <c r="H37" s="211"/>
      <c r="I37" s="212"/>
      <c r="J37" s="228"/>
      <c r="K37" s="207"/>
    </row>
    <row r="38" spans="1:11" ht="36.950000000000003" customHeight="1" x14ac:dyDescent="0.2">
      <c r="A38" s="204"/>
      <c r="B38" s="214"/>
      <c r="C38" s="227"/>
      <c r="D38" s="205"/>
      <c r="E38" s="207"/>
      <c r="F38" s="205"/>
      <c r="G38" s="211"/>
      <c r="H38" s="211"/>
      <c r="I38" s="212"/>
      <c r="J38" s="228"/>
      <c r="K38" s="207"/>
    </row>
    <row r="39" spans="1:11" ht="36.950000000000003" customHeight="1" x14ac:dyDescent="0.2">
      <c r="A39" s="204"/>
      <c r="B39" s="214"/>
      <c r="C39" s="227"/>
      <c r="D39" s="205"/>
      <c r="E39" s="207"/>
      <c r="F39" s="205"/>
      <c r="G39" s="211"/>
      <c r="H39" s="211"/>
      <c r="I39" s="212"/>
      <c r="J39" s="228"/>
      <c r="K39" s="207"/>
    </row>
    <row r="40" spans="1:11" ht="36.950000000000003" customHeight="1" x14ac:dyDescent="0.2">
      <c r="A40" s="204"/>
      <c r="B40" s="214"/>
      <c r="C40" s="227"/>
      <c r="D40" s="205"/>
      <c r="E40" s="207"/>
      <c r="F40" s="205"/>
      <c r="G40" s="211"/>
      <c r="H40" s="211"/>
      <c r="I40" s="212"/>
      <c r="J40" s="228"/>
      <c r="K40" s="207"/>
    </row>
    <row r="41" spans="1:11" ht="36.950000000000003" customHeight="1" x14ac:dyDescent="0.2">
      <c r="A41" s="204"/>
      <c r="B41" s="214"/>
      <c r="C41" s="227"/>
      <c r="D41" s="205"/>
      <c r="E41" s="207"/>
      <c r="F41" s="205"/>
      <c r="G41" s="211"/>
      <c r="H41" s="211"/>
      <c r="I41" s="212"/>
      <c r="J41" s="228"/>
      <c r="K41" s="207"/>
    </row>
    <row r="42" spans="1:11" ht="36.950000000000003" customHeight="1" x14ac:dyDescent="0.2">
      <c r="A42" s="204"/>
      <c r="B42" s="214"/>
      <c r="C42" s="227"/>
      <c r="D42" s="205"/>
      <c r="E42" s="207"/>
      <c r="F42" s="205"/>
      <c r="G42" s="211"/>
      <c r="H42" s="211"/>
      <c r="I42" s="212"/>
      <c r="J42" s="228"/>
      <c r="K42" s="207"/>
    </row>
    <row r="43" spans="1:11" ht="36.950000000000003" customHeight="1" x14ac:dyDescent="0.2">
      <c r="A43" s="204"/>
      <c r="B43" s="214"/>
      <c r="C43" s="227"/>
      <c r="D43" s="205"/>
      <c r="E43" s="207"/>
      <c r="F43" s="205"/>
      <c r="G43" s="211"/>
      <c r="H43" s="211"/>
      <c r="I43" s="212"/>
      <c r="J43" s="228"/>
      <c r="K43" s="207"/>
    </row>
    <row r="44" spans="1:11" ht="36.950000000000003" customHeight="1" x14ac:dyDescent="0.2">
      <c r="A44" s="204"/>
      <c r="B44" s="214"/>
      <c r="C44" s="227"/>
      <c r="D44" s="205"/>
      <c r="E44" s="207"/>
      <c r="F44" s="205"/>
      <c r="G44" s="211"/>
      <c r="H44" s="211"/>
      <c r="I44" s="212"/>
      <c r="J44" s="228"/>
      <c r="K44" s="207"/>
    </row>
    <row r="45" spans="1:11" ht="42.95" customHeight="1" x14ac:dyDescent="0.2">
      <c r="A45" s="229" t="s">
        <v>121</v>
      </c>
      <c r="B45" s="295"/>
      <c r="C45" s="295"/>
      <c r="D45" s="295"/>
      <c r="E45" s="295"/>
      <c r="F45" s="295"/>
      <c r="G45" s="295"/>
      <c r="H45" s="295"/>
      <c r="I45" s="295"/>
      <c r="J45" s="295"/>
      <c r="K45" s="295"/>
    </row>
    <row r="49" spans="1:8" hidden="1" x14ac:dyDescent="0.2">
      <c r="A49" s="209" t="s">
        <v>122</v>
      </c>
      <c r="B49" s="209" t="s">
        <v>123</v>
      </c>
      <c r="C49" s="209" t="s">
        <v>124</v>
      </c>
      <c r="D49" s="209" t="s">
        <v>87</v>
      </c>
      <c r="F49" s="209" t="s">
        <v>87</v>
      </c>
      <c r="H49" s="209" t="s">
        <v>87</v>
      </c>
    </row>
    <row r="50" spans="1:8" hidden="1" x14ac:dyDescent="0.2">
      <c r="A50" s="209" t="s">
        <v>125</v>
      </c>
      <c r="B50" s="209" t="s">
        <v>73</v>
      </c>
      <c r="C50" s="209" t="s">
        <v>85</v>
      </c>
      <c r="D50" s="209" t="s">
        <v>98</v>
      </c>
      <c r="F50" s="209" t="s">
        <v>98</v>
      </c>
      <c r="H50" s="209" t="s">
        <v>98</v>
      </c>
    </row>
    <row r="51" spans="1:8" hidden="1" x14ac:dyDescent="0.2">
      <c r="A51" s="209" t="s">
        <v>83</v>
      </c>
      <c r="B51" s="209" t="s">
        <v>68</v>
      </c>
      <c r="C51" s="209" t="s">
        <v>110</v>
      </c>
      <c r="D51" s="209" t="s">
        <v>79</v>
      </c>
      <c r="F51" s="209" t="s">
        <v>79</v>
      </c>
      <c r="H51" s="209" t="s">
        <v>79</v>
      </c>
    </row>
    <row r="52" spans="1:8" hidden="1" x14ac:dyDescent="0.2">
      <c r="A52" s="209" t="s">
        <v>108</v>
      </c>
      <c r="B52" s="209" t="s">
        <v>115</v>
      </c>
      <c r="C52" s="209" t="s">
        <v>126</v>
      </c>
    </row>
    <row r="53" spans="1:8" hidden="1" x14ac:dyDescent="0.2">
      <c r="A53" s="209" t="s">
        <v>91</v>
      </c>
      <c r="B53" s="209" t="s">
        <v>89</v>
      </c>
      <c r="C53" s="209" t="s">
        <v>118</v>
      </c>
    </row>
    <row r="54" spans="1:8" hidden="1" x14ac:dyDescent="0.2">
      <c r="A54" s="209" t="s">
        <v>75</v>
      </c>
      <c r="B54" s="209" t="s">
        <v>102</v>
      </c>
      <c r="C54" s="209" t="s">
        <v>77</v>
      </c>
    </row>
    <row r="55" spans="1:8" hidden="1" x14ac:dyDescent="0.2"/>
    <row r="56" spans="1:8" s="230" customFormat="1" x14ac:dyDescent="0.2"/>
    <row r="57" spans="1:8" s="230" customFormat="1" x14ac:dyDescent="0.2"/>
    <row r="58" spans="1:8" s="230" customFormat="1" ht="15" x14ac:dyDescent="0.25">
      <c r="A58" s="231"/>
      <c r="B58" s="231"/>
      <c r="C58" s="231"/>
    </row>
    <row r="59" spans="1:8" s="230" customFormat="1" ht="14.25" x14ac:dyDescent="0.2">
      <c r="A59" s="232"/>
      <c r="B59" s="233"/>
      <c r="C59" s="234"/>
    </row>
    <row r="60" spans="1:8" s="230" customFormat="1" ht="14.25" x14ac:dyDescent="0.2">
      <c r="A60" s="232"/>
      <c r="B60" s="233"/>
      <c r="C60" s="234"/>
    </row>
    <row r="61" spans="1:8" s="230" customFormat="1" ht="14.25" x14ac:dyDescent="0.2">
      <c r="A61" s="232"/>
      <c r="B61" s="233"/>
      <c r="C61" s="234"/>
    </row>
    <row r="62" spans="1:8" s="230" customFormat="1" ht="14.25" x14ac:dyDescent="0.2">
      <c r="A62" s="232"/>
      <c r="B62" s="233"/>
      <c r="C62" s="234"/>
    </row>
    <row r="63" spans="1:8" s="230" customFormat="1" ht="14.25" x14ac:dyDescent="0.2">
      <c r="A63" s="232"/>
      <c r="B63" s="233"/>
      <c r="C63" s="234"/>
    </row>
    <row r="64" spans="1:8" ht="14.25" x14ac:dyDescent="0.2">
      <c r="A64" s="235"/>
      <c r="B64" s="236"/>
      <c r="C64" s="237"/>
    </row>
    <row r="65" spans="1:3" ht="14.25" x14ac:dyDescent="0.2">
      <c r="A65" s="235"/>
      <c r="B65" s="236"/>
      <c r="C65" s="237"/>
    </row>
    <row r="66" spans="1:3" ht="14.25" x14ac:dyDescent="0.2">
      <c r="A66" s="235"/>
      <c r="B66" s="236"/>
      <c r="C66" s="237"/>
    </row>
    <row r="67" spans="1:3" ht="14.25" x14ac:dyDescent="0.2">
      <c r="A67" s="235"/>
      <c r="B67" s="236"/>
      <c r="C67" s="237"/>
    </row>
    <row r="68" spans="1:3" ht="14.25" x14ac:dyDescent="0.2">
      <c r="A68" s="235"/>
      <c r="B68" s="236"/>
      <c r="C68" s="237"/>
    </row>
    <row r="69" spans="1:3" ht="14.25" x14ac:dyDescent="0.2">
      <c r="A69" s="235"/>
      <c r="B69" s="236"/>
      <c r="C69" s="237"/>
    </row>
    <row r="70" spans="1:3" ht="14.25" x14ac:dyDescent="0.2">
      <c r="A70" s="235"/>
      <c r="B70" s="236"/>
    </row>
    <row r="71" spans="1:3" ht="14.25" x14ac:dyDescent="0.2">
      <c r="A71" s="235"/>
      <c r="B71" s="236"/>
    </row>
    <row r="72" spans="1:3" ht="14.25" x14ac:dyDescent="0.2">
      <c r="A72" s="235"/>
      <c r="B72" s="236"/>
    </row>
    <row r="144" s="238" customFormat="1" ht="25.5" customHeight="1" x14ac:dyDescent="0.2"/>
    <row r="145" s="238" customFormat="1" ht="24" customHeight="1" x14ac:dyDescent="0.2"/>
    <row r="146" s="238" customFormat="1" ht="22.5" customHeight="1" x14ac:dyDescent="0.2"/>
    <row r="147" s="209" customFormat="1" ht="31.5" customHeight="1" x14ac:dyDescent="0.2"/>
  </sheetData>
  <sheetProtection algorithmName="SHA-512" hashValue="NqX99dNsQLvgq4D756hNtebGGl9qEF3+oCedMMXjESBWmrLANQ+7dzQoTKiXeffR9N3zk5Y4yxGR/+r1cJAz/w==" saltValue="sZ+ozZoijcHeh6iwphfzUg==" spinCount="100000" sheet="1" formatCells="0" formatColumns="0" formatRows="0"/>
  <mergeCells count="16">
    <mergeCell ref="B45:K45"/>
    <mergeCell ref="J2:J4"/>
    <mergeCell ref="K2:K4"/>
    <mergeCell ref="C1:K1"/>
    <mergeCell ref="A2:A4"/>
    <mergeCell ref="B2:I2"/>
    <mergeCell ref="B3:C3"/>
    <mergeCell ref="D3:E3"/>
    <mergeCell ref="F3:G3"/>
    <mergeCell ref="H3:I3"/>
    <mergeCell ref="J5:J7"/>
    <mergeCell ref="K5:K7"/>
    <mergeCell ref="J8:J9"/>
    <mergeCell ref="K8:K9"/>
    <mergeCell ref="J10:J11"/>
    <mergeCell ref="K10:K11"/>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A12:A44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U1" zoomScale="115" zoomScaleNormal="115" zoomScaleSheetLayoutView="115" zoomScalePageLayoutView="70" workbookViewId="0">
      <selection activeCell="BX5" sqref="BX5"/>
    </sheetView>
  </sheetViews>
  <sheetFormatPr baseColWidth="10" defaultColWidth="11.42578125" defaultRowHeight="16.5" customHeight="1" x14ac:dyDescent="0.3"/>
  <cols>
    <col min="1" max="1" width="4" style="181" bestFit="1" customWidth="1"/>
    <col min="2" max="4" width="18.7109375" style="182" customWidth="1"/>
    <col min="5" max="5" width="32.42578125" style="1" customWidth="1"/>
    <col min="6" max="6" width="18.42578125" style="181" customWidth="1"/>
    <col min="7" max="7" width="16.42578125" style="181" customWidth="1"/>
    <col min="8" max="8" width="16.140625" style="181" customWidth="1"/>
    <col min="9" max="9" width="19" style="183" customWidth="1"/>
    <col min="10" max="10" width="24.42578125" style="1" customWidth="1"/>
    <col min="11" max="11" width="16.5703125" style="1" customWidth="1"/>
    <col min="12" max="12" width="6.28515625" style="1" bestFit="1" customWidth="1"/>
    <col min="13" max="13" width="27" style="1" customWidth="1"/>
    <col min="14" max="14" width="11" style="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18.28515625" style="135" hidden="1" customWidth="1"/>
    <col min="42" max="42" width="18.5703125" style="135" hidden="1" customWidth="1"/>
    <col min="43" max="43" width="20.5703125" style="135" hidden="1" customWidth="1"/>
    <col min="44" max="44" width="18.5703125" style="135" hidden="1" customWidth="1"/>
    <col min="45" max="45" width="20.5703125" style="135" hidden="1" customWidth="1"/>
    <col min="46" max="46" width="18.5703125" style="135" hidden="1" customWidth="1"/>
    <col min="47" max="47" width="20.5703125" style="135" customWidth="1"/>
    <col min="48" max="48" width="18.5703125" style="135" customWidth="1"/>
    <col min="49" max="49" width="21" style="135" customWidth="1"/>
    <col min="50" max="51" width="23" style="135" hidden="1" customWidth="1"/>
    <col min="52" max="52" width="18.85546875" style="135" hidden="1" customWidth="1"/>
    <col min="53" max="53" width="16.85546875" style="135" hidden="1" customWidth="1"/>
    <col min="54" max="54" width="19.5703125" style="135" hidden="1" customWidth="1"/>
    <col min="55" max="56" width="23" style="135" hidden="1" customWidth="1"/>
    <col min="57" max="57" width="18.85546875" style="135" hidden="1" customWidth="1"/>
    <col min="58" max="58" width="16.85546875" style="135" hidden="1" customWidth="1"/>
    <col min="59" max="59" width="19.5703125" style="135"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35" customWidth="1"/>
    <col min="67" max="67" width="18.85546875" style="135" customWidth="1"/>
    <col min="68" max="68" width="16.85546875" style="135" customWidth="1"/>
    <col min="69" max="69" width="19.5703125" style="135" customWidth="1"/>
    <col min="70" max="70" width="20.5703125" style="148"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20.5703125" style="135" customWidth="1"/>
    <col min="78" max="78" width="57" style="135" customWidth="1"/>
    <col min="79" max="79" width="28.28515625" style="135" customWidth="1"/>
    <col min="80" max="80" width="33.5703125" style="135" customWidth="1"/>
    <col min="81" max="16384" width="11.42578125" style="135"/>
  </cols>
  <sheetData>
    <row r="1" spans="1:106" ht="16.5" customHeight="1" x14ac:dyDescent="0.3">
      <c r="A1" s="168"/>
      <c r="B1" s="169"/>
      <c r="C1" s="169"/>
      <c r="E1" s="2"/>
      <c r="F1" s="170"/>
      <c r="G1" s="168"/>
      <c r="H1" s="168"/>
      <c r="I1" s="171"/>
      <c r="J1" s="2"/>
      <c r="K1" s="2"/>
      <c r="L1" s="2"/>
      <c r="M1" s="2"/>
      <c r="N1" s="2"/>
      <c r="O1" s="2"/>
      <c r="P1" s="2"/>
      <c r="Q1" s="2"/>
      <c r="R1" s="2"/>
      <c r="S1" s="2"/>
      <c r="T1" s="2"/>
      <c r="U1" s="2"/>
      <c r="V1" s="2"/>
      <c r="W1" s="2"/>
      <c r="X1" s="2"/>
      <c r="Y1" s="2"/>
      <c r="Z1" s="2"/>
      <c r="AA1" s="2"/>
      <c r="AB1" s="2"/>
      <c r="AC1" s="2"/>
      <c r="AD1" s="2"/>
      <c r="AE1" s="2"/>
      <c r="AF1" s="2"/>
      <c r="AG1" s="2"/>
      <c r="AH1" s="2"/>
      <c r="AI1" s="2"/>
      <c r="AJ1" s="2"/>
      <c r="AK1" s="2"/>
      <c r="AL1" s="134"/>
      <c r="AM1" s="134"/>
      <c r="AN1" s="134"/>
      <c r="AO1" s="134"/>
      <c r="AP1" s="134"/>
      <c r="AQ1" s="134"/>
      <c r="AR1" s="134"/>
      <c r="AS1" s="134"/>
      <c r="AT1" s="134"/>
      <c r="AU1" s="134"/>
      <c r="AV1" s="134"/>
      <c r="AW1" s="134"/>
      <c r="AX1" s="134"/>
      <c r="AY1" s="134"/>
      <c r="AZ1" s="134"/>
      <c r="BA1" s="134"/>
      <c r="BB1" s="134"/>
      <c r="BC1" s="134"/>
      <c r="BD1" s="134"/>
      <c r="BE1" s="134"/>
      <c r="BF1" s="134"/>
      <c r="BG1" s="134"/>
      <c r="BH1" s="2"/>
      <c r="BI1" s="2"/>
      <c r="BJ1" s="2"/>
      <c r="BK1" s="2"/>
      <c r="BL1" s="2"/>
      <c r="BM1" s="134"/>
      <c r="BN1" s="134"/>
      <c r="BO1" s="134"/>
      <c r="BP1" s="134"/>
      <c r="BQ1" s="134"/>
      <c r="BR1" s="147"/>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16.5" customHeight="1" x14ac:dyDescent="0.3">
      <c r="A2" s="314" t="s">
        <v>127</v>
      </c>
      <c r="B2" s="315"/>
      <c r="C2" s="315"/>
      <c r="D2" s="315"/>
      <c r="E2" s="315"/>
      <c r="F2" s="315"/>
      <c r="G2" s="315"/>
      <c r="H2" s="315"/>
      <c r="I2" s="316"/>
      <c r="J2" s="314" t="s">
        <v>128</v>
      </c>
      <c r="K2" s="315"/>
      <c r="L2" s="315"/>
      <c r="M2" s="315"/>
      <c r="N2" s="315"/>
      <c r="O2" s="315"/>
      <c r="P2" s="315"/>
      <c r="Q2" s="316"/>
      <c r="R2" s="342" t="s">
        <v>129</v>
      </c>
      <c r="S2" s="342"/>
      <c r="T2" s="342"/>
      <c r="U2" s="342"/>
      <c r="V2" s="342"/>
      <c r="W2" s="342"/>
      <c r="X2" s="342"/>
      <c r="Y2" s="342"/>
      <c r="Z2" s="342"/>
      <c r="AA2" s="342"/>
      <c r="AB2" s="342"/>
      <c r="AC2" s="342"/>
      <c r="AD2" s="342"/>
      <c r="AE2" s="342" t="s">
        <v>130</v>
      </c>
      <c r="AF2" s="342"/>
      <c r="AG2" s="342"/>
      <c r="AH2" s="342"/>
      <c r="AI2" s="342"/>
      <c r="AJ2" s="342"/>
      <c r="AK2" s="342"/>
      <c r="AL2" s="349" t="s">
        <v>131</v>
      </c>
      <c r="AM2" s="349"/>
      <c r="AN2" s="349"/>
      <c r="AO2" s="349"/>
      <c r="AP2" s="349"/>
      <c r="AQ2" s="349"/>
      <c r="AR2" s="349"/>
      <c r="AS2" s="349"/>
      <c r="AT2" s="349"/>
      <c r="AU2" s="349"/>
      <c r="AV2" s="349"/>
      <c r="AW2" s="349"/>
      <c r="AX2" s="307" t="s">
        <v>132</v>
      </c>
      <c r="AY2" s="307"/>
      <c r="AZ2" s="307"/>
      <c r="BA2" s="307"/>
      <c r="BB2" s="307"/>
      <c r="BC2" s="307" t="s">
        <v>133</v>
      </c>
      <c r="BD2" s="307"/>
      <c r="BE2" s="307"/>
      <c r="BF2" s="307"/>
      <c r="BG2" s="307"/>
      <c r="BH2" s="307" t="s">
        <v>134</v>
      </c>
      <c r="BI2" s="307"/>
      <c r="BJ2" s="307"/>
      <c r="BK2" s="307"/>
      <c r="BL2" s="307"/>
      <c r="BM2" s="307" t="s">
        <v>135</v>
      </c>
      <c r="BN2" s="307"/>
      <c r="BO2" s="307"/>
      <c r="BP2" s="307"/>
      <c r="BQ2" s="307"/>
      <c r="BR2" s="347" t="s">
        <v>136</v>
      </c>
      <c r="BS2" s="347"/>
      <c r="BT2" s="347"/>
      <c r="BU2" s="347"/>
      <c r="BV2" s="320" t="s">
        <v>137</v>
      </c>
      <c r="BW2" s="320"/>
      <c r="BX2" s="320"/>
      <c r="BY2" s="311" t="s">
        <v>138</v>
      </c>
      <c r="BZ2" s="312"/>
      <c r="CA2" s="312"/>
      <c r="CB2" s="313"/>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x14ac:dyDescent="0.3">
      <c r="A3" s="338" t="s">
        <v>139</v>
      </c>
      <c r="B3" s="339" t="s">
        <v>7</v>
      </c>
      <c r="C3" s="339" t="s">
        <v>9</v>
      </c>
      <c r="D3" s="340" t="s">
        <v>140</v>
      </c>
      <c r="E3" s="340" t="s">
        <v>21</v>
      </c>
      <c r="F3" s="342" t="s">
        <v>15</v>
      </c>
      <c r="G3" s="339" t="s">
        <v>17</v>
      </c>
      <c r="H3" s="339" t="s">
        <v>141</v>
      </c>
      <c r="I3" s="339" t="s">
        <v>23</v>
      </c>
      <c r="J3" s="339" t="s">
        <v>142</v>
      </c>
      <c r="K3" s="339" t="s">
        <v>143</v>
      </c>
      <c r="L3" s="340" t="s">
        <v>144</v>
      </c>
      <c r="M3" s="339" t="s">
        <v>145</v>
      </c>
      <c r="N3" s="350" t="s">
        <v>146</v>
      </c>
      <c r="O3" s="339" t="s">
        <v>147</v>
      </c>
      <c r="P3" s="342" t="s">
        <v>144</v>
      </c>
      <c r="Q3" s="339" t="s">
        <v>29</v>
      </c>
      <c r="R3" s="341" t="s">
        <v>148</v>
      </c>
      <c r="S3" s="339" t="s">
        <v>31</v>
      </c>
      <c r="T3" s="339" t="s">
        <v>33</v>
      </c>
      <c r="U3" s="343" t="s">
        <v>149</v>
      </c>
      <c r="V3" s="344"/>
      <c r="W3" s="344"/>
      <c r="X3" s="345"/>
      <c r="Y3" s="339" t="s">
        <v>150</v>
      </c>
      <c r="Z3" s="339"/>
      <c r="AA3" s="339"/>
      <c r="AB3" s="339"/>
      <c r="AC3" s="339"/>
      <c r="AD3" s="339"/>
      <c r="AE3" s="341" t="s">
        <v>151</v>
      </c>
      <c r="AF3" s="341" t="s">
        <v>152</v>
      </c>
      <c r="AG3" s="341" t="s">
        <v>144</v>
      </c>
      <c r="AH3" s="341" t="s">
        <v>153</v>
      </c>
      <c r="AI3" s="341" t="s">
        <v>144</v>
      </c>
      <c r="AJ3" s="341" t="s">
        <v>154</v>
      </c>
      <c r="AK3" s="341" t="s">
        <v>49</v>
      </c>
      <c r="AL3" s="328" t="s">
        <v>155</v>
      </c>
      <c r="AM3" s="328" t="s">
        <v>156</v>
      </c>
      <c r="AN3" s="328" t="s">
        <v>157</v>
      </c>
      <c r="AO3" s="328" t="s">
        <v>158</v>
      </c>
      <c r="AP3" s="328" t="s">
        <v>159</v>
      </c>
      <c r="AQ3" s="328" t="s">
        <v>158</v>
      </c>
      <c r="AR3" s="329" t="s">
        <v>160</v>
      </c>
      <c r="AS3" s="328" t="s">
        <v>158</v>
      </c>
      <c r="AT3" s="328" t="s">
        <v>161</v>
      </c>
      <c r="AU3" s="328" t="s">
        <v>158</v>
      </c>
      <c r="AV3" s="329" t="s">
        <v>162</v>
      </c>
      <c r="AW3" s="328" t="s">
        <v>53</v>
      </c>
      <c r="AX3" s="308" t="s">
        <v>163</v>
      </c>
      <c r="AY3" s="308" t="s">
        <v>164</v>
      </c>
      <c r="AZ3" s="308" t="s">
        <v>156</v>
      </c>
      <c r="BA3" s="308" t="s">
        <v>165</v>
      </c>
      <c r="BB3" s="308" t="s">
        <v>166</v>
      </c>
      <c r="BC3" s="308" t="s">
        <v>163</v>
      </c>
      <c r="BD3" s="308" t="s">
        <v>164</v>
      </c>
      <c r="BE3" s="308" t="s">
        <v>156</v>
      </c>
      <c r="BF3" s="308" t="s">
        <v>165</v>
      </c>
      <c r="BG3" s="308" t="s">
        <v>166</v>
      </c>
      <c r="BH3" s="308" t="s">
        <v>163</v>
      </c>
      <c r="BI3" s="308" t="s">
        <v>164</v>
      </c>
      <c r="BJ3" s="308" t="s">
        <v>156</v>
      </c>
      <c r="BK3" s="308" t="s">
        <v>165</v>
      </c>
      <c r="BL3" s="308" t="s">
        <v>166</v>
      </c>
      <c r="BM3" s="308" t="s">
        <v>163</v>
      </c>
      <c r="BN3" s="308" t="s">
        <v>164</v>
      </c>
      <c r="BO3" s="308" t="s">
        <v>156</v>
      </c>
      <c r="BP3" s="308" t="s">
        <v>165</v>
      </c>
      <c r="BQ3" s="308" t="s">
        <v>166</v>
      </c>
      <c r="BR3" s="348" t="s">
        <v>167</v>
      </c>
      <c r="BS3" s="348" t="s">
        <v>168</v>
      </c>
      <c r="BT3" s="348" t="s">
        <v>169</v>
      </c>
      <c r="BU3" s="348" t="s">
        <v>164</v>
      </c>
      <c r="BV3" s="321" t="s">
        <v>158</v>
      </c>
      <c r="BW3" s="321" t="s">
        <v>170</v>
      </c>
      <c r="BX3" s="321" t="s">
        <v>171</v>
      </c>
      <c r="BY3" s="352" t="s">
        <v>172</v>
      </c>
      <c r="BZ3" s="352" t="s">
        <v>173</v>
      </c>
      <c r="CA3" s="352" t="s">
        <v>174</v>
      </c>
      <c r="CB3" s="352" t="s">
        <v>175</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x14ac:dyDescent="0.25">
      <c r="A4" s="338"/>
      <c r="B4" s="339"/>
      <c r="C4" s="339"/>
      <c r="D4" s="340"/>
      <c r="E4" s="340"/>
      <c r="F4" s="342"/>
      <c r="G4" s="339"/>
      <c r="H4" s="339"/>
      <c r="I4" s="339"/>
      <c r="J4" s="339"/>
      <c r="K4" s="339"/>
      <c r="L4" s="340"/>
      <c r="M4" s="339"/>
      <c r="N4" s="351"/>
      <c r="O4" s="342"/>
      <c r="P4" s="342"/>
      <c r="Q4" s="339"/>
      <c r="R4" s="341"/>
      <c r="S4" s="339"/>
      <c r="T4" s="339"/>
      <c r="U4" s="173" t="s">
        <v>176</v>
      </c>
      <c r="V4" s="173" t="s">
        <v>177</v>
      </c>
      <c r="W4" s="173" t="s">
        <v>178</v>
      </c>
      <c r="X4" s="173" t="s">
        <v>179</v>
      </c>
      <c r="Y4" s="174" t="s">
        <v>70</v>
      </c>
      <c r="Z4" s="174" t="s">
        <v>180</v>
      </c>
      <c r="AA4" s="174" t="s">
        <v>181</v>
      </c>
      <c r="AB4" s="174" t="s">
        <v>182</v>
      </c>
      <c r="AC4" s="174" t="s">
        <v>183</v>
      </c>
      <c r="AD4" s="174" t="s">
        <v>165</v>
      </c>
      <c r="AE4" s="341"/>
      <c r="AF4" s="341"/>
      <c r="AG4" s="341"/>
      <c r="AH4" s="341"/>
      <c r="AI4" s="341"/>
      <c r="AJ4" s="341"/>
      <c r="AK4" s="341"/>
      <c r="AL4" s="328"/>
      <c r="AM4" s="328"/>
      <c r="AN4" s="328"/>
      <c r="AO4" s="328"/>
      <c r="AP4" s="328"/>
      <c r="AQ4" s="328"/>
      <c r="AR4" s="330"/>
      <c r="AS4" s="328"/>
      <c r="AT4" s="328"/>
      <c r="AU4" s="328"/>
      <c r="AV4" s="330"/>
      <c r="AW4" s="328"/>
      <c r="AX4" s="308"/>
      <c r="AY4" s="308"/>
      <c r="AZ4" s="308"/>
      <c r="BA4" s="308"/>
      <c r="BB4" s="308"/>
      <c r="BC4" s="308"/>
      <c r="BD4" s="308"/>
      <c r="BE4" s="308"/>
      <c r="BF4" s="308"/>
      <c r="BG4" s="308"/>
      <c r="BH4" s="308"/>
      <c r="BI4" s="308"/>
      <c r="BJ4" s="308"/>
      <c r="BK4" s="308"/>
      <c r="BL4" s="308"/>
      <c r="BM4" s="308"/>
      <c r="BN4" s="308"/>
      <c r="BO4" s="308"/>
      <c r="BP4" s="308"/>
      <c r="BQ4" s="308"/>
      <c r="BR4" s="348"/>
      <c r="BS4" s="348"/>
      <c r="BT4" s="348"/>
      <c r="BU4" s="348"/>
      <c r="BV4" s="321"/>
      <c r="BW4" s="321"/>
      <c r="BX4" s="321"/>
      <c r="BY4" s="352"/>
      <c r="BZ4" s="352"/>
      <c r="CA4" s="352"/>
      <c r="CB4" s="352"/>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298.5" customHeight="1" x14ac:dyDescent="0.25">
      <c r="A5" s="309">
        <v>1</v>
      </c>
      <c r="B5" s="310" t="s">
        <v>72</v>
      </c>
      <c r="C5" s="310" t="s">
        <v>184</v>
      </c>
      <c r="D5" s="310" t="s">
        <v>185</v>
      </c>
      <c r="E5" s="335" t="s">
        <v>186</v>
      </c>
      <c r="F5" s="310" t="s">
        <v>187</v>
      </c>
      <c r="G5" s="310" t="s">
        <v>188</v>
      </c>
      <c r="H5" s="310" t="s">
        <v>189</v>
      </c>
      <c r="I5" s="310" t="s">
        <v>190</v>
      </c>
      <c r="J5" s="346">
        <v>1369</v>
      </c>
      <c r="K5" s="336" t="str">
        <f>IF(J5&lt;=0,"",IF(J5&lt;=2,"Muy Baja",IF(J5&lt;=24,"Baja",IF(J5&lt;=500,"Media",IF(J5&lt;=5000,"Alta","Muy Alta")))))</f>
        <v>Alta</v>
      </c>
      <c r="L5" s="333">
        <f>IF(K5="","",IF(K5="Muy Baja",0.2,IF(K5="Baja",0.4,IF(K5="Media",0.6,IF(K5="Alta",0.8,IF(K5="Muy Alta",1,))))))</f>
        <v>0.8</v>
      </c>
      <c r="M5" s="331" t="s">
        <v>191</v>
      </c>
      <c r="N5" s="331" t="str">
        <f ca="1">IF(NOT(ISERROR(MATCH(M5,'Tabla Impacto'!$B$221:$B$223,0))),'Tabla Impacto'!$F$223&amp;"Por favor no seleccionar los criterios de impacto(Afectación Económica o presupuestal y Pérdida Reputacional)",M5)</f>
        <v xml:space="preserve">     El riesgo afecta la imagen de alguna área de la organización</v>
      </c>
      <c r="O5" s="332" t="str">
        <f ca="1">IF(OR(N5='Tabla Impacto'!$C$11,N5='Tabla Impacto'!$D$11),"Leve",IF(OR(N5='Tabla Impacto'!$C$12,N5='Tabla Impacto'!$D$12),"Menor",IF(OR(N5='Tabla Impacto'!$C$13,N5='Tabla Impacto'!$D$13),"Moderado",IF(OR(N5='Tabla Impacto'!$C$14,N5='Tabla Impacto'!$D$14),"Mayor",IF(OR(N5='Tabla Impacto'!$C$15,N5='Tabla Impacto'!$D$15),"Catastrófico","")))))</f>
        <v>Leve</v>
      </c>
      <c r="P5" s="331">
        <f ca="1">IF(O5="","",IF(O5="Leve",0.2,IF(O5="Menor",0.4,IF(O5="Moderado",0.6,IF(O5="Mayor",0.8,IF(O5="Catastrófico",1,))))))</f>
        <v>0.2</v>
      </c>
      <c r="Q5" s="334"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75">
        <v>1</v>
      </c>
      <c r="S5" s="178" t="s">
        <v>192</v>
      </c>
      <c r="T5" s="131" t="str">
        <f t="shared" ref="T5:T37" si="0">IF(OR(Y5="Preventivo",Y5="Detectivo"),"Probabilidad",IF(Y5="Correctivo","Impacto",""))</f>
        <v>Probabilidad</v>
      </c>
      <c r="U5" s="131" t="s">
        <v>193</v>
      </c>
      <c r="V5" s="131" t="s">
        <v>193</v>
      </c>
      <c r="W5" s="131" t="s">
        <v>193</v>
      </c>
      <c r="X5" s="131" t="s">
        <v>193</v>
      </c>
      <c r="Y5" s="179" t="s">
        <v>194</v>
      </c>
      <c r="Z5" s="179" t="s">
        <v>195</v>
      </c>
      <c r="AA5" s="95" t="str">
        <f t="shared" ref="AA5:AA36" si="1">IF(AND(Y5="Preventivo",Z5="Automático"),"50%",IF(AND(Y5="Preventivo",Z5="Manual"),"40%",IF(AND(Y5="Detectivo",Z5="Automático"),"40%",IF(AND(Y5="Detectivo",Z5="Manual"),"30%",IF(AND(Y5="Correctivo",Z5="Automático"),"35%",IF(AND(Y5="Correctivo",Z5="Manual"),"25%",""))))))</f>
        <v>30%</v>
      </c>
      <c r="AB5" s="179" t="s">
        <v>196</v>
      </c>
      <c r="AC5" s="179" t="s">
        <v>197</v>
      </c>
      <c r="AD5" s="179" t="s">
        <v>198</v>
      </c>
      <c r="AE5" s="145">
        <f>IFERROR(IF(T5="Probabilidad",(L5-(+L5*AA5)),IF(T5="Impacto",L5,"")),"")</f>
        <v>0.56000000000000005</v>
      </c>
      <c r="AF5" s="128" t="str">
        <f>IFERROR(IF(AE5="","",IF(AE5&lt;=0.2,"Muy Baja",IF(AE5&lt;=0.4,"Baja",IF(AE5&lt;=0.6,"Media",IF(AE5&lt;=0.8,"Alta","Muy Alta"))))),"")</f>
        <v>Media</v>
      </c>
      <c r="AG5" s="95">
        <f t="shared" ref="AG5:AG36" si="2">+AE5</f>
        <v>0.56000000000000005</v>
      </c>
      <c r="AH5" s="128" t="str">
        <f ca="1">IFERROR(IF(AI5="","",IF(AI5&lt;=0.2,"Leve",IF(AI5&lt;=0.4,"Menor",IF(AI5&lt;=0.6,"Moderado",IF(AI5&lt;=0.8,"Mayor","Catastrófico"))))),"")</f>
        <v>Leve</v>
      </c>
      <c r="AI5" s="95">
        <f ca="1">IFERROR(IF(T5="Impacto",(P5-(+P5*AA5)),IF(T5="Probabilidad",P5,"")),"")</f>
        <v>0.2</v>
      </c>
      <c r="AJ5" s="96"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17" t="s">
        <v>199</v>
      </c>
      <c r="AL5" s="177" t="s">
        <v>200</v>
      </c>
      <c r="AM5" s="176" t="s">
        <v>201</v>
      </c>
      <c r="AN5" s="184">
        <v>44958</v>
      </c>
      <c r="AO5" s="240" t="s">
        <v>202</v>
      </c>
      <c r="AP5" s="241" t="s">
        <v>203</v>
      </c>
      <c r="AQ5" s="244" t="s">
        <v>204</v>
      </c>
      <c r="AR5" s="193" t="s">
        <v>205</v>
      </c>
      <c r="AS5" s="196" t="s">
        <v>206</v>
      </c>
      <c r="AT5" s="176" t="s">
        <v>207</v>
      </c>
      <c r="AU5" s="132" t="s">
        <v>208</v>
      </c>
      <c r="AV5" s="129" t="s">
        <v>209</v>
      </c>
      <c r="AW5" s="130"/>
      <c r="AX5" s="196" t="s">
        <v>210</v>
      </c>
      <c r="AY5" s="176" t="s">
        <v>211</v>
      </c>
      <c r="AZ5" s="176" t="s">
        <v>212</v>
      </c>
      <c r="BA5" s="196" t="s">
        <v>213</v>
      </c>
      <c r="BB5" s="184" t="s">
        <v>214</v>
      </c>
      <c r="BC5" s="196" t="s">
        <v>215</v>
      </c>
      <c r="BD5" s="196" t="s">
        <v>216</v>
      </c>
      <c r="BE5" s="176" t="s">
        <v>217</v>
      </c>
      <c r="BF5" s="196" t="s">
        <v>218</v>
      </c>
      <c r="BG5" s="184" t="s">
        <v>214</v>
      </c>
      <c r="BH5" s="196" t="s">
        <v>219</v>
      </c>
      <c r="BI5" s="176" t="s">
        <v>220</v>
      </c>
      <c r="BJ5" s="176" t="s">
        <v>217</v>
      </c>
      <c r="BK5" s="196" t="s">
        <v>221</v>
      </c>
      <c r="BL5" s="184"/>
      <c r="BM5" s="132" t="s">
        <v>222</v>
      </c>
      <c r="BN5" s="129" t="s">
        <v>223</v>
      </c>
      <c r="BO5" s="129" t="s">
        <v>217</v>
      </c>
      <c r="BP5" s="132" t="s">
        <v>224</v>
      </c>
      <c r="BQ5" s="97"/>
      <c r="BR5" s="152" t="s">
        <v>225</v>
      </c>
      <c r="BS5" s="129"/>
      <c r="BT5" s="129"/>
      <c r="BU5" s="129"/>
      <c r="BV5" s="132" t="s">
        <v>637</v>
      </c>
      <c r="BW5" s="239" t="s">
        <v>639</v>
      </c>
      <c r="BX5" s="239" t="s">
        <v>638</v>
      </c>
      <c r="BY5" s="132" t="s">
        <v>226</v>
      </c>
      <c r="BZ5" s="247" t="s">
        <v>227</v>
      </c>
      <c r="CA5" s="245" t="s">
        <v>228</v>
      </c>
      <c r="CB5" s="246" t="s">
        <v>229</v>
      </c>
    </row>
    <row r="6" spans="1:106" ht="62.25" customHeight="1" x14ac:dyDescent="0.3">
      <c r="A6" s="309"/>
      <c r="B6" s="310"/>
      <c r="C6" s="310"/>
      <c r="D6" s="310"/>
      <c r="E6" s="335"/>
      <c r="F6" s="310"/>
      <c r="G6" s="310"/>
      <c r="H6" s="310"/>
      <c r="I6" s="310"/>
      <c r="J6" s="346"/>
      <c r="K6" s="336"/>
      <c r="L6" s="333"/>
      <c r="M6" s="323"/>
      <c r="N6" s="323"/>
      <c r="O6" s="323"/>
      <c r="P6" s="323"/>
      <c r="Q6" s="334"/>
      <c r="R6" s="175">
        <v>2</v>
      </c>
      <c r="S6" s="178"/>
      <c r="T6" s="131" t="str">
        <f t="shared" si="0"/>
        <v/>
      </c>
      <c r="U6" s="131"/>
      <c r="V6" s="131"/>
      <c r="W6" s="131"/>
      <c r="X6" s="131"/>
      <c r="Y6" s="179"/>
      <c r="Z6" s="179"/>
      <c r="AA6" s="95" t="str">
        <f t="shared" si="1"/>
        <v/>
      </c>
      <c r="AB6" s="179"/>
      <c r="AC6" s="179"/>
      <c r="AD6" s="179"/>
      <c r="AE6" s="145" t="str">
        <f>IFERROR(IF(AND(T5="Probabilidad",T6="Probabilidad"),(AG5-(+AG5*AA6)),IF(T6="Probabilidad",(L5-(+L5*AA6)),IF(T6="Impacto",AG5,""))),"")</f>
        <v/>
      </c>
      <c r="AF6" s="128" t="str">
        <f t="shared" ref="AF6:AF64" si="4">IFERROR(IF(AE6="","",IF(AE6&lt;=0.2,"Muy Baja",IF(AE6&lt;=0.4,"Baja",IF(AE6&lt;=0.6,"Media",IF(AE6&lt;=0.8,"Alta","Muy Alta"))))),"")</f>
        <v/>
      </c>
      <c r="AG6" s="95" t="str">
        <f t="shared" si="2"/>
        <v/>
      </c>
      <c r="AH6" s="128" t="str">
        <f t="shared" ref="AH6:AH64" si="5">IFERROR(IF(AI6="","",IF(AI6&lt;=0.2,"Leve",IF(AI6&lt;=0.4,"Menor",IF(AI6&lt;=0.6,"Moderado",IF(AI6&lt;=0.8,"Mayor","Catastrófico"))))),"")</f>
        <v/>
      </c>
      <c r="AI6" s="95" t="str">
        <f>IFERROR(IF(AND(T5="Impacto",T6="Impacto"),(AI5-(+AI5*AA6)),IF(T6="Impacto",($P$5-(+$P$5*AA6)),IF(T6="Probabilidad",AI5,""))),"")</f>
        <v/>
      </c>
      <c r="AJ6" s="96" t="str">
        <f t="shared" si="3"/>
        <v/>
      </c>
      <c r="AK6" s="318"/>
      <c r="AL6" s="193"/>
      <c r="AM6" s="175"/>
      <c r="AN6" s="184"/>
      <c r="AO6" s="184"/>
      <c r="AP6" s="176"/>
      <c r="AQ6" s="184"/>
      <c r="AR6" s="176"/>
      <c r="AS6" s="184"/>
      <c r="AT6" s="176"/>
      <c r="AU6" s="97"/>
      <c r="AV6" s="129"/>
      <c r="AW6" s="130"/>
      <c r="AX6" s="176"/>
      <c r="AY6" s="176"/>
      <c r="AZ6" s="175"/>
      <c r="BA6" s="184"/>
      <c r="BB6" s="184"/>
      <c r="BC6" s="176"/>
      <c r="BD6" s="176"/>
      <c r="BE6" s="175"/>
      <c r="BF6" s="184"/>
      <c r="BG6" s="184"/>
      <c r="BH6" s="176"/>
      <c r="BI6" s="176"/>
      <c r="BJ6" s="175"/>
      <c r="BK6" s="184"/>
      <c r="BL6" s="184"/>
      <c r="BM6" s="129"/>
      <c r="BN6" s="129"/>
      <c r="BO6" s="130"/>
      <c r="BP6" s="97"/>
      <c r="BQ6" s="97"/>
      <c r="BR6" s="133"/>
      <c r="BS6" s="129"/>
      <c r="BT6" s="129"/>
      <c r="BU6" s="129"/>
      <c r="BV6" s="97"/>
      <c r="BW6" s="129"/>
      <c r="BX6" s="129"/>
      <c r="BY6" s="97"/>
      <c r="BZ6" s="129"/>
      <c r="CA6" s="130"/>
      <c r="CB6" s="129"/>
    </row>
    <row r="7" spans="1:106" ht="48" customHeight="1" x14ac:dyDescent="0.3">
      <c r="A7" s="309"/>
      <c r="B7" s="310"/>
      <c r="C7" s="310"/>
      <c r="D7" s="310"/>
      <c r="E7" s="335"/>
      <c r="F7" s="310"/>
      <c r="G7" s="310"/>
      <c r="H7" s="310"/>
      <c r="I7" s="310"/>
      <c r="J7" s="346"/>
      <c r="K7" s="336"/>
      <c r="L7" s="333"/>
      <c r="M7" s="323"/>
      <c r="N7" s="323"/>
      <c r="O7" s="323"/>
      <c r="P7" s="323"/>
      <c r="Q7" s="334"/>
      <c r="R7" s="175">
        <v>3</v>
      </c>
      <c r="S7" s="178"/>
      <c r="T7" s="131" t="str">
        <f t="shared" si="0"/>
        <v/>
      </c>
      <c r="U7" s="131"/>
      <c r="V7" s="131"/>
      <c r="W7" s="131"/>
      <c r="X7" s="131"/>
      <c r="Y7" s="179"/>
      <c r="Z7" s="179"/>
      <c r="AA7" s="95" t="str">
        <f t="shared" si="1"/>
        <v/>
      </c>
      <c r="AB7" s="179"/>
      <c r="AC7" s="179"/>
      <c r="AD7" s="179"/>
      <c r="AE7" s="145" t="str">
        <f>IFERROR(IF(AND(T6="Probabilidad",T7="Probabilidad"),(AG6-(+AG6*AA7)),IF(AND(T6="Impacto",T7="Probabilidad"),(AG5-(+AG5*AA7)),IF(T7="Impacto",AG6,""))),"")</f>
        <v/>
      </c>
      <c r="AF7" s="128" t="str">
        <f t="shared" si="4"/>
        <v/>
      </c>
      <c r="AG7" s="95" t="str">
        <f t="shared" si="2"/>
        <v/>
      </c>
      <c r="AH7" s="128" t="str">
        <f t="shared" si="5"/>
        <v/>
      </c>
      <c r="AI7" s="95" t="str">
        <f>IFERROR(IF(AND(T6="Impacto",T7="Impacto"),(AI6-(+AI6*AA7)),IF(AND(T6="Probabilidad",T7="Impacto"),(AI5-(+AI5*AA7)),IF(T7="Probabilidad",AI6,""))),"")</f>
        <v/>
      </c>
      <c r="AJ7" s="96" t="str">
        <f t="shared" si="3"/>
        <v/>
      </c>
      <c r="AK7" s="318"/>
      <c r="AL7" s="193"/>
      <c r="AM7" s="175"/>
      <c r="AN7" s="184"/>
      <c r="AO7" s="184"/>
      <c r="AP7" s="176"/>
      <c r="AQ7" s="184"/>
      <c r="AR7" s="176"/>
      <c r="AS7" s="184"/>
      <c r="AT7" s="176"/>
      <c r="AU7" s="97"/>
      <c r="AV7" s="129"/>
      <c r="AW7" s="130"/>
      <c r="AX7" s="176"/>
      <c r="AY7" s="176"/>
      <c r="AZ7" s="175"/>
      <c r="BA7" s="184"/>
      <c r="BB7" s="184"/>
      <c r="BC7" s="176"/>
      <c r="BD7" s="176"/>
      <c r="BE7" s="175"/>
      <c r="BF7" s="184"/>
      <c r="BG7" s="184"/>
      <c r="BH7" s="176"/>
      <c r="BI7" s="176"/>
      <c r="BJ7" s="175"/>
      <c r="BK7" s="184"/>
      <c r="BL7" s="184"/>
      <c r="BM7" s="129"/>
      <c r="BN7" s="129"/>
      <c r="BO7" s="130"/>
      <c r="BP7" s="97"/>
      <c r="BQ7" s="97"/>
      <c r="BR7" s="132"/>
      <c r="BS7" s="129"/>
      <c r="BT7" s="129"/>
      <c r="BU7" s="129"/>
      <c r="BV7" s="97"/>
      <c r="BW7" s="129"/>
      <c r="BX7" s="129"/>
      <c r="BY7" s="97"/>
      <c r="BZ7" s="129"/>
      <c r="CA7" s="130"/>
      <c r="CB7" s="129"/>
    </row>
    <row r="8" spans="1:106" ht="36" customHeight="1" x14ac:dyDescent="0.3">
      <c r="A8" s="309"/>
      <c r="B8" s="310"/>
      <c r="C8" s="310"/>
      <c r="D8" s="310"/>
      <c r="E8" s="335"/>
      <c r="F8" s="310"/>
      <c r="G8" s="310"/>
      <c r="H8" s="310"/>
      <c r="I8" s="310"/>
      <c r="J8" s="346"/>
      <c r="K8" s="336"/>
      <c r="L8" s="333"/>
      <c r="M8" s="323"/>
      <c r="N8" s="323"/>
      <c r="O8" s="323"/>
      <c r="P8" s="323"/>
      <c r="Q8" s="334"/>
      <c r="R8" s="175">
        <v>4</v>
      </c>
      <c r="S8" s="178"/>
      <c r="T8" s="131" t="str">
        <f t="shared" si="0"/>
        <v/>
      </c>
      <c r="U8" s="131"/>
      <c r="V8" s="131"/>
      <c r="W8" s="131"/>
      <c r="X8" s="131"/>
      <c r="Y8" s="179"/>
      <c r="Z8" s="179"/>
      <c r="AA8" s="95" t="str">
        <f t="shared" si="1"/>
        <v/>
      </c>
      <c r="AB8" s="179"/>
      <c r="AC8" s="179"/>
      <c r="AD8" s="179"/>
      <c r="AE8" s="145" t="str">
        <f>IFERROR(IF(AND(T7="Probabilidad",T8="Probabilidad"),(AG7-(+AG7*AA8)),IF(AND(T7="Impacto",T8="Probabilidad"),(AG6-(+AG6*AA8)),IF(T8="Impacto",AG7,""))),"")</f>
        <v/>
      </c>
      <c r="AF8" s="128" t="str">
        <f t="shared" si="4"/>
        <v/>
      </c>
      <c r="AG8" s="95" t="str">
        <f t="shared" si="2"/>
        <v/>
      </c>
      <c r="AH8" s="128" t="str">
        <f t="shared" si="5"/>
        <v/>
      </c>
      <c r="AI8" s="95" t="str">
        <f>IFERROR(IF(AND(T7="Impacto",T8="Impacto"),(AI7-(+AI7*AA8)),IF(AND(T7="Probabilidad",T8="Impacto"),(AI6-(+AI6*AA8)),IF(T8="Probabilidad",AI7,""))),"")</f>
        <v/>
      </c>
      <c r="AJ8" s="96" t="str">
        <f t="shared" si="3"/>
        <v/>
      </c>
      <c r="AK8" s="318"/>
      <c r="AL8" s="176"/>
      <c r="AM8" s="175"/>
      <c r="AN8" s="184"/>
      <c r="AO8" s="184"/>
      <c r="AP8" s="176"/>
      <c r="AQ8" s="184"/>
      <c r="AR8" s="176"/>
      <c r="AS8" s="184"/>
      <c r="AT8" s="176"/>
      <c r="AU8" s="97"/>
      <c r="AV8" s="129"/>
      <c r="AW8" s="130"/>
      <c r="AX8" s="176"/>
      <c r="AY8" s="176"/>
      <c r="AZ8" s="175"/>
      <c r="BA8" s="184"/>
      <c r="BB8" s="184"/>
      <c r="BC8" s="176"/>
      <c r="BD8" s="176"/>
      <c r="BE8" s="175"/>
      <c r="BF8" s="184"/>
      <c r="BG8" s="184"/>
      <c r="BH8" s="176"/>
      <c r="BI8" s="176"/>
      <c r="BJ8" s="175"/>
      <c r="BK8" s="184"/>
      <c r="BL8" s="184"/>
      <c r="BM8" s="129"/>
      <c r="BN8" s="129"/>
      <c r="BO8" s="130"/>
      <c r="BP8" s="97"/>
      <c r="BQ8" s="97"/>
      <c r="BR8" s="132"/>
      <c r="BS8" s="129"/>
      <c r="BT8" s="129"/>
      <c r="BU8" s="129"/>
      <c r="BV8" s="97"/>
      <c r="BW8" s="129"/>
      <c r="BX8" s="129"/>
      <c r="BY8" s="97"/>
      <c r="BZ8" s="129"/>
      <c r="CA8" s="130"/>
      <c r="CB8" s="129"/>
    </row>
    <row r="9" spans="1:106" ht="16.5" customHeight="1" x14ac:dyDescent="0.3">
      <c r="A9" s="309"/>
      <c r="B9" s="310"/>
      <c r="C9" s="310"/>
      <c r="D9" s="310"/>
      <c r="E9" s="335"/>
      <c r="F9" s="310"/>
      <c r="G9" s="310"/>
      <c r="H9" s="310"/>
      <c r="I9" s="310"/>
      <c r="J9" s="346"/>
      <c r="K9" s="336"/>
      <c r="L9" s="333"/>
      <c r="M9" s="323"/>
      <c r="N9" s="323"/>
      <c r="O9" s="323"/>
      <c r="P9" s="323"/>
      <c r="Q9" s="334"/>
      <c r="R9" s="175">
        <v>5</v>
      </c>
      <c r="S9" s="178"/>
      <c r="T9" s="131" t="str">
        <f t="shared" si="0"/>
        <v/>
      </c>
      <c r="U9" s="131"/>
      <c r="V9" s="131"/>
      <c r="W9" s="131"/>
      <c r="X9" s="131"/>
      <c r="Y9" s="179"/>
      <c r="Z9" s="179"/>
      <c r="AA9" s="95" t="str">
        <f t="shared" si="1"/>
        <v/>
      </c>
      <c r="AB9" s="179"/>
      <c r="AC9" s="179"/>
      <c r="AD9" s="179"/>
      <c r="AE9" s="145" t="str">
        <f>IFERROR(IF(AND(T8="Probabilidad",T9="Probabilidad"),(AG8-(+AG8*AA9)),IF(AND(T8="Impacto",T9="Probabilidad"),(AG7-(+AG7*AA9)),IF(T9="Impacto",AG8,""))),"")</f>
        <v/>
      </c>
      <c r="AF9" s="128" t="str">
        <f t="shared" si="4"/>
        <v/>
      </c>
      <c r="AG9" s="95" t="str">
        <f t="shared" si="2"/>
        <v/>
      </c>
      <c r="AH9" s="128" t="str">
        <f t="shared" si="5"/>
        <v/>
      </c>
      <c r="AI9" s="95" t="str">
        <f>IFERROR(IF(AND(T8="Impacto",T9="Impacto"),(AI8-(+AI8*AA9)),IF(AND(T8="Probabilidad",T9="Impacto"),(AI7-(+AI7*AA9)),IF(T9="Probabilidad",AI8,""))),"")</f>
        <v/>
      </c>
      <c r="AJ9" s="96" t="str">
        <f t="shared" si="3"/>
        <v/>
      </c>
      <c r="AK9" s="318"/>
      <c r="AL9" s="176"/>
      <c r="AM9" s="175"/>
      <c r="AN9" s="184"/>
      <c r="AO9" s="184"/>
      <c r="AP9" s="176"/>
      <c r="AQ9" s="184"/>
      <c r="AR9" s="176"/>
      <c r="AS9" s="184"/>
      <c r="AT9" s="176"/>
      <c r="AU9" s="97"/>
      <c r="AV9" s="129"/>
      <c r="AW9" s="130"/>
      <c r="AX9" s="176"/>
      <c r="AY9" s="176"/>
      <c r="AZ9" s="175"/>
      <c r="BA9" s="184"/>
      <c r="BB9" s="184"/>
      <c r="BC9" s="176"/>
      <c r="BD9" s="176"/>
      <c r="BE9" s="175"/>
      <c r="BF9" s="184"/>
      <c r="BG9" s="184"/>
      <c r="BH9" s="176"/>
      <c r="BI9" s="176"/>
      <c r="BJ9" s="175"/>
      <c r="BK9" s="184"/>
      <c r="BL9" s="184"/>
      <c r="BM9" s="129"/>
      <c r="BN9" s="129"/>
      <c r="BO9" s="130"/>
      <c r="BP9" s="97"/>
      <c r="BQ9" s="97"/>
      <c r="BR9" s="132"/>
      <c r="BS9" s="129"/>
      <c r="BT9" s="129"/>
      <c r="BU9" s="129"/>
      <c r="BV9" s="97"/>
      <c r="BW9" s="129"/>
      <c r="BX9" s="129"/>
      <c r="BY9" s="97"/>
      <c r="BZ9" s="129"/>
      <c r="CA9" s="130"/>
      <c r="CB9" s="129"/>
    </row>
    <row r="10" spans="1:106" ht="24.75" customHeight="1" x14ac:dyDescent="0.3">
      <c r="A10" s="309"/>
      <c r="B10" s="310"/>
      <c r="C10" s="310"/>
      <c r="D10" s="310"/>
      <c r="E10" s="335"/>
      <c r="F10" s="310"/>
      <c r="G10" s="310"/>
      <c r="H10" s="310"/>
      <c r="I10" s="310"/>
      <c r="J10" s="346"/>
      <c r="K10" s="336"/>
      <c r="L10" s="333"/>
      <c r="M10" s="324"/>
      <c r="N10" s="324"/>
      <c r="O10" s="324"/>
      <c r="P10" s="324"/>
      <c r="Q10" s="334"/>
      <c r="R10" s="175">
        <v>6</v>
      </c>
      <c r="S10" s="178"/>
      <c r="T10" s="131" t="str">
        <f t="shared" si="0"/>
        <v/>
      </c>
      <c r="U10" s="131"/>
      <c r="V10" s="131"/>
      <c r="W10" s="131"/>
      <c r="X10" s="131"/>
      <c r="Y10" s="179"/>
      <c r="Z10" s="179"/>
      <c r="AA10" s="95" t="str">
        <f t="shared" si="1"/>
        <v/>
      </c>
      <c r="AB10" s="179"/>
      <c r="AC10" s="179"/>
      <c r="AD10" s="179"/>
      <c r="AE10" s="145" t="str">
        <f>IFERROR(IF(AND(T9="Probabilidad",T10="Probabilidad"),(AG9-(+AG9*AA10)),IF(AND(T9="Impacto",T10="Probabilidad"),(AG8-(+AG8*AA10)),IF(T10="Impacto",AG9,""))),"")</f>
        <v/>
      </c>
      <c r="AF10" s="128" t="str">
        <f t="shared" si="4"/>
        <v/>
      </c>
      <c r="AG10" s="95" t="str">
        <f t="shared" si="2"/>
        <v/>
      </c>
      <c r="AH10" s="128" t="str">
        <f t="shared" si="5"/>
        <v/>
      </c>
      <c r="AI10" s="95" t="str">
        <f>IFERROR(IF(AND(T9="Impacto",T10="Impacto"),(AI9-(+AI9*AA10)),IF(AND(T9="Probabilidad",T10="Impacto"),(AI8-(+AI8*AA10)),IF(T10="Probabilidad",AI9,""))),"")</f>
        <v/>
      </c>
      <c r="AJ10" s="96" t="str">
        <f t="shared" si="3"/>
        <v/>
      </c>
      <c r="AK10" s="319"/>
      <c r="AL10" s="176"/>
      <c r="AM10" s="175"/>
      <c r="AN10" s="184"/>
      <c r="AO10" s="184"/>
      <c r="AP10" s="176"/>
      <c r="AQ10" s="184"/>
      <c r="AR10" s="176"/>
      <c r="AS10" s="184"/>
      <c r="AT10" s="176"/>
      <c r="AU10" s="97"/>
      <c r="AV10" s="129"/>
      <c r="AW10" s="130"/>
      <c r="AX10" s="176"/>
      <c r="AY10" s="176"/>
      <c r="AZ10" s="175"/>
      <c r="BA10" s="184"/>
      <c r="BB10" s="184"/>
      <c r="BC10" s="176"/>
      <c r="BD10" s="176"/>
      <c r="BE10" s="175"/>
      <c r="BF10" s="184"/>
      <c r="BG10" s="184"/>
      <c r="BH10" s="176"/>
      <c r="BI10" s="176"/>
      <c r="BJ10" s="175"/>
      <c r="BK10" s="184"/>
      <c r="BL10" s="184"/>
      <c r="BM10" s="129"/>
      <c r="BN10" s="129"/>
      <c r="BO10" s="130"/>
      <c r="BP10" s="97"/>
      <c r="BQ10" s="97"/>
      <c r="BR10" s="132"/>
      <c r="BS10" s="129"/>
      <c r="BT10" s="129"/>
      <c r="BU10" s="129"/>
      <c r="BV10" s="97"/>
      <c r="BW10" s="129"/>
      <c r="BX10" s="129"/>
      <c r="BY10" s="97"/>
      <c r="BZ10" s="129"/>
      <c r="CA10" s="130"/>
      <c r="CB10" s="129"/>
    </row>
    <row r="11" spans="1:106" ht="47.25" customHeight="1" x14ac:dyDescent="0.3">
      <c r="A11" s="309">
        <v>2</v>
      </c>
      <c r="B11" s="337"/>
      <c r="C11" s="337"/>
      <c r="D11" s="337"/>
      <c r="E11" s="337"/>
      <c r="F11" s="337"/>
      <c r="G11" s="337"/>
      <c r="H11" s="337"/>
      <c r="I11" s="337"/>
      <c r="J11" s="309"/>
      <c r="K11" s="336" t="str">
        <f>IF(J11&lt;=0,"",IF(J11&lt;=2,"Muy Baja",IF(J11&lt;=24,"Baja",IF(J11&lt;=500,"Media",IF(J11&lt;=5000,"Alta","Muy Alta")))))</f>
        <v/>
      </c>
      <c r="L11" s="333" t="str">
        <f>IF(K11="","",IF(K11="Muy Baja",0.2,IF(K11="Baja",0.4,IF(K11="Media",0.6,IF(K11="Alta",0.8,IF(K11="Muy Alta",1,))))))</f>
        <v/>
      </c>
      <c r="M11" s="331"/>
      <c r="N11" s="331">
        <f ca="1">IF(NOT(ISERROR(MATCH(M11,'Tabla Impacto'!$B$221:$B$223,0))),'Tabla Impacto'!$F$223&amp;"Por favor no seleccionar los criterios de impacto(Afectación Económica o presupuestal y Pérdida Reputacional)",M11)</f>
        <v>0</v>
      </c>
      <c r="O11" s="332" t="str">
        <f ca="1">IF(OR(N11='Tabla Impacto'!$C$11,N11='Tabla Impacto'!$D$11),"Leve",IF(OR(N11='Tabla Impacto'!$C$12,N11='Tabla Impacto'!$D$12),"Menor",IF(OR(N11='Tabla Impacto'!$C$13,N11='Tabla Impacto'!$D$13),"Moderado",IF(OR(N11='Tabla Impacto'!$C$14,N11='Tabla Impacto'!$D$14),"Mayor",IF(OR(N11='Tabla Impacto'!$C$15,N11='Tabla Impacto'!$D$15),"Catastrófico","")))))</f>
        <v/>
      </c>
      <c r="P11" s="333" t="str">
        <f ca="1">IF(O11="","",IF(O11="Leve",0.2,IF(O11="Menor",0.4,IF(O11="Moderado",0.6,IF(O11="Mayor",0.8,IF(O11="Catastrófico",1,))))))</f>
        <v/>
      </c>
      <c r="Q11" s="334"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75">
        <v>1</v>
      </c>
      <c r="S11" s="189"/>
      <c r="T11" s="131" t="str">
        <f t="shared" si="0"/>
        <v/>
      </c>
      <c r="U11" s="190"/>
      <c r="V11" s="190"/>
      <c r="W11" s="190"/>
      <c r="X11" s="190"/>
      <c r="Y11" s="191"/>
      <c r="Z11" s="191"/>
      <c r="AA11" s="95" t="str">
        <f t="shared" si="1"/>
        <v/>
      </c>
      <c r="AB11" s="191"/>
      <c r="AC11" s="191"/>
      <c r="AD11" s="191"/>
      <c r="AE11" s="146" t="str">
        <f>IFERROR(IF(T11="Probabilidad",(L11-(+L11*AA11)),IF(T11="Impacto",L11,"")),"")</f>
        <v/>
      </c>
      <c r="AF11" s="128" t="str">
        <f>IFERROR(IF(AE11="","",IF(AE11&lt;=0.2,"Muy Baja",IF(AE11&lt;=0.4,"Baja",IF(AE11&lt;=0.6,"Media",IF(AE11&lt;=0.8,"Alta","Muy Alta"))))),"")</f>
        <v/>
      </c>
      <c r="AG11" s="95" t="str">
        <f t="shared" si="2"/>
        <v/>
      </c>
      <c r="AH11" s="128" t="str">
        <f>IFERROR(IF(AI11="","",IF(AI11&lt;=0.2,"Leve",IF(AI11&lt;=0.4,"Menor",IF(AI11&lt;=0.6,"Moderado",IF(AI11&lt;=0.8,"Mayor","Catastrófico"))))),"")</f>
        <v/>
      </c>
      <c r="AI11" s="95" t="str">
        <f>IFERROR(IF(T11="Impacto",(P11-(+P11*AA11)),IF(T11="Probabilidad",P11,"")),"")</f>
        <v/>
      </c>
      <c r="AJ11" s="96" t="str">
        <f t="shared" si="3"/>
        <v/>
      </c>
      <c r="AK11" s="322"/>
      <c r="AL11" s="194"/>
      <c r="AM11" s="190"/>
      <c r="AN11" s="195"/>
      <c r="AO11" s="195"/>
      <c r="AP11" s="194"/>
      <c r="AQ11" s="195"/>
      <c r="AR11" s="194"/>
      <c r="AS11" s="195"/>
      <c r="AT11" s="194"/>
      <c r="AU11" s="151"/>
      <c r="AV11" s="150"/>
      <c r="AW11" s="149"/>
      <c r="AX11" s="194"/>
      <c r="AY11" s="194"/>
      <c r="AZ11" s="190"/>
      <c r="BA11" s="195"/>
      <c r="BB11" s="195"/>
      <c r="BC11" s="194"/>
      <c r="BD11" s="194"/>
      <c r="BE11" s="190"/>
      <c r="BF11" s="195"/>
      <c r="BG11" s="195"/>
      <c r="BH11" s="194"/>
      <c r="BI11" s="194"/>
      <c r="BJ11" s="190"/>
      <c r="BK11" s="195"/>
      <c r="BL11" s="195"/>
      <c r="BM11" s="150"/>
      <c r="BN11" s="150"/>
      <c r="BO11" s="149"/>
      <c r="BP11" s="151"/>
      <c r="BQ11" s="151"/>
      <c r="BR11" s="151"/>
      <c r="BS11" s="150"/>
      <c r="BT11" s="150"/>
      <c r="BU11" s="150"/>
      <c r="BV11" s="151"/>
      <c r="BW11" s="150"/>
      <c r="BX11" s="150"/>
      <c r="BY11" s="151"/>
      <c r="BZ11" s="150"/>
      <c r="CA11" s="149"/>
      <c r="CB11" s="150"/>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16.5" customHeight="1" x14ac:dyDescent="0.3">
      <c r="A12" s="309"/>
      <c r="B12" s="323"/>
      <c r="C12" s="323"/>
      <c r="D12" s="323"/>
      <c r="E12" s="323"/>
      <c r="F12" s="323"/>
      <c r="G12" s="323"/>
      <c r="H12" s="323"/>
      <c r="I12" s="323"/>
      <c r="J12" s="309"/>
      <c r="K12" s="336"/>
      <c r="L12" s="333"/>
      <c r="M12" s="323"/>
      <c r="N12" s="323"/>
      <c r="O12" s="323"/>
      <c r="P12" s="333"/>
      <c r="Q12" s="334"/>
      <c r="R12" s="175">
        <v>2</v>
      </c>
      <c r="S12" s="178"/>
      <c r="T12" s="131" t="str">
        <f t="shared" si="0"/>
        <v/>
      </c>
      <c r="U12" s="131"/>
      <c r="V12" s="131"/>
      <c r="W12" s="131"/>
      <c r="X12" s="131"/>
      <c r="Y12" s="179"/>
      <c r="Z12" s="179"/>
      <c r="AA12" s="95" t="str">
        <f t="shared" si="1"/>
        <v/>
      </c>
      <c r="AB12" s="179"/>
      <c r="AC12" s="179"/>
      <c r="AD12" s="179"/>
      <c r="AE12" s="146" t="str">
        <f>IFERROR(IF(AND(T11="Probabilidad",T12="Probabilidad"),(AG11-(+AG11*AA12)),IF(T12="Probabilidad",(L11-(+L11*AA12)),IF(T12="Impacto",AG11,""))),"")</f>
        <v/>
      </c>
      <c r="AF12" s="128" t="str">
        <f t="shared" si="4"/>
        <v/>
      </c>
      <c r="AG12" s="95" t="str">
        <f t="shared" si="2"/>
        <v/>
      </c>
      <c r="AH12" s="128" t="str">
        <f t="shared" si="5"/>
        <v/>
      </c>
      <c r="AI12" s="95" t="str">
        <f>IFERROR(IF(AND(T11="Impacto",T12="Impacto"),(AI5-(+AI5*AA12)),IF(T12="Impacto",($P$11-(+$P$11*AA12)),IF(T12="Probabilidad",AI5,""))),"")</f>
        <v/>
      </c>
      <c r="AJ12" s="96" t="str">
        <f t="shared" si="3"/>
        <v/>
      </c>
      <c r="AK12" s="323"/>
      <c r="AL12" s="176"/>
      <c r="AM12" s="175"/>
      <c r="AN12" s="184"/>
      <c r="AO12" s="184"/>
      <c r="AP12" s="176"/>
      <c r="AQ12" s="184"/>
      <c r="AR12" s="176"/>
      <c r="AS12" s="184"/>
      <c r="AT12" s="176"/>
      <c r="AU12" s="97"/>
      <c r="AV12" s="129"/>
      <c r="AW12" s="130"/>
      <c r="AX12" s="176"/>
      <c r="AY12" s="176"/>
      <c r="AZ12" s="175"/>
      <c r="BA12" s="184"/>
      <c r="BB12" s="184"/>
      <c r="BC12" s="176"/>
      <c r="BD12" s="176"/>
      <c r="BE12" s="175"/>
      <c r="BF12" s="184"/>
      <c r="BG12" s="184"/>
      <c r="BH12" s="176"/>
      <c r="BI12" s="176"/>
      <c r="BJ12" s="175"/>
      <c r="BK12" s="184"/>
      <c r="BL12" s="184"/>
      <c r="BM12" s="129"/>
      <c r="BN12" s="129"/>
      <c r="BO12" s="130"/>
      <c r="BP12" s="97"/>
      <c r="BQ12" s="97"/>
      <c r="BR12" s="132"/>
      <c r="BS12" s="129"/>
      <c r="BT12" s="129"/>
      <c r="BU12" s="129"/>
      <c r="BV12" s="97"/>
      <c r="BW12" s="129"/>
      <c r="BX12" s="129"/>
      <c r="BY12" s="97"/>
      <c r="BZ12" s="129"/>
      <c r="CA12" s="130"/>
      <c r="CB12" s="129"/>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x14ac:dyDescent="0.3">
      <c r="A13" s="309"/>
      <c r="B13" s="323"/>
      <c r="C13" s="323"/>
      <c r="D13" s="323"/>
      <c r="E13" s="323"/>
      <c r="F13" s="323"/>
      <c r="G13" s="323"/>
      <c r="H13" s="323"/>
      <c r="I13" s="323"/>
      <c r="J13" s="309"/>
      <c r="K13" s="336"/>
      <c r="L13" s="333"/>
      <c r="M13" s="323"/>
      <c r="N13" s="323"/>
      <c r="O13" s="323"/>
      <c r="P13" s="333"/>
      <c r="Q13" s="334"/>
      <c r="R13" s="175">
        <v>3</v>
      </c>
      <c r="S13" s="192"/>
      <c r="T13" s="131" t="str">
        <f t="shared" si="0"/>
        <v/>
      </c>
      <c r="U13" s="131"/>
      <c r="V13" s="131"/>
      <c r="W13" s="131"/>
      <c r="X13" s="131"/>
      <c r="Y13" s="179"/>
      <c r="Z13" s="179"/>
      <c r="AA13" s="95" t="str">
        <f t="shared" si="1"/>
        <v/>
      </c>
      <c r="AB13" s="179"/>
      <c r="AC13" s="179"/>
      <c r="AD13" s="179"/>
      <c r="AE13" s="146" t="str">
        <f>IFERROR(IF(AND(T12="Probabilidad",T13="Probabilidad"),(AG12-(+AG12*AA13)),IF(AND(T12="Impacto",T13="Probabilidad"),(AG11-(+AG11*AA13)),IF(T13="Impacto",AG12,""))),"")</f>
        <v/>
      </c>
      <c r="AF13" s="128" t="str">
        <f t="shared" si="4"/>
        <v/>
      </c>
      <c r="AG13" s="95" t="str">
        <f t="shared" si="2"/>
        <v/>
      </c>
      <c r="AH13" s="128" t="str">
        <f t="shared" si="5"/>
        <v/>
      </c>
      <c r="AI13" s="95" t="str">
        <f>IFERROR(IF(AND(T12="Impacto",T13="Impacto"),(AI12-(+AI12*AA13)),IF(AND(T12="Probabilidad",T13="Impacto"),(AI11-(+AI11*AA13)),IF(T13="Probabilidad",AI12,""))),"")</f>
        <v/>
      </c>
      <c r="AJ13" s="96" t="str">
        <f t="shared" si="3"/>
        <v/>
      </c>
      <c r="AK13" s="323"/>
      <c r="AL13" s="176"/>
      <c r="AM13" s="175"/>
      <c r="AN13" s="184"/>
      <c r="AO13" s="184"/>
      <c r="AP13" s="176"/>
      <c r="AQ13" s="184"/>
      <c r="AR13" s="176"/>
      <c r="AS13" s="184"/>
      <c r="AT13" s="176"/>
      <c r="AU13" s="97"/>
      <c r="AV13" s="129"/>
      <c r="AW13" s="130"/>
      <c r="AX13" s="176"/>
      <c r="AY13" s="176"/>
      <c r="AZ13" s="175"/>
      <c r="BA13" s="184"/>
      <c r="BB13" s="184"/>
      <c r="BC13" s="176"/>
      <c r="BD13" s="176"/>
      <c r="BE13" s="175"/>
      <c r="BF13" s="184"/>
      <c r="BG13" s="184"/>
      <c r="BH13" s="176"/>
      <c r="BI13" s="176"/>
      <c r="BJ13" s="175"/>
      <c r="BK13" s="184"/>
      <c r="BL13" s="184"/>
      <c r="BM13" s="129"/>
      <c r="BN13" s="129"/>
      <c r="BO13" s="130"/>
      <c r="BP13" s="97"/>
      <c r="BQ13" s="97"/>
      <c r="BR13" s="132"/>
      <c r="BS13" s="129"/>
      <c r="BT13" s="129"/>
      <c r="BU13" s="129"/>
      <c r="BV13" s="97"/>
      <c r="BW13" s="129"/>
      <c r="BX13" s="129"/>
      <c r="BY13" s="97"/>
      <c r="BZ13" s="129"/>
      <c r="CA13" s="130"/>
      <c r="CB13" s="129"/>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x14ac:dyDescent="0.3">
      <c r="A14" s="309"/>
      <c r="B14" s="323"/>
      <c r="C14" s="323"/>
      <c r="D14" s="323"/>
      <c r="E14" s="323"/>
      <c r="F14" s="323"/>
      <c r="G14" s="323"/>
      <c r="H14" s="323"/>
      <c r="I14" s="323"/>
      <c r="J14" s="309"/>
      <c r="K14" s="336"/>
      <c r="L14" s="333"/>
      <c r="M14" s="323"/>
      <c r="N14" s="323"/>
      <c r="O14" s="323"/>
      <c r="P14" s="333"/>
      <c r="Q14" s="334"/>
      <c r="R14" s="175">
        <v>4</v>
      </c>
      <c r="S14" s="178"/>
      <c r="T14" s="131" t="str">
        <f t="shared" si="0"/>
        <v/>
      </c>
      <c r="U14" s="131"/>
      <c r="V14" s="131"/>
      <c r="W14" s="131"/>
      <c r="X14" s="131"/>
      <c r="Y14" s="179"/>
      <c r="Z14" s="179"/>
      <c r="AA14" s="95" t="str">
        <f t="shared" si="1"/>
        <v/>
      </c>
      <c r="AB14" s="179"/>
      <c r="AC14" s="179"/>
      <c r="AD14" s="179"/>
      <c r="AE14" s="146" t="str">
        <f>IFERROR(IF(AND(T13="Probabilidad",T14="Probabilidad"),(AG13-(+AG13*AA14)),IF(AND(T13="Impacto",T14="Probabilidad"),(AG12-(+AG12*AA14)),IF(T14="Impacto",AG13,""))),"")</f>
        <v/>
      </c>
      <c r="AF14" s="128" t="str">
        <f t="shared" si="4"/>
        <v/>
      </c>
      <c r="AG14" s="95" t="str">
        <f t="shared" si="2"/>
        <v/>
      </c>
      <c r="AH14" s="128" t="str">
        <f t="shared" si="5"/>
        <v/>
      </c>
      <c r="AI14" s="95" t="str">
        <f>IFERROR(IF(AND(T13="Impacto",T14="Impacto"),(AI13-(+AI13*AA14)),IF(AND(T13="Probabilidad",T14="Impacto"),(AI12-(+AI12*AA14)),IF(T14="Probabilidad",AI13,""))),"")</f>
        <v/>
      </c>
      <c r="AJ14" s="96" t="str">
        <f t="shared" si="3"/>
        <v/>
      </c>
      <c r="AK14" s="323"/>
      <c r="AL14" s="176"/>
      <c r="AM14" s="175"/>
      <c r="AN14" s="184"/>
      <c r="AO14" s="184"/>
      <c r="AP14" s="176"/>
      <c r="AQ14" s="184"/>
      <c r="AR14" s="176"/>
      <c r="AS14" s="184"/>
      <c r="AT14" s="176"/>
      <c r="AU14" s="97"/>
      <c r="AV14" s="129"/>
      <c r="AW14" s="130"/>
      <c r="AX14" s="176"/>
      <c r="AY14" s="176"/>
      <c r="AZ14" s="175"/>
      <c r="BA14" s="184"/>
      <c r="BB14" s="184"/>
      <c r="BC14" s="176"/>
      <c r="BD14" s="176"/>
      <c r="BE14" s="175"/>
      <c r="BF14" s="184"/>
      <c r="BG14" s="184"/>
      <c r="BH14" s="176"/>
      <c r="BI14" s="176"/>
      <c r="BJ14" s="175"/>
      <c r="BK14" s="184"/>
      <c r="BL14" s="184"/>
      <c r="BM14" s="129"/>
      <c r="BN14" s="129"/>
      <c r="BO14" s="130"/>
      <c r="BP14" s="97"/>
      <c r="BQ14" s="97"/>
      <c r="BR14" s="132"/>
      <c r="BS14" s="129"/>
      <c r="BT14" s="129"/>
      <c r="BU14" s="129"/>
      <c r="BV14" s="97"/>
      <c r="BW14" s="129"/>
      <c r="BX14" s="129"/>
      <c r="BY14" s="97"/>
      <c r="BZ14" s="129"/>
      <c r="CA14" s="130"/>
      <c r="CB14" s="129"/>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x14ac:dyDescent="0.3">
      <c r="A15" s="309"/>
      <c r="B15" s="323"/>
      <c r="C15" s="323"/>
      <c r="D15" s="323"/>
      <c r="E15" s="323"/>
      <c r="F15" s="323"/>
      <c r="G15" s="323"/>
      <c r="H15" s="323"/>
      <c r="I15" s="323"/>
      <c r="J15" s="309"/>
      <c r="K15" s="336"/>
      <c r="L15" s="333"/>
      <c r="M15" s="323"/>
      <c r="N15" s="323"/>
      <c r="O15" s="323"/>
      <c r="P15" s="333"/>
      <c r="Q15" s="334"/>
      <c r="R15" s="175">
        <v>5</v>
      </c>
      <c r="S15" s="178"/>
      <c r="T15" s="131" t="str">
        <f t="shared" si="0"/>
        <v/>
      </c>
      <c r="U15" s="131"/>
      <c r="V15" s="131"/>
      <c r="W15" s="131"/>
      <c r="X15" s="131"/>
      <c r="Y15" s="179"/>
      <c r="Z15" s="179"/>
      <c r="AA15" s="95" t="str">
        <f t="shared" si="1"/>
        <v/>
      </c>
      <c r="AB15" s="179"/>
      <c r="AC15" s="179"/>
      <c r="AD15" s="179"/>
      <c r="AE15" s="146" t="str">
        <f>IFERROR(IF(AND(T14="Probabilidad",T15="Probabilidad"),(AG14-(+AG14*AA15)),IF(AND(T14="Impacto",T15="Probabilidad"),(AG13-(+AG13*AA15)),IF(T15="Impacto",AG14,""))),"")</f>
        <v/>
      </c>
      <c r="AF15" s="128" t="str">
        <f t="shared" si="4"/>
        <v/>
      </c>
      <c r="AG15" s="95" t="str">
        <f t="shared" si="2"/>
        <v/>
      </c>
      <c r="AH15" s="128" t="str">
        <f t="shared" si="5"/>
        <v/>
      </c>
      <c r="AI15" s="95" t="str">
        <f>IFERROR(IF(AND(T14="Impacto",T15="Impacto"),(AI14-(+AI14*AA15)),IF(AND(T14="Probabilidad",T15="Impacto"),(AI13-(+AI13*AA15)),IF(T15="Probabilidad",AI14,""))),"")</f>
        <v/>
      </c>
      <c r="AJ15" s="96" t="str">
        <f t="shared" si="3"/>
        <v/>
      </c>
      <c r="AK15" s="323"/>
      <c r="AL15" s="176"/>
      <c r="AM15" s="175"/>
      <c r="AN15" s="184"/>
      <c r="AO15" s="184"/>
      <c r="AP15" s="176"/>
      <c r="AQ15" s="184"/>
      <c r="AR15" s="176"/>
      <c r="AS15" s="184"/>
      <c r="AT15" s="176"/>
      <c r="AU15" s="97"/>
      <c r="AV15" s="129"/>
      <c r="AW15" s="130"/>
      <c r="AX15" s="176"/>
      <c r="AY15" s="176"/>
      <c r="AZ15" s="175"/>
      <c r="BA15" s="184"/>
      <c r="BB15" s="184"/>
      <c r="BC15" s="176"/>
      <c r="BD15" s="176"/>
      <c r="BE15" s="175"/>
      <c r="BF15" s="184"/>
      <c r="BG15" s="184"/>
      <c r="BH15" s="176"/>
      <c r="BI15" s="176"/>
      <c r="BJ15" s="175"/>
      <c r="BK15" s="184"/>
      <c r="BL15" s="184"/>
      <c r="BM15" s="129"/>
      <c r="BN15" s="129"/>
      <c r="BO15" s="130"/>
      <c r="BP15" s="97"/>
      <c r="BQ15" s="97"/>
      <c r="BR15" s="132"/>
      <c r="BS15" s="129"/>
      <c r="BT15" s="129"/>
      <c r="BU15" s="129"/>
      <c r="BV15" s="97"/>
      <c r="BW15" s="129"/>
      <c r="BX15" s="129"/>
      <c r="BY15" s="97"/>
      <c r="BZ15" s="129"/>
      <c r="CA15" s="130"/>
      <c r="CB15" s="129"/>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x14ac:dyDescent="0.3">
      <c r="A16" s="309"/>
      <c r="B16" s="324"/>
      <c r="C16" s="324"/>
      <c r="D16" s="324"/>
      <c r="E16" s="324"/>
      <c r="F16" s="324"/>
      <c r="G16" s="324"/>
      <c r="H16" s="324"/>
      <c r="I16" s="324"/>
      <c r="J16" s="309"/>
      <c r="K16" s="336"/>
      <c r="L16" s="333"/>
      <c r="M16" s="324"/>
      <c r="N16" s="324"/>
      <c r="O16" s="324"/>
      <c r="P16" s="333"/>
      <c r="Q16" s="334"/>
      <c r="R16" s="175">
        <v>6</v>
      </c>
      <c r="S16" s="178"/>
      <c r="T16" s="131" t="str">
        <f t="shared" si="0"/>
        <v/>
      </c>
      <c r="U16" s="131"/>
      <c r="V16" s="131"/>
      <c r="W16" s="131"/>
      <c r="X16" s="131"/>
      <c r="Y16" s="179"/>
      <c r="Z16" s="179"/>
      <c r="AA16" s="95" t="str">
        <f t="shared" si="1"/>
        <v/>
      </c>
      <c r="AB16" s="179"/>
      <c r="AC16" s="179"/>
      <c r="AD16" s="179"/>
      <c r="AE16" s="146" t="str">
        <f>IFERROR(IF(AND(T15="Probabilidad",T16="Probabilidad"),(AG15-(+AG15*AA16)),IF(AND(T15="Impacto",T16="Probabilidad"),(AG14-(+AG14*AA16)),IF(T16="Impacto",AG15,""))),"")</f>
        <v/>
      </c>
      <c r="AF16" s="128" t="str">
        <f t="shared" si="4"/>
        <v/>
      </c>
      <c r="AG16" s="95" t="str">
        <f t="shared" si="2"/>
        <v/>
      </c>
      <c r="AH16" s="128" t="str">
        <f t="shared" si="5"/>
        <v/>
      </c>
      <c r="AI16" s="95" t="str">
        <f>IFERROR(IF(AND(T15="Impacto",T16="Impacto"),(AI15-(+AI15*AA16)),IF(AND(T15="Probabilidad",T16="Impacto"),(AI14-(+AI14*AA16)),IF(T16="Probabilidad",AI15,""))),"")</f>
        <v/>
      </c>
      <c r="AJ16" s="96" t="str">
        <f t="shared" si="3"/>
        <v/>
      </c>
      <c r="AK16" s="324"/>
      <c r="AL16" s="176"/>
      <c r="AM16" s="175"/>
      <c r="AN16" s="184"/>
      <c r="AO16" s="184"/>
      <c r="AP16" s="176"/>
      <c r="AQ16" s="184"/>
      <c r="AR16" s="176"/>
      <c r="AS16" s="184"/>
      <c r="AT16" s="176"/>
      <c r="AU16" s="97"/>
      <c r="AV16" s="129"/>
      <c r="AW16" s="130"/>
      <c r="AX16" s="176"/>
      <c r="AY16" s="176"/>
      <c r="AZ16" s="175"/>
      <c r="BA16" s="184"/>
      <c r="BB16" s="184"/>
      <c r="BC16" s="176"/>
      <c r="BD16" s="176"/>
      <c r="BE16" s="175"/>
      <c r="BF16" s="184"/>
      <c r="BG16" s="184"/>
      <c r="BH16" s="176"/>
      <c r="BI16" s="176"/>
      <c r="BJ16" s="175"/>
      <c r="BK16" s="184"/>
      <c r="BL16" s="184"/>
      <c r="BM16" s="129"/>
      <c r="BN16" s="129"/>
      <c r="BO16" s="130"/>
      <c r="BP16" s="97"/>
      <c r="BQ16" s="97"/>
      <c r="BR16" s="132"/>
      <c r="BS16" s="129"/>
      <c r="BT16" s="129"/>
      <c r="BU16" s="129"/>
      <c r="BV16" s="97"/>
      <c r="BW16" s="129"/>
      <c r="BX16" s="129"/>
      <c r="BY16" s="97"/>
      <c r="BZ16" s="129"/>
      <c r="CA16" s="130"/>
      <c r="CB16" s="129"/>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x14ac:dyDescent="0.3">
      <c r="A17" s="309">
        <v>3</v>
      </c>
      <c r="B17" s="310"/>
      <c r="C17" s="310"/>
      <c r="D17" s="310"/>
      <c r="E17" s="335"/>
      <c r="F17" s="310"/>
      <c r="G17" s="310"/>
      <c r="H17" s="310"/>
      <c r="I17" s="310"/>
      <c r="J17" s="309"/>
      <c r="K17" s="336" t="str">
        <f>IF(J17&lt;=0,"",IF(J17&lt;=2,"Muy Baja",IF(J17&lt;=24,"Baja",IF(J17&lt;=500,"Media",IF(J17&lt;=5000,"Alta","Muy Alta")))))</f>
        <v/>
      </c>
      <c r="L17" s="333" t="str">
        <f>IF(K17="","",IF(K17="Muy Baja",0.2,IF(K17="Baja",0.4,IF(K17="Media",0.6,IF(K17="Alta",0.8,IF(K17="Muy Alta",1,))))))</f>
        <v/>
      </c>
      <c r="M17" s="331"/>
      <c r="N17" s="331">
        <f ca="1">IF(NOT(ISERROR(MATCH(M17,'Tabla Impacto'!$B$221:$B$223,0))),'Tabla Impacto'!$F$223&amp;"Por favor no seleccionar los criterios de impacto(Afectación Económica o presupuestal y Pérdida Reputacional)",M17)</f>
        <v>0</v>
      </c>
      <c r="O17" s="332" t="str">
        <f ca="1">IF(OR(N17='Tabla Impacto'!$C$11,N17='Tabla Impacto'!$D$11),"Leve",IF(OR(N17='Tabla Impacto'!$C$12,N17='Tabla Impacto'!$D$12),"Menor",IF(OR(N17='Tabla Impacto'!$C$13,N17='Tabla Impacto'!$D$13),"Moderado",IF(OR(N17='Tabla Impacto'!$C$14,N17='Tabla Impacto'!$D$14),"Mayor",IF(OR(N17='Tabla Impacto'!$C$15,N17='Tabla Impacto'!$D$15),"Catastrófico","")))))</f>
        <v/>
      </c>
      <c r="P17" s="333" t="str">
        <f ca="1">IF(O17="","",IF(O17="Leve",0.2,IF(O17="Menor",0.4,IF(O17="Moderado",0.6,IF(O17="Mayor",0.8,IF(O17="Catastrófico",1,))))))</f>
        <v/>
      </c>
      <c r="Q17" s="334"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5">
        <v>1</v>
      </c>
      <c r="S17" s="178"/>
      <c r="T17" s="131" t="str">
        <f t="shared" si="0"/>
        <v/>
      </c>
      <c r="U17" s="131"/>
      <c r="V17" s="131"/>
      <c r="W17" s="131"/>
      <c r="X17" s="131"/>
      <c r="Y17" s="179"/>
      <c r="Z17" s="179"/>
      <c r="AA17" s="95" t="str">
        <f t="shared" si="1"/>
        <v/>
      </c>
      <c r="AB17" s="179"/>
      <c r="AC17" s="179"/>
      <c r="AD17" s="179"/>
      <c r="AE17" s="146" t="str">
        <f>IFERROR(IF(T17="Probabilidad",(L17-(+L17*AA17)),IF(T17="Impacto",L17,"")),"")</f>
        <v/>
      </c>
      <c r="AF17" s="128" t="str">
        <f>IFERROR(IF(AE17="","",IF(AE17&lt;=0.2,"Muy Baja",IF(AE17&lt;=0.4,"Baja",IF(AE17&lt;=0.6,"Media",IF(AE17&lt;=0.8,"Alta","Muy Alta"))))),"")</f>
        <v/>
      </c>
      <c r="AG17" s="95" t="str">
        <f t="shared" si="2"/>
        <v/>
      </c>
      <c r="AH17" s="128" t="str">
        <f>IFERROR(IF(AI17="","",IF(AI17&lt;=0.2,"Leve",IF(AI17&lt;=0.4,"Menor",IF(AI17&lt;=0.6,"Moderado",IF(AI17&lt;=0.8,"Mayor","Catastrófico"))))),"")</f>
        <v/>
      </c>
      <c r="AI17" s="95" t="str">
        <f>IFERROR(IF(T17="Impacto",(P17-(+P17*AA17)),IF(T17="Probabilidad",P17,"")),"")</f>
        <v/>
      </c>
      <c r="AJ17" s="96" t="str">
        <f t="shared" si="3"/>
        <v/>
      </c>
      <c r="AK17" s="325"/>
      <c r="AL17" s="176"/>
      <c r="AM17" s="176"/>
      <c r="AN17" s="196"/>
      <c r="AO17" s="196"/>
      <c r="AP17" s="176"/>
      <c r="AQ17" s="196"/>
      <c r="AR17" s="176"/>
      <c r="AS17" s="196"/>
      <c r="AT17" s="176"/>
      <c r="AU17" s="132"/>
      <c r="AV17" s="129"/>
      <c r="AW17" s="129"/>
      <c r="AX17" s="176"/>
      <c r="AY17" s="176"/>
      <c r="AZ17" s="176"/>
      <c r="BA17" s="196"/>
      <c r="BB17" s="196"/>
      <c r="BC17" s="176"/>
      <c r="BD17" s="176"/>
      <c r="BE17" s="176"/>
      <c r="BF17" s="196"/>
      <c r="BG17" s="196"/>
      <c r="BH17" s="176"/>
      <c r="BI17" s="176"/>
      <c r="BJ17" s="176"/>
      <c r="BK17" s="196"/>
      <c r="BL17" s="196"/>
      <c r="BM17" s="129"/>
      <c r="BN17" s="129"/>
      <c r="BO17" s="129"/>
      <c r="BP17" s="132"/>
      <c r="BQ17" s="132"/>
      <c r="BR17" s="132"/>
      <c r="BS17" s="129"/>
      <c r="BT17" s="129"/>
      <c r="BU17" s="129"/>
      <c r="BV17" s="132"/>
      <c r="BW17" s="129"/>
      <c r="BX17" s="129"/>
      <c r="BY17" s="132"/>
      <c r="BZ17" s="129"/>
      <c r="CA17" s="129"/>
      <c r="CB17" s="129"/>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x14ac:dyDescent="0.3">
      <c r="A18" s="309"/>
      <c r="B18" s="310"/>
      <c r="C18" s="310"/>
      <c r="D18" s="310"/>
      <c r="E18" s="335"/>
      <c r="F18" s="310"/>
      <c r="G18" s="310"/>
      <c r="H18" s="310"/>
      <c r="I18" s="310"/>
      <c r="J18" s="309"/>
      <c r="K18" s="336"/>
      <c r="L18" s="333"/>
      <c r="M18" s="323"/>
      <c r="N18" s="323"/>
      <c r="O18" s="323"/>
      <c r="P18" s="333"/>
      <c r="Q18" s="334"/>
      <c r="R18" s="175">
        <v>2</v>
      </c>
      <c r="S18" s="178"/>
      <c r="T18" s="131" t="str">
        <f t="shared" si="0"/>
        <v/>
      </c>
      <c r="U18" s="131"/>
      <c r="V18" s="131"/>
      <c r="W18" s="131"/>
      <c r="X18" s="131"/>
      <c r="Y18" s="179"/>
      <c r="Z18" s="179"/>
      <c r="AA18" s="95" t="str">
        <f t="shared" si="1"/>
        <v/>
      </c>
      <c r="AB18" s="179"/>
      <c r="AC18" s="179"/>
      <c r="AD18" s="179"/>
      <c r="AE18" s="145" t="str">
        <f>IFERROR(IF(AND(T17="Probabilidad",T18="Probabilidad"),(AG17-(+AG17*AA18)),IF(T18="Probabilidad",(L17-(+L17*AA18)),IF(T18="Impacto",AG17,""))),"")</f>
        <v/>
      </c>
      <c r="AF18" s="128" t="str">
        <f t="shared" si="4"/>
        <v/>
      </c>
      <c r="AG18" s="95" t="str">
        <f t="shared" si="2"/>
        <v/>
      </c>
      <c r="AH18" s="128" t="str">
        <f t="shared" si="5"/>
        <v/>
      </c>
      <c r="AI18" s="95" t="str">
        <f>IFERROR(IF(AND(T17="Impacto",T18="Impacto"),(AI11-(+AI11*AA18)),IF(T18="Impacto",($P$17-(+$P$17*AA18)),IF(T18="Probabilidad",AI11,""))),"")</f>
        <v/>
      </c>
      <c r="AJ18" s="96" t="str">
        <f t="shared" si="3"/>
        <v/>
      </c>
      <c r="AK18" s="326"/>
      <c r="AL18" s="176"/>
      <c r="AM18" s="176"/>
      <c r="AN18" s="196"/>
      <c r="AO18" s="196"/>
      <c r="AP18" s="176"/>
      <c r="AQ18" s="196"/>
      <c r="AR18" s="176"/>
      <c r="AS18" s="196"/>
      <c r="AT18" s="176"/>
      <c r="AU18" s="132"/>
      <c r="AV18" s="129"/>
      <c r="AW18" s="129"/>
      <c r="AX18" s="176"/>
      <c r="AY18" s="176"/>
      <c r="AZ18" s="176"/>
      <c r="BA18" s="196"/>
      <c r="BB18" s="196"/>
      <c r="BC18" s="176"/>
      <c r="BD18" s="176"/>
      <c r="BE18" s="176"/>
      <c r="BF18" s="196"/>
      <c r="BG18" s="196"/>
      <c r="BH18" s="176"/>
      <c r="BI18" s="176"/>
      <c r="BJ18" s="176"/>
      <c r="BK18" s="196"/>
      <c r="BL18" s="196"/>
      <c r="BM18" s="129"/>
      <c r="BN18" s="129"/>
      <c r="BO18" s="129"/>
      <c r="BP18" s="132"/>
      <c r="BQ18" s="132"/>
      <c r="BR18" s="132"/>
      <c r="BS18" s="129"/>
      <c r="BT18" s="129"/>
      <c r="BU18" s="129"/>
      <c r="BV18" s="132"/>
      <c r="BW18" s="129"/>
      <c r="BX18" s="129"/>
      <c r="BY18" s="132"/>
      <c r="BZ18" s="129"/>
      <c r="CA18" s="129"/>
      <c r="CB18" s="129"/>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x14ac:dyDescent="0.3">
      <c r="A19" s="309"/>
      <c r="B19" s="310"/>
      <c r="C19" s="310"/>
      <c r="D19" s="310"/>
      <c r="E19" s="335"/>
      <c r="F19" s="310"/>
      <c r="G19" s="310"/>
      <c r="H19" s="310"/>
      <c r="I19" s="310"/>
      <c r="J19" s="309"/>
      <c r="K19" s="336"/>
      <c r="L19" s="333"/>
      <c r="M19" s="323"/>
      <c r="N19" s="323"/>
      <c r="O19" s="323"/>
      <c r="P19" s="333"/>
      <c r="Q19" s="334"/>
      <c r="R19" s="175">
        <v>3</v>
      </c>
      <c r="S19" s="192"/>
      <c r="T19" s="131" t="str">
        <f t="shared" si="0"/>
        <v/>
      </c>
      <c r="U19" s="131"/>
      <c r="V19" s="131"/>
      <c r="W19" s="131"/>
      <c r="X19" s="131"/>
      <c r="Y19" s="179"/>
      <c r="Z19" s="179"/>
      <c r="AA19" s="95" t="str">
        <f t="shared" si="1"/>
        <v/>
      </c>
      <c r="AB19" s="179"/>
      <c r="AC19" s="179"/>
      <c r="AD19" s="179"/>
      <c r="AE19" s="146" t="str">
        <f>IFERROR(IF(AND(T18="Probabilidad",T19="Probabilidad"),(AG18-(+AG18*AA19)),IF(AND(T18="Impacto",T19="Probabilidad"),(AG17-(+AG17*AA19)),IF(T19="Impacto",AG18,""))),"")</f>
        <v/>
      </c>
      <c r="AF19" s="128" t="str">
        <f t="shared" si="4"/>
        <v/>
      </c>
      <c r="AG19" s="95" t="str">
        <f t="shared" si="2"/>
        <v/>
      </c>
      <c r="AH19" s="128" t="str">
        <f t="shared" si="5"/>
        <v/>
      </c>
      <c r="AI19" s="95" t="str">
        <f>IFERROR(IF(AND(T18="Impacto",T19="Impacto"),(AI18-(+AI18*AA19)),IF(AND(T18="Probabilidad",T19="Impacto"),(AI17-(+AI17*AA19)),IF(T19="Probabilidad",AI18,""))),"")</f>
        <v/>
      </c>
      <c r="AJ19" s="96" t="str">
        <f t="shared" si="3"/>
        <v/>
      </c>
      <c r="AK19" s="326"/>
      <c r="AL19" s="176"/>
      <c r="AM19" s="176"/>
      <c r="AN19" s="196"/>
      <c r="AO19" s="196"/>
      <c r="AP19" s="176"/>
      <c r="AQ19" s="196"/>
      <c r="AR19" s="176"/>
      <c r="AS19" s="196"/>
      <c r="AT19" s="176"/>
      <c r="AU19" s="132"/>
      <c r="AV19" s="129"/>
      <c r="AW19" s="129"/>
      <c r="AX19" s="176"/>
      <c r="AY19" s="176"/>
      <c r="AZ19" s="176"/>
      <c r="BA19" s="196"/>
      <c r="BB19" s="196"/>
      <c r="BC19" s="176"/>
      <c r="BD19" s="176"/>
      <c r="BE19" s="176"/>
      <c r="BF19" s="196"/>
      <c r="BG19" s="196"/>
      <c r="BH19" s="176"/>
      <c r="BI19" s="176"/>
      <c r="BJ19" s="176"/>
      <c r="BK19" s="196"/>
      <c r="BL19" s="196"/>
      <c r="BM19" s="129"/>
      <c r="BN19" s="129"/>
      <c r="BO19" s="129"/>
      <c r="BP19" s="132"/>
      <c r="BQ19" s="132"/>
      <c r="BR19" s="132"/>
      <c r="BS19" s="129"/>
      <c r="BT19" s="129"/>
      <c r="BU19" s="129"/>
      <c r="BV19" s="132"/>
      <c r="BW19" s="129"/>
      <c r="BX19" s="129"/>
      <c r="BY19" s="132"/>
      <c r="BZ19" s="129"/>
      <c r="CA19" s="129"/>
      <c r="CB19" s="129"/>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x14ac:dyDescent="0.3">
      <c r="A20" s="309"/>
      <c r="B20" s="310"/>
      <c r="C20" s="310"/>
      <c r="D20" s="310"/>
      <c r="E20" s="335"/>
      <c r="F20" s="310"/>
      <c r="G20" s="310"/>
      <c r="H20" s="310"/>
      <c r="I20" s="310"/>
      <c r="J20" s="309"/>
      <c r="K20" s="336"/>
      <c r="L20" s="333"/>
      <c r="M20" s="323"/>
      <c r="N20" s="323"/>
      <c r="O20" s="323"/>
      <c r="P20" s="333"/>
      <c r="Q20" s="334"/>
      <c r="R20" s="175">
        <v>4</v>
      </c>
      <c r="S20" s="178"/>
      <c r="T20" s="131" t="str">
        <f t="shared" si="0"/>
        <v/>
      </c>
      <c r="U20" s="131"/>
      <c r="V20" s="131"/>
      <c r="W20" s="131"/>
      <c r="X20" s="131"/>
      <c r="Y20" s="179"/>
      <c r="Z20" s="179"/>
      <c r="AA20" s="95" t="str">
        <f t="shared" si="1"/>
        <v/>
      </c>
      <c r="AB20" s="179"/>
      <c r="AC20" s="179"/>
      <c r="AD20" s="179"/>
      <c r="AE20" s="146" t="str">
        <f>IFERROR(IF(AND(T19="Probabilidad",T20="Probabilidad"),(AG19-(+AG19*AA20)),IF(AND(T19="Impacto",T20="Probabilidad"),(AG18-(+AG18*AA20)),IF(T20="Impacto",AG19,""))),"")</f>
        <v/>
      </c>
      <c r="AF20" s="128" t="str">
        <f t="shared" si="4"/>
        <v/>
      </c>
      <c r="AG20" s="95" t="str">
        <f t="shared" si="2"/>
        <v/>
      </c>
      <c r="AH20" s="128" t="str">
        <f t="shared" si="5"/>
        <v/>
      </c>
      <c r="AI20" s="95" t="str">
        <f>IFERROR(IF(AND(T19="Impacto",T20="Impacto"),(AI19-(+AI19*AA20)),IF(AND(T19="Probabilidad",T20="Impacto"),(AI18-(+AI18*AA20)),IF(T20="Probabilidad",AI19,""))),"")</f>
        <v/>
      </c>
      <c r="AJ20" s="96" t="str">
        <f t="shared" si="3"/>
        <v/>
      </c>
      <c r="AK20" s="326"/>
      <c r="AL20" s="176"/>
      <c r="AM20" s="176"/>
      <c r="AN20" s="196"/>
      <c r="AO20" s="196"/>
      <c r="AP20" s="176"/>
      <c r="AQ20" s="196"/>
      <c r="AR20" s="176"/>
      <c r="AS20" s="196"/>
      <c r="AT20" s="176"/>
      <c r="AU20" s="132"/>
      <c r="AV20" s="129"/>
      <c r="AW20" s="129"/>
      <c r="AX20" s="176"/>
      <c r="AY20" s="176"/>
      <c r="AZ20" s="176"/>
      <c r="BA20" s="196"/>
      <c r="BB20" s="196"/>
      <c r="BC20" s="176"/>
      <c r="BD20" s="176"/>
      <c r="BE20" s="176"/>
      <c r="BF20" s="196"/>
      <c r="BG20" s="196"/>
      <c r="BH20" s="176"/>
      <c r="BI20" s="176"/>
      <c r="BJ20" s="176"/>
      <c r="BK20" s="196"/>
      <c r="BL20" s="196"/>
      <c r="BM20" s="129"/>
      <c r="BN20" s="129"/>
      <c r="BO20" s="129"/>
      <c r="BP20" s="132"/>
      <c r="BQ20" s="132"/>
      <c r="BR20" s="132"/>
      <c r="BS20" s="129"/>
      <c r="BT20" s="129"/>
      <c r="BU20" s="129"/>
      <c r="BV20" s="132"/>
      <c r="BW20" s="129"/>
      <c r="BX20" s="129"/>
      <c r="BY20" s="132"/>
      <c r="BZ20" s="129"/>
      <c r="CA20" s="129"/>
      <c r="CB20" s="129"/>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x14ac:dyDescent="0.3">
      <c r="A21" s="309"/>
      <c r="B21" s="310"/>
      <c r="C21" s="310"/>
      <c r="D21" s="310"/>
      <c r="E21" s="335"/>
      <c r="F21" s="310"/>
      <c r="G21" s="310"/>
      <c r="H21" s="310"/>
      <c r="I21" s="310"/>
      <c r="J21" s="309"/>
      <c r="K21" s="336"/>
      <c r="L21" s="333"/>
      <c r="M21" s="323"/>
      <c r="N21" s="323"/>
      <c r="O21" s="323"/>
      <c r="P21" s="333"/>
      <c r="Q21" s="334"/>
      <c r="R21" s="175">
        <v>5</v>
      </c>
      <c r="S21" s="178"/>
      <c r="T21" s="131" t="str">
        <f t="shared" si="0"/>
        <v/>
      </c>
      <c r="U21" s="131"/>
      <c r="V21" s="131"/>
      <c r="W21" s="131"/>
      <c r="X21" s="131"/>
      <c r="Y21" s="179"/>
      <c r="Z21" s="179"/>
      <c r="AA21" s="95" t="str">
        <f t="shared" si="1"/>
        <v/>
      </c>
      <c r="AB21" s="179"/>
      <c r="AC21" s="179"/>
      <c r="AD21" s="179"/>
      <c r="AE21" s="146" t="str">
        <f>IFERROR(IF(AND(T20="Probabilidad",T21="Probabilidad"),(AG20-(+AG20*AA21)),IF(AND(T20="Impacto",T21="Probabilidad"),(AG19-(+AG19*AA21)),IF(T21="Impacto",AG20,""))),"")</f>
        <v/>
      </c>
      <c r="AF21" s="128" t="str">
        <f t="shared" si="4"/>
        <v/>
      </c>
      <c r="AG21" s="95" t="str">
        <f t="shared" si="2"/>
        <v/>
      </c>
      <c r="AH21" s="128" t="str">
        <f t="shared" si="5"/>
        <v/>
      </c>
      <c r="AI21" s="95" t="str">
        <f>IFERROR(IF(AND(T20="Impacto",T21="Impacto"),(AI20-(+AI20*AA21)),IF(AND(T20="Probabilidad",T21="Impacto"),(AI19-(+AI19*AA21)),IF(T21="Probabilidad",AI20,""))),"")</f>
        <v/>
      </c>
      <c r="AJ21" s="96" t="str">
        <f t="shared" si="3"/>
        <v/>
      </c>
      <c r="AK21" s="326"/>
      <c r="AL21" s="176"/>
      <c r="AM21" s="176"/>
      <c r="AN21" s="196"/>
      <c r="AO21" s="196"/>
      <c r="AP21" s="176"/>
      <c r="AQ21" s="196"/>
      <c r="AR21" s="176"/>
      <c r="AS21" s="196"/>
      <c r="AT21" s="176"/>
      <c r="AU21" s="132"/>
      <c r="AV21" s="129"/>
      <c r="AW21" s="129"/>
      <c r="AX21" s="176"/>
      <c r="AY21" s="176"/>
      <c r="AZ21" s="176"/>
      <c r="BA21" s="196"/>
      <c r="BB21" s="196"/>
      <c r="BC21" s="176"/>
      <c r="BD21" s="176"/>
      <c r="BE21" s="176"/>
      <c r="BF21" s="196"/>
      <c r="BG21" s="196"/>
      <c r="BH21" s="176"/>
      <c r="BI21" s="176"/>
      <c r="BJ21" s="176"/>
      <c r="BK21" s="196"/>
      <c r="BL21" s="196"/>
      <c r="BM21" s="129"/>
      <c r="BN21" s="129"/>
      <c r="BO21" s="129"/>
      <c r="BP21" s="132"/>
      <c r="BQ21" s="132"/>
      <c r="BR21" s="132"/>
      <c r="BS21" s="129"/>
      <c r="BT21" s="129"/>
      <c r="BU21" s="129"/>
      <c r="BV21" s="132"/>
      <c r="BW21" s="129"/>
      <c r="BX21" s="129"/>
      <c r="BY21" s="132"/>
      <c r="BZ21" s="129"/>
      <c r="CA21" s="129"/>
      <c r="CB21" s="129"/>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x14ac:dyDescent="0.3">
      <c r="A22" s="309"/>
      <c r="B22" s="310"/>
      <c r="C22" s="310"/>
      <c r="D22" s="310"/>
      <c r="E22" s="335"/>
      <c r="F22" s="310"/>
      <c r="G22" s="310"/>
      <c r="H22" s="310"/>
      <c r="I22" s="310"/>
      <c r="J22" s="309"/>
      <c r="K22" s="336"/>
      <c r="L22" s="333"/>
      <c r="M22" s="324"/>
      <c r="N22" s="324"/>
      <c r="O22" s="324"/>
      <c r="P22" s="333"/>
      <c r="Q22" s="334"/>
      <c r="R22" s="175">
        <v>6</v>
      </c>
      <c r="S22" s="178"/>
      <c r="T22" s="131" t="str">
        <f t="shared" si="0"/>
        <v/>
      </c>
      <c r="U22" s="131"/>
      <c r="V22" s="131"/>
      <c r="W22" s="131"/>
      <c r="X22" s="131"/>
      <c r="Y22" s="179"/>
      <c r="Z22" s="179"/>
      <c r="AA22" s="95" t="str">
        <f t="shared" si="1"/>
        <v/>
      </c>
      <c r="AB22" s="179"/>
      <c r="AC22" s="179"/>
      <c r="AD22" s="179"/>
      <c r="AE22" s="146" t="str">
        <f>IFERROR(IF(AND(T21="Probabilidad",T22="Probabilidad"),(AG21-(+AG21*AA22)),IF(AND(T21="Impacto",T22="Probabilidad"),(AG20-(+AG20*AA22)),IF(T22="Impacto",AG21,""))),"")</f>
        <v/>
      </c>
      <c r="AF22" s="128" t="str">
        <f t="shared" si="4"/>
        <v/>
      </c>
      <c r="AG22" s="95" t="str">
        <f t="shared" si="2"/>
        <v/>
      </c>
      <c r="AH22" s="128" t="str">
        <f t="shared" si="5"/>
        <v/>
      </c>
      <c r="AI22" s="95" t="str">
        <f>IFERROR(IF(AND(T21="Impacto",T22="Impacto"),(AI21-(+AI21*AA22)),IF(AND(T21="Probabilidad",T22="Impacto"),(AI20-(+AI20*AA22)),IF(T22="Probabilidad",AI21,""))),"")</f>
        <v/>
      </c>
      <c r="AJ22" s="96" t="str">
        <f t="shared" si="3"/>
        <v/>
      </c>
      <c r="AK22" s="327"/>
      <c r="AL22" s="176"/>
      <c r="AM22" s="176"/>
      <c r="AN22" s="196"/>
      <c r="AO22" s="196"/>
      <c r="AP22" s="176"/>
      <c r="AQ22" s="196"/>
      <c r="AR22" s="176"/>
      <c r="AS22" s="196"/>
      <c r="AT22" s="176"/>
      <c r="AU22" s="132"/>
      <c r="AV22" s="129"/>
      <c r="AW22" s="129"/>
      <c r="AX22" s="176"/>
      <c r="AY22" s="176"/>
      <c r="AZ22" s="176"/>
      <c r="BA22" s="196"/>
      <c r="BB22" s="196"/>
      <c r="BC22" s="176"/>
      <c r="BD22" s="176"/>
      <c r="BE22" s="176"/>
      <c r="BF22" s="196"/>
      <c r="BG22" s="196"/>
      <c r="BH22" s="176"/>
      <c r="BI22" s="176"/>
      <c r="BJ22" s="176"/>
      <c r="BK22" s="196"/>
      <c r="BL22" s="196"/>
      <c r="BM22" s="129"/>
      <c r="BN22" s="129"/>
      <c r="BO22" s="129"/>
      <c r="BP22" s="132"/>
      <c r="BQ22" s="132"/>
      <c r="BR22" s="132"/>
      <c r="BS22" s="129"/>
      <c r="BT22" s="129"/>
      <c r="BU22" s="129"/>
      <c r="BV22" s="132"/>
      <c r="BW22" s="129"/>
      <c r="BX22" s="129"/>
      <c r="BY22" s="132"/>
      <c r="BZ22" s="129"/>
      <c r="CA22" s="129"/>
      <c r="CB22" s="129"/>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x14ac:dyDescent="0.3">
      <c r="A23" s="309">
        <v>4</v>
      </c>
      <c r="B23" s="310"/>
      <c r="C23" s="310"/>
      <c r="D23" s="310"/>
      <c r="E23" s="335"/>
      <c r="F23" s="310"/>
      <c r="G23" s="310"/>
      <c r="H23" s="310"/>
      <c r="I23" s="310"/>
      <c r="J23" s="309"/>
      <c r="K23" s="336" t="str">
        <f>IF(J23&lt;=0,"",IF(J23&lt;=2,"Muy Baja",IF(J23&lt;=24,"Baja",IF(J23&lt;=500,"Media",IF(J23&lt;=5000,"Alta","Muy Alta")))))</f>
        <v/>
      </c>
      <c r="L23" s="333" t="str">
        <f>IF(K23="","",IF(K23="Muy Baja",0.2,IF(K23="Baja",0.4,IF(K23="Media",0.6,IF(K23="Alta",0.8,IF(K23="Muy Alta",1,))))))</f>
        <v/>
      </c>
      <c r="M23" s="331"/>
      <c r="N23" s="331">
        <f ca="1">IF(NOT(ISERROR(MATCH(M23,'Tabla Impacto'!$B$221:$B$223,0))),'Tabla Impacto'!$F$223&amp;"Por favor no seleccionar los criterios de impacto(Afectación Económica o presupuestal y Pérdida Reputacional)",M23)</f>
        <v>0</v>
      </c>
      <c r="O23" s="332" t="str">
        <f ca="1">IF(OR(N23='Tabla Impacto'!$C$11,N23='Tabla Impacto'!$D$11),"Leve",IF(OR(N23='Tabla Impacto'!$C$12,N23='Tabla Impacto'!$D$12),"Menor",IF(OR(N23='Tabla Impacto'!$C$13,N23='Tabla Impacto'!$D$13),"Moderado",IF(OR(N23='Tabla Impacto'!$C$14,N23='Tabla Impacto'!$D$14),"Mayor",IF(OR(N23='Tabla Impacto'!$C$15,N23='Tabla Impacto'!$D$15),"Catastrófico","")))))</f>
        <v/>
      </c>
      <c r="P23" s="333" t="str">
        <f ca="1">IF(O23="","",IF(O23="Leve",0.2,IF(O23="Menor",0.4,IF(O23="Moderado",0.6,IF(O23="Mayor",0.8,IF(O23="Catastrófico",1,))))))</f>
        <v/>
      </c>
      <c r="Q23" s="334"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5">
        <v>1</v>
      </c>
      <c r="S23" s="178"/>
      <c r="T23" s="131" t="str">
        <f t="shared" si="0"/>
        <v/>
      </c>
      <c r="U23" s="131"/>
      <c r="V23" s="131"/>
      <c r="W23" s="131"/>
      <c r="X23" s="131"/>
      <c r="Y23" s="179"/>
      <c r="Z23" s="179"/>
      <c r="AA23" s="95" t="str">
        <f t="shared" si="1"/>
        <v/>
      </c>
      <c r="AB23" s="179"/>
      <c r="AC23" s="179"/>
      <c r="AD23" s="179"/>
      <c r="AE23" s="146" t="str">
        <f>IFERROR(IF(T23="Probabilidad",(L23-(+L23*AA23)),IF(T23="Impacto",L23,"")),"")</f>
        <v/>
      </c>
      <c r="AF23" s="128" t="str">
        <f>IFERROR(IF(AE23="","",IF(AE23&lt;=0.2,"Muy Baja",IF(AE23&lt;=0.4,"Baja",IF(AE23&lt;=0.6,"Media",IF(AE23&lt;=0.8,"Alta","Muy Alta"))))),"")</f>
        <v/>
      </c>
      <c r="AG23" s="95" t="str">
        <f t="shared" si="2"/>
        <v/>
      </c>
      <c r="AH23" s="128" t="str">
        <f>IFERROR(IF(AI23="","",IF(AI23&lt;=0.2,"Leve",IF(AI23&lt;=0.4,"Menor",IF(AI23&lt;=0.6,"Moderado",IF(AI23&lt;=0.8,"Mayor","Catastrófico"))))),"")</f>
        <v/>
      </c>
      <c r="AI23" s="95" t="str">
        <f>IFERROR(IF(T23="Impacto",(P23-(+P23*AA23)),IF(T23="Probabilidad",P23,"")),"")</f>
        <v/>
      </c>
      <c r="AJ23" s="96" t="str">
        <f t="shared" si="3"/>
        <v/>
      </c>
      <c r="AK23" s="317"/>
      <c r="AL23" s="176"/>
      <c r="AM23" s="175"/>
      <c r="AN23" s="184"/>
      <c r="AO23" s="184"/>
      <c r="AP23" s="176"/>
      <c r="AQ23" s="184"/>
      <c r="AR23" s="176"/>
      <c r="AS23" s="184"/>
      <c r="AT23" s="176"/>
      <c r="AU23" s="97"/>
      <c r="AV23" s="129"/>
      <c r="AW23" s="130"/>
      <c r="AX23" s="176"/>
      <c r="AY23" s="176"/>
      <c r="AZ23" s="175"/>
      <c r="BA23" s="184"/>
      <c r="BB23" s="184"/>
      <c r="BC23" s="176"/>
      <c r="BD23" s="176"/>
      <c r="BE23" s="175"/>
      <c r="BF23" s="184"/>
      <c r="BG23" s="184"/>
      <c r="BH23" s="176"/>
      <c r="BI23" s="176"/>
      <c r="BJ23" s="175"/>
      <c r="BK23" s="184"/>
      <c r="BL23" s="184"/>
      <c r="BM23" s="129"/>
      <c r="BN23" s="129"/>
      <c r="BO23" s="130"/>
      <c r="BP23" s="97"/>
      <c r="BQ23" s="97"/>
      <c r="BR23" s="132"/>
      <c r="BS23" s="129"/>
      <c r="BT23" s="129"/>
      <c r="BU23" s="129"/>
      <c r="BV23" s="97"/>
      <c r="BW23" s="129"/>
      <c r="BX23" s="129"/>
      <c r="BY23" s="97"/>
      <c r="BZ23" s="129"/>
      <c r="CA23" s="130"/>
      <c r="CB23" s="129"/>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x14ac:dyDescent="0.3">
      <c r="A24" s="309"/>
      <c r="B24" s="310"/>
      <c r="C24" s="310"/>
      <c r="D24" s="310"/>
      <c r="E24" s="335"/>
      <c r="F24" s="310"/>
      <c r="G24" s="310"/>
      <c r="H24" s="310"/>
      <c r="I24" s="310"/>
      <c r="J24" s="309"/>
      <c r="K24" s="336"/>
      <c r="L24" s="333"/>
      <c r="M24" s="323"/>
      <c r="N24" s="323"/>
      <c r="O24" s="323"/>
      <c r="P24" s="333"/>
      <c r="Q24" s="334"/>
      <c r="R24" s="175">
        <v>2</v>
      </c>
      <c r="S24" s="178"/>
      <c r="T24" s="131" t="str">
        <f t="shared" si="0"/>
        <v/>
      </c>
      <c r="U24" s="131"/>
      <c r="V24" s="131"/>
      <c r="W24" s="131"/>
      <c r="X24" s="131"/>
      <c r="Y24" s="179"/>
      <c r="Z24" s="179"/>
      <c r="AA24" s="95" t="str">
        <f t="shared" si="1"/>
        <v/>
      </c>
      <c r="AB24" s="179"/>
      <c r="AC24" s="179"/>
      <c r="AD24" s="179"/>
      <c r="AE24" s="146" t="str">
        <f>IFERROR(IF(AND(T23="Probabilidad",T24="Probabilidad"),(AG23-(+AG23*AA24)),IF(T24="Probabilidad",(L23-(+L23*AA24)),IF(T24="Impacto",AG23,""))),"")</f>
        <v/>
      </c>
      <c r="AF24" s="128" t="str">
        <f t="shared" si="4"/>
        <v/>
      </c>
      <c r="AG24" s="95" t="str">
        <f t="shared" si="2"/>
        <v/>
      </c>
      <c r="AH24" s="128" t="str">
        <f t="shared" si="5"/>
        <v/>
      </c>
      <c r="AI24" s="95" t="str">
        <f>IFERROR(IF(AND(T23="Impacto",T24="Impacto"),(AI17-(+AI17*AA24)),IF(T24="Impacto",($P$23-(+$P$23*AA24)),IF(T24="Probabilidad",AI17,""))),"")</f>
        <v/>
      </c>
      <c r="AJ24" s="96" t="str">
        <f t="shared" si="3"/>
        <v/>
      </c>
      <c r="AK24" s="318"/>
      <c r="AL24" s="176"/>
      <c r="AM24" s="175"/>
      <c r="AN24" s="184"/>
      <c r="AO24" s="184"/>
      <c r="AP24" s="176"/>
      <c r="AQ24" s="184"/>
      <c r="AR24" s="176"/>
      <c r="AS24" s="184"/>
      <c r="AT24" s="176"/>
      <c r="AU24" s="97"/>
      <c r="AV24" s="129"/>
      <c r="AW24" s="130"/>
      <c r="AX24" s="176"/>
      <c r="AY24" s="176"/>
      <c r="AZ24" s="175"/>
      <c r="BA24" s="184"/>
      <c r="BB24" s="184"/>
      <c r="BC24" s="176"/>
      <c r="BD24" s="176"/>
      <c r="BE24" s="175"/>
      <c r="BF24" s="184"/>
      <c r="BG24" s="184"/>
      <c r="BH24" s="176"/>
      <c r="BI24" s="176"/>
      <c r="BJ24" s="175"/>
      <c r="BK24" s="184"/>
      <c r="BL24" s="184"/>
      <c r="BM24" s="129"/>
      <c r="BN24" s="129"/>
      <c r="BO24" s="130"/>
      <c r="BP24" s="97"/>
      <c r="BQ24" s="97"/>
      <c r="BR24" s="132"/>
      <c r="BS24" s="129"/>
      <c r="BT24" s="129"/>
      <c r="BU24" s="129"/>
      <c r="BV24" s="97"/>
      <c r="BW24" s="129"/>
      <c r="BX24" s="129"/>
      <c r="BY24" s="97"/>
      <c r="BZ24" s="129"/>
      <c r="CA24" s="130"/>
      <c r="CB24" s="129"/>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x14ac:dyDescent="0.3">
      <c r="A25" s="309"/>
      <c r="B25" s="310"/>
      <c r="C25" s="310"/>
      <c r="D25" s="310"/>
      <c r="E25" s="335"/>
      <c r="F25" s="310"/>
      <c r="G25" s="310"/>
      <c r="H25" s="310"/>
      <c r="I25" s="310"/>
      <c r="J25" s="309"/>
      <c r="K25" s="336"/>
      <c r="L25" s="333"/>
      <c r="M25" s="323"/>
      <c r="N25" s="323"/>
      <c r="O25" s="323"/>
      <c r="P25" s="333"/>
      <c r="Q25" s="334"/>
      <c r="R25" s="175">
        <v>3</v>
      </c>
      <c r="S25" s="192"/>
      <c r="T25" s="131" t="str">
        <f t="shared" si="0"/>
        <v/>
      </c>
      <c r="U25" s="131"/>
      <c r="V25" s="131"/>
      <c r="W25" s="131"/>
      <c r="X25" s="131"/>
      <c r="Y25" s="179"/>
      <c r="Z25" s="179"/>
      <c r="AA25" s="95" t="str">
        <f t="shared" si="1"/>
        <v/>
      </c>
      <c r="AB25" s="179"/>
      <c r="AC25" s="179"/>
      <c r="AD25" s="179"/>
      <c r="AE25" s="146" t="str">
        <f>IFERROR(IF(AND(T24="Probabilidad",T25="Probabilidad"),(AG24-(+AG24*AA25)),IF(AND(T24="Impacto",T25="Probabilidad"),(AG23-(+AG23*AA25)),IF(T25="Impacto",AG24,""))),"")</f>
        <v/>
      </c>
      <c r="AF25" s="128" t="str">
        <f t="shared" si="4"/>
        <v/>
      </c>
      <c r="AG25" s="95" t="str">
        <f t="shared" si="2"/>
        <v/>
      </c>
      <c r="AH25" s="128" t="str">
        <f t="shared" si="5"/>
        <v/>
      </c>
      <c r="AI25" s="95" t="str">
        <f>IFERROR(IF(AND(T24="Impacto",T25="Impacto"),(AI24-(+AI24*AA25)),IF(AND(T24="Probabilidad",T25="Impacto"),(AI23-(+AI23*AA25)),IF(T25="Probabilidad",AI24,""))),"")</f>
        <v/>
      </c>
      <c r="AJ25" s="96" t="str">
        <f t="shared" si="3"/>
        <v/>
      </c>
      <c r="AK25" s="318"/>
      <c r="AL25" s="176"/>
      <c r="AM25" s="175"/>
      <c r="AN25" s="184"/>
      <c r="AO25" s="184"/>
      <c r="AP25" s="176"/>
      <c r="AQ25" s="184"/>
      <c r="AR25" s="176"/>
      <c r="AS25" s="184"/>
      <c r="AT25" s="176"/>
      <c r="AU25" s="97"/>
      <c r="AV25" s="129"/>
      <c r="AW25" s="130"/>
      <c r="AX25" s="176"/>
      <c r="AY25" s="176"/>
      <c r="AZ25" s="175"/>
      <c r="BA25" s="184"/>
      <c r="BB25" s="184"/>
      <c r="BC25" s="176"/>
      <c r="BD25" s="176"/>
      <c r="BE25" s="175"/>
      <c r="BF25" s="184"/>
      <c r="BG25" s="184"/>
      <c r="BH25" s="176"/>
      <c r="BI25" s="176"/>
      <c r="BJ25" s="175"/>
      <c r="BK25" s="184"/>
      <c r="BL25" s="184"/>
      <c r="BM25" s="129"/>
      <c r="BN25" s="129"/>
      <c r="BO25" s="130"/>
      <c r="BP25" s="97"/>
      <c r="BQ25" s="97"/>
      <c r="BR25" s="132"/>
      <c r="BS25" s="129"/>
      <c r="BT25" s="129"/>
      <c r="BU25" s="129"/>
      <c r="BV25" s="97"/>
      <c r="BW25" s="129"/>
      <c r="BX25" s="129"/>
      <c r="BY25" s="97"/>
      <c r="BZ25" s="129"/>
      <c r="CA25" s="130"/>
      <c r="CB25" s="129"/>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x14ac:dyDescent="0.3">
      <c r="A26" s="309"/>
      <c r="B26" s="310"/>
      <c r="C26" s="310"/>
      <c r="D26" s="310"/>
      <c r="E26" s="335"/>
      <c r="F26" s="310"/>
      <c r="G26" s="310"/>
      <c r="H26" s="310"/>
      <c r="I26" s="310"/>
      <c r="J26" s="309"/>
      <c r="K26" s="336"/>
      <c r="L26" s="333"/>
      <c r="M26" s="323"/>
      <c r="N26" s="323"/>
      <c r="O26" s="323"/>
      <c r="P26" s="333"/>
      <c r="Q26" s="334"/>
      <c r="R26" s="175">
        <v>4</v>
      </c>
      <c r="S26" s="178"/>
      <c r="T26" s="131" t="str">
        <f t="shared" si="0"/>
        <v/>
      </c>
      <c r="U26" s="131"/>
      <c r="V26" s="131"/>
      <c r="W26" s="131"/>
      <c r="X26" s="131"/>
      <c r="Y26" s="179"/>
      <c r="Z26" s="179"/>
      <c r="AA26" s="95" t="str">
        <f t="shared" si="1"/>
        <v/>
      </c>
      <c r="AB26" s="179"/>
      <c r="AC26" s="179"/>
      <c r="AD26" s="179"/>
      <c r="AE26" s="146" t="str">
        <f>IFERROR(IF(AND(T25="Probabilidad",T26="Probabilidad"),(AG25-(+AG25*AA26)),IF(AND(T25="Impacto",T26="Probabilidad"),(AG24-(+AG24*AA26)),IF(T26="Impacto",AG25,""))),"")</f>
        <v/>
      </c>
      <c r="AF26" s="128" t="str">
        <f t="shared" si="4"/>
        <v/>
      </c>
      <c r="AG26" s="95" t="str">
        <f t="shared" si="2"/>
        <v/>
      </c>
      <c r="AH26" s="128" t="str">
        <f t="shared" si="5"/>
        <v/>
      </c>
      <c r="AI26" s="95" t="str">
        <f>IFERROR(IF(AND(T25="Impacto",T26="Impacto"),(AI25-(+AI25*AA26)),IF(AND(T25="Probabilidad",T26="Impacto"),(AI24-(+AI24*AA26)),IF(T26="Probabilidad",AI25,""))),"")</f>
        <v/>
      </c>
      <c r="AJ26" s="96" t="str">
        <f t="shared" si="3"/>
        <v/>
      </c>
      <c r="AK26" s="318"/>
      <c r="AL26" s="176"/>
      <c r="AM26" s="175"/>
      <c r="AN26" s="184"/>
      <c r="AO26" s="184"/>
      <c r="AP26" s="176"/>
      <c r="AQ26" s="184"/>
      <c r="AR26" s="176"/>
      <c r="AS26" s="184"/>
      <c r="AT26" s="176"/>
      <c r="AU26" s="97"/>
      <c r="AV26" s="129"/>
      <c r="AW26" s="130"/>
      <c r="AX26" s="176"/>
      <c r="AY26" s="176"/>
      <c r="AZ26" s="175"/>
      <c r="BA26" s="184"/>
      <c r="BB26" s="184"/>
      <c r="BC26" s="176"/>
      <c r="BD26" s="176"/>
      <c r="BE26" s="175"/>
      <c r="BF26" s="184"/>
      <c r="BG26" s="184"/>
      <c r="BH26" s="176"/>
      <c r="BI26" s="176"/>
      <c r="BJ26" s="175"/>
      <c r="BK26" s="184"/>
      <c r="BL26" s="184"/>
      <c r="BM26" s="129"/>
      <c r="BN26" s="129"/>
      <c r="BO26" s="130"/>
      <c r="BP26" s="97"/>
      <c r="BQ26" s="97"/>
      <c r="BR26" s="132"/>
      <c r="BS26" s="129"/>
      <c r="BT26" s="129"/>
      <c r="BU26" s="129"/>
      <c r="BV26" s="97"/>
      <c r="BW26" s="129"/>
      <c r="BX26" s="129"/>
      <c r="BY26" s="97"/>
      <c r="BZ26" s="129"/>
      <c r="CA26" s="130"/>
      <c r="CB26" s="129"/>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x14ac:dyDescent="0.3">
      <c r="A27" s="309"/>
      <c r="B27" s="310"/>
      <c r="C27" s="310"/>
      <c r="D27" s="310"/>
      <c r="E27" s="335"/>
      <c r="F27" s="310"/>
      <c r="G27" s="310"/>
      <c r="H27" s="310"/>
      <c r="I27" s="310"/>
      <c r="J27" s="309"/>
      <c r="K27" s="336"/>
      <c r="L27" s="333"/>
      <c r="M27" s="323"/>
      <c r="N27" s="323"/>
      <c r="O27" s="323"/>
      <c r="P27" s="333"/>
      <c r="Q27" s="334"/>
      <c r="R27" s="175">
        <v>5</v>
      </c>
      <c r="S27" s="178"/>
      <c r="T27" s="131" t="str">
        <f t="shared" si="0"/>
        <v/>
      </c>
      <c r="U27" s="131"/>
      <c r="V27" s="131"/>
      <c r="W27" s="131"/>
      <c r="X27" s="131"/>
      <c r="Y27" s="179"/>
      <c r="Z27" s="179"/>
      <c r="AA27" s="95" t="str">
        <f t="shared" si="1"/>
        <v/>
      </c>
      <c r="AB27" s="179"/>
      <c r="AC27" s="179"/>
      <c r="AD27" s="179"/>
      <c r="AE27" s="145" t="str">
        <f>IFERROR(IF(AND(T26="Probabilidad",T27="Probabilidad"),(AG26-(+AG26*AA27)),IF(AND(T26="Impacto",T27="Probabilidad"),(AG25-(+AG25*AA27)),IF(T27="Impacto",AG26,""))),"")</f>
        <v/>
      </c>
      <c r="AF27" s="128" t="str">
        <f>IFERROR(IF(AE27="","",IF(AE27&lt;=0.2,"Muy Baja",IF(AE27&lt;=0.4,"Baja",IF(AE27&lt;=0.6,"Media",IF(AE27&lt;=0.8,"Alta","Muy Alta"))))),"")</f>
        <v/>
      </c>
      <c r="AG27" s="95" t="str">
        <f t="shared" si="2"/>
        <v/>
      </c>
      <c r="AH27" s="128" t="str">
        <f t="shared" si="5"/>
        <v/>
      </c>
      <c r="AI27" s="95" t="str">
        <f>IFERROR(IF(AND(T26="Impacto",T27="Impacto"),(AI26-(+AI26*AA27)),IF(AND(T26="Probabilidad",T27="Impacto"),(AI25-(+AI25*AA27)),IF(T27="Probabilidad",AI26,""))),"")</f>
        <v/>
      </c>
      <c r="AJ27" s="96" t="str">
        <f t="shared" si="3"/>
        <v/>
      </c>
      <c r="AK27" s="318"/>
      <c r="AL27" s="176"/>
      <c r="AM27" s="175"/>
      <c r="AN27" s="184"/>
      <c r="AO27" s="184"/>
      <c r="AP27" s="176"/>
      <c r="AQ27" s="184"/>
      <c r="AR27" s="176"/>
      <c r="AS27" s="184"/>
      <c r="AT27" s="176"/>
      <c r="AU27" s="97"/>
      <c r="AV27" s="129"/>
      <c r="AW27" s="130"/>
      <c r="AX27" s="176"/>
      <c r="AY27" s="176"/>
      <c r="AZ27" s="175"/>
      <c r="BA27" s="184"/>
      <c r="BB27" s="184"/>
      <c r="BC27" s="176"/>
      <c r="BD27" s="176"/>
      <c r="BE27" s="175"/>
      <c r="BF27" s="184"/>
      <c r="BG27" s="184"/>
      <c r="BH27" s="176"/>
      <c r="BI27" s="176"/>
      <c r="BJ27" s="175"/>
      <c r="BK27" s="184"/>
      <c r="BL27" s="184"/>
      <c r="BM27" s="129"/>
      <c r="BN27" s="129"/>
      <c r="BO27" s="130"/>
      <c r="BP27" s="97"/>
      <c r="BQ27" s="97"/>
      <c r="BR27" s="132"/>
      <c r="BS27" s="129"/>
      <c r="BT27" s="129"/>
      <c r="BU27" s="129"/>
      <c r="BV27" s="97"/>
      <c r="BW27" s="129"/>
      <c r="BX27" s="129"/>
      <c r="BY27" s="97"/>
      <c r="BZ27" s="129"/>
      <c r="CA27" s="130"/>
      <c r="CB27" s="129"/>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x14ac:dyDescent="0.3">
      <c r="A28" s="309"/>
      <c r="B28" s="310"/>
      <c r="C28" s="310"/>
      <c r="D28" s="310"/>
      <c r="E28" s="335"/>
      <c r="F28" s="310"/>
      <c r="G28" s="310"/>
      <c r="H28" s="310"/>
      <c r="I28" s="310"/>
      <c r="J28" s="309"/>
      <c r="K28" s="336"/>
      <c r="L28" s="333"/>
      <c r="M28" s="324"/>
      <c r="N28" s="324"/>
      <c r="O28" s="324"/>
      <c r="P28" s="333"/>
      <c r="Q28" s="334"/>
      <c r="R28" s="175">
        <v>6</v>
      </c>
      <c r="S28" s="178"/>
      <c r="T28" s="131" t="str">
        <f t="shared" si="0"/>
        <v/>
      </c>
      <c r="U28" s="131"/>
      <c r="V28" s="131"/>
      <c r="W28" s="131"/>
      <c r="X28" s="131"/>
      <c r="Y28" s="179"/>
      <c r="Z28" s="179"/>
      <c r="AA28" s="95" t="str">
        <f t="shared" si="1"/>
        <v/>
      </c>
      <c r="AB28" s="179"/>
      <c r="AC28" s="179"/>
      <c r="AD28" s="179"/>
      <c r="AE28" s="146" t="str">
        <f>IFERROR(IF(AND(T27="Probabilidad",T28="Probabilidad"),(AG27-(+AG27*AA28)),IF(AND(T27="Impacto",T28="Probabilidad"),(AG26-(+AG26*AA28)),IF(T28="Impacto",AG27,""))),"")</f>
        <v/>
      </c>
      <c r="AF28" s="128" t="str">
        <f t="shared" si="4"/>
        <v/>
      </c>
      <c r="AG28" s="95" t="str">
        <f t="shared" si="2"/>
        <v/>
      </c>
      <c r="AH28" s="128" t="str">
        <f t="shared" si="5"/>
        <v/>
      </c>
      <c r="AI28" s="95" t="str">
        <f>IFERROR(IF(AND(T27="Impacto",T28="Impacto"),(AI27-(+AI27*AA28)),IF(AND(T27="Probabilidad",T28="Impacto"),(AI26-(+AI26*AA28)),IF(T28="Probabilidad",AI27,""))),"")</f>
        <v/>
      </c>
      <c r="AJ28" s="96" t="str">
        <f t="shared" si="3"/>
        <v/>
      </c>
      <c r="AK28" s="319"/>
      <c r="AL28" s="176"/>
      <c r="AM28" s="175"/>
      <c r="AN28" s="184"/>
      <c r="AO28" s="184"/>
      <c r="AP28" s="176"/>
      <c r="AQ28" s="184"/>
      <c r="AR28" s="176"/>
      <c r="AS28" s="184"/>
      <c r="AT28" s="176"/>
      <c r="AU28" s="97"/>
      <c r="AV28" s="129"/>
      <c r="AW28" s="130"/>
      <c r="AX28" s="176"/>
      <c r="AY28" s="176"/>
      <c r="AZ28" s="175"/>
      <c r="BA28" s="184"/>
      <c r="BB28" s="184"/>
      <c r="BC28" s="176"/>
      <c r="BD28" s="176"/>
      <c r="BE28" s="175"/>
      <c r="BF28" s="184"/>
      <c r="BG28" s="184"/>
      <c r="BH28" s="176"/>
      <c r="BI28" s="176"/>
      <c r="BJ28" s="175"/>
      <c r="BK28" s="184"/>
      <c r="BL28" s="184"/>
      <c r="BM28" s="129"/>
      <c r="BN28" s="129"/>
      <c r="BO28" s="130"/>
      <c r="BP28" s="97"/>
      <c r="BQ28" s="97"/>
      <c r="BR28" s="132"/>
      <c r="BS28" s="129"/>
      <c r="BT28" s="129"/>
      <c r="BU28" s="129"/>
      <c r="BV28" s="97"/>
      <c r="BW28" s="129"/>
      <c r="BX28" s="129"/>
      <c r="BY28" s="97"/>
      <c r="BZ28" s="129"/>
      <c r="CA28" s="130"/>
      <c r="CB28" s="129"/>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x14ac:dyDescent="0.3">
      <c r="A29" s="309">
        <v>5</v>
      </c>
      <c r="B29" s="310"/>
      <c r="C29" s="310"/>
      <c r="D29" s="310"/>
      <c r="E29" s="335"/>
      <c r="F29" s="310"/>
      <c r="G29" s="310"/>
      <c r="H29" s="310"/>
      <c r="I29" s="310"/>
      <c r="J29" s="309"/>
      <c r="K29" s="336" t="str">
        <f>IF(J29&lt;=0,"",IF(J29&lt;=2,"Muy Baja",IF(J29&lt;=24,"Baja",IF(J29&lt;=500,"Media",IF(J29&lt;=5000,"Alta","Muy Alta")))))</f>
        <v/>
      </c>
      <c r="L29" s="333" t="str">
        <f>IF(K29="","",IF(K29="Muy Baja",0.2,IF(K29="Baja",0.4,IF(K29="Media",0.6,IF(K29="Alta",0.8,IF(K29="Muy Alta",1,))))))</f>
        <v/>
      </c>
      <c r="M29" s="331"/>
      <c r="N29" s="331">
        <f ca="1">IF(NOT(ISERROR(MATCH(M29,'Tabla Impacto'!$B$221:$B$223,0))),'Tabla Impacto'!$F$223&amp;"Por favor no seleccionar los criterios de impacto(Afectación Económica o presupuestal y Pérdida Reputacional)",M29)</f>
        <v>0</v>
      </c>
      <c r="O29" s="332" t="str">
        <f ca="1">IF(OR(N29='Tabla Impacto'!$C$11,N29='Tabla Impacto'!$D$11),"Leve",IF(OR(N29='Tabla Impacto'!$C$12,N29='Tabla Impacto'!$D$12),"Menor",IF(OR(N29='Tabla Impacto'!$C$13,N29='Tabla Impacto'!$D$13),"Moderado",IF(OR(N29='Tabla Impacto'!$C$14,N29='Tabla Impacto'!$D$14),"Mayor",IF(OR(N29='Tabla Impacto'!$C$15,N29='Tabla Impacto'!$D$15),"Catastrófico","")))))</f>
        <v/>
      </c>
      <c r="P29" s="333" t="str">
        <f ca="1">IF(O29="","",IF(O29="Leve",0.2,IF(O29="Menor",0.4,IF(O29="Moderado",0.6,IF(O29="Mayor",0.8,IF(O29="Catastrófico",1,))))))</f>
        <v/>
      </c>
      <c r="Q29" s="334"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5">
        <v>1</v>
      </c>
      <c r="S29" s="178"/>
      <c r="T29" s="131" t="str">
        <f t="shared" si="0"/>
        <v/>
      </c>
      <c r="U29" s="131"/>
      <c r="V29" s="131"/>
      <c r="W29" s="131"/>
      <c r="X29" s="131"/>
      <c r="Y29" s="179"/>
      <c r="Z29" s="179"/>
      <c r="AA29" s="95" t="str">
        <f t="shared" si="1"/>
        <v/>
      </c>
      <c r="AB29" s="179"/>
      <c r="AC29" s="179"/>
      <c r="AD29" s="179"/>
      <c r="AE29" s="146" t="str">
        <f>IFERROR(IF(T29="Probabilidad",(L29-(+L29*AA29)),IF(T29="Impacto",L29,"")),"")</f>
        <v/>
      </c>
      <c r="AF29" s="128" t="str">
        <f>IFERROR(IF(AE29="","",IF(AE29&lt;=0.2,"Muy Baja",IF(AE29&lt;=0.4,"Baja",IF(AE29&lt;=0.6,"Media",IF(AE29&lt;=0.8,"Alta","Muy Alta"))))),"")</f>
        <v/>
      </c>
      <c r="AG29" s="95" t="str">
        <f t="shared" si="2"/>
        <v/>
      </c>
      <c r="AH29" s="128" t="str">
        <f>IFERROR(IF(AI29="","",IF(AI29&lt;=0.2,"Leve",IF(AI29&lt;=0.4,"Menor",IF(AI29&lt;=0.6,"Moderado",IF(AI29&lt;=0.8,"Mayor","Catastrófico"))))),"")</f>
        <v/>
      </c>
      <c r="AI29" s="95" t="str">
        <f>IFERROR(IF(T29="Impacto",(P29-(+P29*AA29)),IF(T29="Probabilidad",P29,"")),"")</f>
        <v/>
      </c>
      <c r="AJ29" s="96" t="str">
        <f t="shared" si="3"/>
        <v/>
      </c>
      <c r="AK29" s="317"/>
      <c r="AL29" s="176"/>
      <c r="AM29" s="175"/>
      <c r="AN29" s="184"/>
      <c r="AO29" s="184"/>
      <c r="AP29" s="176"/>
      <c r="AQ29" s="184"/>
      <c r="AR29" s="176"/>
      <c r="AS29" s="184"/>
      <c r="AT29" s="176"/>
      <c r="AU29" s="97"/>
      <c r="AV29" s="129"/>
      <c r="AW29" s="130"/>
      <c r="AX29" s="176"/>
      <c r="AY29" s="176"/>
      <c r="AZ29" s="175"/>
      <c r="BA29" s="184"/>
      <c r="BB29" s="184"/>
      <c r="BC29" s="176"/>
      <c r="BD29" s="176"/>
      <c r="BE29" s="175"/>
      <c r="BF29" s="184"/>
      <c r="BG29" s="184"/>
      <c r="BH29" s="176"/>
      <c r="BI29" s="176"/>
      <c r="BJ29" s="175"/>
      <c r="BK29" s="184"/>
      <c r="BL29" s="184"/>
      <c r="BM29" s="129"/>
      <c r="BN29" s="129"/>
      <c r="BO29" s="130"/>
      <c r="BP29" s="97"/>
      <c r="BQ29" s="97"/>
      <c r="BR29" s="132"/>
      <c r="BS29" s="129"/>
      <c r="BT29" s="129"/>
      <c r="BU29" s="129"/>
      <c r="BV29" s="97"/>
      <c r="BW29" s="129"/>
      <c r="BX29" s="129"/>
      <c r="BY29" s="97"/>
      <c r="BZ29" s="129"/>
      <c r="CA29" s="130"/>
      <c r="CB29" s="129"/>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x14ac:dyDescent="0.3">
      <c r="A30" s="309"/>
      <c r="B30" s="310"/>
      <c r="C30" s="310"/>
      <c r="D30" s="310"/>
      <c r="E30" s="335"/>
      <c r="F30" s="310"/>
      <c r="G30" s="310"/>
      <c r="H30" s="310"/>
      <c r="I30" s="310"/>
      <c r="J30" s="309"/>
      <c r="K30" s="336"/>
      <c r="L30" s="333"/>
      <c r="M30" s="323"/>
      <c r="N30" s="323"/>
      <c r="O30" s="323"/>
      <c r="P30" s="333"/>
      <c r="Q30" s="334"/>
      <c r="R30" s="175">
        <v>2</v>
      </c>
      <c r="S30" s="178"/>
      <c r="T30" s="131" t="str">
        <f t="shared" si="0"/>
        <v/>
      </c>
      <c r="U30" s="131"/>
      <c r="V30" s="131"/>
      <c r="W30" s="131"/>
      <c r="X30" s="131"/>
      <c r="Y30" s="179"/>
      <c r="Z30" s="179"/>
      <c r="AA30" s="95" t="str">
        <f t="shared" si="1"/>
        <v/>
      </c>
      <c r="AB30" s="179"/>
      <c r="AC30" s="179"/>
      <c r="AD30" s="179"/>
      <c r="AE30" s="146" t="str">
        <f>IFERROR(IF(AND(T29="Probabilidad",T30="Probabilidad"),(AG29-(+AG29*AA30)),IF(T30="Probabilidad",(L29-(+L29*AA30)),IF(T30="Impacto",AG29,""))),"")</f>
        <v/>
      </c>
      <c r="AF30" s="128" t="str">
        <f t="shared" si="4"/>
        <v/>
      </c>
      <c r="AG30" s="95" t="str">
        <f t="shared" si="2"/>
        <v/>
      </c>
      <c r="AH30" s="128" t="str">
        <f t="shared" si="5"/>
        <v/>
      </c>
      <c r="AI30" s="95" t="str">
        <f>IFERROR(IF(AND(T29="Impacto",T30="Impacto"),(AI23-(+AI23*AA30)),IF(T30="Impacto",($P$29-(+$P$29*AA30)),IF(T30="Probabilidad",AI23,""))),"")</f>
        <v/>
      </c>
      <c r="AJ30" s="96" t="str">
        <f t="shared" si="3"/>
        <v/>
      </c>
      <c r="AK30" s="318"/>
      <c r="AL30" s="176"/>
      <c r="AM30" s="175"/>
      <c r="AN30" s="184"/>
      <c r="AO30" s="184"/>
      <c r="AP30" s="176"/>
      <c r="AQ30" s="184"/>
      <c r="AR30" s="176"/>
      <c r="AS30" s="184"/>
      <c r="AT30" s="176"/>
      <c r="AU30" s="97"/>
      <c r="AV30" s="129"/>
      <c r="AW30" s="130"/>
      <c r="AX30" s="176"/>
      <c r="AY30" s="176"/>
      <c r="AZ30" s="175"/>
      <c r="BA30" s="184"/>
      <c r="BB30" s="184"/>
      <c r="BC30" s="176"/>
      <c r="BD30" s="176"/>
      <c r="BE30" s="175"/>
      <c r="BF30" s="184"/>
      <c r="BG30" s="184"/>
      <c r="BH30" s="176"/>
      <c r="BI30" s="176"/>
      <c r="BJ30" s="175"/>
      <c r="BK30" s="184"/>
      <c r="BL30" s="184"/>
      <c r="BM30" s="129"/>
      <c r="BN30" s="129"/>
      <c r="BO30" s="130"/>
      <c r="BP30" s="97"/>
      <c r="BQ30" s="97"/>
      <c r="BR30" s="132"/>
      <c r="BS30" s="129"/>
      <c r="BT30" s="129"/>
      <c r="BU30" s="129"/>
      <c r="BV30" s="97"/>
      <c r="BW30" s="129"/>
      <c r="BX30" s="129"/>
      <c r="BY30" s="97"/>
      <c r="BZ30" s="129"/>
      <c r="CA30" s="130"/>
      <c r="CB30" s="129"/>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x14ac:dyDescent="0.3">
      <c r="A31" s="309"/>
      <c r="B31" s="310"/>
      <c r="C31" s="310"/>
      <c r="D31" s="310"/>
      <c r="E31" s="335"/>
      <c r="F31" s="310"/>
      <c r="G31" s="310"/>
      <c r="H31" s="310"/>
      <c r="I31" s="310"/>
      <c r="J31" s="309"/>
      <c r="K31" s="336"/>
      <c r="L31" s="333"/>
      <c r="M31" s="323"/>
      <c r="N31" s="323"/>
      <c r="O31" s="323"/>
      <c r="P31" s="333"/>
      <c r="Q31" s="334"/>
      <c r="R31" s="175">
        <v>3</v>
      </c>
      <c r="S31" s="192"/>
      <c r="T31" s="131" t="str">
        <f t="shared" si="0"/>
        <v/>
      </c>
      <c r="U31" s="131"/>
      <c r="V31" s="131"/>
      <c r="W31" s="131"/>
      <c r="X31" s="131"/>
      <c r="Y31" s="179"/>
      <c r="Z31" s="179"/>
      <c r="AA31" s="95" t="str">
        <f t="shared" si="1"/>
        <v/>
      </c>
      <c r="AB31" s="179"/>
      <c r="AC31" s="179"/>
      <c r="AD31" s="179"/>
      <c r="AE31" s="146" t="str">
        <f>IFERROR(IF(AND(T30="Probabilidad",T31="Probabilidad"),(AG30-(+AG30*AA31)),IF(AND(T30="Impacto",T31="Probabilidad"),(AG29-(+AG29*AA31)),IF(T31="Impacto",AG30,""))),"")</f>
        <v/>
      </c>
      <c r="AF31" s="128" t="str">
        <f t="shared" si="4"/>
        <v/>
      </c>
      <c r="AG31" s="95" t="str">
        <f t="shared" si="2"/>
        <v/>
      </c>
      <c r="AH31" s="128" t="str">
        <f t="shared" si="5"/>
        <v/>
      </c>
      <c r="AI31" s="95" t="str">
        <f>IFERROR(IF(AND(T30="Impacto",T31="Impacto"),(AI30-(+AI30*AA31)),IF(AND(T30="Probabilidad",T31="Impacto"),(AI29-(+AI29*AA31)),IF(T31="Probabilidad",AI30,""))),"")</f>
        <v/>
      </c>
      <c r="AJ31" s="96" t="str">
        <f t="shared" si="3"/>
        <v/>
      </c>
      <c r="AK31" s="318"/>
      <c r="AL31" s="176"/>
      <c r="AM31" s="175"/>
      <c r="AN31" s="184"/>
      <c r="AO31" s="184"/>
      <c r="AP31" s="176"/>
      <c r="AQ31" s="184"/>
      <c r="AR31" s="176"/>
      <c r="AS31" s="184"/>
      <c r="AT31" s="176"/>
      <c r="AU31" s="97"/>
      <c r="AV31" s="129"/>
      <c r="AW31" s="130"/>
      <c r="AX31" s="176"/>
      <c r="AY31" s="176"/>
      <c r="AZ31" s="175"/>
      <c r="BA31" s="184"/>
      <c r="BB31" s="184"/>
      <c r="BC31" s="176"/>
      <c r="BD31" s="176"/>
      <c r="BE31" s="175"/>
      <c r="BF31" s="184"/>
      <c r="BG31" s="184"/>
      <c r="BH31" s="176"/>
      <c r="BI31" s="176"/>
      <c r="BJ31" s="175"/>
      <c r="BK31" s="184"/>
      <c r="BL31" s="184"/>
      <c r="BM31" s="129"/>
      <c r="BN31" s="129"/>
      <c r="BO31" s="130"/>
      <c r="BP31" s="97"/>
      <c r="BQ31" s="97"/>
      <c r="BR31" s="132"/>
      <c r="BS31" s="129"/>
      <c r="BT31" s="129"/>
      <c r="BU31" s="129"/>
      <c r="BV31" s="97"/>
      <c r="BW31" s="129"/>
      <c r="BX31" s="129"/>
      <c r="BY31" s="97"/>
      <c r="BZ31" s="129"/>
      <c r="CA31" s="130"/>
      <c r="CB31" s="129"/>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x14ac:dyDescent="0.3">
      <c r="A32" s="309"/>
      <c r="B32" s="310"/>
      <c r="C32" s="310"/>
      <c r="D32" s="310"/>
      <c r="E32" s="335"/>
      <c r="F32" s="310"/>
      <c r="G32" s="310"/>
      <c r="H32" s="310"/>
      <c r="I32" s="310"/>
      <c r="J32" s="309"/>
      <c r="K32" s="336"/>
      <c r="L32" s="333"/>
      <c r="M32" s="323"/>
      <c r="N32" s="323"/>
      <c r="O32" s="323"/>
      <c r="P32" s="333"/>
      <c r="Q32" s="334"/>
      <c r="R32" s="175">
        <v>4</v>
      </c>
      <c r="S32" s="178"/>
      <c r="T32" s="131" t="str">
        <f t="shared" si="0"/>
        <v/>
      </c>
      <c r="U32" s="131"/>
      <c r="V32" s="131"/>
      <c r="W32" s="131"/>
      <c r="X32" s="131"/>
      <c r="Y32" s="179"/>
      <c r="Z32" s="179"/>
      <c r="AA32" s="95" t="str">
        <f t="shared" si="1"/>
        <v/>
      </c>
      <c r="AB32" s="179"/>
      <c r="AC32" s="179"/>
      <c r="AD32" s="179"/>
      <c r="AE32" s="146" t="str">
        <f>IFERROR(IF(AND(T31="Probabilidad",T32="Probabilidad"),(AG31-(+AG31*AA32)),IF(AND(T31="Impacto",T32="Probabilidad"),(AG30-(+AG30*AA32)),IF(T32="Impacto",AG31,""))),"")</f>
        <v/>
      </c>
      <c r="AF32" s="128" t="str">
        <f t="shared" si="4"/>
        <v/>
      </c>
      <c r="AG32" s="95" t="str">
        <f t="shared" si="2"/>
        <v/>
      </c>
      <c r="AH32" s="128" t="str">
        <f t="shared" si="5"/>
        <v/>
      </c>
      <c r="AI32" s="95" t="str">
        <f>IFERROR(IF(AND(T31="Impacto",T32="Impacto"),(AI31-(+AI31*AA32)),IF(AND(T31="Probabilidad",T32="Impacto"),(AI30-(+AI30*AA32)),IF(T32="Probabilidad",AI31,""))),"")</f>
        <v/>
      </c>
      <c r="AJ32" s="96" t="str">
        <f t="shared" si="3"/>
        <v/>
      </c>
      <c r="AK32" s="318"/>
      <c r="AL32" s="176"/>
      <c r="AM32" s="175"/>
      <c r="AN32" s="184"/>
      <c r="AO32" s="97"/>
      <c r="AP32" s="129"/>
      <c r="AQ32" s="184"/>
      <c r="AR32" s="176"/>
      <c r="AS32" s="184"/>
      <c r="AT32" s="176"/>
      <c r="AU32" s="97"/>
      <c r="AV32" s="129"/>
      <c r="AW32" s="130"/>
      <c r="AX32" s="176"/>
      <c r="AY32" s="176"/>
      <c r="AZ32" s="175"/>
      <c r="BA32" s="184"/>
      <c r="BB32" s="184"/>
      <c r="BC32" s="176"/>
      <c r="BD32" s="176"/>
      <c r="BE32" s="175"/>
      <c r="BF32" s="184"/>
      <c r="BG32" s="184"/>
      <c r="BH32" s="176"/>
      <c r="BI32" s="176"/>
      <c r="BJ32" s="175"/>
      <c r="BK32" s="184"/>
      <c r="BL32" s="184"/>
      <c r="BM32" s="129"/>
      <c r="BN32" s="129"/>
      <c r="BO32" s="130"/>
      <c r="BP32" s="97"/>
      <c r="BQ32" s="97"/>
      <c r="BR32" s="132"/>
      <c r="BS32" s="129"/>
      <c r="BT32" s="129"/>
      <c r="BU32" s="129"/>
      <c r="BV32" s="97"/>
      <c r="BW32" s="129"/>
      <c r="BX32" s="129"/>
      <c r="BY32" s="97"/>
      <c r="BZ32" s="129"/>
      <c r="CA32" s="130"/>
      <c r="CB32" s="129"/>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x14ac:dyDescent="0.3">
      <c r="A33" s="309"/>
      <c r="B33" s="310"/>
      <c r="C33" s="310"/>
      <c r="D33" s="310"/>
      <c r="E33" s="335"/>
      <c r="F33" s="310"/>
      <c r="G33" s="310"/>
      <c r="H33" s="310"/>
      <c r="I33" s="310"/>
      <c r="J33" s="309"/>
      <c r="K33" s="336"/>
      <c r="L33" s="333"/>
      <c r="M33" s="323"/>
      <c r="N33" s="323"/>
      <c r="O33" s="323"/>
      <c r="P33" s="333"/>
      <c r="Q33" s="334"/>
      <c r="R33" s="175">
        <v>5</v>
      </c>
      <c r="S33" s="178"/>
      <c r="T33" s="131" t="str">
        <f t="shared" si="0"/>
        <v/>
      </c>
      <c r="U33" s="131"/>
      <c r="V33" s="131"/>
      <c r="W33" s="131"/>
      <c r="X33" s="131"/>
      <c r="Y33" s="179"/>
      <c r="Z33" s="179"/>
      <c r="AA33" s="95" t="str">
        <f t="shared" si="1"/>
        <v/>
      </c>
      <c r="AB33" s="179"/>
      <c r="AC33" s="179"/>
      <c r="AD33" s="179"/>
      <c r="AE33" s="146" t="str">
        <f>IFERROR(IF(AND(T32="Probabilidad",T33="Probabilidad"),(AG32-(+AG32*AA33)),IF(AND(T32="Impacto",T33="Probabilidad"),(AG31-(+AG31*AA33)),IF(T33="Impacto",AG32,""))),"")</f>
        <v/>
      </c>
      <c r="AF33" s="128" t="str">
        <f t="shared" si="4"/>
        <v/>
      </c>
      <c r="AG33" s="95" t="str">
        <f t="shared" si="2"/>
        <v/>
      </c>
      <c r="AH33" s="128" t="str">
        <f t="shared" si="5"/>
        <v/>
      </c>
      <c r="AI33" s="95" t="str">
        <f>IFERROR(IF(AND(T32="Impacto",T33="Impacto"),(AI32-(+AI32*AA33)),IF(AND(T32="Probabilidad",T33="Impacto"),(AI31-(+AI31*AA33)),IF(T33="Probabilidad",AI32,""))),"")</f>
        <v/>
      </c>
      <c r="AJ33" s="96" t="str">
        <f t="shared" si="3"/>
        <v/>
      </c>
      <c r="AK33" s="318"/>
      <c r="AL33" s="176"/>
      <c r="AM33" s="175"/>
      <c r="AN33" s="184"/>
      <c r="AO33" s="97"/>
      <c r="AP33" s="129"/>
      <c r="AQ33" s="184"/>
      <c r="AR33" s="176"/>
      <c r="AS33" s="184"/>
      <c r="AT33" s="176"/>
      <c r="AU33" s="97"/>
      <c r="AV33" s="129"/>
      <c r="AW33" s="130"/>
      <c r="AX33" s="176"/>
      <c r="AY33" s="176"/>
      <c r="AZ33" s="175"/>
      <c r="BA33" s="184"/>
      <c r="BB33" s="184"/>
      <c r="BC33" s="176"/>
      <c r="BD33" s="176"/>
      <c r="BE33" s="175"/>
      <c r="BF33" s="184"/>
      <c r="BG33" s="184"/>
      <c r="BH33" s="176"/>
      <c r="BI33" s="176"/>
      <c r="BJ33" s="175"/>
      <c r="BK33" s="184"/>
      <c r="BL33" s="184"/>
      <c r="BM33" s="129"/>
      <c r="BN33" s="129"/>
      <c r="BO33" s="130"/>
      <c r="BP33" s="97"/>
      <c r="BQ33" s="97"/>
      <c r="BR33" s="132"/>
      <c r="BS33" s="129"/>
      <c r="BT33" s="129"/>
      <c r="BU33" s="129"/>
      <c r="BV33" s="97"/>
      <c r="BW33" s="129"/>
      <c r="BX33" s="129"/>
      <c r="BY33" s="97"/>
      <c r="BZ33" s="129"/>
      <c r="CA33" s="130"/>
      <c r="CB33" s="129"/>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x14ac:dyDescent="0.3">
      <c r="A34" s="309"/>
      <c r="B34" s="310"/>
      <c r="C34" s="310"/>
      <c r="D34" s="310"/>
      <c r="E34" s="335"/>
      <c r="F34" s="310"/>
      <c r="G34" s="310"/>
      <c r="H34" s="310"/>
      <c r="I34" s="310"/>
      <c r="J34" s="309"/>
      <c r="K34" s="336"/>
      <c r="L34" s="333"/>
      <c r="M34" s="324"/>
      <c r="N34" s="324"/>
      <c r="O34" s="324"/>
      <c r="P34" s="333"/>
      <c r="Q34" s="334"/>
      <c r="R34" s="175">
        <v>6</v>
      </c>
      <c r="S34" s="178"/>
      <c r="T34" s="131" t="str">
        <f t="shared" si="0"/>
        <v/>
      </c>
      <c r="U34" s="131"/>
      <c r="V34" s="131"/>
      <c r="W34" s="131"/>
      <c r="X34" s="131"/>
      <c r="Y34" s="179"/>
      <c r="Z34" s="179"/>
      <c r="AA34" s="95" t="str">
        <f t="shared" si="1"/>
        <v/>
      </c>
      <c r="AB34" s="179"/>
      <c r="AC34" s="179"/>
      <c r="AD34" s="179"/>
      <c r="AE34" s="146" t="str">
        <f>IFERROR(IF(AND(T33="Probabilidad",T34="Probabilidad"),(AG33-(+AG33*AA34)),IF(AND(T33="Impacto",T34="Probabilidad"),(AG32-(+AG32*AA34)),IF(T34="Impacto",AG33,""))),"")</f>
        <v/>
      </c>
      <c r="AF34" s="128" t="str">
        <f t="shared" si="4"/>
        <v/>
      </c>
      <c r="AG34" s="95" t="str">
        <f t="shared" si="2"/>
        <v/>
      </c>
      <c r="AH34" s="128" t="str">
        <f t="shared" si="5"/>
        <v/>
      </c>
      <c r="AI34" s="95" t="str">
        <f>IFERROR(IF(AND(T33="Impacto",T34="Impacto"),(AI33-(+AI33*AA34)),IF(AND(T33="Probabilidad",T34="Impacto"),(AI32-(+AI32*AA34)),IF(T34="Probabilidad",AI33,""))),"")</f>
        <v/>
      </c>
      <c r="AJ34" s="96" t="str">
        <f t="shared" si="3"/>
        <v/>
      </c>
      <c r="AK34" s="319"/>
      <c r="AL34" s="176"/>
      <c r="AM34" s="175"/>
      <c r="AN34" s="184"/>
      <c r="AO34" s="97"/>
      <c r="AP34" s="129"/>
      <c r="AQ34" s="184"/>
      <c r="AR34" s="176"/>
      <c r="AS34" s="184"/>
      <c r="AT34" s="176"/>
      <c r="AU34" s="97"/>
      <c r="AV34" s="129"/>
      <c r="AW34" s="130"/>
      <c r="AX34" s="176"/>
      <c r="AY34" s="176"/>
      <c r="AZ34" s="175"/>
      <c r="BA34" s="184"/>
      <c r="BB34" s="184"/>
      <c r="BC34" s="176"/>
      <c r="BD34" s="176"/>
      <c r="BE34" s="175"/>
      <c r="BF34" s="184"/>
      <c r="BG34" s="184"/>
      <c r="BH34" s="176"/>
      <c r="BI34" s="176"/>
      <c r="BJ34" s="175"/>
      <c r="BK34" s="184"/>
      <c r="BL34" s="184"/>
      <c r="BM34" s="129"/>
      <c r="BN34" s="129"/>
      <c r="BO34" s="130"/>
      <c r="BP34" s="97"/>
      <c r="BQ34" s="97"/>
      <c r="BR34" s="132"/>
      <c r="BS34" s="129"/>
      <c r="BT34" s="129"/>
      <c r="BU34" s="129"/>
      <c r="BV34" s="97"/>
      <c r="BW34" s="129"/>
      <c r="BX34" s="129"/>
      <c r="BY34" s="97"/>
      <c r="BZ34" s="129"/>
      <c r="CA34" s="130"/>
      <c r="CB34" s="129"/>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x14ac:dyDescent="0.3">
      <c r="A35" s="309">
        <v>6</v>
      </c>
      <c r="B35" s="310"/>
      <c r="C35" s="310"/>
      <c r="D35" s="310"/>
      <c r="E35" s="335"/>
      <c r="F35" s="310"/>
      <c r="G35" s="310"/>
      <c r="H35" s="310"/>
      <c r="I35" s="310"/>
      <c r="J35" s="309"/>
      <c r="K35" s="336" t="str">
        <f>IF(J35&lt;=0,"",IF(J35&lt;=2,"Muy Baja",IF(J35&lt;=24,"Baja",IF(J35&lt;=500,"Media",IF(J35&lt;=5000,"Alta","Muy Alta")))))</f>
        <v/>
      </c>
      <c r="L35" s="333" t="str">
        <f>IF(K35="","",IF(K35="Muy Baja",0.2,IF(K35="Baja",0.4,IF(K35="Media",0.6,IF(K35="Alta",0.8,IF(K35="Muy Alta",1,))))))</f>
        <v/>
      </c>
      <c r="M35" s="331"/>
      <c r="N35" s="331">
        <f ca="1">IF(NOT(ISERROR(MATCH(M35,'Tabla Impacto'!$B$221:$B$223,0))),'Tabla Impacto'!$F$223&amp;"Por favor no seleccionar los criterios de impacto(Afectación Económica o presupuestal y Pérdida Reputacional)",M35)</f>
        <v>0</v>
      </c>
      <c r="O35" s="332" t="str">
        <f ca="1">IF(OR(N35='Tabla Impacto'!$C$11,N35='Tabla Impacto'!$D$11),"Leve",IF(OR(N35='Tabla Impacto'!$C$12,N35='Tabla Impacto'!$D$12),"Menor",IF(OR(N35='Tabla Impacto'!$C$13,N35='Tabla Impacto'!$D$13),"Moderado",IF(OR(N35='Tabla Impacto'!$C$14,N35='Tabla Impacto'!$D$14),"Mayor",IF(OR(N35='Tabla Impacto'!$C$15,N35='Tabla Impacto'!$D$15),"Catastrófico","")))))</f>
        <v/>
      </c>
      <c r="P35" s="333" t="str">
        <f ca="1">IF(O35="","",IF(O35="Leve",0.2,IF(O35="Menor",0.4,IF(O35="Moderado",0.6,IF(O35="Mayor",0.8,IF(O35="Catastrófico",1,))))))</f>
        <v/>
      </c>
      <c r="Q35" s="334"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5">
        <v>1</v>
      </c>
      <c r="S35" s="178"/>
      <c r="T35" s="131" t="str">
        <f t="shared" si="0"/>
        <v/>
      </c>
      <c r="U35" s="131"/>
      <c r="V35" s="131"/>
      <c r="W35" s="131"/>
      <c r="X35" s="131"/>
      <c r="Y35" s="179"/>
      <c r="Z35" s="179"/>
      <c r="AA35" s="95" t="str">
        <f t="shared" si="1"/>
        <v/>
      </c>
      <c r="AB35" s="179"/>
      <c r="AC35" s="179"/>
      <c r="AD35" s="179"/>
      <c r="AE35" s="146" t="str">
        <f>IFERROR(IF(T35="Probabilidad",(L35-(+L35*AA35)),IF(T35="Impacto",L35,"")),"")</f>
        <v/>
      </c>
      <c r="AF35" s="128" t="str">
        <f>IFERROR(IF(AE35="","",IF(AE35&lt;=0.2,"Muy Baja",IF(AE35&lt;=0.4,"Baja",IF(AE35&lt;=0.6,"Media",IF(AE35&lt;=0.8,"Alta","Muy Alta"))))),"")</f>
        <v/>
      </c>
      <c r="AG35" s="95" t="str">
        <f t="shared" si="2"/>
        <v/>
      </c>
      <c r="AH35" s="128" t="str">
        <f>IFERROR(IF(AI35="","",IF(AI35&lt;=0.2,"Leve",IF(AI35&lt;=0.4,"Menor",IF(AI35&lt;=0.6,"Moderado",IF(AI35&lt;=0.8,"Mayor","Catastrófico"))))),"")</f>
        <v/>
      </c>
      <c r="AI35" s="95" t="str">
        <f>IFERROR(IF(T35="Impacto",(P35-(+P35*AA35)),IF(T35="Probabilidad",P35,"")),"")</f>
        <v/>
      </c>
      <c r="AJ35" s="96" t="str">
        <f t="shared" si="3"/>
        <v/>
      </c>
      <c r="AK35" s="317"/>
      <c r="AL35" s="176"/>
      <c r="AM35" s="175"/>
      <c r="AN35" s="184"/>
      <c r="AO35" s="97"/>
      <c r="AP35" s="129"/>
      <c r="AQ35" s="184"/>
      <c r="AR35" s="176"/>
      <c r="AS35" s="184"/>
      <c r="AT35" s="176"/>
      <c r="AU35" s="97"/>
      <c r="AV35" s="129"/>
      <c r="AW35" s="130"/>
      <c r="AX35" s="176"/>
      <c r="AY35" s="176"/>
      <c r="AZ35" s="175"/>
      <c r="BA35" s="184"/>
      <c r="BB35" s="184"/>
      <c r="BC35" s="176"/>
      <c r="BD35" s="176"/>
      <c r="BE35" s="175"/>
      <c r="BF35" s="184"/>
      <c r="BG35" s="184"/>
      <c r="BH35" s="176"/>
      <c r="BI35" s="176"/>
      <c r="BJ35" s="175"/>
      <c r="BK35" s="184"/>
      <c r="BL35" s="184"/>
      <c r="BM35" s="129"/>
      <c r="BN35" s="129"/>
      <c r="BO35" s="130"/>
      <c r="BP35" s="97"/>
      <c r="BQ35" s="97"/>
      <c r="BR35" s="132"/>
      <c r="BS35" s="129"/>
      <c r="BT35" s="129"/>
      <c r="BU35" s="129"/>
      <c r="BV35" s="97"/>
      <c r="BW35" s="129"/>
      <c r="BX35" s="129"/>
      <c r="BY35" s="97"/>
      <c r="BZ35" s="129"/>
      <c r="CA35" s="130"/>
      <c r="CB35" s="129"/>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x14ac:dyDescent="0.3">
      <c r="A36" s="309"/>
      <c r="B36" s="310"/>
      <c r="C36" s="310"/>
      <c r="D36" s="310"/>
      <c r="E36" s="335"/>
      <c r="F36" s="310"/>
      <c r="G36" s="310"/>
      <c r="H36" s="310"/>
      <c r="I36" s="310"/>
      <c r="J36" s="309"/>
      <c r="K36" s="336"/>
      <c r="L36" s="333"/>
      <c r="M36" s="323"/>
      <c r="N36" s="323"/>
      <c r="O36" s="323"/>
      <c r="P36" s="333"/>
      <c r="Q36" s="334"/>
      <c r="R36" s="175">
        <v>2</v>
      </c>
      <c r="S36" s="178"/>
      <c r="T36" s="131" t="str">
        <f t="shared" si="0"/>
        <v/>
      </c>
      <c r="U36" s="131"/>
      <c r="V36" s="131"/>
      <c r="W36" s="131"/>
      <c r="X36" s="131"/>
      <c r="Y36" s="179"/>
      <c r="Z36" s="179"/>
      <c r="AA36" s="95" t="str">
        <f t="shared" si="1"/>
        <v/>
      </c>
      <c r="AB36" s="179"/>
      <c r="AC36" s="179"/>
      <c r="AD36" s="179"/>
      <c r="AE36" s="146" t="str">
        <f>IFERROR(IF(AND(T35="Probabilidad",T36="Probabilidad"),(AG35-(+AG35*AA36)),IF(T36="Probabilidad",(L35-(+L35*AA36)),IF(T36="Impacto",AG35,""))),"")</f>
        <v/>
      </c>
      <c r="AF36" s="128" t="str">
        <f t="shared" si="4"/>
        <v/>
      </c>
      <c r="AG36" s="95" t="str">
        <f t="shared" si="2"/>
        <v/>
      </c>
      <c r="AH36" s="128" t="str">
        <f t="shared" si="5"/>
        <v/>
      </c>
      <c r="AI36" s="95" t="str">
        <f>IFERROR(IF(AND(T35="Impacto",T36="Impacto"),(AI29-(+AI29*AA36)),IF(T36="Impacto",($P$35-(+$P$35*AA36)),IF(T36="Probabilidad",AI29,""))),"")</f>
        <v/>
      </c>
      <c r="AJ36" s="96" t="str">
        <f t="shared" si="3"/>
        <v/>
      </c>
      <c r="AK36" s="318"/>
      <c r="AL36" s="176"/>
      <c r="AM36" s="175"/>
      <c r="AN36" s="184"/>
      <c r="AO36" s="97"/>
      <c r="AP36" s="129"/>
      <c r="AQ36" s="184"/>
      <c r="AR36" s="176"/>
      <c r="AS36" s="184"/>
      <c r="AT36" s="176"/>
      <c r="AU36" s="97"/>
      <c r="AV36" s="129"/>
      <c r="AW36" s="130"/>
      <c r="AX36" s="176"/>
      <c r="AY36" s="176"/>
      <c r="AZ36" s="175"/>
      <c r="BA36" s="184"/>
      <c r="BB36" s="184"/>
      <c r="BC36" s="176"/>
      <c r="BD36" s="176"/>
      <c r="BE36" s="175"/>
      <c r="BF36" s="184"/>
      <c r="BG36" s="184"/>
      <c r="BH36" s="176"/>
      <c r="BI36" s="176"/>
      <c r="BJ36" s="175"/>
      <c r="BK36" s="184"/>
      <c r="BL36" s="184"/>
      <c r="BM36" s="129"/>
      <c r="BN36" s="129"/>
      <c r="BO36" s="130"/>
      <c r="BP36" s="97"/>
      <c r="BQ36" s="97"/>
      <c r="BR36" s="132"/>
      <c r="BS36" s="129"/>
      <c r="BT36" s="129"/>
      <c r="BU36" s="129"/>
      <c r="BV36" s="97"/>
      <c r="BW36" s="129"/>
      <c r="BX36" s="129"/>
      <c r="BY36" s="97"/>
      <c r="BZ36" s="129"/>
      <c r="CA36" s="130"/>
      <c r="CB36" s="129"/>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x14ac:dyDescent="0.3">
      <c r="A37" s="309"/>
      <c r="B37" s="310"/>
      <c r="C37" s="310"/>
      <c r="D37" s="310"/>
      <c r="E37" s="335"/>
      <c r="F37" s="310"/>
      <c r="G37" s="310"/>
      <c r="H37" s="310"/>
      <c r="I37" s="310"/>
      <c r="J37" s="309"/>
      <c r="K37" s="336"/>
      <c r="L37" s="333"/>
      <c r="M37" s="323"/>
      <c r="N37" s="323"/>
      <c r="O37" s="323"/>
      <c r="P37" s="333"/>
      <c r="Q37" s="334"/>
      <c r="R37" s="175">
        <v>3</v>
      </c>
      <c r="S37" s="192"/>
      <c r="T37" s="131" t="str">
        <f t="shared" si="0"/>
        <v/>
      </c>
      <c r="U37" s="131"/>
      <c r="V37" s="131"/>
      <c r="W37" s="131"/>
      <c r="X37" s="131"/>
      <c r="Y37" s="179"/>
      <c r="Z37" s="179"/>
      <c r="AA37" s="95" t="str">
        <f t="shared" ref="AA37:AA64" si="11">IF(AND(Y37="Preventivo",Z37="Automático"),"50%",IF(AND(Y37="Preventivo",Z37="Manual"),"40%",IF(AND(Y37="Detectivo",Z37="Automático"),"40%",IF(AND(Y37="Detectivo",Z37="Manual"),"30%",IF(AND(Y37="Correctivo",Z37="Automático"),"35%",IF(AND(Y37="Correctivo",Z37="Manual"),"25%",""))))))</f>
        <v/>
      </c>
      <c r="AB37" s="179"/>
      <c r="AC37" s="179"/>
      <c r="AD37" s="179"/>
      <c r="AE37" s="146" t="str">
        <f>IFERROR(IF(AND(T36="Probabilidad",T37="Probabilidad"),(AG36-(+AG36*AA37)),IF(AND(T36="Impacto",T37="Probabilidad"),(AG35-(+AG35*AA37)),IF(T37="Impacto",AG36,""))),"")</f>
        <v/>
      </c>
      <c r="AF37" s="128" t="str">
        <f t="shared" si="4"/>
        <v/>
      </c>
      <c r="AG37" s="95" t="str">
        <f t="shared" ref="AG37:AG64" si="12">+AE37</f>
        <v/>
      </c>
      <c r="AH37" s="128" t="str">
        <f t="shared" si="5"/>
        <v/>
      </c>
      <c r="AI37" s="95" t="str">
        <f>IFERROR(IF(AND(T36="Impacto",T37="Impacto"),(AI36-(+AI36*AA37)),IF(AND(T36="Probabilidad",T37="Impacto"),(AI35-(+AI35*AA37)),IF(T37="Probabilidad",AI36,""))),"")</f>
        <v/>
      </c>
      <c r="AJ37" s="96"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18"/>
      <c r="AL37" s="176"/>
      <c r="AM37" s="175"/>
      <c r="AN37" s="184"/>
      <c r="AO37" s="97"/>
      <c r="AP37" s="129"/>
      <c r="AQ37" s="184"/>
      <c r="AR37" s="176"/>
      <c r="AS37" s="184"/>
      <c r="AT37" s="176"/>
      <c r="AU37" s="97"/>
      <c r="AV37" s="129"/>
      <c r="AW37" s="130"/>
      <c r="AX37" s="176"/>
      <c r="AY37" s="176"/>
      <c r="AZ37" s="175"/>
      <c r="BA37" s="184"/>
      <c r="BB37" s="184"/>
      <c r="BC37" s="176"/>
      <c r="BD37" s="176"/>
      <c r="BE37" s="175"/>
      <c r="BF37" s="184"/>
      <c r="BG37" s="184"/>
      <c r="BH37" s="176"/>
      <c r="BI37" s="176"/>
      <c r="BJ37" s="175"/>
      <c r="BK37" s="184"/>
      <c r="BL37" s="184"/>
      <c r="BM37" s="129"/>
      <c r="BN37" s="129"/>
      <c r="BO37" s="130"/>
      <c r="BP37" s="97"/>
      <c r="BQ37" s="97"/>
      <c r="BR37" s="132"/>
      <c r="BS37" s="129"/>
      <c r="BT37" s="129"/>
      <c r="BU37" s="129"/>
      <c r="BV37" s="97"/>
      <c r="BW37" s="129"/>
      <c r="BX37" s="129"/>
      <c r="BY37" s="97"/>
      <c r="BZ37" s="129"/>
      <c r="CA37" s="130"/>
      <c r="CB37" s="129"/>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x14ac:dyDescent="0.3">
      <c r="A38" s="309"/>
      <c r="B38" s="310"/>
      <c r="C38" s="310"/>
      <c r="D38" s="310"/>
      <c r="E38" s="335"/>
      <c r="F38" s="310"/>
      <c r="G38" s="310"/>
      <c r="H38" s="310"/>
      <c r="I38" s="310"/>
      <c r="J38" s="309"/>
      <c r="K38" s="336"/>
      <c r="L38" s="333"/>
      <c r="M38" s="323"/>
      <c r="N38" s="323"/>
      <c r="O38" s="323"/>
      <c r="P38" s="333"/>
      <c r="Q38" s="334"/>
      <c r="R38" s="175">
        <v>4</v>
      </c>
      <c r="S38" s="178"/>
      <c r="T38" s="131" t="str">
        <f t="shared" ref="T38:T64" si="14">IF(OR(Y38="Preventivo",Y38="Detectivo"),"Probabilidad",IF(Y38="Correctivo","Impacto",""))</f>
        <v/>
      </c>
      <c r="U38" s="131"/>
      <c r="V38" s="131"/>
      <c r="W38" s="131"/>
      <c r="X38" s="131"/>
      <c r="Y38" s="179"/>
      <c r="Z38" s="179"/>
      <c r="AA38" s="95" t="str">
        <f t="shared" si="11"/>
        <v/>
      </c>
      <c r="AB38" s="179"/>
      <c r="AC38" s="179"/>
      <c r="AD38" s="179"/>
      <c r="AE38" s="146" t="str">
        <f>IFERROR(IF(AND(T37="Probabilidad",T38="Probabilidad"),(AG37-(+AG37*AA38)),IF(AND(T37="Impacto",T38="Probabilidad"),(AG36-(+AG36*AA38)),IF(T38="Impacto",AG37,""))),"")</f>
        <v/>
      </c>
      <c r="AF38" s="128" t="str">
        <f t="shared" si="4"/>
        <v/>
      </c>
      <c r="AG38" s="95" t="str">
        <f t="shared" si="12"/>
        <v/>
      </c>
      <c r="AH38" s="128" t="str">
        <f t="shared" si="5"/>
        <v/>
      </c>
      <c r="AI38" s="95" t="str">
        <f>IFERROR(IF(AND(T37="Impacto",T38="Impacto"),(AI37-(+AI37*AA38)),IF(AND(T37="Probabilidad",T38="Impacto"),(AI36-(+AI36*AA38)),IF(T38="Probabilidad",AI37,""))),"")</f>
        <v/>
      </c>
      <c r="AJ38" s="96" t="str">
        <f t="shared" si="13"/>
        <v/>
      </c>
      <c r="AK38" s="318"/>
      <c r="AL38" s="176"/>
      <c r="AM38" s="175"/>
      <c r="AN38" s="184"/>
      <c r="AO38" s="97"/>
      <c r="AP38" s="129"/>
      <c r="AQ38" s="184"/>
      <c r="AR38" s="176"/>
      <c r="AS38" s="184"/>
      <c r="AT38" s="176"/>
      <c r="AU38" s="97"/>
      <c r="AV38" s="129"/>
      <c r="AW38" s="130"/>
      <c r="AX38" s="176"/>
      <c r="AY38" s="176"/>
      <c r="AZ38" s="175"/>
      <c r="BA38" s="184"/>
      <c r="BB38" s="184"/>
      <c r="BC38" s="176"/>
      <c r="BD38" s="176"/>
      <c r="BE38" s="175"/>
      <c r="BF38" s="184"/>
      <c r="BG38" s="184"/>
      <c r="BH38" s="176"/>
      <c r="BI38" s="176"/>
      <c r="BJ38" s="175"/>
      <c r="BK38" s="184"/>
      <c r="BL38" s="184"/>
      <c r="BM38" s="129"/>
      <c r="BN38" s="129"/>
      <c r="BO38" s="130"/>
      <c r="BP38" s="97"/>
      <c r="BQ38" s="97"/>
      <c r="BR38" s="132"/>
      <c r="BS38" s="129"/>
      <c r="BT38" s="129"/>
      <c r="BU38" s="129"/>
      <c r="BV38" s="97"/>
      <c r="BW38" s="129"/>
      <c r="BX38" s="129"/>
      <c r="BY38" s="97"/>
      <c r="BZ38" s="129"/>
      <c r="CA38" s="130"/>
      <c r="CB38" s="129"/>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x14ac:dyDescent="0.3">
      <c r="A39" s="309"/>
      <c r="B39" s="310"/>
      <c r="C39" s="310"/>
      <c r="D39" s="310"/>
      <c r="E39" s="335"/>
      <c r="F39" s="310"/>
      <c r="G39" s="310"/>
      <c r="H39" s="310"/>
      <c r="I39" s="310"/>
      <c r="J39" s="309"/>
      <c r="K39" s="336"/>
      <c r="L39" s="333"/>
      <c r="M39" s="323"/>
      <c r="N39" s="323"/>
      <c r="O39" s="323"/>
      <c r="P39" s="333"/>
      <c r="Q39" s="334"/>
      <c r="R39" s="175">
        <v>5</v>
      </c>
      <c r="S39" s="178"/>
      <c r="T39" s="131" t="str">
        <f t="shared" si="14"/>
        <v/>
      </c>
      <c r="U39" s="131"/>
      <c r="V39" s="131"/>
      <c r="W39" s="131"/>
      <c r="X39" s="131"/>
      <c r="Y39" s="179"/>
      <c r="Z39" s="179"/>
      <c r="AA39" s="95" t="str">
        <f t="shared" si="11"/>
        <v/>
      </c>
      <c r="AB39" s="179"/>
      <c r="AC39" s="179"/>
      <c r="AD39" s="179"/>
      <c r="AE39" s="146" t="str">
        <f>IFERROR(IF(AND(T38="Probabilidad",T39="Probabilidad"),(AG38-(+AG38*AA39)),IF(AND(T38="Impacto",T39="Probabilidad"),(AG37-(+AG37*AA39)),IF(T39="Impacto",AG38,""))),"")</f>
        <v/>
      </c>
      <c r="AF39" s="128" t="str">
        <f t="shared" si="4"/>
        <v/>
      </c>
      <c r="AG39" s="95" t="str">
        <f t="shared" si="12"/>
        <v/>
      </c>
      <c r="AH39" s="128" t="str">
        <f t="shared" si="5"/>
        <v/>
      </c>
      <c r="AI39" s="95" t="str">
        <f>IFERROR(IF(AND(T38="Impacto",T39="Impacto"),(AI38-(+AI38*AA39)),IF(AND(T38="Probabilidad",T39="Impacto"),(AI37-(+AI37*AA39)),IF(T39="Probabilidad",AI38,""))),"")</f>
        <v/>
      </c>
      <c r="AJ39" s="96" t="str">
        <f t="shared" si="13"/>
        <v/>
      </c>
      <c r="AK39" s="318"/>
      <c r="AL39" s="176"/>
      <c r="AM39" s="175"/>
      <c r="AN39" s="184"/>
      <c r="AO39" s="97"/>
      <c r="AP39" s="129"/>
      <c r="AQ39" s="184"/>
      <c r="AR39" s="176"/>
      <c r="AS39" s="184"/>
      <c r="AT39" s="176"/>
      <c r="AU39" s="97"/>
      <c r="AV39" s="129"/>
      <c r="AW39" s="130"/>
      <c r="AX39" s="176"/>
      <c r="AY39" s="176"/>
      <c r="AZ39" s="175"/>
      <c r="BA39" s="184"/>
      <c r="BB39" s="184"/>
      <c r="BC39" s="176"/>
      <c r="BD39" s="176"/>
      <c r="BE39" s="175"/>
      <c r="BF39" s="184"/>
      <c r="BG39" s="184"/>
      <c r="BH39" s="176"/>
      <c r="BI39" s="176"/>
      <c r="BJ39" s="175"/>
      <c r="BK39" s="184"/>
      <c r="BL39" s="184"/>
      <c r="BM39" s="129"/>
      <c r="BN39" s="129"/>
      <c r="BO39" s="130"/>
      <c r="BP39" s="97"/>
      <c r="BQ39" s="97"/>
      <c r="BR39" s="132"/>
      <c r="BS39" s="129"/>
      <c r="BT39" s="129"/>
      <c r="BU39" s="129"/>
      <c r="BV39" s="97"/>
      <c r="BW39" s="129"/>
      <c r="BX39" s="129"/>
      <c r="BY39" s="97"/>
      <c r="BZ39" s="129"/>
      <c r="CA39" s="130"/>
      <c r="CB39" s="129"/>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x14ac:dyDescent="0.3">
      <c r="A40" s="309"/>
      <c r="B40" s="310"/>
      <c r="C40" s="310"/>
      <c r="D40" s="310"/>
      <c r="E40" s="335"/>
      <c r="F40" s="310"/>
      <c r="G40" s="310"/>
      <c r="H40" s="310"/>
      <c r="I40" s="310"/>
      <c r="J40" s="309"/>
      <c r="K40" s="336"/>
      <c r="L40" s="333"/>
      <c r="M40" s="324"/>
      <c r="N40" s="324"/>
      <c r="O40" s="324"/>
      <c r="P40" s="333"/>
      <c r="Q40" s="334"/>
      <c r="R40" s="175">
        <v>6</v>
      </c>
      <c r="S40" s="178"/>
      <c r="T40" s="131" t="str">
        <f t="shared" si="14"/>
        <v/>
      </c>
      <c r="U40" s="131"/>
      <c r="V40" s="131"/>
      <c r="W40" s="131"/>
      <c r="X40" s="131"/>
      <c r="Y40" s="179"/>
      <c r="Z40" s="179"/>
      <c r="AA40" s="95" t="str">
        <f t="shared" si="11"/>
        <v/>
      </c>
      <c r="AB40" s="179"/>
      <c r="AC40" s="179"/>
      <c r="AD40" s="179"/>
      <c r="AE40" s="146" t="str">
        <f>IFERROR(IF(AND(T39="Probabilidad",T40="Probabilidad"),(AG39-(+AG39*AA40)),IF(AND(T39="Impacto",T40="Probabilidad"),(AG38-(+AG38*AA40)),IF(T40="Impacto",AG39,""))),"")</f>
        <v/>
      </c>
      <c r="AF40" s="128" t="str">
        <f t="shared" si="4"/>
        <v/>
      </c>
      <c r="AG40" s="95" t="str">
        <f t="shared" si="12"/>
        <v/>
      </c>
      <c r="AH40" s="128" t="str">
        <f>IFERROR(IF(AI40="","",IF(AI40&lt;=0.2,"Leve",IF(AI40&lt;=0.4,"Menor",IF(AI40&lt;=0.6,"Moderado",IF(AI40&lt;=0.8,"Mayor","Catastrófico"))))),"")</f>
        <v/>
      </c>
      <c r="AI40" s="95" t="str">
        <f>IFERROR(IF(AND(T39="Impacto",T40="Impacto"),(AI39-(+AI39*AA40)),IF(AND(T39="Probabilidad",T40="Impacto"),(AI38-(+AI38*AA40)),IF(T40="Probabilidad",AI39,""))),"")</f>
        <v/>
      </c>
      <c r="AJ40" s="96" t="str">
        <f t="shared" si="13"/>
        <v/>
      </c>
      <c r="AK40" s="319"/>
      <c r="AL40" s="176"/>
      <c r="AM40" s="175"/>
      <c r="AN40" s="184"/>
      <c r="AO40" s="97"/>
      <c r="AP40" s="129"/>
      <c r="AQ40" s="184"/>
      <c r="AR40" s="176"/>
      <c r="AS40" s="184"/>
      <c r="AT40" s="176"/>
      <c r="AU40" s="97"/>
      <c r="AV40" s="129"/>
      <c r="AW40" s="130"/>
      <c r="AX40" s="176"/>
      <c r="AY40" s="176"/>
      <c r="AZ40" s="175"/>
      <c r="BA40" s="184"/>
      <c r="BB40" s="184"/>
      <c r="BC40" s="176"/>
      <c r="BD40" s="176"/>
      <c r="BE40" s="175"/>
      <c r="BF40" s="184"/>
      <c r="BG40" s="184"/>
      <c r="BH40" s="176"/>
      <c r="BI40" s="176"/>
      <c r="BJ40" s="175"/>
      <c r="BK40" s="184"/>
      <c r="BL40" s="184"/>
      <c r="BM40" s="129"/>
      <c r="BN40" s="129"/>
      <c r="BO40" s="130"/>
      <c r="BP40" s="97"/>
      <c r="BQ40" s="97"/>
      <c r="BR40" s="132"/>
      <c r="BS40" s="129"/>
      <c r="BT40" s="129"/>
      <c r="BU40" s="129"/>
      <c r="BV40" s="97"/>
      <c r="BW40" s="129"/>
      <c r="BX40" s="129"/>
      <c r="BY40" s="97"/>
      <c r="BZ40" s="129"/>
      <c r="CA40" s="130"/>
      <c r="CB40" s="129"/>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x14ac:dyDescent="0.3">
      <c r="A41" s="309">
        <v>7</v>
      </c>
      <c r="B41" s="310"/>
      <c r="C41" s="310"/>
      <c r="D41" s="310"/>
      <c r="E41" s="335"/>
      <c r="F41" s="310"/>
      <c r="G41" s="310"/>
      <c r="H41" s="310"/>
      <c r="I41" s="310"/>
      <c r="J41" s="309"/>
      <c r="K41" s="336" t="str">
        <f>IF(J41&lt;=0,"",IF(J41&lt;=2,"Muy Baja",IF(J41&lt;=24,"Baja",IF(J41&lt;=500,"Media",IF(J41&lt;=5000,"Alta","Muy Alta")))))</f>
        <v/>
      </c>
      <c r="L41" s="333" t="str">
        <f>IF(K41="","",IF(K41="Muy Baja",0.2,IF(K41="Baja",0.4,IF(K41="Media",0.6,IF(K41="Alta",0.8,IF(K41="Muy Alta",1,))))))</f>
        <v/>
      </c>
      <c r="M41" s="331"/>
      <c r="N41" s="331">
        <f ca="1">IF(NOT(ISERROR(MATCH(M41,'Tabla Impacto'!$B$221:$B$223,0))),'Tabla Impacto'!$F$223&amp;"Por favor no seleccionar los criterios de impacto(Afectación Económica o presupuestal y Pérdida Reputacional)",M41)</f>
        <v>0</v>
      </c>
      <c r="O41" s="332" t="str">
        <f ca="1">IF(OR(N41='Tabla Impacto'!$C$11,N41='Tabla Impacto'!$D$11),"Leve",IF(OR(N41='Tabla Impacto'!$C$12,N41='Tabla Impacto'!$D$12),"Menor",IF(OR(N41='Tabla Impacto'!$C$13,N41='Tabla Impacto'!$D$13),"Moderado",IF(OR(N41='Tabla Impacto'!$C$14,N41='Tabla Impacto'!$D$14),"Mayor",IF(OR(N41='Tabla Impacto'!$C$15,N41='Tabla Impacto'!$D$15),"Catastrófico","")))))</f>
        <v/>
      </c>
      <c r="P41" s="333" t="str">
        <f ca="1">IF(O41="","",IF(O41="Leve",0.2,IF(O41="Menor",0.4,IF(O41="Moderado",0.6,IF(O41="Mayor",0.8,IF(O41="Catastrófico",1,))))))</f>
        <v/>
      </c>
      <c r="Q41" s="334"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5">
        <v>1</v>
      </c>
      <c r="S41" s="178"/>
      <c r="T41" s="131" t="str">
        <f t="shared" si="14"/>
        <v/>
      </c>
      <c r="U41" s="131"/>
      <c r="V41" s="131"/>
      <c r="W41" s="131"/>
      <c r="X41" s="131"/>
      <c r="Y41" s="179"/>
      <c r="Z41" s="179"/>
      <c r="AA41" s="95" t="str">
        <f t="shared" si="11"/>
        <v/>
      </c>
      <c r="AB41" s="179"/>
      <c r="AC41" s="179"/>
      <c r="AD41" s="179"/>
      <c r="AE41" s="146" t="str">
        <f>IFERROR(IF(T41="Probabilidad",(L41-(+L41*AA41)),IF(T41="Impacto",L41,"")),"")</f>
        <v/>
      </c>
      <c r="AF41" s="128" t="str">
        <f>IFERROR(IF(AE41="","",IF(AE41&lt;=0.2,"Muy Baja",IF(AE41&lt;=0.4,"Baja",IF(AE41&lt;=0.6,"Media",IF(AE41&lt;=0.8,"Alta","Muy Alta"))))),"")</f>
        <v/>
      </c>
      <c r="AG41" s="95" t="str">
        <f t="shared" si="12"/>
        <v/>
      </c>
      <c r="AH41" s="128" t="str">
        <f>IFERROR(IF(AI41="","",IF(AI41&lt;=0.2,"Leve",IF(AI41&lt;=0.4,"Menor",IF(AI41&lt;=0.6,"Moderado",IF(AI41&lt;=0.8,"Mayor","Catastrófico"))))),"")</f>
        <v/>
      </c>
      <c r="AI41" s="95" t="str">
        <f>IFERROR(IF(T41="Impacto",(P41-(+P41*AA41)),IF(T41="Probabilidad",P41,"")),"")</f>
        <v/>
      </c>
      <c r="AJ41" s="96" t="str">
        <f t="shared" si="13"/>
        <v/>
      </c>
      <c r="AK41" s="317"/>
      <c r="AL41" s="176"/>
      <c r="AM41" s="175"/>
      <c r="AN41" s="184"/>
      <c r="AO41" s="97"/>
      <c r="AP41" s="129"/>
      <c r="AQ41" s="184"/>
      <c r="AR41" s="176"/>
      <c r="AS41" s="184"/>
      <c r="AT41" s="176"/>
      <c r="AU41" s="97"/>
      <c r="AV41" s="129"/>
      <c r="AW41" s="130"/>
      <c r="AX41" s="176"/>
      <c r="AY41" s="176"/>
      <c r="AZ41" s="175"/>
      <c r="BA41" s="184"/>
      <c r="BB41" s="184"/>
      <c r="BC41" s="176"/>
      <c r="BD41" s="176"/>
      <c r="BE41" s="175"/>
      <c r="BF41" s="184"/>
      <c r="BG41" s="184"/>
      <c r="BH41" s="176"/>
      <c r="BI41" s="176"/>
      <c r="BJ41" s="175"/>
      <c r="BK41" s="184"/>
      <c r="BL41" s="184"/>
      <c r="BM41" s="129"/>
      <c r="BN41" s="129"/>
      <c r="BO41" s="130"/>
      <c r="BP41" s="97"/>
      <c r="BQ41" s="97"/>
      <c r="BR41" s="132"/>
      <c r="BS41" s="129"/>
      <c r="BT41" s="129"/>
      <c r="BU41" s="129"/>
      <c r="BV41" s="97"/>
      <c r="BW41" s="129"/>
      <c r="BX41" s="129"/>
      <c r="BY41" s="97"/>
      <c r="BZ41" s="129"/>
      <c r="CA41" s="130"/>
      <c r="CB41" s="129"/>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x14ac:dyDescent="0.3">
      <c r="A42" s="309"/>
      <c r="B42" s="310"/>
      <c r="C42" s="310"/>
      <c r="D42" s="310"/>
      <c r="E42" s="335"/>
      <c r="F42" s="310"/>
      <c r="G42" s="310"/>
      <c r="H42" s="310"/>
      <c r="I42" s="310"/>
      <c r="J42" s="309"/>
      <c r="K42" s="336"/>
      <c r="L42" s="333"/>
      <c r="M42" s="323"/>
      <c r="N42" s="323"/>
      <c r="O42" s="323"/>
      <c r="P42" s="333"/>
      <c r="Q42" s="334"/>
      <c r="R42" s="175">
        <v>2</v>
      </c>
      <c r="S42" s="178"/>
      <c r="T42" s="131" t="str">
        <f t="shared" si="14"/>
        <v/>
      </c>
      <c r="U42" s="131"/>
      <c r="V42" s="131"/>
      <c r="W42" s="131"/>
      <c r="X42" s="131"/>
      <c r="Y42" s="179"/>
      <c r="Z42" s="179"/>
      <c r="AA42" s="95" t="str">
        <f t="shared" si="11"/>
        <v/>
      </c>
      <c r="AB42" s="179"/>
      <c r="AC42" s="179"/>
      <c r="AD42" s="179"/>
      <c r="AE42" s="146" t="str">
        <f>IFERROR(IF(AND(T41="Probabilidad",T42="Probabilidad"),(AG41-(+AG41*AA42)),IF(T42="Probabilidad",(L41-(+L41*AA42)),IF(T42="Impacto",AG41,""))),"")</f>
        <v/>
      </c>
      <c r="AF42" s="128" t="str">
        <f t="shared" si="4"/>
        <v/>
      </c>
      <c r="AG42" s="95" t="str">
        <f t="shared" si="12"/>
        <v/>
      </c>
      <c r="AH42" s="128" t="str">
        <f t="shared" si="5"/>
        <v/>
      </c>
      <c r="AI42" s="95" t="str">
        <f>IFERROR(IF(AND(T41="Impacto",T42="Impacto"),(AI35-(+AI35*AA42)),IF(T42="Impacto",($P$41-(+$P$41*AA42)),IF(T42="Probabilidad",AI35,""))),"")</f>
        <v/>
      </c>
      <c r="AJ42" s="96" t="str">
        <f t="shared" si="13"/>
        <v/>
      </c>
      <c r="AK42" s="318"/>
      <c r="AL42" s="176"/>
      <c r="AM42" s="175"/>
      <c r="AN42" s="184"/>
      <c r="AO42" s="97"/>
      <c r="AP42" s="129"/>
      <c r="AQ42" s="184"/>
      <c r="AR42" s="176"/>
      <c r="AS42" s="184"/>
      <c r="AT42" s="176"/>
      <c r="AU42" s="97"/>
      <c r="AV42" s="129"/>
      <c r="AW42" s="130"/>
      <c r="AX42" s="176"/>
      <c r="AY42" s="176"/>
      <c r="AZ42" s="175"/>
      <c r="BA42" s="184"/>
      <c r="BB42" s="184"/>
      <c r="BC42" s="176"/>
      <c r="BD42" s="176"/>
      <c r="BE42" s="175"/>
      <c r="BF42" s="184"/>
      <c r="BG42" s="184"/>
      <c r="BH42" s="176"/>
      <c r="BI42" s="176"/>
      <c r="BJ42" s="175"/>
      <c r="BK42" s="184"/>
      <c r="BL42" s="184"/>
      <c r="BM42" s="129"/>
      <c r="BN42" s="129"/>
      <c r="BO42" s="130"/>
      <c r="BP42" s="97"/>
      <c r="BQ42" s="97"/>
      <c r="BR42" s="132"/>
      <c r="BS42" s="129"/>
      <c r="BT42" s="129"/>
      <c r="BU42" s="129"/>
      <c r="BV42" s="97"/>
      <c r="BW42" s="129"/>
      <c r="BX42" s="129"/>
      <c r="BY42" s="97"/>
      <c r="BZ42" s="129"/>
      <c r="CA42" s="130"/>
      <c r="CB42" s="129"/>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x14ac:dyDescent="0.3">
      <c r="A43" s="309"/>
      <c r="B43" s="310"/>
      <c r="C43" s="310"/>
      <c r="D43" s="310"/>
      <c r="E43" s="335"/>
      <c r="F43" s="310"/>
      <c r="G43" s="310"/>
      <c r="H43" s="310"/>
      <c r="I43" s="310"/>
      <c r="J43" s="309"/>
      <c r="K43" s="336"/>
      <c r="L43" s="333"/>
      <c r="M43" s="323"/>
      <c r="N43" s="323"/>
      <c r="O43" s="323"/>
      <c r="P43" s="333"/>
      <c r="Q43" s="334"/>
      <c r="R43" s="175">
        <v>3</v>
      </c>
      <c r="S43" s="192"/>
      <c r="T43" s="131" t="str">
        <f t="shared" si="14"/>
        <v/>
      </c>
      <c r="U43" s="131"/>
      <c r="V43" s="131"/>
      <c r="W43" s="131"/>
      <c r="X43" s="131"/>
      <c r="Y43" s="179"/>
      <c r="Z43" s="179"/>
      <c r="AA43" s="95" t="str">
        <f t="shared" si="11"/>
        <v/>
      </c>
      <c r="AB43" s="179"/>
      <c r="AC43" s="179"/>
      <c r="AD43" s="179"/>
      <c r="AE43" s="146" t="str">
        <f>IFERROR(IF(AND(T42="Probabilidad",T43="Probabilidad"),(AG42-(+AG42*AA43)),IF(AND(T42="Impacto",T43="Probabilidad"),(AG41-(+AG41*AA43)),IF(T43="Impacto",AG42,""))),"")</f>
        <v/>
      </c>
      <c r="AF43" s="128" t="str">
        <f t="shared" si="4"/>
        <v/>
      </c>
      <c r="AG43" s="95" t="str">
        <f t="shared" si="12"/>
        <v/>
      </c>
      <c r="AH43" s="128" t="str">
        <f t="shared" si="5"/>
        <v/>
      </c>
      <c r="AI43" s="95" t="str">
        <f>IFERROR(IF(AND(T42="Impacto",T43="Impacto"),(AI42-(+AI42*AA43)),IF(AND(T42="Probabilidad",T43="Impacto"),(AI41-(+AI41*AA43)),IF(T43="Probabilidad",AI42,""))),"")</f>
        <v/>
      </c>
      <c r="AJ43" s="96" t="str">
        <f t="shared" si="13"/>
        <v/>
      </c>
      <c r="AK43" s="318"/>
      <c r="AL43" s="176"/>
      <c r="AM43" s="175"/>
      <c r="AN43" s="184"/>
      <c r="AO43" s="97"/>
      <c r="AP43" s="129"/>
      <c r="AQ43" s="184"/>
      <c r="AR43" s="176"/>
      <c r="AS43" s="184"/>
      <c r="AT43" s="176"/>
      <c r="AU43" s="97"/>
      <c r="AV43" s="129"/>
      <c r="AW43" s="130"/>
      <c r="AX43" s="176"/>
      <c r="AY43" s="176"/>
      <c r="AZ43" s="175"/>
      <c r="BA43" s="184"/>
      <c r="BB43" s="184"/>
      <c r="BC43" s="176"/>
      <c r="BD43" s="176"/>
      <c r="BE43" s="175"/>
      <c r="BF43" s="184"/>
      <c r="BG43" s="184"/>
      <c r="BH43" s="176"/>
      <c r="BI43" s="176"/>
      <c r="BJ43" s="175"/>
      <c r="BK43" s="184"/>
      <c r="BL43" s="184"/>
      <c r="BM43" s="129"/>
      <c r="BN43" s="129"/>
      <c r="BO43" s="130"/>
      <c r="BP43" s="97"/>
      <c r="BQ43" s="97"/>
      <c r="BR43" s="132"/>
      <c r="BS43" s="129"/>
      <c r="BT43" s="129"/>
      <c r="BU43" s="129"/>
      <c r="BV43" s="97"/>
      <c r="BW43" s="129"/>
      <c r="BX43" s="129"/>
      <c r="BY43" s="97"/>
      <c r="BZ43" s="129"/>
      <c r="CA43" s="130"/>
      <c r="CB43" s="129"/>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x14ac:dyDescent="0.3">
      <c r="A44" s="309"/>
      <c r="B44" s="310"/>
      <c r="C44" s="310"/>
      <c r="D44" s="310"/>
      <c r="E44" s="335"/>
      <c r="F44" s="310"/>
      <c r="G44" s="310"/>
      <c r="H44" s="310"/>
      <c r="I44" s="310"/>
      <c r="J44" s="309"/>
      <c r="K44" s="336"/>
      <c r="L44" s="333"/>
      <c r="M44" s="323"/>
      <c r="N44" s="323"/>
      <c r="O44" s="323"/>
      <c r="P44" s="333"/>
      <c r="Q44" s="334"/>
      <c r="R44" s="175">
        <v>4</v>
      </c>
      <c r="S44" s="178"/>
      <c r="T44" s="131" t="str">
        <f t="shared" si="14"/>
        <v/>
      </c>
      <c r="U44" s="131"/>
      <c r="V44" s="131"/>
      <c r="W44" s="131"/>
      <c r="X44" s="131"/>
      <c r="Y44" s="179"/>
      <c r="Z44" s="179"/>
      <c r="AA44" s="95" t="str">
        <f t="shared" si="11"/>
        <v/>
      </c>
      <c r="AB44" s="179"/>
      <c r="AC44" s="179"/>
      <c r="AD44" s="179"/>
      <c r="AE44" s="146" t="str">
        <f>IFERROR(IF(AND(T43="Probabilidad",T44="Probabilidad"),(AG43-(+AG43*AA44)),IF(AND(T43="Impacto",T44="Probabilidad"),(AG42-(+AG42*AA44)),IF(T44="Impacto",AG43,""))),"")</f>
        <v/>
      </c>
      <c r="AF44" s="128" t="str">
        <f t="shared" si="4"/>
        <v/>
      </c>
      <c r="AG44" s="95" t="str">
        <f t="shared" si="12"/>
        <v/>
      </c>
      <c r="AH44" s="128" t="str">
        <f t="shared" si="5"/>
        <v/>
      </c>
      <c r="AI44" s="95" t="str">
        <f>IFERROR(IF(AND(T43="Impacto",T44="Impacto"),(AI43-(+AI43*AA44)),IF(AND(T43="Probabilidad",T44="Impacto"),(AI42-(+AI42*AA44)),IF(T44="Probabilidad",AI43,""))),"")</f>
        <v/>
      </c>
      <c r="AJ44" s="96" t="str">
        <f t="shared" si="13"/>
        <v/>
      </c>
      <c r="AK44" s="318"/>
      <c r="AL44" s="176"/>
      <c r="AM44" s="175"/>
      <c r="AN44" s="184"/>
      <c r="AO44" s="97"/>
      <c r="AP44" s="129"/>
      <c r="AQ44" s="184"/>
      <c r="AR44" s="176"/>
      <c r="AS44" s="184"/>
      <c r="AT44" s="176"/>
      <c r="AU44" s="97"/>
      <c r="AV44" s="129"/>
      <c r="AW44" s="130"/>
      <c r="AX44" s="176"/>
      <c r="AY44" s="176"/>
      <c r="AZ44" s="175"/>
      <c r="BA44" s="184"/>
      <c r="BB44" s="184"/>
      <c r="BC44" s="176"/>
      <c r="BD44" s="176"/>
      <c r="BE44" s="175"/>
      <c r="BF44" s="184"/>
      <c r="BG44" s="184"/>
      <c r="BH44" s="176"/>
      <c r="BI44" s="176"/>
      <c r="BJ44" s="175"/>
      <c r="BK44" s="184"/>
      <c r="BL44" s="184"/>
      <c r="BM44" s="129"/>
      <c r="BN44" s="129"/>
      <c r="BO44" s="130"/>
      <c r="BP44" s="97"/>
      <c r="BQ44" s="97"/>
      <c r="BR44" s="132"/>
      <c r="BS44" s="129"/>
      <c r="BT44" s="129"/>
      <c r="BU44" s="129"/>
      <c r="BV44" s="97"/>
      <c r="BW44" s="129"/>
      <c r="BX44" s="129"/>
      <c r="BY44" s="97"/>
      <c r="BZ44" s="129"/>
      <c r="CA44" s="130"/>
      <c r="CB44" s="129"/>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x14ac:dyDescent="0.3">
      <c r="A45" s="309"/>
      <c r="B45" s="310"/>
      <c r="C45" s="310"/>
      <c r="D45" s="310"/>
      <c r="E45" s="335"/>
      <c r="F45" s="310"/>
      <c r="G45" s="310"/>
      <c r="H45" s="310"/>
      <c r="I45" s="310"/>
      <c r="J45" s="309"/>
      <c r="K45" s="336"/>
      <c r="L45" s="333"/>
      <c r="M45" s="323"/>
      <c r="N45" s="323"/>
      <c r="O45" s="323"/>
      <c r="P45" s="333"/>
      <c r="Q45" s="334"/>
      <c r="R45" s="175">
        <v>5</v>
      </c>
      <c r="S45" s="178"/>
      <c r="T45" s="131" t="str">
        <f t="shared" si="14"/>
        <v/>
      </c>
      <c r="U45" s="131"/>
      <c r="V45" s="131"/>
      <c r="W45" s="131"/>
      <c r="X45" s="131"/>
      <c r="Y45" s="179"/>
      <c r="Z45" s="179"/>
      <c r="AA45" s="95" t="str">
        <f t="shared" si="11"/>
        <v/>
      </c>
      <c r="AB45" s="179"/>
      <c r="AC45" s="179"/>
      <c r="AD45" s="179"/>
      <c r="AE45" s="146" t="str">
        <f>IFERROR(IF(AND(T44="Probabilidad",T45="Probabilidad"),(AG44-(+AG44*AA45)),IF(AND(T44="Impacto",T45="Probabilidad"),(AG43-(+AG43*AA45)),IF(T45="Impacto",AG44,""))),"")</f>
        <v/>
      </c>
      <c r="AF45" s="128" t="str">
        <f t="shared" si="4"/>
        <v/>
      </c>
      <c r="AG45" s="95" t="str">
        <f t="shared" si="12"/>
        <v/>
      </c>
      <c r="AH45" s="128" t="str">
        <f t="shared" si="5"/>
        <v/>
      </c>
      <c r="AI45" s="95" t="str">
        <f>IFERROR(IF(AND(T44="Impacto",T45="Impacto"),(AI44-(+AI44*AA45)),IF(AND(T44="Probabilidad",T45="Impacto"),(AI43-(+AI43*AA45)),IF(T45="Probabilidad",AI44,""))),"")</f>
        <v/>
      </c>
      <c r="AJ45" s="96" t="str">
        <f t="shared" si="13"/>
        <v/>
      </c>
      <c r="AK45" s="318"/>
      <c r="AL45" s="176"/>
      <c r="AM45" s="175"/>
      <c r="AN45" s="184"/>
      <c r="AO45" s="97"/>
      <c r="AP45" s="129"/>
      <c r="AQ45" s="184"/>
      <c r="AR45" s="176"/>
      <c r="AS45" s="184"/>
      <c r="AT45" s="176"/>
      <c r="AU45" s="97"/>
      <c r="AV45" s="129"/>
      <c r="AW45" s="130"/>
      <c r="AX45" s="176"/>
      <c r="AY45" s="176"/>
      <c r="AZ45" s="175"/>
      <c r="BA45" s="184"/>
      <c r="BB45" s="184"/>
      <c r="BC45" s="176"/>
      <c r="BD45" s="176"/>
      <c r="BE45" s="175"/>
      <c r="BF45" s="184"/>
      <c r="BG45" s="184"/>
      <c r="BH45" s="176"/>
      <c r="BI45" s="176"/>
      <c r="BJ45" s="175"/>
      <c r="BK45" s="184"/>
      <c r="BL45" s="184"/>
      <c r="BM45" s="129"/>
      <c r="BN45" s="129"/>
      <c r="BO45" s="130"/>
      <c r="BP45" s="97"/>
      <c r="BQ45" s="97"/>
      <c r="BR45" s="132"/>
      <c r="BS45" s="129"/>
      <c r="BT45" s="129"/>
      <c r="BU45" s="129"/>
      <c r="BV45" s="97"/>
      <c r="BW45" s="129"/>
      <c r="BX45" s="129"/>
      <c r="BY45" s="97"/>
      <c r="BZ45" s="129"/>
      <c r="CA45" s="130"/>
      <c r="CB45" s="129"/>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x14ac:dyDescent="0.3">
      <c r="A46" s="309"/>
      <c r="B46" s="310"/>
      <c r="C46" s="310"/>
      <c r="D46" s="310"/>
      <c r="E46" s="335"/>
      <c r="F46" s="310"/>
      <c r="G46" s="310"/>
      <c r="H46" s="310"/>
      <c r="I46" s="310"/>
      <c r="J46" s="309"/>
      <c r="K46" s="336"/>
      <c r="L46" s="333"/>
      <c r="M46" s="324"/>
      <c r="N46" s="324"/>
      <c r="O46" s="324"/>
      <c r="P46" s="333"/>
      <c r="Q46" s="334"/>
      <c r="R46" s="175">
        <v>6</v>
      </c>
      <c r="S46" s="178"/>
      <c r="T46" s="131" t="str">
        <f t="shared" si="14"/>
        <v/>
      </c>
      <c r="U46" s="131"/>
      <c r="V46" s="131"/>
      <c r="W46" s="131"/>
      <c r="X46" s="131"/>
      <c r="Y46" s="179"/>
      <c r="Z46" s="179"/>
      <c r="AA46" s="95" t="str">
        <f t="shared" si="11"/>
        <v/>
      </c>
      <c r="AB46" s="179"/>
      <c r="AC46" s="179"/>
      <c r="AD46" s="179"/>
      <c r="AE46" s="146" t="str">
        <f>IFERROR(IF(AND(T45="Probabilidad",T46="Probabilidad"),(AG45-(+AG45*AA46)),IF(AND(T45="Impacto",T46="Probabilidad"),(AG44-(+AG44*AA46)),IF(T46="Impacto",AG45,""))),"")</f>
        <v/>
      </c>
      <c r="AF46" s="128" t="str">
        <f t="shared" si="4"/>
        <v/>
      </c>
      <c r="AG46" s="95" t="str">
        <f t="shared" si="12"/>
        <v/>
      </c>
      <c r="AH46" s="128" t="str">
        <f t="shared" si="5"/>
        <v/>
      </c>
      <c r="AI46" s="95" t="str">
        <f>IFERROR(IF(AND(T45="Impacto",T46="Impacto"),(AI45-(+AI45*AA46)),IF(AND(T45="Probabilidad",T46="Impacto"),(AI44-(+AI44*AA46)),IF(T46="Probabilidad",AI45,""))),"")</f>
        <v/>
      </c>
      <c r="AJ46" s="96" t="str">
        <f t="shared" si="13"/>
        <v/>
      </c>
      <c r="AK46" s="319"/>
      <c r="AL46" s="176"/>
      <c r="AM46" s="175"/>
      <c r="AN46" s="184"/>
      <c r="AO46" s="97"/>
      <c r="AP46" s="129"/>
      <c r="AQ46" s="184"/>
      <c r="AR46" s="176"/>
      <c r="AS46" s="184"/>
      <c r="AT46" s="176"/>
      <c r="AU46" s="97"/>
      <c r="AV46" s="129"/>
      <c r="AW46" s="130"/>
      <c r="AX46" s="176"/>
      <c r="AY46" s="176"/>
      <c r="AZ46" s="175"/>
      <c r="BA46" s="184"/>
      <c r="BB46" s="184"/>
      <c r="BC46" s="176"/>
      <c r="BD46" s="176"/>
      <c r="BE46" s="175"/>
      <c r="BF46" s="184"/>
      <c r="BG46" s="184"/>
      <c r="BH46" s="176"/>
      <c r="BI46" s="176"/>
      <c r="BJ46" s="175"/>
      <c r="BK46" s="184"/>
      <c r="BL46" s="184"/>
      <c r="BM46" s="129"/>
      <c r="BN46" s="129"/>
      <c r="BO46" s="130"/>
      <c r="BP46" s="97"/>
      <c r="BQ46" s="97"/>
      <c r="BR46" s="132"/>
      <c r="BS46" s="129"/>
      <c r="BT46" s="129"/>
      <c r="BU46" s="129"/>
      <c r="BV46" s="97"/>
      <c r="BW46" s="129"/>
      <c r="BX46" s="129"/>
      <c r="BY46" s="97"/>
      <c r="BZ46" s="129"/>
      <c r="CA46" s="130"/>
      <c r="CB46" s="129"/>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x14ac:dyDescent="0.3">
      <c r="A47" s="309">
        <v>8</v>
      </c>
      <c r="B47" s="310"/>
      <c r="C47" s="310"/>
      <c r="D47" s="310"/>
      <c r="E47" s="335"/>
      <c r="F47" s="310"/>
      <c r="G47" s="310"/>
      <c r="H47" s="310"/>
      <c r="I47" s="310"/>
      <c r="J47" s="309"/>
      <c r="K47" s="336" t="str">
        <f>IF(J47&lt;=0,"",IF(J47&lt;=2,"Muy Baja",IF(J47&lt;=24,"Baja",IF(J47&lt;=500,"Media",IF(J47&lt;=5000,"Alta","Muy Alta")))))</f>
        <v/>
      </c>
      <c r="L47" s="333" t="str">
        <f>IF(K47="","",IF(K47="Muy Baja",0.2,IF(K47="Baja",0.4,IF(K47="Media",0.6,IF(K47="Alta",0.8,IF(K47="Muy Alta",1,))))))</f>
        <v/>
      </c>
      <c r="M47" s="331"/>
      <c r="N47" s="331">
        <f ca="1">IF(NOT(ISERROR(MATCH(M47,'Tabla Impacto'!$B$221:$B$223,0))),'Tabla Impacto'!$F$223&amp;"Por favor no seleccionar los criterios de impacto(Afectación Económica o presupuestal y Pérdida Reputacional)",M47)</f>
        <v>0</v>
      </c>
      <c r="O47" s="332" t="str">
        <f ca="1">IF(OR(N47='Tabla Impacto'!$C$11,N47='Tabla Impacto'!$D$11),"Leve",IF(OR(N47='Tabla Impacto'!$C$12,N47='Tabla Impacto'!$D$12),"Menor",IF(OR(N47='Tabla Impacto'!$C$13,N47='Tabla Impacto'!$D$13),"Moderado",IF(OR(N47='Tabla Impacto'!$C$14,N47='Tabla Impacto'!$D$14),"Mayor",IF(OR(N47='Tabla Impacto'!$C$15,N47='Tabla Impacto'!$D$15),"Catastrófico","")))))</f>
        <v/>
      </c>
      <c r="P47" s="333" t="str">
        <f ca="1">IF(O47="","",IF(O47="Leve",0.2,IF(O47="Menor",0.4,IF(O47="Moderado",0.6,IF(O47="Mayor",0.8,IF(O47="Catastrófico",1,))))))</f>
        <v/>
      </c>
      <c r="Q47" s="334"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5">
        <v>1</v>
      </c>
      <c r="S47" s="178"/>
      <c r="T47" s="131" t="str">
        <f t="shared" si="14"/>
        <v/>
      </c>
      <c r="U47" s="131"/>
      <c r="V47" s="131"/>
      <c r="W47" s="131"/>
      <c r="X47" s="131"/>
      <c r="Y47" s="179"/>
      <c r="Z47" s="179"/>
      <c r="AA47" s="95" t="str">
        <f t="shared" si="11"/>
        <v/>
      </c>
      <c r="AB47" s="179"/>
      <c r="AC47" s="179"/>
      <c r="AD47" s="179"/>
      <c r="AE47" s="146" t="str">
        <f>IFERROR(IF(T47="Probabilidad",(L47-(+L47*AA47)),IF(T47="Impacto",L47,"")),"")</f>
        <v/>
      </c>
      <c r="AF47" s="128" t="str">
        <f>IFERROR(IF(AE47="","",IF(AE47&lt;=0.2,"Muy Baja",IF(AE47&lt;=0.4,"Baja",IF(AE47&lt;=0.6,"Media",IF(AE47&lt;=0.8,"Alta","Muy Alta"))))),"")</f>
        <v/>
      </c>
      <c r="AG47" s="95" t="str">
        <f t="shared" si="12"/>
        <v/>
      </c>
      <c r="AH47" s="128" t="str">
        <f>IFERROR(IF(AI47="","",IF(AI47&lt;=0.2,"Leve",IF(AI47&lt;=0.4,"Menor",IF(AI47&lt;=0.6,"Moderado",IF(AI47&lt;=0.8,"Mayor","Catastrófico"))))),"")</f>
        <v/>
      </c>
      <c r="AI47" s="95" t="str">
        <f>IFERROR(IF(T47="Impacto",(P47-(+P47*AA47)),IF(T47="Probabilidad",P47,"")),"")</f>
        <v/>
      </c>
      <c r="AJ47" s="96" t="str">
        <f t="shared" si="13"/>
        <v/>
      </c>
      <c r="AK47" s="317"/>
      <c r="AL47" s="176"/>
      <c r="AM47" s="175"/>
      <c r="AN47" s="184"/>
      <c r="AO47" s="97"/>
      <c r="AP47" s="129"/>
      <c r="AQ47" s="184"/>
      <c r="AR47" s="176"/>
      <c r="AS47" s="184"/>
      <c r="AT47" s="176"/>
      <c r="AU47" s="97"/>
      <c r="AV47" s="129"/>
      <c r="AW47" s="130"/>
      <c r="AX47" s="176"/>
      <c r="AY47" s="176"/>
      <c r="AZ47" s="175"/>
      <c r="BA47" s="184"/>
      <c r="BB47" s="184"/>
      <c r="BC47" s="176"/>
      <c r="BD47" s="176"/>
      <c r="BE47" s="175"/>
      <c r="BF47" s="184"/>
      <c r="BG47" s="184"/>
      <c r="BH47" s="176"/>
      <c r="BI47" s="176"/>
      <c r="BJ47" s="175"/>
      <c r="BK47" s="184"/>
      <c r="BL47" s="184"/>
      <c r="BM47" s="129"/>
      <c r="BN47" s="129"/>
      <c r="BO47" s="130"/>
      <c r="BP47" s="97"/>
      <c r="BQ47" s="97"/>
      <c r="BR47" s="132"/>
      <c r="BS47" s="129"/>
      <c r="BT47" s="129"/>
      <c r="BU47" s="129"/>
      <c r="BV47" s="97"/>
      <c r="BW47" s="129"/>
      <c r="BX47" s="129"/>
      <c r="BY47" s="97"/>
      <c r="BZ47" s="129"/>
      <c r="CA47" s="130"/>
      <c r="CB47" s="129"/>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x14ac:dyDescent="0.3">
      <c r="A48" s="309"/>
      <c r="B48" s="310"/>
      <c r="C48" s="310"/>
      <c r="D48" s="310"/>
      <c r="E48" s="335"/>
      <c r="F48" s="310"/>
      <c r="G48" s="310"/>
      <c r="H48" s="310"/>
      <c r="I48" s="310"/>
      <c r="J48" s="309"/>
      <c r="K48" s="336"/>
      <c r="L48" s="333"/>
      <c r="M48" s="323"/>
      <c r="N48" s="323"/>
      <c r="O48" s="323"/>
      <c r="P48" s="333"/>
      <c r="Q48" s="334"/>
      <c r="R48" s="175">
        <v>2</v>
      </c>
      <c r="S48" s="178"/>
      <c r="T48" s="131" t="str">
        <f t="shared" si="14"/>
        <v/>
      </c>
      <c r="U48" s="131"/>
      <c r="V48" s="131"/>
      <c r="W48" s="131"/>
      <c r="X48" s="131"/>
      <c r="Y48" s="179"/>
      <c r="Z48" s="179"/>
      <c r="AA48" s="95" t="str">
        <f t="shared" si="11"/>
        <v/>
      </c>
      <c r="AB48" s="179"/>
      <c r="AC48" s="179"/>
      <c r="AD48" s="179"/>
      <c r="AE48" s="146" t="str">
        <f>IFERROR(IF(AND(T47="Probabilidad",T48="Probabilidad"),(AG47-(+AG47*AA48)),IF(T48="Probabilidad",(L47-(+L47*AA48)),IF(T48="Impacto",AG47,""))),"")</f>
        <v/>
      </c>
      <c r="AF48" s="128" t="str">
        <f t="shared" si="4"/>
        <v/>
      </c>
      <c r="AG48" s="95" t="str">
        <f t="shared" si="12"/>
        <v/>
      </c>
      <c r="AH48" s="128" t="str">
        <f t="shared" si="5"/>
        <v/>
      </c>
      <c r="AI48" s="95" t="str">
        <f>IFERROR(IF(AND(T47="Impacto",T48="Impacto"),(AI41-(+AI41*AA48)),IF(T48="Impacto",($P$47-(+$P$47*AA48)),IF(T48="Probabilidad",AI41,""))),"")</f>
        <v/>
      </c>
      <c r="AJ48" s="96" t="str">
        <f t="shared" si="13"/>
        <v/>
      </c>
      <c r="AK48" s="318"/>
      <c r="AL48" s="176"/>
      <c r="AM48" s="175"/>
      <c r="AN48" s="184"/>
      <c r="AO48" s="97"/>
      <c r="AP48" s="129"/>
      <c r="AQ48" s="184"/>
      <c r="AR48" s="176"/>
      <c r="AS48" s="184"/>
      <c r="AT48" s="176"/>
      <c r="AU48" s="97"/>
      <c r="AV48" s="129"/>
      <c r="AW48" s="130"/>
      <c r="AX48" s="176"/>
      <c r="AY48" s="176"/>
      <c r="AZ48" s="175"/>
      <c r="BA48" s="184"/>
      <c r="BB48" s="184"/>
      <c r="BC48" s="176"/>
      <c r="BD48" s="176"/>
      <c r="BE48" s="175"/>
      <c r="BF48" s="184"/>
      <c r="BG48" s="184"/>
      <c r="BH48" s="176"/>
      <c r="BI48" s="176"/>
      <c r="BJ48" s="175"/>
      <c r="BK48" s="184"/>
      <c r="BL48" s="184"/>
      <c r="BM48" s="129"/>
      <c r="BN48" s="129"/>
      <c r="BO48" s="130"/>
      <c r="BP48" s="97"/>
      <c r="BQ48" s="97"/>
      <c r="BR48" s="132"/>
      <c r="BS48" s="129"/>
      <c r="BT48" s="129"/>
      <c r="BU48" s="129"/>
      <c r="BV48" s="97"/>
      <c r="BW48" s="129"/>
      <c r="BX48" s="129"/>
      <c r="BY48" s="97"/>
      <c r="BZ48" s="129"/>
      <c r="CA48" s="130"/>
      <c r="CB48" s="129"/>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x14ac:dyDescent="0.3">
      <c r="A49" s="309"/>
      <c r="B49" s="310"/>
      <c r="C49" s="310"/>
      <c r="D49" s="310"/>
      <c r="E49" s="335"/>
      <c r="F49" s="310"/>
      <c r="G49" s="310"/>
      <c r="H49" s="310"/>
      <c r="I49" s="310"/>
      <c r="J49" s="309"/>
      <c r="K49" s="336"/>
      <c r="L49" s="333"/>
      <c r="M49" s="323"/>
      <c r="N49" s="323"/>
      <c r="O49" s="323"/>
      <c r="P49" s="333"/>
      <c r="Q49" s="334"/>
      <c r="R49" s="175">
        <v>3</v>
      </c>
      <c r="S49" s="192"/>
      <c r="T49" s="131" t="str">
        <f t="shared" si="14"/>
        <v/>
      </c>
      <c r="U49" s="131"/>
      <c r="V49" s="131"/>
      <c r="W49" s="131"/>
      <c r="X49" s="131"/>
      <c r="Y49" s="179"/>
      <c r="Z49" s="179"/>
      <c r="AA49" s="95" t="str">
        <f t="shared" si="11"/>
        <v/>
      </c>
      <c r="AB49" s="179"/>
      <c r="AC49" s="179"/>
      <c r="AD49" s="179"/>
      <c r="AE49" s="146" t="str">
        <f>IFERROR(IF(AND(T48="Probabilidad",T49="Probabilidad"),(AG48-(+AG48*AA49)),IF(AND(T48="Impacto",T49="Probabilidad"),(AG47-(+AG47*AA49)),IF(T49="Impacto",AG48,""))),"")</f>
        <v/>
      </c>
      <c r="AF49" s="128" t="str">
        <f t="shared" si="4"/>
        <v/>
      </c>
      <c r="AG49" s="95" t="str">
        <f t="shared" si="12"/>
        <v/>
      </c>
      <c r="AH49" s="128" t="str">
        <f t="shared" si="5"/>
        <v/>
      </c>
      <c r="AI49" s="95" t="str">
        <f>IFERROR(IF(AND(T48="Impacto",T49="Impacto"),(AI48-(+AI48*AA49)),IF(AND(T48="Probabilidad",T49="Impacto"),(AI47-(+AI47*AA49)),IF(T49="Probabilidad",AI48,""))),"")</f>
        <v/>
      </c>
      <c r="AJ49" s="96" t="str">
        <f t="shared" si="13"/>
        <v/>
      </c>
      <c r="AK49" s="318"/>
      <c r="AL49" s="176"/>
      <c r="AM49" s="175"/>
      <c r="AN49" s="184"/>
      <c r="AO49" s="97"/>
      <c r="AP49" s="129"/>
      <c r="AQ49" s="184"/>
      <c r="AR49" s="176"/>
      <c r="AS49" s="184"/>
      <c r="AT49" s="176"/>
      <c r="AU49" s="97"/>
      <c r="AV49" s="129"/>
      <c r="AW49" s="130"/>
      <c r="AX49" s="176"/>
      <c r="AY49" s="176"/>
      <c r="AZ49" s="175"/>
      <c r="BA49" s="184"/>
      <c r="BB49" s="184"/>
      <c r="BC49" s="176"/>
      <c r="BD49" s="176"/>
      <c r="BE49" s="175"/>
      <c r="BF49" s="184"/>
      <c r="BG49" s="184"/>
      <c r="BH49" s="176"/>
      <c r="BI49" s="176"/>
      <c r="BJ49" s="175"/>
      <c r="BK49" s="184"/>
      <c r="BL49" s="184"/>
      <c r="BM49" s="129"/>
      <c r="BN49" s="129"/>
      <c r="BO49" s="130"/>
      <c r="BP49" s="97"/>
      <c r="BQ49" s="97"/>
      <c r="BR49" s="132"/>
      <c r="BS49" s="129"/>
      <c r="BT49" s="129"/>
      <c r="BU49" s="129"/>
      <c r="BV49" s="97"/>
      <c r="BW49" s="129"/>
      <c r="BX49" s="129"/>
      <c r="BY49" s="97"/>
      <c r="BZ49" s="129"/>
      <c r="CA49" s="130"/>
      <c r="CB49" s="129"/>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x14ac:dyDescent="0.3">
      <c r="A50" s="309"/>
      <c r="B50" s="310"/>
      <c r="C50" s="310"/>
      <c r="D50" s="310"/>
      <c r="E50" s="335"/>
      <c r="F50" s="310"/>
      <c r="G50" s="310"/>
      <c r="H50" s="310"/>
      <c r="I50" s="310"/>
      <c r="J50" s="309"/>
      <c r="K50" s="336"/>
      <c r="L50" s="333"/>
      <c r="M50" s="323"/>
      <c r="N50" s="323"/>
      <c r="O50" s="323"/>
      <c r="P50" s="333"/>
      <c r="Q50" s="334"/>
      <c r="R50" s="175">
        <v>4</v>
      </c>
      <c r="S50" s="178"/>
      <c r="T50" s="131" t="str">
        <f t="shared" si="14"/>
        <v/>
      </c>
      <c r="U50" s="131"/>
      <c r="V50" s="131"/>
      <c r="W50" s="131"/>
      <c r="X50" s="131"/>
      <c r="Y50" s="179"/>
      <c r="Z50" s="179"/>
      <c r="AA50" s="95" t="str">
        <f t="shared" si="11"/>
        <v/>
      </c>
      <c r="AB50" s="179"/>
      <c r="AC50" s="179"/>
      <c r="AD50" s="179"/>
      <c r="AE50" s="146" t="str">
        <f>IFERROR(IF(AND(T49="Probabilidad",T50="Probabilidad"),(AG49-(+AG49*AA50)),IF(AND(T49="Impacto",T50="Probabilidad"),(AG48-(+AG48*AA50)),IF(T50="Impacto",AG49,""))),"")</f>
        <v/>
      </c>
      <c r="AF50" s="128" t="str">
        <f t="shared" si="4"/>
        <v/>
      </c>
      <c r="AG50" s="95" t="str">
        <f t="shared" si="12"/>
        <v/>
      </c>
      <c r="AH50" s="128" t="str">
        <f t="shared" si="5"/>
        <v/>
      </c>
      <c r="AI50" s="95" t="str">
        <f>IFERROR(IF(AND(T49="Impacto",T50="Impacto"),(AI49-(+AI49*AA50)),IF(AND(T49="Probabilidad",T50="Impacto"),(AI48-(+AI48*AA50)),IF(T50="Probabilidad",AI49,""))),"")</f>
        <v/>
      </c>
      <c r="AJ50" s="96" t="str">
        <f t="shared" si="13"/>
        <v/>
      </c>
      <c r="AK50" s="318"/>
      <c r="AL50" s="176"/>
      <c r="AM50" s="175"/>
      <c r="AN50" s="184"/>
      <c r="AO50" s="97"/>
      <c r="AP50" s="129"/>
      <c r="AQ50" s="184"/>
      <c r="AR50" s="176"/>
      <c r="AS50" s="184"/>
      <c r="AT50" s="176"/>
      <c r="AU50" s="97"/>
      <c r="AV50" s="129"/>
      <c r="AW50" s="130"/>
      <c r="AX50" s="176"/>
      <c r="AY50" s="176"/>
      <c r="AZ50" s="175"/>
      <c r="BA50" s="184"/>
      <c r="BB50" s="184"/>
      <c r="BC50" s="176"/>
      <c r="BD50" s="176"/>
      <c r="BE50" s="175"/>
      <c r="BF50" s="184"/>
      <c r="BG50" s="184"/>
      <c r="BH50" s="176"/>
      <c r="BI50" s="176"/>
      <c r="BJ50" s="175"/>
      <c r="BK50" s="184"/>
      <c r="BL50" s="184"/>
      <c r="BM50" s="129"/>
      <c r="BN50" s="129"/>
      <c r="BO50" s="130"/>
      <c r="BP50" s="97"/>
      <c r="BQ50" s="97"/>
      <c r="BR50" s="132"/>
      <c r="BS50" s="129"/>
      <c r="BT50" s="129"/>
      <c r="BU50" s="129"/>
      <c r="BV50" s="97"/>
      <c r="BW50" s="129"/>
      <c r="BX50" s="129"/>
      <c r="BY50" s="97"/>
      <c r="BZ50" s="129"/>
      <c r="CA50" s="130"/>
      <c r="CB50" s="129"/>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x14ac:dyDescent="0.3">
      <c r="A51" s="309"/>
      <c r="B51" s="310"/>
      <c r="C51" s="310"/>
      <c r="D51" s="310"/>
      <c r="E51" s="335"/>
      <c r="F51" s="310"/>
      <c r="G51" s="310"/>
      <c r="H51" s="310"/>
      <c r="I51" s="310"/>
      <c r="J51" s="309"/>
      <c r="K51" s="336"/>
      <c r="L51" s="333"/>
      <c r="M51" s="323"/>
      <c r="N51" s="323"/>
      <c r="O51" s="323"/>
      <c r="P51" s="333"/>
      <c r="Q51" s="334"/>
      <c r="R51" s="175">
        <v>5</v>
      </c>
      <c r="S51" s="178"/>
      <c r="T51" s="131" t="str">
        <f t="shared" si="14"/>
        <v/>
      </c>
      <c r="U51" s="131"/>
      <c r="V51" s="131"/>
      <c r="W51" s="131"/>
      <c r="X51" s="131"/>
      <c r="Y51" s="179"/>
      <c r="Z51" s="179"/>
      <c r="AA51" s="95" t="str">
        <f t="shared" si="11"/>
        <v/>
      </c>
      <c r="AB51" s="179"/>
      <c r="AC51" s="179"/>
      <c r="AD51" s="179"/>
      <c r="AE51" s="146" t="str">
        <f>IFERROR(IF(AND(T50="Probabilidad",T51="Probabilidad"),(AG50-(+AG50*AA51)),IF(AND(T50="Impacto",T51="Probabilidad"),(AG49-(+AG49*AA51)),IF(T51="Impacto",AG50,""))),"")</f>
        <v/>
      </c>
      <c r="AF51" s="128" t="str">
        <f t="shared" si="4"/>
        <v/>
      </c>
      <c r="AG51" s="95" t="str">
        <f t="shared" si="12"/>
        <v/>
      </c>
      <c r="AH51" s="128" t="str">
        <f t="shared" si="5"/>
        <v/>
      </c>
      <c r="AI51" s="95" t="str">
        <f>IFERROR(IF(AND(T50="Impacto",T51="Impacto"),(AI50-(+AI50*AA51)),IF(AND(T50="Probabilidad",T51="Impacto"),(AI49-(+AI49*AA51)),IF(T51="Probabilidad",AI50,""))),"")</f>
        <v/>
      </c>
      <c r="AJ51" s="96" t="str">
        <f t="shared" si="13"/>
        <v/>
      </c>
      <c r="AK51" s="318"/>
      <c r="AL51" s="176"/>
      <c r="AM51" s="175"/>
      <c r="AN51" s="184"/>
      <c r="AO51" s="97"/>
      <c r="AP51" s="129"/>
      <c r="AQ51" s="184"/>
      <c r="AR51" s="176"/>
      <c r="AS51" s="184"/>
      <c r="AT51" s="176"/>
      <c r="AU51" s="97"/>
      <c r="AV51" s="129"/>
      <c r="AW51" s="130"/>
      <c r="AX51" s="176"/>
      <c r="AY51" s="176"/>
      <c r="AZ51" s="175"/>
      <c r="BA51" s="184"/>
      <c r="BB51" s="184"/>
      <c r="BC51" s="129"/>
      <c r="BD51" s="129"/>
      <c r="BE51" s="130"/>
      <c r="BF51" s="97"/>
      <c r="BG51" s="97"/>
      <c r="BH51" s="176"/>
      <c r="BI51" s="176"/>
      <c r="BJ51" s="175"/>
      <c r="BK51" s="184"/>
      <c r="BL51" s="184"/>
      <c r="BM51" s="129"/>
      <c r="BN51" s="129"/>
      <c r="BO51" s="130"/>
      <c r="BP51" s="97"/>
      <c r="BQ51" s="97"/>
      <c r="BR51" s="132"/>
      <c r="BS51" s="129"/>
      <c r="BT51" s="129"/>
      <c r="BU51" s="129"/>
      <c r="BV51" s="97"/>
      <c r="BW51" s="129"/>
      <c r="BX51" s="129"/>
      <c r="BY51" s="97"/>
      <c r="BZ51" s="129"/>
      <c r="CA51" s="130"/>
      <c r="CB51" s="129"/>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x14ac:dyDescent="0.3">
      <c r="A52" s="309"/>
      <c r="B52" s="310"/>
      <c r="C52" s="310"/>
      <c r="D52" s="310"/>
      <c r="E52" s="335"/>
      <c r="F52" s="310"/>
      <c r="G52" s="310"/>
      <c r="H52" s="310"/>
      <c r="I52" s="310"/>
      <c r="J52" s="309"/>
      <c r="K52" s="336"/>
      <c r="L52" s="333"/>
      <c r="M52" s="324"/>
      <c r="N52" s="324"/>
      <c r="O52" s="324"/>
      <c r="P52" s="333"/>
      <c r="Q52" s="334"/>
      <c r="R52" s="175">
        <v>6</v>
      </c>
      <c r="S52" s="178"/>
      <c r="T52" s="131" t="str">
        <f t="shared" si="14"/>
        <v/>
      </c>
      <c r="U52" s="131"/>
      <c r="V52" s="131"/>
      <c r="W52" s="131"/>
      <c r="X52" s="131"/>
      <c r="Y52" s="179"/>
      <c r="Z52" s="179"/>
      <c r="AA52" s="95" t="str">
        <f t="shared" si="11"/>
        <v/>
      </c>
      <c r="AB52" s="179"/>
      <c r="AC52" s="179"/>
      <c r="AD52" s="179"/>
      <c r="AE52" s="146" t="str">
        <f>IFERROR(IF(AND(T51="Probabilidad",T52="Probabilidad"),(AG51-(+AG51*AA52)),IF(AND(T51="Impacto",T52="Probabilidad"),(AG50-(+AG50*AA52)),IF(T52="Impacto",AG51,""))),"")</f>
        <v/>
      </c>
      <c r="AF52" s="128" t="str">
        <f t="shared" si="4"/>
        <v/>
      </c>
      <c r="AG52" s="95" t="str">
        <f t="shared" si="12"/>
        <v/>
      </c>
      <c r="AH52" s="128" t="str">
        <f t="shared" si="5"/>
        <v/>
      </c>
      <c r="AI52" s="95" t="str">
        <f>IFERROR(IF(AND(T51="Impacto",T52="Impacto"),(AI51-(+AI51*AA52)),IF(AND(T51="Probabilidad",T52="Impacto"),(AI50-(+AI50*AA52)),IF(T52="Probabilidad",AI51,""))),"")</f>
        <v/>
      </c>
      <c r="AJ52" s="96" t="str">
        <f t="shared" si="13"/>
        <v/>
      </c>
      <c r="AK52" s="319"/>
      <c r="AL52" s="176"/>
      <c r="AM52" s="175"/>
      <c r="AN52" s="184"/>
      <c r="AO52" s="97"/>
      <c r="AP52" s="129"/>
      <c r="AQ52" s="184"/>
      <c r="AR52" s="176"/>
      <c r="AS52" s="184"/>
      <c r="AT52" s="176"/>
      <c r="AU52" s="97"/>
      <c r="AV52" s="129"/>
      <c r="AW52" s="130"/>
      <c r="AX52" s="176"/>
      <c r="AY52" s="176"/>
      <c r="AZ52" s="175"/>
      <c r="BA52" s="184"/>
      <c r="BB52" s="184"/>
      <c r="BC52" s="129"/>
      <c r="BD52" s="129"/>
      <c r="BE52" s="130"/>
      <c r="BF52" s="97"/>
      <c r="BG52" s="97"/>
      <c r="BH52" s="176"/>
      <c r="BI52" s="176"/>
      <c r="BJ52" s="175"/>
      <c r="BK52" s="184"/>
      <c r="BL52" s="184"/>
      <c r="BM52" s="129"/>
      <c r="BN52" s="129"/>
      <c r="BO52" s="130"/>
      <c r="BP52" s="97"/>
      <c r="BQ52" s="97"/>
      <c r="BR52" s="132"/>
      <c r="BS52" s="129"/>
      <c r="BT52" s="129"/>
      <c r="BU52" s="129"/>
      <c r="BV52" s="97"/>
      <c r="BW52" s="129"/>
      <c r="BX52" s="129"/>
      <c r="BY52" s="97"/>
      <c r="BZ52" s="129"/>
      <c r="CA52" s="130"/>
      <c r="CB52" s="129"/>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x14ac:dyDescent="0.3">
      <c r="A53" s="309">
        <v>9</v>
      </c>
      <c r="B53" s="310"/>
      <c r="C53" s="310"/>
      <c r="D53" s="310"/>
      <c r="E53" s="335"/>
      <c r="F53" s="310"/>
      <c r="G53" s="310"/>
      <c r="H53" s="310"/>
      <c r="I53" s="310"/>
      <c r="J53" s="309"/>
      <c r="K53" s="336" t="str">
        <f>IF(J53&lt;=0,"",IF(J53&lt;=2,"Muy Baja",IF(J53&lt;=24,"Baja",IF(J53&lt;=500,"Media",IF(J53&lt;=5000,"Alta","Muy Alta")))))</f>
        <v/>
      </c>
      <c r="L53" s="333" t="str">
        <f>IF(K53="","",IF(K53="Muy Baja",0.2,IF(K53="Baja",0.4,IF(K53="Media",0.6,IF(K53="Alta",0.8,IF(K53="Muy Alta",1,))))))</f>
        <v/>
      </c>
      <c r="M53" s="331"/>
      <c r="N53" s="331">
        <f ca="1">IF(NOT(ISERROR(MATCH(M53,'Tabla Impacto'!$B$221:$B$223,0))),'Tabla Impacto'!$F$223&amp;"Por favor no seleccionar los criterios de impacto(Afectación Económica o presupuestal y Pérdida Reputacional)",M53)</f>
        <v>0</v>
      </c>
      <c r="O53" s="332" t="str">
        <f ca="1">IF(OR(N53='Tabla Impacto'!$C$11,N53='Tabla Impacto'!$D$11),"Leve",IF(OR(N53='Tabla Impacto'!$C$12,N53='Tabla Impacto'!$D$12),"Menor",IF(OR(N53='Tabla Impacto'!$C$13,N53='Tabla Impacto'!$D$13),"Moderado",IF(OR(N53='Tabla Impacto'!$C$14,N53='Tabla Impacto'!$D$14),"Mayor",IF(OR(N53='Tabla Impacto'!$C$15,N53='Tabla Impacto'!$D$15),"Catastrófico","")))))</f>
        <v/>
      </c>
      <c r="P53" s="333" t="str">
        <f ca="1">IF(O53="","",IF(O53="Leve",0.2,IF(O53="Menor",0.4,IF(O53="Moderado",0.6,IF(O53="Mayor",0.8,IF(O53="Catastrófico",1,))))))</f>
        <v/>
      </c>
      <c r="Q53" s="334"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5">
        <v>1</v>
      </c>
      <c r="S53" s="178"/>
      <c r="T53" s="131" t="str">
        <f t="shared" si="14"/>
        <v/>
      </c>
      <c r="U53" s="131"/>
      <c r="V53" s="131"/>
      <c r="W53" s="131"/>
      <c r="X53" s="131"/>
      <c r="Y53" s="179"/>
      <c r="Z53" s="179"/>
      <c r="AA53" s="95" t="str">
        <f t="shared" si="11"/>
        <v/>
      </c>
      <c r="AB53" s="179"/>
      <c r="AC53" s="179"/>
      <c r="AD53" s="179"/>
      <c r="AE53" s="146" t="str">
        <f>IFERROR(IF(T53="Probabilidad",(L53-(+L53*AA53)),IF(T53="Impacto",L53,"")),"")</f>
        <v/>
      </c>
      <c r="AF53" s="128" t="str">
        <f>IFERROR(IF(AE53="","",IF(AE53&lt;=0.2,"Muy Baja",IF(AE53&lt;=0.4,"Baja",IF(AE53&lt;=0.6,"Media",IF(AE53&lt;=0.8,"Alta","Muy Alta"))))),"")</f>
        <v/>
      </c>
      <c r="AG53" s="95" t="str">
        <f t="shared" si="12"/>
        <v/>
      </c>
      <c r="AH53" s="128" t="str">
        <f>IFERROR(IF(AI53="","",IF(AI53&lt;=0.2,"Leve",IF(AI53&lt;=0.4,"Menor",IF(AI53&lt;=0.6,"Moderado",IF(AI53&lt;=0.8,"Mayor","Catastrófico"))))),"")</f>
        <v/>
      </c>
      <c r="AI53" s="95" t="str">
        <f>IFERROR(IF(T53="Impacto",(P53-(+P53*AA53)),IF(T53="Probabilidad",P53,"")),"")</f>
        <v/>
      </c>
      <c r="AJ53" s="96" t="str">
        <f t="shared" si="13"/>
        <v/>
      </c>
      <c r="AK53" s="317"/>
      <c r="AL53" s="176"/>
      <c r="AM53" s="175"/>
      <c r="AN53" s="184"/>
      <c r="AO53" s="97"/>
      <c r="AP53" s="129"/>
      <c r="AQ53" s="184"/>
      <c r="AR53" s="176"/>
      <c r="AS53" s="184"/>
      <c r="AT53" s="176"/>
      <c r="AU53" s="97"/>
      <c r="AV53" s="129"/>
      <c r="AW53" s="130"/>
      <c r="AX53" s="176"/>
      <c r="AY53" s="176"/>
      <c r="AZ53" s="175"/>
      <c r="BA53" s="184"/>
      <c r="BB53" s="184"/>
      <c r="BC53" s="129"/>
      <c r="BD53" s="129"/>
      <c r="BE53" s="130"/>
      <c r="BF53" s="97"/>
      <c r="BG53" s="97"/>
      <c r="BH53" s="176"/>
      <c r="BI53" s="176"/>
      <c r="BJ53" s="175"/>
      <c r="BK53" s="184"/>
      <c r="BL53" s="184"/>
      <c r="BM53" s="129"/>
      <c r="BN53" s="129"/>
      <c r="BO53" s="130"/>
      <c r="BP53" s="97"/>
      <c r="BQ53" s="97"/>
      <c r="BR53" s="132"/>
      <c r="BS53" s="129"/>
      <c r="BT53" s="129"/>
      <c r="BU53" s="129"/>
      <c r="BV53" s="97"/>
      <c r="BW53" s="129"/>
      <c r="BX53" s="129"/>
      <c r="BY53" s="97"/>
      <c r="BZ53" s="129"/>
      <c r="CA53" s="130"/>
      <c r="CB53" s="129"/>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x14ac:dyDescent="0.3">
      <c r="A54" s="309"/>
      <c r="B54" s="310"/>
      <c r="C54" s="310"/>
      <c r="D54" s="310"/>
      <c r="E54" s="335"/>
      <c r="F54" s="310"/>
      <c r="G54" s="310"/>
      <c r="H54" s="310"/>
      <c r="I54" s="310"/>
      <c r="J54" s="309"/>
      <c r="K54" s="336"/>
      <c r="L54" s="333"/>
      <c r="M54" s="323"/>
      <c r="N54" s="323"/>
      <c r="O54" s="323"/>
      <c r="P54" s="333"/>
      <c r="Q54" s="334"/>
      <c r="R54" s="175">
        <v>2</v>
      </c>
      <c r="S54" s="178"/>
      <c r="T54" s="131" t="str">
        <f t="shared" si="14"/>
        <v/>
      </c>
      <c r="U54" s="131"/>
      <c r="V54" s="131"/>
      <c r="W54" s="131"/>
      <c r="X54" s="131"/>
      <c r="Y54" s="179"/>
      <c r="Z54" s="179"/>
      <c r="AA54" s="95" t="str">
        <f t="shared" si="11"/>
        <v/>
      </c>
      <c r="AB54" s="179"/>
      <c r="AC54" s="179"/>
      <c r="AD54" s="179"/>
      <c r="AE54" s="146" t="str">
        <f>IFERROR(IF(AND(T53="Probabilidad",T54="Probabilidad"),(AG53-(+AG53*AA54)),IF(T54="Probabilidad",(L53-(+L53*AA54)),IF(T54="Impacto",AG53,""))),"")</f>
        <v/>
      </c>
      <c r="AF54" s="128" t="str">
        <f t="shared" si="4"/>
        <v/>
      </c>
      <c r="AG54" s="95" t="str">
        <f t="shared" si="12"/>
        <v/>
      </c>
      <c r="AH54" s="128" t="str">
        <f t="shared" si="5"/>
        <v/>
      </c>
      <c r="AI54" s="95" t="str">
        <f>IFERROR(IF(AND(T53="Impacto",T54="Impacto"),(AI47-(+AI47*AA54)),IF(T54="Impacto",($P$53-(+$P$53*AA54)),IF(T54="Probabilidad",AI47,""))),"")</f>
        <v/>
      </c>
      <c r="AJ54" s="96" t="str">
        <f t="shared" si="13"/>
        <v/>
      </c>
      <c r="AK54" s="318"/>
      <c r="AL54" s="176"/>
      <c r="AM54" s="175"/>
      <c r="AN54" s="184"/>
      <c r="AO54" s="97"/>
      <c r="AP54" s="129"/>
      <c r="AQ54" s="184"/>
      <c r="AR54" s="176"/>
      <c r="AS54" s="184"/>
      <c r="AT54" s="176"/>
      <c r="AU54" s="97"/>
      <c r="AV54" s="129"/>
      <c r="AW54" s="130"/>
      <c r="AX54" s="176"/>
      <c r="AY54" s="176"/>
      <c r="AZ54" s="175"/>
      <c r="BA54" s="184"/>
      <c r="BB54" s="184"/>
      <c r="BC54" s="129"/>
      <c r="BD54" s="129"/>
      <c r="BE54" s="130"/>
      <c r="BF54" s="97"/>
      <c r="BG54" s="97"/>
      <c r="BH54" s="176"/>
      <c r="BI54" s="176"/>
      <c r="BJ54" s="175"/>
      <c r="BK54" s="184"/>
      <c r="BL54" s="184"/>
      <c r="BM54" s="129"/>
      <c r="BN54" s="129"/>
      <c r="BO54" s="130"/>
      <c r="BP54" s="97"/>
      <c r="BQ54" s="97"/>
      <c r="BR54" s="132"/>
      <c r="BS54" s="129"/>
      <c r="BT54" s="129"/>
      <c r="BU54" s="129"/>
      <c r="BV54" s="97"/>
      <c r="BW54" s="129"/>
      <c r="BX54" s="129"/>
      <c r="BY54" s="97"/>
      <c r="BZ54" s="129"/>
      <c r="CA54" s="130"/>
      <c r="CB54" s="129"/>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x14ac:dyDescent="0.3">
      <c r="A55" s="309"/>
      <c r="B55" s="310"/>
      <c r="C55" s="310"/>
      <c r="D55" s="310"/>
      <c r="E55" s="335"/>
      <c r="F55" s="310"/>
      <c r="G55" s="310"/>
      <c r="H55" s="310"/>
      <c r="I55" s="310"/>
      <c r="J55" s="309"/>
      <c r="K55" s="336"/>
      <c r="L55" s="333"/>
      <c r="M55" s="323"/>
      <c r="N55" s="323"/>
      <c r="O55" s="323"/>
      <c r="P55" s="333"/>
      <c r="Q55" s="334"/>
      <c r="R55" s="175">
        <v>3</v>
      </c>
      <c r="S55" s="192"/>
      <c r="T55" s="131" t="str">
        <f t="shared" si="14"/>
        <v/>
      </c>
      <c r="U55" s="131"/>
      <c r="V55" s="131"/>
      <c r="W55" s="131"/>
      <c r="X55" s="131"/>
      <c r="Y55" s="179"/>
      <c r="Z55" s="179"/>
      <c r="AA55" s="95" t="str">
        <f t="shared" si="11"/>
        <v/>
      </c>
      <c r="AB55" s="179"/>
      <c r="AC55" s="179"/>
      <c r="AD55" s="179"/>
      <c r="AE55" s="146" t="str">
        <f>IFERROR(IF(AND(T54="Probabilidad",T55="Probabilidad"),(AG54-(+AG54*AA55)),IF(AND(T54="Impacto",T55="Probabilidad"),(AG53-(+AG53*AA55)),IF(T55="Impacto",AG54,""))),"")</f>
        <v/>
      </c>
      <c r="AF55" s="128" t="str">
        <f t="shared" si="4"/>
        <v/>
      </c>
      <c r="AG55" s="95" t="str">
        <f t="shared" si="12"/>
        <v/>
      </c>
      <c r="AH55" s="128" t="str">
        <f t="shared" si="5"/>
        <v/>
      </c>
      <c r="AI55" s="95" t="str">
        <f>IFERROR(IF(AND(T54="Impacto",T55="Impacto"),(AI54-(+AI54*AA55)),IF(AND(T54="Probabilidad",T55="Impacto"),(AI53-(+AI53*AA55)),IF(T55="Probabilidad",AI54,""))),"")</f>
        <v/>
      </c>
      <c r="AJ55" s="96" t="str">
        <f t="shared" si="13"/>
        <v/>
      </c>
      <c r="AK55" s="318"/>
      <c r="AL55" s="176"/>
      <c r="AM55" s="175"/>
      <c r="AN55" s="184"/>
      <c r="AO55" s="97"/>
      <c r="AP55" s="129"/>
      <c r="AQ55" s="97"/>
      <c r="AR55" s="129"/>
      <c r="AS55" s="184"/>
      <c r="AT55" s="176"/>
      <c r="AU55" s="97"/>
      <c r="AV55" s="129"/>
      <c r="AW55" s="130"/>
      <c r="AX55" s="129"/>
      <c r="AY55" s="129"/>
      <c r="AZ55" s="130"/>
      <c r="BA55" s="97"/>
      <c r="BB55" s="97"/>
      <c r="BC55" s="129"/>
      <c r="BD55" s="129"/>
      <c r="BE55" s="130"/>
      <c r="BF55" s="97"/>
      <c r="BG55" s="97"/>
      <c r="BH55" s="176"/>
      <c r="BI55" s="176"/>
      <c r="BJ55" s="175"/>
      <c r="BK55" s="184"/>
      <c r="BL55" s="184"/>
      <c r="BM55" s="129"/>
      <c r="BN55" s="129"/>
      <c r="BO55" s="130"/>
      <c r="BP55" s="97"/>
      <c r="BQ55" s="97"/>
      <c r="BR55" s="132"/>
      <c r="BS55" s="129"/>
      <c r="BT55" s="129"/>
      <c r="BU55" s="129"/>
      <c r="BV55" s="97"/>
      <c r="BW55" s="129"/>
      <c r="BX55" s="129"/>
      <c r="BY55" s="97"/>
      <c r="BZ55" s="129"/>
      <c r="CA55" s="130"/>
      <c r="CB55" s="129"/>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x14ac:dyDescent="0.3">
      <c r="A56" s="309"/>
      <c r="B56" s="310"/>
      <c r="C56" s="310"/>
      <c r="D56" s="310"/>
      <c r="E56" s="335"/>
      <c r="F56" s="310"/>
      <c r="G56" s="310"/>
      <c r="H56" s="310"/>
      <c r="I56" s="310"/>
      <c r="J56" s="309"/>
      <c r="K56" s="336"/>
      <c r="L56" s="333"/>
      <c r="M56" s="323"/>
      <c r="N56" s="323"/>
      <c r="O56" s="323"/>
      <c r="P56" s="333"/>
      <c r="Q56" s="334"/>
      <c r="R56" s="175">
        <v>4</v>
      </c>
      <c r="S56" s="178"/>
      <c r="T56" s="131" t="str">
        <f t="shared" si="14"/>
        <v/>
      </c>
      <c r="U56" s="131"/>
      <c r="V56" s="131"/>
      <c r="W56" s="131"/>
      <c r="X56" s="131"/>
      <c r="Y56" s="179"/>
      <c r="Z56" s="179"/>
      <c r="AA56" s="95" t="str">
        <f t="shared" si="11"/>
        <v/>
      </c>
      <c r="AB56" s="179"/>
      <c r="AC56" s="179"/>
      <c r="AD56" s="179"/>
      <c r="AE56" s="146" t="str">
        <f>IFERROR(IF(AND(T55="Probabilidad",T56="Probabilidad"),(AG55-(+AG55*AA56)),IF(AND(T55="Impacto",T56="Probabilidad"),(AG54-(+AG54*AA56)),IF(T56="Impacto",AG55,""))),"")</f>
        <v/>
      </c>
      <c r="AF56" s="128" t="str">
        <f t="shared" si="4"/>
        <v/>
      </c>
      <c r="AG56" s="95" t="str">
        <f t="shared" si="12"/>
        <v/>
      </c>
      <c r="AH56" s="128" t="str">
        <f t="shared" si="5"/>
        <v/>
      </c>
      <c r="AI56" s="95" t="str">
        <f>IFERROR(IF(AND(T55="Impacto",T56="Impacto"),(AI55-(+AI55*AA56)),IF(AND(T55="Probabilidad",T56="Impacto"),(AI54-(+AI54*AA56)),IF(T56="Probabilidad",AI55,""))),"")</f>
        <v/>
      </c>
      <c r="AJ56" s="96" t="str">
        <f t="shared" si="13"/>
        <v/>
      </c>
      <c r="AK56" s="318"/>
      <c r="AL56" s="176"/>
      <c r="AM56" s="175"/>
      <c r="AN56" s="184"/>
      <c r="AO56" s="97"/>
      <c r="AP56" s="129"/>
      <c r="AQ56" s="97"/>
      <c r="AR56" s="129"/>
      <c r="AS56" s="184"/>
      <c r="AT56" s="176"/>
      <c r="AU56" s="97"/>
      <c r="AV56" s="129"/>
      <c r="AW56" s="130"/>
      <c r="AX56" s="129"/>
      <c r="AY56" s="129"/>
      <c r="AZ56" s="130"/>
      <c r="BA56" s="97"/>
      <c r="BB56" s="97"/>
      <c r="BC56" s="129"/>
      <c r="BD56" s="129"/>
      <c r="BE56" s="130"/>
      <c r="BF56" s="97"/>
      <c r="BG56" s="97"/>
      <c r="BH56" s="176"/>
      <c r="BI56" s="176"/>
      <c r="BJ56" s="175"/>
      <c r="BK56" s="184"/>
      <c r="BL56" s="184"/>
      <c r="BM56" s="129"/>
      <c r="BN56" s="129"/>
      <c r="BO56" s="130"/>
      <c r="BP56" s="97"/>
      <c r="BQ56" s="97"/>
      <c r="BR56" s="132"/>
      <c r="BS56" s="129"/>
      <c r="BT56" s="129"/>
      <c r="BU56" s="129"/>
      <c r="BV56" s="97"/>
      <c r="BW56" s="129"/>
      <c r="BX56" s="129"/>
      <c r="BY56" s="97"/>
      <c r="BZ56" s="129"/>
      <c r="CA56" s="130"/>
      <c r="CB56" s="129"/>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x14ac:dyDescent="0.3">
      <c r="A57" s="309"/>
      <c r="B57" s="310"/>
      <c r="C57" s="310"/>
      <c r="D57" s="310"/>
      <c r="E57" s="335"/>
      <c r="F57" s="310"/>
      <c r="G57" s="310"/>
      <c r="H57" s="310"/>
      <c r="I57" s="310"/>
      <c r="J57" s="309"/>
      <c r="K57" s="336"/>
      <c r="L57" s="333"/>
      <c r="M57" s="323"/>
      <c r="N57" s="323"/>
      <c r="O57" s="323"/>
      <c r="P57" s="333"/>
      <c r="Q57" s="334"/>
      <c r="R57" s="175">
        <v>5</v>
      </c>
      <c r="S57" s="178"/>
      <c r="T57" s="131" t="str">
        <f t="shared" si="14"/>
        <v/>
      </c>
      <c r="U57" s="131"/>
      <c r="V57" s="131"/>
      <c r="W57" s="131"/>
      <c r="X57" s="131"/>
      <c r="Y57" s="179"/>
      <c r="Z57" s="179"/>
      <c r="AA57" s="95" t="str">
        <f t="shared" si="11"/>
        <v/>
      </c>
      <c r="AB57" s="179"/>
      <c r="AC57" s="179"/>
      <c r="AD57" s="179"/>
      <c r="AE57" s="146" t="str">
        <f>IFERROR(IF(AND(T56="Probabilidad",T57="Probabilidad"),(AG56-(+AG56*AA57)),IF(AND(T56="Impacto",T57="Probabilidad"),(AG55-(+AG55*AA57)),IF(T57="Impacto",AG56,""))),"")</f>
        <v/>
      </c>
      <c r="AF57" s="128" t="str">
        <f t="shared" si="4"/>
        <v/>
      </c>
      <c r="AG57" s="95" t="str">
        <f t="shared" si="12"/>
        <v/>
      </c>
      <c r="AH57" s="128" t="str">
        <f t="shared" si="5"/>
        <v/>
      </c>
      <c r="AI57" s="95" t="str">
        <f>IFERROR(IF(AND(T56="Impacto",T57="Impacto"),(AI56-(+AI56*AA57)),IF(AND(T56="Probabilidad",T57="Impacto"),(AI55-(+AI55*AA57)),IF(T57="Probabilidad",AI56,""))),"")</f>
        <v/>
      </c>
      <c r="AJ57" s="96" t="str">
        <f t="shared" si="13"/>
        <v/>
      </c>
      <c r="AK57" s="318"/>
      <c r="AL57" s="176"/>
      <c r="AM57" s="175"/>
      <c r="AN57" s="184"/>
      <c r="AO57" s="97"/>
      <c r="AP57" s="129"/>
      <c r="AQ57" s="97"/>
      <c r="AR57" s="129"/>
      <c r="AS57" s="184"/>
      <c r="AT57" s="176"/>
      <c r="AU57" s="97"/>
      <c r="AV57" s="129"/>
      <c r="AW57" s="130"/>
      <c r="AX57" s="129"/>
      <c r="AY57" s="129"/>
      <c r="AZ57" s="130"/>
      <c r="BA57" s="97"/>
      <c r="BB57" s="97"/>
      <c r="BC57" s="129"/>
      <c r="BD57" s="129"/>
      <c r="BE57" s="130"/>
      <c r="BF57" s="97"/>
      <c r="BG57" s="97"/>
      <c r="BH57" s="176"/>
      <c r="BI57" s="176"/>
      <c r="BJ57" s="175"/>
      <c r="BK57" s="184"/>
      <c r="BL57" s="184"/>
      <c r="BM57" s="129"/>
      <c r="BN57" s="129"/>
      <c r="BO57" s="130"/>
      <c r="BP57" s="97"/>
      <c r="BQ57" s="97"/>
      <c r="BR57" s="132"/>
      <c r="BS57" s="129"/>
      <c r="BT57" s="129"/>
      <c r="BU57" s="129"/>
      <c r="BV57" s="97"/>
      <c r="BW57" s="129"/>
      <c r="BX57" s="129"/>
      <c r="BY57" s="97"/>
      <c r="BZ57" s="129"/>
      <c r="CA57" s="130"/>
      <c r="CB57" s="129"/>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x14ac:dyDescent="0.3">
      <c r="A58" s="309"/>
      <c r="B58" s="310"/>
      <c r="C58" s="310"/>
      <c r="D58" s="310"/>
      <c r="E58" s="335"/>
      <c r="F58" s="310"/>
      <c r="G58" s="310"/>
      <c r="H58" s="310"/>
      <c r="I58" s="310"/>
      <c r="J58" s="309"/>
      <c r="K58" s="336"/>
      <c r="L58" s="333"/>
      <c r="M58" s="324"/>
      <c r="N58" s="324"/>
      <c r="O58" s="324"/>
      <c r="P58" s="333"/>
      <c r="Q58" s="334"/>
      <c r="R58" s="175">
        <v>6</v>
      </c>
      <c r="S58" s="178"/>
      <c r="T58" s="131" t="str">
        <f t="shared" si="14"/>
        <v/>
      </c>
      <c r="U58" s="131"/>
      <c r="V58" s="131"/>
      <c r="W58" s="131"/>
      <c r="X58" s="131"/>
      <c r="Y58" s="179"/>
      <c r="Z58" s="179"/>
      <c r="AA58" s="95" t="str">
        <f t="shared" si="11"/>
        <v/>
      </c>
      <c r="AB58" s="179"/>
      <c r="AC58" s="179"/>
      <c r="AD58" s="179"/>
      <c r="AE58" s="146" t="str">
        <f>IFERROR(IF(AND(T57="Probabilidad",T58="Probabilidad"),(AG57-(+AG57*AA58)),IF(AND(T57="Impacto",T58="Probabilidad"),(AG56-(+AG56*AA58)),IF(T58="Impacto",AG57,""))),"")</f>
        <v/>
      </c>
      <c r="AF58" s="128" t="str">
        <f t="shared" si="4"/>
        <v/>
      </c>
      <c r="AG58" s="95" t="str">
        <f t="shared" si="12"/>
        <v/>
      </c>
      <c r="AH58" s="128" t="str">
        <f t="shared" si="5"/>
        <v/>
      </c>
      <c r="AI58" s="95" t="str">
        <f>IFERROR(IF(AND(T57="Impacto",T58="Impacto"),(AI57-(+AI57*AA58)),IF(AND(T57="Probabilidad",T58="Impacto"),(AI56-(+AI56*AA58)),IF(T58="Probabilidad",AI57,""))),"")</f>
        <v/>
      </c>
      <c r="AJ58" s="96" t="str">
        <f t="shared" si="13"/>
        <v/>
      </c>
      <c r="AK58" s="319"/>
      <c r="AL58" s="176"/>
      <c r="AM58" s="175"/>
      <c r="AN58" s="184"/>
      <c r="AO58" s="97"/>
      <c r="AP58" s="129"/>
      <c r="AQ58" s="97"/>
      <c r="AR58" s="129"/>
      <c r="AS58" s="184"/>
      <c r="AT58" s="176"/>
      <c r="AU58" s="97"/>
      <c r="AV58" s="129"/>
      <c r="AW58" s="130"/>
      <c r="AX58" s="129"/>
      <c r="AY58" s="129"/>
      <c r="AZ58" s="130"/>
      <c r="BA58" s="97"/>
      <c r="BB58" s="97"/>
      <c r="BC58" s="129"/>
      <c r="BD58" s="129"/>
      <c r="BE58" s="130"/>
      <c r="BF58" s="97"/>
      <c r="BG58" s="97"/>
      <c r="BH58" s="176"/>
      <c r="BI58" s="176"/>
      <c r="BJ58" s="175"/>
      <c r="BK58" s="184"/>
      <c r="BL58" s="184"/>
      <c r="BM58" s="129"/>
      <c r="BN58" s="129"/>
      <c r="BO58" s="130"/>
      <c r="BP58" s="97"/>
      <c r="BQ58" s="97"/>
      <c r="BR58" s="132"/>
      <c r="BS58" s="129"/>
      <c r="BT58" s="129"/>
      <c r="BU58" s="129"/>
      <c r="BV58" s="97"/>
      <c r="BW58" s="129"/>
      <c r="BX58" s="129"/>
      <c r="BY58" s="97"/>
      <c r="BZ58" s="129"/>
      <c r="CA58" s="130"/>
      <c r="CB58" s="129"/>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x14ac:dyDescent="0.3">
      <c r="A59" s="309">
        <v>10</v>
      </c>
      <c r="B59" s="310"/>
      <c r="C59" s="310"/>
      <c r="D59" s="310"/>
      <c r="E59" s="335"/>
      <c r="F59" s="310"/>
      <c r="G59" s="310"/>
      <c r="H59" s="310"/>
      <c r="I59" s="310"/>
      <c r="J59" s="309"/>
      <c r="K59" s="336" t="str">
        <f>IF(J59&lt;=0,"",IF(J59&lt;=2,"Muy Baja",IF(J59&lt;=24,"Baja",IF(J59&lt;=500,"Media",IF(J59&lt;=5000,"Alta","Muy Alta")))))</f>
        <v/>
      </c>
      <c r="L59" s="333" t="str">
        <f>IF(K59="","",IF(K59="Muy Baja",0.2,IF(K59="Baja",0.4,IF(K59="Media",0.6,IF(K59="Alta",0.8,IF(K59="Muy Alta",1,))))))</f>
        <v/>
      </c>
      <c r="M59" s="331"/>
      <c r="N59" s="331">
        <f ca="1">IF(NOT(ISERROR(MATCH(M59,'Tabla Impacto'!$B$221:$B$223,0))),'Tabla Impacto'!$F$223&amp;"Por favor no seleccionar los criterios de impacto(Afectación Económica o presupuestal y Pérdida Reputacional)",M59)</f>
        <v>0</v>
      </c>
      <c r="O59" s="332" t="str">
        <f ca="1">IF(OR(N59='Tabla Impacto'!$C$11,N59='Tabla Impacto'!$D$11),"Leve",IF(OR(N59='Tabla Impacto'!$C$12,N59='Tabla Impacto'!$D$12),"Menor",IF(OR(N59='Tabla Impacto'!$C$13,N59='Tabla Impacto'!$D$13),"Moderado",IF(OR(N59='Tabla Impacto'!$C$14,N59='Tabla Impacto'!$D$14),"Mayor",IF(OR(N59='Tabla Impacto'!$C$15,N59='Tabla Impacto'!$D$15),"Catastrófico","")))))</f>
        <v/>
      </c>
      <c r="P59" s="333" t="str">
        <f ca="1">IF(O59="","",IF(O59="Leve",0.2,IF(O59="Menor",0.4,IF(O59="Moderado",0.6,IF(O59="Mayor",0.8,IF(O59="Catastrófico",1,))))))</f>
        <v/>
      </c>
      <c r="Q59" s="334"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5">
        <v>1</v>
      </c>
      <c r="S59" s="178"/>
      <c r="T59" s="131" t="str">
        <f t="shared" si="14"/>
        <v/>
      </c>
      <c r="U59" s="131"/>
      <c r="V59" s="131"/>
      <c r="W59" s="131"/>
      <c r="X59" s="131"/>
      <c r="Y59" s="179"/>
      <c r="Z59" s="179"/>
      <c r="AA59" s="95" t="str">
        <f t="shared" si="11"/>
        <v/>
      </c>
      <c r="AB59" s="179"/>
      <c r="AC59" s="179"/>
      <c r="AD59" s="179"/>
      <c r="AE59" s="146" t="str">
        <f>IFERROR(IF(T59="Probabilidad",(L59-(+L59*AA59)),IF(T59="Impacto",L59,"")),"")</f>
        <v/>
      </c>
      <c r="AF59" s="128" t="str">
        <f>IFERROR(IF(AE59="","",IF(AE59&lt;=0.2,"Muy Baja",IF(AE59&lt;=0.4,"Baja",IF(AE59&lt;=0.6,"Media",IF(AE59&lt;=0.8,"Alta","Muy Alta"))))),"")</f>
        <v/>
      </c>
      <c r="AG59" s="95" t="str">
        <f t="shared" si="12"/>
        <v/>
      </c>
      <c r="AH59" s="128" t="str">
        <f>IFERROR(IF(AI59="","",IF(AI59&lt;=0.2,"Leve",IF(AI59&lt;=0.4,"Menor",IF(AI59&lt;=0.6,"Moderado",IF(AI59&lt;=0.8,"Mayor","Catastrófico"))))),"")</f>
        <v/>
      </c>
      <c r="AI59" s="95" t="str">
        <f>IFERROR(IF(T59="Impacto",(P59-(+P59*AA59)),IF(T59="Probabilidad",P59,"")),"")</f>
        <v/>
      </c>
      <c r="AJ59" s="96" t="str">
        <f t="shared" si="13"/>
        <v/>
      </c>
      <c r="AK59" s="317"/>
      <c r="AL59" s="176"/>
      <c r="AM59" s="175"/>
      <c r="AN59" s="184"/>
      <c r="AO59" s="97"/>
      <c r="AP59" s="129"/>
      <c r="AQ59" s="97"/>
      <c r="AR59" s="129"/>
      <c r="AS59" s="184"/>
      <c r="AT59" s="176"/>
      <c r="AU59" s="97"/>
      <c r="AV59" s="129"/>
      <c r="AW59" s="130"/>
      <c r="AX59" s="129"/>
      <c r="AY59" s="129"/>
      <c r="AZ59" s="130"/>
      <c r="BA59" s="97"/>
      <c r="BB59" s="97"/>
      <c r="BC59" s="129"/>
      <c r="BD59" s="129"/>
      <c r="BE59" s="130"/>
      <c r="BF59" s="97"/>
      <c r="BG59" s="97"/>
      <c r="BH59" s="176"/>
      <c r="BI59" s="176"/>
      <c r="BJ59" s="175"/>
      <c r="BK59" s="184"/>
      <c r="BL59" s="184"/>
      <c r="BM59" s="129"/>
      <c r="BN59" s="129"/>
      <c r="BO59" s="130"/>
      <c r="BP59" s="97"/>
      <c r="BQ59" s="97"/>
      <c r="BR59" s="132"/>
      <c r="BS59" s="129"/>
      <c r="BT59" s="129"/>
      <c r="BU59" s="129"/>
      <c r="BV59" s="97"/>
      <c r="BW59" s="129"/>
      <c r="BX59" s="129"/>
      <c r="BY59" s="97"/>
      <c r="BZ59" s="129"/>
      <c r="CA59" s="130"/>
      <c r="CB59" s="129"/>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x14ac:dyDescent="0.3">
      <c r="A60" s="309"/>
      <c r="B60" s="310"/>
      <c r="C60" s="310"/>
      <c r="D60" s="310"/>
      <c r="E60" s="335"/>
      <c r="F60" s="310"/>
      <c r="G60" s="310"/>
      <c r="H60" s="310"/>
      <c r="I60" s="310"/>
      <c r="J60" s="309"/>
      <c r="K60" s="336"/>
      <c r="L60" s="333"/>
      <c r="M60" s="323"/>
      <c r="N60" s="323"/>
      <c r="O60" s="323"/>
      <c r="P60" s="333"/>
      <c r="Q60" s="334"/>
      <c r="R60" s="175">
        <v>2</v>
      </c>
      <c r="S60" s="178"/>
      <c r="T60" s="131" t="str">
        <f t="shared" si="14"/>
        <v/>
      </c>
      <c r="U60" s="131"/>
      <c r="V60" s="131"/>
      <c r="W60" s="131"/>
      <c r="X60" s="131"/>
      <c r="Y60" s="179"/>
      <c r="Z60" s="179"/>
      <c r="AA60" s="95" t="str">
        <f t="shared" si="11"/>
        <v/>
      </c>
      <c r="AB60" s="179"/>
      <c r="AC60" s="179"/>
      <c r="AD60" s="179"/>
      <c r="AE60" s="146" t="str">
        <f>IFERROR(IF(AND(T59="Probabilidad",T60="Probabilidad"),(AG59-(+AG59*AA60)),IF(T60="Probabilidad",(L59-(+L59*AA60)),IF(T60="Impacto",AG59,""))),"")</f>
        <v/>
      </c>
      <c r="AF60" s="128" t="str">
        <f t="shared" si="4"/>
        <v/>
      </c>
      <c r="AG60" s="95" t="str">
        <f t="shared" si="12"/>
        <v/>
      </c>
      <c r="AH60" s="128" t="str">
        <f t="shared" si="5"/>
        <v/>
      </c>
      <c r="AI60" s="95" t="str">
        <f>IFERROR(IF(AND(T59="Impacto",T60="Impacto"),(AI53-(+AI53*AA60)),IF(T60="Impacto",($P$59-(+$P$59*AA60)),IF(T60="Probabilidad",AI53,""))),"")</f>
        <v/>
      </c>
      <c r="AJ60" s="96" t="str">
        <f t="shared" si="13"/>
        <v/>
      </c>
      <c r="AK60" s="318"/>
      <c r="AL60" s="176"/>
      <c r="AM60" s="175"/>
      <c r="AN60" s="184"/>
      <c r="AO60" s="97"/>
      <c r="AP60" s="129"/>
      <c r="AQ60" s="97"/>
      <c r="AR60" s="129"/>
      <c r="AS60" s="184"/>
      <c r="AT60" s="176"/>
      <c r="AU60" s="97"/>
      <c r="AV60" s="129"/>
      <c r="AW60" s="130"/>
      <c r="AX60" s="129"/>
      <c r="AY60" s="129"/>
      <c r="AZ60" s="130"/>
      <c r="BA60" s="97"/>
      <c r="BB60" s="97"/>
      <c r="BC60" s="129"/>
      <c r="BD60" s="129"/>
      <c r="BE60" s="130"/>
      <c r="BF60" s="97"/>
      <c r="BG60" s="97"/>
      <c r="BH60" s="176"/>
      <c r="BI60" s="176"/>
      <c r="BJ60" s="175"/>
      <c r="BK60" s="184"/>
      <c r="BL60" s="184"/>
      <c r="BM60" s="129"/>
      <c r="BN60" s="129"/>
      <c r="BO60" s="130"/>
      <c r="BP60" s="97"/>
      <c r="BQ60" s="97"/>
      <c r="BR60" s="132"/>
      <c r="BS60" s="129"/>
      <c r="BT60" s="129"/>
      <c r="BU60" s="129"/>
      <c r="BV60" s="97"/>
      <c r="BW60" s="129"/>
      <c r="BX60" s="129"/>
      <c r="BY60" s="97"/>
      <c r="BZ60" s="129"/>
      <c r="CA60" s="130"/>
      <c r="CB60" s="129"/>
    </row>
    <row r="61" spans="1:106" ht="16.5" customHeight="1" x14ac:dyDescent="0.3">
      <c r="A61" s="309"/>
      <c r="B61" s="310"/>
      <c r="C61" s="310"/>
      <c r="D61" s="310"/>
      <c r="E61" s="335"/>
      <c r="F61" s="310"/>
      <c r="G61" s="310"/>
      <c r="H61" s="310"/>
      <c r="I61" s="310"/>
      <c r="J61" s="309"/>
      <c r="K61" s="336"/>
      <c r="L61" s="333"/>
      <c r="M61" s="323"/>
      <c r="N61" s="323"/>
      <c r="O61" s="323"/>
      <c r="P61" s="333"/>
      <c r="Q61" s="334"/>
      <c r="R61" s="175">
        <v>3</v>
      </c>
      <c r="S61" s="192"/>
      <c r="T61" s="131" t="str">
        <f t="shared" si="14"/>
        <v/>
      </c>
      <c r="U61" s="131"/>
      <c r="V61" s="131"/>
      <c r="W61" s="131"/>
      <c r="X61" s="131"/>
      <c r="Y61" s="179"/>
      <c r="Z61" s="179"/>
      <c r="AA61" s="95" t="str">
        <f t="shared" si="11"/>
        <v/>
      </c>
      <c r="AB61" s="179"/>
      <c r="AC61" s="179"/>
      <c r="AD61" s="179"/>
      <c r="AE61" s="146" t="str">
        <f>IFERROR(IF(AND(T60="Probabilidad",T61="Probabilidad"),(AG60-(+AG60*AA61)),IF(AND(T60="Impacto",T61="Probabilidad"),(AG59-(+AG59*AA61)),IF(T61="Impacto",AG60,""))),"")</f>
        <v/>
      </c>
      <c r="AF61" s="128" t="str">
        <f t="shared" si="4"/>
        <v/>
      </c>
      <c r="AG61" s="95" t="str">
        <f t="shared" si="12"/>
        <v/>
      </c>
      <c r="AH61" s="128" t="str">
        <f t="shared" si="5"/>
        <v/>
      </c>
      <c r="AI61" s="95" t="str">
        <f>IFERROR(IF(AND(T60="Impacto",T61="Impacto"),(AI60-(+AI60*AA61)),IF(AND(T60="Probabilidad",T61="Impacto"),(AI59-(+AI59*AA61)),IF(T61="Probabilidad",AI60,""))),"")</f>
        <v/>
      </c>
      <c r="AJ61" s="96" t="str">
        <f t="shared" si="13"/>
        <v/>
      </c>
      <c r="AK61" s="318"/>
      <c r="AL61" s="176"/>
      <c r="AM61" s="175"/>
      <c r="AN61" s="184"/>
      <c r="AO61" s="97"/>
      <c r="AP61" s="129"/>
      <c r="AQ61" s="97"/>
      <c r="AR61" s="129"/>
      <c r="AS61" s="184"/>
      <c r="AT61" s="176"/>
      <c r="AU61" s="97"/>
      <c r="AV61" s="129"/>
      <c r="AW61" s="130"/>
      <c r="AX61" s="129"/>
      <c r="AY61" s="129"/>
      <c r="AZ61" s="130"/>
      <c r="BA61" s="97"/>
      <c r="BB61" s="97"/>
      <c r="BC61" s="129"/>
      <c r="BD61" s="129"/>
      <c r="BE61" s="130"/>
      <c r="BF61" s="97"/>
      <c r="BG61" s="97"/>
      <c r="BH61" s="176"/>
      <c r="BI61" s="176"/>
      <c r="BJ61" s="175"/>
      <c r="BK61" s="184"/>
      <c r="BL61" s="184"/>
      <c r="BM61" s="129"/>
      <c r="BN61" s="129"/>
      <c r="BO61" s="130"/>
      <c r="BP61" s="97"/>
      <c r="BQ61" s="97"/>
      <c r="BR61" s="132"/>
      <c r="BS61" s="129"/>
      <c r="BT61" s="129"/>
      <c r="BU61" s="129"/>
      <c r="BV61" s="97"/>
      <c r="BW61" s="129"/>
      <c r="BX61" s="129"/>
      <c r="BY61" s="97"/>
      <c r="BZ61" s="129"/>
      <c r="CA61" s="130"/>
      <c r="CB61" s="129"/>
    </row>
    <row r="62" spans="1:106" ht="16.5" customHeight="1" x14ac:dyDescent="0.3">
      <c r="A62" s="309"/>
      <c r="B62" s="310"/>
      <c r="C62" s="310"/>
      <c r="D62" s="310"/>
      <c r="E62" s="335"/>
      <c r="F62" s="310"/>
      <c r="G62" s="310"/>
      <c r="H62" s="310"/>
      <c r="I62" s="310"/>
      <c r="J62" s="309"/>
      <c r="K62" s="336"/>
      <c r="L62" s="333"/>
      <c r="M62" s="323"/>
      <c r="N62" s="323"/>
      <c r="O62" s="323"/>
      <c r="P62" s="333"/>
      <c r="Q62" s="334"/>
      <c r="R62" s="175">
        <v>4</v>
      </c>
      <c r="S62" s="178"/>
      <c r="T62" s="131" t="str">
        <f t="shared" si="14"/>
        <v/>
      </c>
      <c r="U62" s="131"/>
      <c r="V62" s="131"/>
      <c r="W62" s="131"/>
      <c r="X62" s="131"/>
      <c r="Y62" s="179"/>
      <c r="Z62" s="179"/>
      <c r="AA62" s="95" t="str">
        <f t="shared" si="11"/>
        <v/>
      </c>
      <c r="AB62" s="179"/>
      <c r="AC62" s="179"/>
      <c r="AD62" s="179"/>
      <c r="AE62" s="146" t="str">
        <f>IFERROR(IF(AND(T61="Probabilidad",T62="Probabilidad"),(AG61-(+AG61*AA62)),IF(AND(T61="Impacto",T62="Probabilidad"),(AG60-(+AG60*AA62)),IF(T62="Impacto",AG61,""))),"")</f>
        <v/>
      </c>
      <c r="AF62" s="128" t="str">
        <f t="shared" si="4"/>
        <v/>
      </c>
      <c r="AG62" s="95" t="str">
        <f t="shared" si="12"/>
        <v/>
      </c>
      <c r="AH62" s="128" t="str">
        <f t="shared" si="5"/>
        <v/>
      </c>
      <c r="AI62" s="95" t="str">
        <f>IFERROR(IF(AND(T61="Impacto",T62="Impacto"),(AI61-(+AI61*AA62)),IF(AND(T61="Probabilidad",T62="Impacto"),(AI60-(+AI60*AA62)),IF(T62="Probabilidad",AI61,""))),"")</f>
        <v/>
      </c>
      <c r="AJ62" s="96" t="str">
        <f t="shared" si="13"/>
        <v/>
      </c>
      <c r="AK62" s="318"/>
      <c r="AL62" s="176"/>
      <c r="AM62" s="175"/>
      <c r="AN62" s="184"/>
      <c r="AO62" s="97"/>
      <c r="AP62" s="129"/>
      <c r="AQ62" s="97"/>
      <c r="AR62" s="129"/>
      <c r="AS62" s="184"/>
      <c r="AT62" s="176"/>
      <c r="AU62" s="97"/>
      <c r="AV62" s="129"/>
      <c r="AW62" s="130"/>
      <c r="AX62" s="129"/>
      <c r="AY62" s="129"/>
      <c r="AZ62" s="130"/>
      <c r="BA62" s="97"/>
      <c r="BB62" s="97"/>
      <c r="BC62" s="129"/>
      <c r="BD62" s="129"/>
      <c r="BE62" s="130"/>
      <c r="BF62" s="97"/>
      <c r="BG62" s="97"/>
      <c r="BH62" s="176"/>
      <c r="BI62" s="176"/>
      <c r="BJ62" s="175"/>
      <c r="BK62" s="184"/>
      <c r="BL62" s="184"/>
      <c r="BM62" s="129"/>
      <c r="BN62" s="129"/>
      <c r="BO62" s="130"/>
      <c r="BP62" s="97"/>
      <c r="BQ62" s="97"/>
      <c r="BR62" s="132"/>
      <c r="BS62" s="129"/>
      <c r="BT62" s="129"/>
      <c r="BU62" s="129"/>
      <c r="BV62" s="97"/>
      <c r="BW62" s="129"/>
      <c r="BX62" s="129"/>
      <c r="BY62" s="97"/>
      <c r="BZ62" s="129"/>
      <c r="CA62" s="130"/>
      <c r="CB62" s="129"/>
    </row>
    <row r="63" spans="1:106" ht="16.5" customHeight="1" x14ac:dyDescent="0.3">
      <c r="A63" s="309"/>
      <c r="B63" s="310"/>
      <c r="C63" s="310"/>
      <c r="D63" s="310"/>
      <c r="E63" s="335"/>
      <c r="F63" s="310"/>
      <c r="G63" s="310"/>
      <c r="H63" s="310"/>
      <c r="I63" s="310"/>
      <c r="J63" s="309"/>
      <c r="K63" s="336"/>
      <c r="L63" s="333"/>
      <c r="M63" s="323"/>
      <c r="N63" s="323"/>
      <c r="O63" s="323"/>
      <c r="P63" s="333"/>
      <c r="Q63" s="334"/>
      <c r="R63" s="175">
        <v>5</v>
      </c>
      <c r="S63" s="178"/>
      <c r="T63" s="131" t="str">
        <f t="shared" si="14"/>
        <v/>
      </c>
      <c r="U63" s="131"/>
      <c r="V63" s="131"/>
      <c r="W63" s="131"/>
      <c r="X63" s="131"/>
      <c r="Y63" s="179"/>
      <c r="Z63" s="179"/>
      <c r="AA63" s="95" t="str">
        <f t="shared" si="11"/>
        <v/>
      </c>
      <c r="AB63" s="179"/>
      <c r="AC63" s="179"/>
      <c r="AD63" s="179"/>
      <c r="AE63" s="146" t="str">
        <f>IFERROR(IF(AND(T62="Probabilidad",T63="Probabilidad"),(AG62-(+AG62*AA63)),IF(AND(T62="Impacto",T63="Probabilidad"),(AG61-(+AG61*AA63)),IF(T63="Impacto",AG62,""))),"")</f>
        <v/>
      </c>
      <c r="AF63" s="128" t="str">
        <f t="shared" si="4"/>
        <v/>
      </c>
      <c r="AG63" s="95" t="str">
        <f t="shared" si="12"/>
        <v/>
      </c>
      <c r="AH63" s="128" t="str">
        <f t="shared" si="5"/>
        <v/>
      </c>
      <c r="AI63" s="95" t="str">
        <f>IFERROR(IF(AND(T62="Impacto",T63="Impacto"),(AI62-(+AI62*AA63)),IF(AND(T62="Probabilidad",T63="Impacto"),(AI61-(+AI61*AA63)),IF(T63="Probabilidad",AI62,""))),"")</f>
        <v/>
      </c>
      <c r="AJ63" s="96" t="str">
        <f t="shared" si="13"/>
        <v/>
      </c>
      <c r="AK63" s="318"/>
      <c r="AL63" s="176"/>
      <c r="AM63" s="175"/>
      <c r="AN63" s="184"/>
      <c r="AO63" s="97"/>
      <c r="AP63" s="129"/>
      <c r="AQ63" s="97"/>
      <c r="AR63" s="129"/>
      <c r="AS63" s="184"/>
      <c r="AT63" s="176"/>
      <c r="AU63" s="97"/>
      <c r="AV63" s="129"/>
      <c r="AW63" s="130"/>
      <c r="AX63" s="129"/>
      <c r="AY63" s="129"/>
      <c r="AZ63" s="130"/>
      <c r="BA63" s="97"/>
      <c r="BB63" s="97"/>
      <c r="BC63" s="129"/>
      <c r="BD63" s="129"/>
      <c r="BE63" s="130"/>
      <c r="BF63" s="97"/>
      <c r="BG63" s="97"/>
      <c r="BH63" s="176"/>
      <c r="BI63" s="176"/>
      <c r="BJ63" s="175"/>
      <c r="BK63" s="184"/>
      <c r="BL63" s="184"/>
      <c r="BM63" s="129"/>
      <c r="BN63" s="129"/>
      <c r="BO63" s="130"/>
      <c r="BP63" s="97"/>
      <c r="BQ63" s="97"/>
      <c r="BR63" s="132"/>
      <c r="BS63" s="129"/>
      <c r="BT63" s="129"/>
      <c r="BU63" s="129"/>
      <c r="BV63" s="97"/>
      <c r="BW63" s="129"/>
      <c r="BX63" s="129"/>
      <c r="BY63" s="97"/>
      <c r="BZ63" s="129"/>
      <c r="CA63" s="130"/>
      <c r="CB63" s="129"/>
    </row>
    <row r="64" spans="1:106" ht="16.5" customHeight="1" x14ac:dyDescent="0.3">
      <c r="A64" s="309"/>
      <c r="B64" s="310"/>
      <c r="C64" s="310"/>
      <c r="D64" s="310"/>
      <c r="E64" s="335"/>
      <c r="F64" s="310"/>
      <c r="G64" s="310"/>
      <c r="H64" s="310"/>
      <c r="I64" s="310"/>
      <c r="J64" s="309"/>
      <c r="K64" s="336"/>
      <c r="L64" s="333"/>
      <c r="M64" s="324"/>
      <c r="N64" s="324"/>
      <c r="O64" s="324"/>
      <c r="P64" s="333"/>
      <c r="Q64" s="334"/>
      <c r="R64" s="175">
        <v>6</v>
      </c>
      <c r="S64" s="178"/>
      <c r="T64" s="131" t="str">
        <f t="shared" si="14"/>
        <v/>
      </c>
      <c r="U64" s="131"/>
      <c r="V64" s="131"/>
      <c r="W64" s="131"/>
      <c r="X64" s="131"/>
      <c r="Y64" s="179"/>
      <c r="Z64" s="179"/>
      <c r="AA64" s="95" t="str">
        <f t="shared" si="11"/>
        <v/>
      </c>
      <c r="AB64" s="179"/>
      <c r="AC64" s="179"/>
      <c r="AD64" s="179"/>
      <c r="AE64" s="146" t="str">
        <f>IFERROR(IF(AND(T63="Probabilidad",T64="Probabilidad"),(AG63-(+AG63*AA64)),IF(AND(T63="Impacto",T64="Probabilidad"),(AG62-(+AG62*AA64)),IF(T64="Impacto",AG63,""))),"")</f>
        <v/>
      </c>
      <c r="AF64" s="128" t="str">
        <f t="shared" si="4"/>
        <v/>
      </c>
      <c r="AG64" s="95" t="str">
        <f t="shared" si="12"/>
        <v/>
      </c>
      <c r="AH64" s="128" t="str">
        <f t="shared" si="5"/>
        <v/>
      </c>
      <c r="AI64" s="95" t="str">
        <f>IFERROR(IF(AND(T63="Impacto",T64="Impacto"),(AI63-(+AI63*AA64)),IF(AND(T63="Probabilidad",T64="Impacto"),(AI62-(+AI62*AA64)),IF(T64="Probabilidad",AI63,""))),"")</f>
        <v/>
      </c>
      <c r="AJ64" s="96" t="str">
        <f t="shared" si="13"/>
        <v/>
      </c>
      <c r="AK64" s="319"/>
      <c r="AL64" s="176"/>
      <c r="AM64" s="175"/>
      <c r="AN64" s="184"/>
      <c r="AO64" s="97"/>
      <c r="AP64" s="129"/>
      <c r="AQ64" s="97"/>
      <c r="AR64" s="129"/>
      <c r="AS64" s="184"/>
      <c r="AT64" s="176"/>
      <c r="AU64" s="97"/>
      <c r="AV64" s="129"/>
      <c r="AW64" s="130"/>
      <c r="AX64" s="129"/>
      <c r="AY64" s="129"/>
      <c r="AZ64" s="130"/>
      <c r="BA64" s="97"/>
      <c r="BB64" s="97"/>
      <c r="BC64" s="129"/>
      <c r="BD64" s="129"/>
      <c r="BE64" s="130"/>
      <c r="BF64" s="97"/>
      <c r="BG64" s="97"/>
      <c r="BH64" s="176"/>
      <c r="BI64" s="176"/>
      <c r="BJ64" s="175"/>
      <c r="BK64" s="184"/>
      <c r="BL64" s="184"/>
      <c r="BM64" s="129"/>
      <c r="BN64" s="129"/>
      <c r="BO64" s="130"/>
      <c r="BP64" s="97"/>
      <c r="BQ64" s="97"/>
      <c r="BR64" s="132"/>
      <c r="BS64" s="129"/>
      <c r="BT64" s="129"/>
      <c r="BU64" s="129"/>
      <c r="BV64" s="97"/>
      <c r="BW64" s="129"/>
      <c r="BX64" s="129"/>
      <c r="BY64" s="97"/>
      <c r="BZ64" s="129"/>
      <c r="CA64" s="130"/>
      <c r="CB64" s="129"/>
    </row>
  </sheetData>
  <sheetProtection algorithmName="SHA-512" hashValue="DN3Q5EKXrP56S/e2g5lwidmL4BMxRu0OStIuedTTYKK8pu5HvOB+8F2Z1aDKkydW6ZlZj/B3xe9sFLOKD6uDTg==" saltValue="wBzWNx8A/nd/TagNO23V2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S5" zoomScale="95" zoomScaleNormal="95" zoomScaleSheetLayoutView="10" zoomScalePageLayoutView="20" workbookViewId="0">
      <selection activeCell="BY6" sqref="BY6"/>
    </sheetView>
  </sheetViews>
  <sheetFormatPr baseColWidth="10" defaultColWidth="11.42578125" defaultRowHeight="21" customHeight="1" x14ac:dyDescent="0.3"/>
  <cols>
    <col min="1" max="1" width="4" style="181" bestFit="1" customWidth="1"/>
    <col min="2" max="3" width="18.7109375" style="182" customWidth="1"/>
    <col min="4" max="4" width="21.85546875" style="182" customWidth="1"/>
    <col min="5" max="5" width="38.85546875" style="1" customWidth="1"/>
    <col min="6" max="6" width="14.140625" style="181" customWidth="1"/>
    <col min="7" max="7" width="19" style="181" customWidth="1"/>
    <col min="8" max="8" width="18.5703125" style="181" customWidth="1"/>
    <col min="9" max="9" width="19" style="183"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5" hidden="1" customWidth="1"/>
    <col min="26" max="26" width="31" style="186"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35" hidden="1" customWidth="1"/>
    <col min="44" max="44" width="18.5703125" style="135" hidden="1" customWidth="1"/>
    <col min="45" max="45" width="20.5703125" style="135" hidden="1" customWidth="1"/>
    <col min="46" max="46" width="18.5703125" style="135" hidden="1" customWidth="1"/>
    <col min="47" max="47" width="20.5703125" style="135" hidden="1" customWidth="1"/>
    <col min="48" max="48" width="18.5703125" style="135" hidden="1" customWidth="1"/>
    <col min="49" max="49" width="20.5703125" style="135" customWidth="1"/>
    <col min="50" max="50" width="18.5703125" style="135" customWidth="1"/>
    <col min="51" max="51" width="21" style="135" customWidth="1"/>
    <col min="52" max="53" width="23" style="135" hidden="1" customWidth="1"/>
    <col min="54" max="54" width="18.85546875" style="135" hidden="1" customWidth="1"/>
    <col min="55" max="55" width="16.85546875" style="135" hidden="1" customWidth="1"/>
    <col min="56" max="56" width="19.5703125" style="135" hidden="1" customWidth="1"/>
    <col min="57" max="58" width="23" style="135" hidden="1" customWidth="1"/>
    <col min="59" max="59" width="18.85546875" style="135" hidden="1" customWidth="1"/>
    <col min="60" max="60" width="16.85546875" style="135" hidden="1" customWidth="1"/>
    <col min="61" max="61" width="19.5703125" style="135"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35" customWidth="1"/>
    <col min="69" max="69" width="18.85546875" style="135" customWidth="1"/>
    <col min="70" max="70" width="16.85546875" style="135" customWidth="1"/>
    <col min="71" max="71" width="19.5703125" style="135" customWidth="1"/>
    <col min="72" max="72" width="28.85546875" style="135" customWidth="1"/>
    <col min="73" max="74" width="23" style="135" customWidth="1"/>
    <col min="75" max="75" width="18.5703125" style="135" customWidth="1"/>
    <col min="76" max="76" width="20.5703125" style="135" customWidth="1"/>
    <col min="77" max="77" width="23" style="135" customWidth="1"/>
    <col min="78" max="78" width="18.5703125" style="135" customWidth="1"/>
    <col min="79" max="79" width="20.5703125" style="135" customWidth="1"/>
    <col min="80" max="80" width="58.140625" style="135" customWidth="1"/>
    <col min="81" max="81" width="36.42578125" style="135" customWidth="1"/>
    <col min="82" max="82" width="55.85546875" style="135" customWidth="1"/>
    <col min="83" max="16384" width="11.42578125" style="135"/>
  </cols>
  <sheetData>
    <row r="1" spans="1:108" ht="21" customHeight="1" x14ac:dyDescent="0.3">
      <c r="AN1" s="134"/>
      <c r="AO1" s="134"/>
      <c r="AP1" s="134"/>
      <c r="AQ1" s="134"/>
      <c r="AR1" s="134"/>
      <c r="AS1" s="134"/>
      <c r="AT1" s="134"/>
      <c r="AU1" s="134"/>
      <c r="AV1" s="134"/>
      <c r="AW1" s="134"/>
      <c r="AX1" s="134"/>
      <c r="AY1" s="134"/>
      <c r="AZ1" s="134"/>
      <c r="BA1" s="134"/>
      <c r="BB1" s="134"/>
      <c r="BC1" s="134"/>
      <c r="BD1" s="134"/>
      <c r="BE1" s="134"/>
      <c r="BF1" s="134"/>
      <c r="BG1" s="134"/>
      <c r="BH1" s="134"/>
      <c r="BI1" s="134"/>
      <c r="BJ1" s="2"/>
      <c r="BK1" s="2"/>
      <c r="BL1" s="2"/>
      <c r="BM1" s="2"/>
      <c r="BN1" s="2"/>
      <c r="BO1" s="134"/>
      <c r="BP1" s="134"/>
      <c r="BQ1" s="134"/>
      <c r="BR1" s="134"/>
      <c r="BS1" s="134"/>
    </row>
    <row r="2" spans="1:108" ht="21" customHeight="1" x14ac:dyDescent="0.3">
      <c r="A2" s="314" t="s">
        <v>127</v>
      </c>
      <c r="B2" s="315"/>
      <c r="C2" s="315"/>
      <c r="D2" s="315"/>
      <c r="E2" s="315"/>
      <c r="F2" s="315"/>
      <c r="G2" s="315"/>
      <c r="H2" s="315"/>
      <c r="I2" s="316"/>
      <c r="J2" s="314" t="s">
        <v>128</v>
      </c>
      <c r="K2" s="315"/>
      <c r="L2" s="315"/>
      <c r="M2" s="316"/>
      <c r="N2" s="314" t="s">
        <v>129</v>
      </c>
      <c r="O2" s="315"/>
      <c r="P2" s="315"/>
      <c r="Q2" s="315"/>
      <c r="R2" s="315"/>
      <c r="S2" s="315"/>
      <c r="T2" s="315"/>
      <c r="U2" s="315"/>
      <c r="V2" s="315"/>
      <c r="W2" s="315"/>
      <c r="X2" s="315"/>
      <c r="Y2" s="315"/>
      <c r="Z2" s="315"/>
      <c r="AA2" s="315"/>
      <c r="AB2" s="315"/>
      <c r="AC2" s="315"/>
      <c r="AD2" s="315"/>
      <c r="AE2" s="315"/>
      <c r="AF2" s="315"/>
      <c r="AG2" s="315"/>
      <c r="AH2" s="316"/>
      <c r="AI2" s="314" t="s">
        <v>230</v>
      </c>
      <c r="AJ2" s="315"/>
      <c r="AK2" s="315"/>
      <c r="AL2" s="316"/>
      <c r="AM2" s="172"/>
      <c r="AN2" s="349" t="s">
        <v>131</v>
      </c>
      <c r="AO2" s="349"/>
      <c r="AP2" s="349"/>
      <c r="AQ2" s="349"/>
      <c r="AR2" s="349"/>
      <c r="AS2" s="349"/>
      <c r="AT2" s="349"/>
      <c r="AU2" s="349"/>
      <c r="AV2" s="349"/>
      <c r="AW2" s="349"/>
      <c r="AX2" s="349"/>
      <c r="AY2" s="349"/>
      <c r="AZ2" s="307" t="s">
        <v>132</v>
      </c>
      <c r="BA2" s="307"/>
      <c r="BB2" s="307"/>
      <c r="BC2" s="307"/>
      <c r="BD2" s="307"/>
      <c r="BE2" s="307" t="s">
        <v>133</v>
      </c>
      <c r="BF2" s="307"/>
      <c r="BG2" s="307"/>
      <c r="BH2" s="307"/>
      <c r="BI2" s="307"/>
      <c r="BJ2" s="307" t="s">
        <v>134</v>
      </c>
      <c r="BK2" s="307"/>
      <c r="BL2" s="307"/>
      <c r="BM2" s="307"/>
      <c r="BN2" s="307"/>
      <c r="BO2" s="307" t="s">
        <v>135</v>
      </c>
      <c r="BP2" s="307"/>
      <c r="BQ2" s="307"/>
      <c r="BR2" s="307"/>
      <c r="BS2" s="307"/>
      <c r="BT2" s="347" t="s">
        <v>136</v>
      </c>
      <c r="BU2" s="347"/>
      <c r="BV2" s="347"/>
      <c r="BW2" s="347"/>
      <c r="BX2" s="320" t="s">
        <v>137</v>
      </c>
      <c r="BY2" s="320"/>
      <c r="BZ2" s="320"/>
      <c r="CA2" s="311" t="s">
        <v>138</v>
      </c>
      <c r="CB2" s="312"/>
      <c r="CC2" s="312"/>
      <c r="CD2" s="313"/>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row>
    <row r="3" spans="1:108" s="141" customFormat="1" ht="21" customHeight="1" x14ac:dyDescent="0.3">
      <c r="A3" s="372" t="s">
        <v>139</v>
      </c>
      <c r="B3" s="340" t="s">
        <v>7</v>
      </c>
      <c r="C3" s="340" t="s">
        <v>9</v>
      </c>
      <c r="D3" s="340" t="s">
        <v>11</v>
      </c>
      <c r="E3" s="373" t="s">
        <v>21</v>
      </c>
      <c r="F3" s="373" t="s">
        <v>15</v>
      </c>
      <c r="G3" s="340" t="s">
        <v>17</v>
      </c>
      <c r="H3" s="340" t="s">
        <v>19</v>
      </c>
      <c r="I3" s="340" t="s">
        <v>23</v>
      </c>
      <c r="J3" s="340" t="s">
        <v>231</v>
      </c>
      <c r="K3" s="340" t="s">
        <v>15</v>
      </c>
      <c r="L3" s="340" t="s">
        <v>232</v>
      </c>
      <c r="M3" s="364" t="s">
        <v>29</v>
      </c>
      <c r="N3" s="367" t="s">
        <v>148</v>
      </c>
      <c r="O3" s="340" t="s">
        <v>31</v>
      </c>
      <c r="P3" s="340" t="s">
        <v>233</v>
      </c>
      <c r="Q3" s="364" t="s">
        <v>156</v>
      </c>
      <c r="R3" s="340" t="s">
        <v>156</v>
      </c>
      <c r="S3" s="340" t="s">
        <v>234</v>
      </c>
      <c r="T3" s="340" t="s">
        <v>235</v>
      </c>
      <c r="U3" s="340" t="s">
        <v>236</v>
      </c>
      <c r="V3" s="340" t="s">
        <v>237</v>
      </c>
      <c r="W3" s="340" t="s">
        <v>238</v>
      </c>
      <c r="X3" s="340" t="s">
        <v>239</v>
      </c>
      <c r="Y3" s="340" t="s">
        <v>240</v>
      </c>
      <c r="Z3" s="340" t="s">
        <v>241</v>
      </c>
      <c r="AA3" s="340" t="s">
        <v>242</v>
      </c>
      <c r="AB3" s="340" t="s">
        <v>243</v>
      </c>
      <c r="AC3" s="368" t="s">
        <v>244</v>
      </c>
      <c r="AD3" s="369"/>
      <c r="AE3" s="340" t="s">
        <v>245</v>
      </c>
      <c r="AF3" s="340" t="s">
        <v>246</v>
      </c>
      <c r="AG3" s="340" t="s">
        <v>247</v>
      </c>
      <c r="AH3" s="340" t="s">
        <v>248</v>
      </c>
      <c r="AI3" s="340" t="s">
        <v>231</v>
      </c>
      <c r="AJ3" s="340" t="s">
        <v>15</v>
      </c>
      <c r="AK3" s="340" t="s">
        <v>232</v>
      </c>
      <c r="AL3" s="364" t="s">
        <v>249</v>
      </c>
      <c r="AM3" s="340" t="s">
        <v>250</v>
      </c>
      <c r="AN3" s="328" t="s">
        <v>155</v>
      </c>
      <c r="AO3" s="328" t="s">
        <v>156</v>
      </c>
      <c r="AP3" s="328" t="s">
        <v>157</v>
      </c>
      <c r="AQ3" s="328" t="s">
        <v>158</v>
      </c>
      <c r="AR3" s="328" t="s">
        <v>159</v>
      </c>
      <c r="AS3" s="328" t="s">
        <v>158</v>
      </c>
      <c r="AT3" s="329" t="s">
        <v>160</v>
      </c>
      <c r="AU3" s="328" t="s">
        <v>158</v>
      </c>
      <c r="AV3" s="328" t="s">
        <v>161</v>
      </c>
      <c r="AW3" s="328" t="s">
        <v>158</v>
      </c>
      <c r="AX3" s="329" t="s">
        <v>162</v>
      </c>
      <c r="AY3" s="328" t="s">
        <v>53</v>
      </c>
      <c r="AZ3" s="308" t="s">
        <v>163</v>
      </c>
      <c r="BA3" s="308" t="s">
        <v>164</v>
      </c>
      <c r="BB3" s="308" t="s">
        <v>156</v>
      </c>
      <c r="BC3" s="308" t="s">
        <v>165</v>
      </c>
      <c r="BD3" s="308" t="s">
        <v>166</v>
      </c>
      <c r="BE3" s="308" t="s">
        <v>163</v>
      </c>
      <c r="BF3" s="308" t="s">
        <v>164</v>
      </c>
      <c r="BG3" s="308" t="s">
        <v>156</v>
      </c>
      <c r="BH3" s="308" t="s">
        <v>165</v>
      </c>
      <c r="BI3" s="308" t="s">
        <v>166</v>
      </c>
      <c r="BJ3" s="308" t="s">
        <v>163</v>
      </c>
      <c r="BK3" s="308" t="s">
        <v>164</v>
      </c>
      <c r="BL3" s="308" t="s">
        <v>156</v>
      </c>
      <c r="BM3" s="308" t="s">
        <v>165</v>
      </c>
      <c r="BN3" s="308" t="s">
        <v>166</v>
      </c>
      <c r="BO3" s="308" t="s">
        <v>163</v>
      </c>
      <c r="BP3" s="308" t="s">
        <v>164</v>
      </c>
      <c r="BQ3" s="308" t="s">
        <v>156</v>
      </c>
      <c r="BR3" s="308" t="s">
        <v>165</v>
      </c>
      <c r="BS3" s="308" t="s">
        <v>166</v>
      </c>
      <c r="BT3" s="366" t="s">
        <v>251</v>
      </c>
      <c r="BU3" s="366" t="s">
        <v>168</v>
      </c>
      <c r="BV3" s="366" t="s">
        <v>169</v>
      </c>
      <c r="BW3" s="366" t="s">
        <v>164</v>
      </c>
      <c r="BX3" s="321" t="s">
        <v>158</v>
      </c>
      <c r="BY3" s="321" t="s">
        <v>170</v>
      </c>
      <c r="BZ3" s="321" t="s">
        <v>171</v>
      </c>
      <c r="CA3" s="352" t="s">
        <v>172</v>
      </c>
      <c r="CB3" s="352" t="s">
        <v>173</v>
      </c>
      <c r="CC3" s="352" t="s">
        <v>174</v>
      </c>
      <c r="CD3" s="352" t="s">
        <v>175</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row>
    <row r="4" spans="1:108" s="143" customFormat="1" ht="21" customHeight="1" thickBot="1" x14ac:dyDescent="0.3">
      <c r="A4" s="372"/>
      <c r="B4" s="340"/>
      <c r="C4" s="340"/>
      <c r="D4" s="340"/>
      <c r="E4" s="373"/>
      <c r="F4" s="373"/>
      <c r="G4" s="340"/>
      <c r="H4" s="340"/>
      <c r="I4" s="340"/>
      <c r="J4" s="340"/>
      <c r="K4" s="340"/>
      <c r="L4" s="340"/>
      <c r="M4" s="365"/>
      <c r="N4" s="367"/>
      <c r="O4" s="340"/>
      <c r="P4" s="340"/>
      <c r="Q4" s="365"/>
      <c r="R4" s="340" t="s">
        <v>156</v>
      </c>
      <c r="S4" s="340"/>
      <c r="T4" s="340"/>
      <c r="U4" s="340"/>
      <c r="V4" s="340"/>
      <c r="W4" s="340" t="s">
        <v>238</v>
      </c>
      <c r="X4" s="340"/>
      <c r="Y4" s="340" t="s">
        <v>238</v>
      </c>
      <c r="Z4" s="340"/>
      <c r="AA4" s="340" t="s">
        <v>242</v>
      </c>
      <c r="AB4" s="340"/>
      <c r="AC4" s="370"/>
      <c r="AD4" s="371"/>
      <c r="AE4" s="340"/>
      <c r="AF4" s="340"/>
      <c r="AG4" s="340"/>
      <c r="AH4" s="340"/>
      <c r="AI4" s="340"/>
      <c r="AJ4" s="340"/>
      <c r="AK4" s="340"/>
      <c r="AL4" s="365"/>
      <c r="AM4" s="340"/>
      <c r="AN4" s="328"/>
      <c r="AO4" s="328"/>
      <c r="AP4" s="328"/>
      <c r="AQ4" s="328"/>
      <c r="AR4" s="328"/>
      <c r="AS4" s="328"/>
      <c r="AT4" s="330"/>
      <c r="AU4" s="328"/>
      <c r="AV4" s="328"/>
      <c r="AW4" s="328"/>
      <c r="AX4" s="330"/>
      <c r="AY4" s="328"/>
      <c r="AZ4" s="308"/>
      <c r="BA4" s="308"/>
      <c r="BB4" s="308"/>
      <c r="BC4" s="308"/>
      <c r="BD4" s="308"/>
      <c r="BE4" s="308"/>
      <c r="BF4" s="308"/>
      <c r="BG4" s="308"/>
      <c r="BH4" s="308"/>
      <c r="BI4" s="308"/>
      <c r="BJ4" s="308"/>
      <c r="BK4" s="308"/>
      <c r="BL4" s="308"/>
      <c r="BM4" s="308"/>
      <c r="BN4" s="308"/>
      <c r="BO4" s="308"/>
      <c r="BP4" s="308"/>
      <c r="BQ4" s="308"/>
      <c r="BR4" s="308"/>
      <c r="BS4" s="308"/>
      <c r="BT4" s="366"/>
      <c r="BU4" s="366"/>
      <c r="BV4" s="366"/>
      <c r="BW4" s="366"/>
      <c r="BX4" s="321"/>
      <c r="BY4" s="321"/>
      <c r="BZ4" s="321"/>
      <c r="CA4" s="352"/>
      <c r="CB4" s="352"/>
      <c r="CC4" s="352"/>
      <c r="CD4" s="35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row>
    <row r="5" spans="1:108" s="139" customFormat="1" ht="409.5" x14ac:dyDescent="0.25">
      <c r="A5" s="309">
        <v>1</v>
      </c>
      <c r="B5" s="310" t="s">
        <v>72</v>
      </c>
      <c r="C5" s="310" t="s">
        <v>184</v>
      </c>
      <c r="D5" s="310" t="s">
        <v>252</v>
      </c>
      <c r="E5" s="335" t="s">
        <v>253</v>
      </c>
      <c r="F5" s="310" t="s">
        <v>187</v>
      </c>
      <c r="G5" s="310" t="s">
        <v>254</v>
      </c>
      <c r="H5" s="310" t="s">
        <v>255</v>
      </c>
      <c r="I5" s="310" t="s">
        <v>256</v>
      </c>
      <c r="J5" s="309">
        <v>3</v>
      </c>
      <c r="K5" s="309">
        <v>4</v>
      </c>
      <c r="L5" s="357">
        <f>+(J5*K5)*4</f>
        <v>48</v>
      </c>
      <c r="M5" s="354" t="str">
        <f>IF(OR(AND(J5=3,K5=4),AND(J5=2,K5=5),AND(J5=2,K5=5),AND(L5=20),AND(L5&gt;=52,L5&lt;=100)),"ZONA RIESGO EXTREMA",IF(OR(AND(J5=5,K5=2),AND(J5=4,K5=3),AND(J5=1,K5=4),AND(L5=16),AND(L5&gt;=28,L5&lt;=48)),"ZONA RIESGO ALTA",IF(OR(AND(J5=1,K5=3),AND(J5=4,K5=1),AND(L5=24)),"ZONA RIESGO MODERADA",IF(AND(L5&gt;=4,L5&lt;=16),"ZONA RIESGO BAJA"))))</f>
        <v>ZONA RIESGO EXTREMA</v>
      </c>
      <c r="N5" s="175">
        <v>1</v>
      </c>
      <c r="O5" s="178" t="s">
        <v>257</v>
      </c>
      <c r="P5" s="187">
        <v>15</v>
      </c>
      <c r="Q5" s="187">
        <v>15</v>
      </c>
      <c r="R5" s="187">
        <v>15</v>
      </c>
      <c r="S5" s="187">
        <v>15</v>
      </c>
      <c r="T5" s="187">
        <v>15</v>
      </c>
      <c r="U5" s="187">
        <v>15</v>
      </c>
      <c r="V5" s="187">
        <v>10</v>
      </c>
      <c r="W5" s="99">
        <f>SUM(P5:V5)</f>
        <v>100</v>
      </c>
      <c r="X5" s="100" t="str">
        <f t="shared" ref="X5:X64" si="0">IF(AND(W5&gt;=86,W5&lt;=95),"MODERADO",IF(AND(W5&gt;=96), "FUERTE",IF(AND(W5&lt;=85), "DEBIL")))</f>
        <v>FUERTE</v>
      </c>
      <c r="Y5" s="188" t="s">
        <v>258</v>
      </c>
      <c r="Z5" s="101" t="str">
        <f>IFERROR((_xlfn.IFS(AND(X5="FUERTE",Y5="FUERTE"),"FUERTE",AND(X5="FUERTE",Y5="MODERADO"),"MODERADO",AND(X5="FUERTE",Y5="DEBIL"),"DEBIL",AND(X5="MODERADO",Y5="FUERTE"),"MODERADO",AND(X5="MODERADO",Y5="MODERADO"),"MODERADO",AND(X5="MODERADO",Y5="DEBIL"),"DEBIL",AND(X5="DEBIL",Y5="FUERTE"),"DEBIL",AND(X5="DEBIL",Y5="MODERADO"),"DEBIL",AND(X5="DEBIL",Y5="DEBIL"),"DEBIL")),"")</f>
        <v>FUERTE</v>
      </c>
      <c r="AA5" s="99" t="str">
        <f>IF(AND(Z5="FUERTE"),"NO", "SI")</f>
        <v>NO</v>
      </c>
      <c r="AB5" s="187" t="s">
        <v>259</v>
      </c>
      <c r="AC5" s="358">
        <f>IF(AND(W5&gt;0,SUM(W6:W10)=0),W5,IF(AND(SUM(W5:W6)&gt;0,SUM(W7:W10)=0),AVERAGE(W5:W6),IF(AND(SUM(W5:W7)&gt;0,SUM(W8:W10)=0),AVERAGE(W5:W7),IF(AND(SUM(W5:W8)&gt;0,SUM(W9:W10)=0),AVERAGE(W5:W8),IF(AND(SUM(W5:W9)&gt;0,W10=0),AVERAGE(W5:W9),AVERAGE(W5:W10))))))</f>
        <v>100</v>
      </c>
      <c r="AD5" s="358" t="str">
        <f>IF(AND(AC5&gt;=50,AC5&lt;=99),"MODERADO",IF(AND(AC5=100), "FUERTE",IF(AND(AC5&lt;50), "DEBIL")))</f>
        <v>FUERTE</v>
      </c>
      <c r="AE5" s="359" t="s">
        <v>260</v>
      </c>
      <c r="AF5" s="359" t="s">
        <v>260</v>
      </c>
      <c r="AG5" s="360">
        <f>IFERROR(_xlfn.IFS(AND(AD5="MODERADO",AE5="Directamente"),1,AND(AD5="FUERTE",AE5="Directamente"),2),"0")</f>
        <v>2</v>
      </c>
      <c r="AH5" s="360">
        <f>IFERROR(_xlfn.IFS(AND(AD5="MODERADO",AF5="Directamente"),1,AND(AD5="FUERTE",AF5="Directamente"),2,AND(AD5="FUERTE",AF5="Indirectamente"),1),"0")</f>
        <v>2</v>
      </c>
      <c r="AI5" s="353">
        <v>3</v>
      </c>
      <c r="AJ5" s="353">
        <v>3</v>
      </c>
      <c r="AK5" s="357">
        <f>+(AI5*AJ5)*4</f>
        <v>36</v>
      </c>
      <c r="AL5" s="354"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61" t="s">
        <v>261</v>
      </c>
      <c r="AN5" s="187" t="s">
        <v>259</v>
      </c>
      <c r="AO5" s="175" t="s">
        <v>262</v>
      </c>
      <c r="AP5" s="184">
        <v>44958</v>
      </c>
      <c r="AQ5" s="196" t="s">
        <v>263</v>
      </c>
      <c r="AR5" s="176" t="s">
        <v>264</v>
      </c>
      <c r="AS5" s="196" t="s">
        <v>265</v>
      </c>
      <c r="AT5" s="196" t="s">
        <v>266</v>
      </c>
      <c r="AU5" s="196" t="s">
        <v>267</v>
      </c>
      <c r="AV5" s="176" t="s">
        <v>268</v>
      </c>
      <c r="AW5" s="132" t="s">
        <v>208</v>
      </c>
      <c r="AX5" s="132" t="s">
        <v>641</v>
      </c>
      <c r="AY5" s="130"/>
      <c r="AZ5" s="196" t="s">
        <v>263</v>
      </c>
      <c r="BA5" s="176" t="s">
        <v>269</v>
      </c>
      <c r="BB5" s="176" t="s">
        <v>270</v>
      </c>
      <c r="BC5" s="196" t="s">
        <v>271</v>
      </c>
      <c r="BD5" s="184" t="s">
        <v>214</v>
      </c>
      <c r="BE5" s="196" t="s">
        <v>272</v>
      </c>
      <c r="BF5" s="176" t="s">
        <v>273</v>
      </c>
      <c r="BG5" s="175" t="s">
        <v>274</v>
      </c>
      <c r="BH5" s="184" t="s">
        <v>275</v>
      </c>
      <c r="BI5" s="184" t="s">
        <v>214</v>
      </c>
      <c r="BJ5" s="196" t="s">
        <v>206</v>
      </c>
      <c r="BK5" s="176" t="s">
        <v>276</v>
      </c>
      <c r="BL5" s="176" t="s">
        <v>277</v>
      </c>
      <c r="BM5" s="196" t="s">
        <v>275</v>
      </c>
      <c r="BN5" s="184"/>
      <c r="BO5" s="132" t="s">
        <v>222</v>
      </c>
      <c r="BP5" s="129" t="s">
        <v>640</v>
      </c>
      <c r="BQ5" s="129" t="s">
        <v>277</v>
      </c>
      <c r="BR5" s="132" t="s">
        <v>275</v>
      </c>
      <c r="BS5" s="97"/>
      <c r="BT5" s="132" t="s">
        <v>278</v>
      </c>
      <c r="BU5" s="129"/>
      <c r="BV5" s="129"/>
      <c r="BW5" s="129"/>
      <c r="BX5" s="132" t="s">
        <v>637</v>
      </c>
      <c r="BY5" s="239" t="s">
        <v>639</v>
      </c>
      <c r="BZ5" s="239" t="s">
        <v>642</v>
      </c>
      <c r="CA5" s="248" t="s">
        <v>279</v>
      </c>
      <c r="CB5" s="252" t="s">
        <v>280</v>
      </c>
      <c r="CC5" s="252" t="s">
        <v>281</v>
      </c>
      <c r="CD5" s="252" t="s">
        <v>282</v>
      </c>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row>
    <row r="6" spans="1:108" ht="409.5" x14ac:dyDescent="0.3">
      <c r="A6" s="309"/>
      <c r="B6" s="310"/>
      <c r="C6" s="310"/>
      <c r="D6" s="310"/>
      <c r="E6" s="335"/>
      <c r="F6" s="310"/>
      <c r="G6" s="310"/>
      <c r="H6" s="310"/>
      <c r="I6" s="310"/>
      <c r="J6" s="309"/>
      <c r="K6" s="309"/>
      <c r="L6" s="357"/>
      <c r="M6" s="355"/>
      <c r="N6" s="175">
        <v>2</v>
      </c>
      <c r="O6" s="178" t="s">
        <v>283</v>
      </c>
      <c r="P6" s="187">
        <v>15</v>
      </c>
      <c r="Q6" s="187">
        <v>15</v>
      </c>
      <c r="R6" s="187">
        <v>15</v>
      </c>
      <c r="S6" s="187">
        <v>15</v>
      </c>
      <c r="T6" s="187">
        <v>15</v>
      </c>
      <c r="U6" s="187">
        <v>15</v>
      </c>
      <c r="V6" s="187">
        <v>10</v>
      </c>
      <c r="W6" s="99">
        <f t="shared" ref="W6:W64" si="1">SUM(P6:V6)</f>
        <v>100</v>
      </c>
      <c r="X6" s="100" t="str">
        <f t="shared" si="0"/>
        <v>FUERTE</v>
      </c>
      <c r="Y6" s="188" t="s">
        <v>258</v>
      </c>
      <c r="Z6" s="101"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99" t="str">
        <f t="shared" ref="AA6:AA64" si="3">IF(AND(Z6="FUERTE"),"NO", "SI")</f>
        <v>NO</v>
      </c>
      <c r="AB6" s="187" t="s">
        <v>284</v>
      </c>
      <c r="AC6" s="358"/>
      <c r="AD6" s="358"/>
      <c r="AE6" s="359"/>
      <c r="AF6" s="359"/>
      <c r="AG6" s="360"/>
      <c r="AH6" s="360"/>
      <c r="AI6" s="353"/>
      <c r="AJ6" s="353"/>
      <c r="AK6" s="357"/>
      <c r="AL6" s="355"/>
      <c r="AM6" s="362"/>
      <c r="AN6" s="187" t="s">
        <v>284</v>
      </c>
      <c r="AO6" s="175" t="s">
        <v>262</v>
      </c>
      <c r="AP6" s="184">
        <v>44958</v>
      </c>
      <c r="AQ6" s="196" t="s">
        <v>285</v>
      </c>
      <c r="AR6" s="176" t="s">
        <v>286</v>
      </c>
      <c r="AS6" s="196" t="s">
        <v>265</v>
      </c>
      <c r="AT6" s="196" t="s">
        <v>287</v>
      </c>
      <c r="AU6" s="196" t="s">
        <v>206</v>
      </c>
      <c r="AV6" s="176" t="s">
        <v>288</v>
      </c>
      <c r="AW6" s="132" t="s">
        <v>208</v>
      </c>
      <c r="AX6" s="132" t="s">
        <v>289</v>
      </c>
      <c r="AY6" s="130"/>
      <c r="AZ6" s="196" t="s">
        <v>263</v>
      </c>
      <c r="BA6" s="176" t="s">
        <v>290</v>
      </c>
      <c r="BB6" s="175" t="s">
        <v>291</v>
      </c>
      <c r="BC6" s="196" t="s">
        <v>271</v>
      </c>
      <c r="BD6" s="184" t="s">
        <v>214</v>
      </c>
      <c r="BE6" s="196" t="s">
        <v>292</v>
      </c>
      <c r="BF6" s="196" t="s">
        <v>293</v>
      </c>
      <c r="BG6" s="175" t="s">
        <v>262</v>
      </c>
      <c r="BH6" s="184" t="s">
        <v>275</v>
      </c>
      <c r="BI6" s="184" t="s">
        <v>214</v>
      </c>
      <c r="BJ6" s="176" t="s">
        <v>206</v>
      </c>
      <c r="BK6" s="176" t="s">
        <v>294</v>
      </c>
      <c r="BL6" s="176" t="s">
        <v>277</v>
      </c>
      <c r="BM6" s="196" t="s">
        <v>275</v>
      </c>
      <c r="BN6" s="184" t="s">
        <v>214</v>
      </c>
      <c r="BO6" s="132" t="s">
        <v>222</v>
      </c>
      <c r="BP6" s="129" t="s">
        <v>295</v>
      </c>
      <c r="BQ6" s="129" t="s">
        <v>277</v>
      </c>
      <c r="BR6" s="132" t="s">
        <v>275</v>
      </c>
      <c r="BS6" s="97"/>
      <c r="BT6" s="132"/>
      <c r="BU6" s="129"/>
      <c r="BV6" s="129"/>
      <c r="BW6" s="129"/>
      <c r="BX6" s="132" t="s">
        <v>637</v>
      </c>
      <c r="BY6" s="239" t="s">
        <v>643</v>
      </c>
      <c r="BZ6" s="239" t="s">
        <v>644</v>
      </c>
      <c r="CA6" s="248" t="s">
        <v>279</v>
      </c>
      <c r="CB6" s="252" t="s">
        <v>296</v>
      </c>
      <c r="CC6" s="252" t="s">
        <v>297</v>
      </c>
      <c r="CD6" s="252" t="s">
        <v>298</v>
      </c>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row>
    <row r="7" spans="1:108" ht="21" customHeight="1" thickTop="1" thickBot="1" x14ac:dyDescent="0.35">
      <c r="A7" s="309"/>
      <c r="B7" s="310"/>
      <c r="C7" s="310"/>
      <c r="D7" s="310"/>
      <c r="E7" s="335"/>
      <c r="F7" s="310"/>
      <c r="G7" s="310"/>
      <c r="H7" s="310"/>
      <c r="I7" s="310"/>
      <c r="J7" s="309"/>
      <c r="K7" s="309"/>
      <c r="L7" s="357"/>
      <c r="M7" s="355"/>
      <c r="N7" s="175">
        <v>3</v>
      </c>
      <c r="O7" s="180"/>
      <c r="P7" s="187"/>
      <c r="Q7" s="187"/>
      <c r="R7" s="187"/>
      <c r="S7" s="187"/>
      <c r="T7" s="187"/>
      <c r="U7" s="187"/>
      <c r="V7" s="187"/>
      <c r="W7" s="99">
        <f t="shared" si="1"/>
        <v>0</v>
      </c>
      <c r="X7" s="100" t="str">
        <f t="shared" si="0"/>
        <v>DEBIL</v>
      </c>
      <c r="Y7" s="188"/>
      <c r="Z7" s="101" t="str">
        <f t="shared" si="2"/>
        <v/>
      </c>
      <c r="AA7" s="99" t="str">
        <f t="shared" si="3"/>
        <v>SI</v>
      </c>
      <c r="AB7" s="187"/>
      <c r="AC7" s="358"/>
      <c r="AD7" s="358"/>
      <c r="AE7" s="359"/>
      <c r="AF7" s="359"/>
      <c r="AG7" s="360"/>
      <c r="AH7" s="360"/>
      <c r="AI7" s="353"/>
      <c r="AJ7" s="353"/>
      <c r="AK7" s="357"/>
      <c r="AL7" s="355"/>
      <c r="AM7" s="362"/>
      <c r="AN7" s="176"/>
      <c r="AO7" s="175"/>
      <c r="AP7" s="184"/>
      <c r="AQ7" s="184"/>
      <c r="AR7" s="176"/>
      <c r="AS7" s="184"/>
      <c r="AT7" s="176"/>
      <c r="AU7" s="184"/>
      <c r="AV7" s="176"/>
      <c r="AW7" s="97"/>
      <c r="AX7" s="129"/>
      <c r="AY7" s="130"/>
      <c r="AZ7" s="176"/>
      <c r="BA7" s="176"/>
      <c r="BB7" s="175"/>
      <c r="BC7" s="184"/>
      <c r="BD7" s="184"/>
      <c r="BE7" s="176"/>
      <c r="BF7" s="176"/>
      <c r="BG7" s="175"/>
      <c r="BH7" s="184"/>
      <c r="BI7" s="184"/>
      <c r="BJ7" s="176"/>
      <c r="BK7" s="176"/>
      <c r="BL7" s="175"/>
      <c r="BM7" s="184"/>
      <c r="BN7" s="184"/>
      <c r="BO7" s="129"/>
      <c r="BP7" s="129"/>
      <c r="BQ7" s="130"/>
      <c r="BR7" s="97"/>
      <c r="BS7" s="97"/>
      <c r="BT7" s="97"/>
      <c r="BU7" s="129"/>
      <c r="BV7" s="129"/>
      <c r="BW7" s="129"/>
      <c r="BX7" s="97"/>
      <c r="BY7" s="129"/>
      <c r="BZ7" s="129"/>
      <c r="CA7" s="97"/>
      <c r="CB7" s="129"/>
      <c r="CC7" s="130"/>
      <c r="CD7" s="129"/>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row>
    <row r="8" spans="1:108" ht="21" customHeight="1" thickTop="1" thickBot="1" x14ac:dyDescent="0.35">
      <c r="A8" s="309"/>
      <c r="B8" s="310"/>
      <c r="C8" s="310"/>
      <c r="D8" s="310"/>
      <c r="E8" s="335"/>
      <c r="F8" s="310"/>
      <c r="G8" s="310"/>
      <c r="H8" s="310"/>
      <c r="I8" s="310"/>
      <c r="J8" s="309"/>
      <c r="K8" s="309"/>
      <c r="L8" s="357"/>
      <c r="M8" s="355"/>
      <c r="N8" s="175">
        <v>4</v>
      </c>
      <c r="O8" s="178"/>
      <c r="P8" s="187"/>
      <c r="Q8" s="187"/>
      <c r="R8" s="187"/>
      <c r="S8" s="187"/>
      <c r="T8" s="187"/>
      <c r="U8" s="187"/>
      <c r="V8" s="187"/>
      <c r="W8" s="99">
        <f t="shared" si="1"/>
        <v>0</v>
      </c>
      <c r="X8" s="100" t="str">
        <f t="shared" si="0"/>
        <v>DEBIL</v>
      </c>
      <c r="Y8" s="188"/>
      <c r="Z8" s="101" t="str">
        <f t="shared" si="2"/>
        <v/>
      </c>
      <c r="AA8" s="99" t="str">
        <f t="shared" si="3"/>
        <v>SI</v>
      </c>
      <c r="AB8" s="187"/>
      <c r="AC8" s="358"/>
      <c r="AD8" s="358"/>
      <c r="AE8" s="359"/>
      <c r="AF8" s="359"/>
      <c r="AG8" s="360"/>
      <c r="AH8" s="360"/>
      <c r="AI8" s="353"/>
      <c r="AJ8" s="353"/>
      <c r="AK8" s="357"/>
      <c r="AL8" s="355"/>
      <c r="AM8" s="362"/>
      <c r="AN8" s="176"/>
      <c r="AO8" s="175"/>
      <c r="AP8" s="184"/>
      <c r="AQ8" s="184"/>
      <c r="AR8" s="176"/>
      <c r="AS8" s="184"/>
      <c r="AT8" s="176"/>
      <c r="AU8" s="184"/>
      <c r="AV8" s="176"/>
      <c r="AW8" s="97"/>
      <c r="AX8" s="129"/>
      <c r="AY8" s="130"/>
      <c r="AZ8" s="176"/>
      <c r="BA8" s="176"/>
      <c r="BB8" s="175"/>
      <c r="BC8" s="184"/>
      <c r="BD8" s="184"/>
      <c r="BE8" s="176"/>
      <c r="BF8" s="176"/>
      <c r="BG8" s="175"/>
      <c r="BH8" s="184"/>
      <c r="BI8" s="184"/>
      <c r="BJ8" s="176"/>
      <c r="BK8" s="176"/>
      <c r="BL8" s="175"/>
      <c r="BM8" s="184"/>
      <c r="BN8" s="184"/>
      <c r="BO8" s="129"/>
      <c r="BP8" s="129"/>
      <c r="BQ8" s="130"/>
      <c r="BR8" s="97"/>
      <c r="BS8" s="97"/>
      <c r="BT8" s="97"/>
      <c r="BU8" s="129"/>
      <c r="BV8" s="129"/>
      <c r="BW8" s="129"/>
      <c r="BX8" s="97"/>
      <c r="BY8" s="129"/>
      <c r="BZ8" s="129"/>
      <c r="CA8" s="97"/>
      <c r="CB8" s="129"/>
      <c r="CC8" s="130"/>
      <c r="CD8" s="129"/>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row>
    <row r="9" spans="1:108" ht="21" customHeight="1" thickTop="1" thickBot="1" x14ac:dyDescent="0.35">
      <c r="A9" s="309"/>
      <c r="B9" s="310"/>
      <c r="C9" s="310"/>
      <c r="D9" s="310"/>
      <c r="E9" s="335"/>
      <c r="F9" s="310"/>
      <c r="G9" s="310"/>
      <c r="H9" s="310"/>
      <c r="I9" s="310"/>
      <c r="J9" s="309"/>
      <c r="K9" s="309"/>
      <c r="L9" s="357"/>
      <c r="M9" s="355"/>
      <c r="N9" s="175">
        <v>5</v>
      </c>
      <c r="O9" s="178"/>
      <c r="P9" s="187"/>
      <c r="Q9" s="187"/>
      <c r="R9" s="187"/>
      <c r="S9" s="187"/>
      <c r="T9" s="187"/>
      <c r="U9" s="187"/>
      <c r="V9" s="187"/>
      <c r="W9" s="99">
        <f t="shared" si="1"/>
        <v>0</v>
      </c>
      <c r="X9" s="100" t="str">
        <f t="shared" si="0"/>
        <v>DEBIL</v>
      </c>
      <c r="Y9" s="188"/>
      <c r="Z9" s="101" t="str">
        <f t="shared" si="2"/>
        <v/>
      </c>
      <c r="AA9" s="99" t="str">
        <f t="shared" si="3"/>
        <v>SI</v>
      </c>
      <c r="AB9" s="187"/>
      <c r="AC9" s="358"/>
      <c r="AD9" s="358"/>
      <c r="AE9" s="359"/>
      <c r="AF9" s="359"/>
      <c r="AG9" s="360"/>
      <c r="AH9" s="360"/>
      <c r="AI9" s="353"/>
      <c r="AJ9" s="353"/>
      <c r="AK9" s="357"/>
      <c r="AL9" s="355"/>
      <c r="AM9" s="362"/>
      <c r="AN9" s="176"/>
      <c r="AO9" s="175"/>
      <c r="AP9" s="184"/>
      <c r="AQ9" s="184"/>
      <c r="AR9" s="176"/>
      <c r="AS9" s="184"/>
      <c r="AT9" s="176"/>
      <c r="AU9" s="184"/>
      <c r="AV9" s="176"/>
      <c r="AW9" s="97"/>
      <c r="AX9" s="129"/>
      <c r="AY9" s="130"/>
      <c r="AZ9" s="176"/>
      <c r="BA9" s="176"/>
      <c r="BB9" s="175"/>
      <c r="BC9" s="184"/>
      <c r="BD9" s="184"/>
      <c r="BE9" s="176"/>
      <c r="BF9" s="176"/>
      <c r="BG9" s="175"/>
      <c r="BH9" s="184"/>
      <c r="BI9" s="184"/>
      <c r="BJ9" s="176"/>
      <c r="BK9" s="176"/>
      <c r="BL9" s="175"/>
      <c r="BM9" s="184"/>
      <c r="BN9" s="184"/>
      <c r="BO9" s="129"/>
      <c r="BP9" s="129"/>
      <c r="BQ9" s="130"/>
      <c r="BR9" s="97"/>
      <c r="BS9" s="97"/>
      <c r="BT9" s="97"/>
      <c r="BU9" s="129"/>
      <c r="BV9" s="129"/>
      <c r="BW9" s="129"/>
      <c r="BX9" s="97"/>
      <c r="BY9" s="129"/>
      <c r="BZ9" s="129"/>
      <c r="CA9" s="97"/>
      <c r="CB9" s="129"/>
      <c r="CC9" s="130"/>
      <c r="CD9" s="129"/>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row>
    <row r="10" spans="1:108" ht="47.25" customHeight="1" thickTop="1" thickBot="1" x14ac:dyDescent="0.35">
      <c r="A10" s="309"/>
      <c r="B10" s="310"/>
      <c r="C10" s="310"/>
      <c r="D10" s="310"/>
      <c r="E10" s="335"/>
      <c r="F10" s="310"/>
      <c r="G10" s="310"/>
      <c r="H10" s="310"/>
      <c r="I10" s="310"/>
      <c r="J10" s="309"/>
      <c r="K10" s="309"/>
      <c r="L10" s="357"/>
      <c r="M10" s="356"/>
      <c r="N10" s="175">
        <v>6</v>
      </c>
      <c r="O10" s="178"/>
      <c r="P10" s="187"/>
      <c r="Q10" s="187"/>
      <c r="R10" s="187"/>
      <c r="S10" s="187"/>
      <c r="T10" s="187"/>
      <c r="U10" s="187"/>
      <c r="V10" s="187"/>
      <c r="W10" s="99">
        <f t="shared" si="1"/>
        <v>0</v>
      </c>
      <c r="X10" s="100" t="str">
        <f t="shared" si="0"/>
        <v>DEBIL</v>
      </c>
      <c r="Y10" s="188"/>
      <c r="Z10" s="101" t="str">
        <f t="shared" si="2"/>
        <v/>
      </c>
      <c r="AA10" s="99" t="str">
        <f t="shared" si="3"/>
        <v>SI</v>
      </c>
      <c r="AB10" s="187"/>
      <c r="AC10" s="358"/>
      <c r="AD10" s="358"/>
      <c r="AE10" s="359"/>
      <c r="AF10" s="359"/>
      <c r="AG10" s="360"/>
      <c r="AH10" s="360"/>
      <c r="AI10" s="353"/>
      <c r="AJ10" s="353"/>
      <c r="AK10" s="357"/>
      <c r="AL10" s="356"/>
      <c r="AM10" s="363"/>
      <c r="AN10" s="176"/>
      <c r="AO10" s="175"/>
      <c r="AP10" s="184"/>
      <c r="AQ10" s="184"/>
      <c r="AR10" s="176"/>
      <c r="AS10" s="184"/>
      <c r="AT10" s="176"/>
      <c r="AU10" s="184"/>
      <c r="AV10" s="176"/>
      <c r="AW10" s="97"/>
      <c r="AX10" s="129"/>
      <c r="AY10" s="130"/>
      <c r="AZ10" s="176"/>
      <c r="BA10" s="176"/>
      <c r="BB10" s="175"/>
      <c r="BC10" s="184"/>
      <c r="BD10" s="184"/>
      <c r="BE10" s="176"/>
      <c r="BF10" s="176"/>
      <c r="BG10" s="175"/>
      <c r="BH10" s="184"/>
      <c r="BI10" s="184"/>
      <c r="BJ10" s="176"/>
      <c r="BK10" s="176"/>
      <c r="BL10" s="175"/>
      <c r="BM10" s="184"/>
      <c r="BN10" s="184"/>
      <c r="BO10" s="129"/>
      <c r="BP10" s="129"/>
      <c r="BQ10" s="130"/>
      <c r="BR10" s="97"/>
      <c r="BS10" s="97"/>
      <c r="BT10" s="97"/>
      <c r="BU10" s="129"/>
      <c r="BV10" s="129"/>
      <c r="BW10" s="129"/>
      <c r="BX10" s="97"/>
      <c r="BY10" s="129"/>
      <c r="BZ10" s="129"/>
      <c r="CA10" s="97"/>
      <c r="CB10" s="129"/>
      <c r="CC10" s="130"/>
      <c r="CD10" s="129"/>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row>
    <row r="11" spans="1:108" ht="21" customHeight="1" thickTop="1" thickBot="1" x14ac:dyDescent="0.35">
      <c r="A11" s="309">
        <v>2</v>
      </c>
      <c r="B11" s="310"/>
      <c r="C11" s="310"/>
      <c r="D11" s="310"/>
      <c r="E11" s="335"/>
      <c r="F11" s="310"/>
      <c r="G11" s="310"/>
      <c r="H11" s="310"/>
      <c r="I11" s="310"/>
      <c r="J11" s="309"/>
      <c r="K11" s="309"/>
      <c r="L11" s="357">
        <f>+(J11*K11)*4</f>
        <v>0</v>
      </c>
      <c r="M11" s="354" t="b">
        <f>IF(OR(AND(J11=3,K11=4),AND(J11=2,K11=5),AND(J11=2,K11=5),AND(L11=20),AND(L11&gt;=52,L11&lt;=100)),"ZONA RIESGO EXTREMA",IF(OR(AND(J11=5,K11=2),AND(J11=4,K11=3),AND(J11=1,K11=4),AND(L11=16),AND(L11&gt;=28,L11&lt;=48)),"ZONA RIESGO ALTA",IF(OR(AND(J11=1,K11=3),AND(J11=4,K11=1),AND(L11=24)),"ZONA RIESGO MODERADA",IF(AND(L11&gt;=4,L11&lt;=16),"ZONA RIESGO BAJA"))))</f>
        <v>0</v>
      </c>
      <c r="N11" s="175">
        <v>1</v>
      </c>
      <c r="O11" s="178"/>
      <c r="P11" s="187"/>
      <c r="Q11" s="187"/>
      <c r="R11" s="187"/>
      <c r="S11" s="187"/>
      <c r="T11" s="187"/>
      <c r="U11" s="187"/>
      <c r="V11" s="187"/>
      <c r="W11" s="99">
        <f t="shared" si="1"/>
        <v>0</v>
      </c>
      <c r="X11" s="100" t="str">
        <f t="shared" si="0"/>
        <v>DEBIL</v>
      </c>
      <c r="Y11" s="188"/>
      <c r="Z11" s="101" t="str">
        <f t="shared" si="2"/>
        <v/>
      </c>
      <c r="AA11" s="99" t="str">
        <f t="shared" si="3"/>
        <v>SI</v>
      </c>
      <c r="AB11" s="187"/>
      <c r="AC11" s="358">
        <f>IF(AND(W11&gt;0,SUM(W12:W16)=0),W11,IF(AND(SUM(W11:W12)&gt;0,SUM(W13:W16)=0),AVERAGE(W11:W12),IF(AND(SUM(W11:W13)&gt;0,SUM(W14:W16)=0),AVERAGE(W11:W13),IF(AND(SUM(W11:W14)&gt;0,SUM(W15:W16)=0),AVERAGE(W11:W14),IF(AND(SUM(W11:W15)&gt;0,W16=0),AVERAGE(W11:W15),AVERAGE(W11:W16))))))</f>
        <v>0</v>
      </c>
      <c r="AD11" s="358" t="str">
        <f>IF(AND(AC11&gt;=50,AC11&lt;=99),"MODERADO",IF(AND(AC11=100), "FUERTE",IF(AND(AC11&lt;50), "DEBIL")))</f>
        <v>DEBIL</v>
      </c>
      <c r="AE11" s="359"/>
      <c r="AF11" s="359"/>
      <c r="AG11" s="360" t="str">
        <f>IFERROR(_xlfn.IFS(AND(AD11="MODERADO",AE11="Directamente"),1,AND(AD11="FUERTE",AE11="Directamente"),2),"0")</f>
        <v>0</v>
      </c>
      <c r="AH11" s="360" t="str">
        <f>IFERROR(_xlfn.IFS(AND(AD11="MODERADO",AF11="Directamente"),1,AND(AD11="FUERTE",AF11="Directamente"),2,AND(AD11="FUERTE",AF11="Indirectamente"),1),"0")</f>
        <v>0</v>
      </c>
      <c r="AI11" s="353"/>
      <c r="AJ11" s="353"/>
      <c r="AK11" s="357">
        <f>+(AI11*AJ11)*4</f>
        <v>0</v>
      </c>
      <c r="AL11" s="354"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61"/>
      <c r="AN11" s="176"/>
      <c r="AO11" s="175"/>
      <c r="AP11" s="184"/>
      <c r="AQ11" s="184"/>
      <c r="AR11" s="176"/>
      <c r="AS11" s="184"/>
      <c r="AT11" s="176"/>
      <c r="AU11" s="184"/>
      <c r="AV11" s="176"/>
      <c r="AW11" s="97"/>
      <c r="AX11" s="129"/>
      <c r="AY11" s="130"/>
      <c r="AZ11" s="176"/>
      <c r="BA11" s="176"/>
      <c r="BB11" s="175"/>
      <c r="BC11" s="184"/>
      <c r="BD11" s="184"/>
      <c r="BE11" s="176"/>
      <c r="BF11" s="176"/>
      <c r="BG11" s="175"/>
      <c r="BH11" s="184"/>
      <c r="BI11" s="184"/>
      <c r="BJ11" s="176"/>
      <c r="BK11" s="176"/>
      <c r="BL11" s="175"/>
      <c r="BM11" s="184"/>
      <c r="BN11" s="184"/>
      <c r="BO11" s="129"/>
      <c r="BP11" s="129"/>
      <c r="BQ11" s="130"/>
      <c r="BR11" s="97"/>
      <c r="BS11" s="97"/>
      <c r="BT11" s="97"/>
      <c r="BU11" s="129"/>
      <c r="BV11" s="129"/>
      <c r="BW11" s="129"/>
      <c r="BX11" s="97"/>
      <c r="BY11" s="129"/>
      <c r="BZ11" s="129"/>
      <c r="CA11" s="97"/>
      <c r="CB11" s="129"/>
      <c r="CC11" s="130"/>
      <c r="CD11" s="129"/>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row>
    <row r="12" spans="1:108" ht="21" customHeight="1" thickTop="1" thickBot="1" x14ac:dyDescent="0.35">
      <c r="A12" s="309"/>
      <c r="B12" s="310"/>
      <c r="C12" s="310"/>
      <c r="D12" s="310"/>
      <c r="E12" s="335"/>
      <c r="F12" s="310"/>
      <c r="G12" s="310"/>
      <c r="H12" s="310"/>
      <c r="I12" s="310"/>
      <c r="J12" s="309"/>
      <c r="K12" s="309"/>
      <c r="L12" s="357"/>
      <c r="M12" s="355"/>
      <c r="N12" s="175">
        <v>2</v>
      </c>
      <c r="O12" s="178"/>
      <c r="P12" s="187"/>
      <c r="Q12" s="187"/>
      <c r="R12" s="187"/>
      <c r="S12" s="187"/>
      <c r="T12" s="187"/>
      <c r="U12" s="187"/>
      <c r="V12" s="187"/>
      <c r="W12" s="99">
        <f t="shared" si="1"/>
        <v>0</v>
      </c>
      <c r="X12" s="100" t="str">
        <f t="shared" si="0"/>
        <v>DEBIL</v>
      </c>
      <c r="Y12" s="188"/>
      <c r="Z12" s="101" t="str">
        <f t="shared" si="2"/>
        <v/>
      </c>
      <c r="AA12" s="99" t="str">
        <f t="shared" si="3"/>
        <v>SI</v>
      </c>
      <c r="AB12" s="187"/>
      <c r="AC12" s="358"/>
      <c r="AD12" s="358"/>
      <c r="AE12" s="359"/>
      <c r="AF12" s="359"/>
      <c r="AG12" s="360"/>
      <c r="AH12" s="360"/>
      <c r="AI12" s="353"/>
      <c r="AJ12" s="353"/>
      <c r="AK12" s="357"/>
      <c r="AL12" s="355"/>
      <c r="AM12" s="362"/>
      <c r="AN12" s="176"/>
      <c r="AO12" s="175"/>
      <c r="AP12" s="184"/>
      <c r="AQ12" s="184"/>
      <c r="AR12" s="176"/>
      <c r="AS12" s="184"/>
      <c r="AT12" s="176"/>
      <c r="AU12" s="184"/>
      <c r="AV12" s="176"/>
      <c r="AW12" s="97"/>
      <c r="AX12" s="129"/>
      <c r="AY12" s="130"/>
      <c r="AZ12" s="176"/>
      <c r="BA12" s="176"/>
      <c r="BB12" s="175"/>
      <c r="BC12" s="184"/>
      <c r="BD12" s="184"/>
      <c r="BE12" s="176"/>
      <c r="BF12" s="176"/>
      <c r="BG12" s="175"/>
      <c r="BH12" s="184"/>
      <c r="BI12" s="184"/>
      <c r="BJ12" s="176"/>
      <c r="BK12" s="176"/>
      <c r="BL12" s="175"/>
      <c r="BM12" s="184"/>
      <c r="BN12" s="184"/>
      <c r="BO12" s="129"/>
      <c r="BP12" s="129"/>
      <c r="BQ12" s="130"/>
      <c r="BR12" s="97"/>
      <c r="BS12" s="97"/>
      <c r="BT12" s="97"/>
      <c r="BU12" s="129"/>
      <c r="BV12" s="129"/>
      <c r="BW12" s="129"/>
      <c r="BX12" s="97"/>
      <c r="BY12" s="129"/>
      <c r="BZ12" s="129"/>
      <c r="CA12" s="97"/>
      <c r="CB12" s="129"/>
      <c r="CC12" s="130"/>
      <c r="CD12" s="129"/>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row>
    <row r="13" spans="1:108" ht="21" customHeight="1" thickTop="1" thickBot="1" x14ac:dyDescent="0.35">
      <c r="A13" s="309"/>
      <c r="B13" s="310"/>
      <c r="C13" s="310"/>
      <c r="D13" s="310"/>
      <c r="E13" s="335"/>
      <c r="F13" s="310"/>
      <c r="G13" s="310"/>
      <c r="H13" s="310"/>
      <c r="I13" s="310"/>
      <c r="J13" s="309"/>
      <c r="K13" s="309"/>
      <c r="L13" s="357"/>
      <c r="M13" s="355"/>
      <c r="N13" s="175">
        <v>3</v>
      </c>
      <c r="O13" s="180"/>
      <c r="P13" s="187"/>
      <c r="Q13" s="187"/>
      <c r="R13" s="187"/>
      <c r="S13" s="187"/>
      <c r="T13" s="187"/>
      <c r="U13" s="187"/>
      <c r="V13" s="187"/>
      <c r="W13" s="99">
        <f t="shared" si="1"/>
        <v>0</v>
      </c>
      <c r="X13" s="100" t="str">
        <f t="shared" si="0"/>
        <v>DEBIL</v>
      </c>
      <c r="Y13" s="188"/>
      <c r="Z13" s="101" t="str">
        <f t="shared" si="2"/>
        <v/>
      </c>
      <c r="AA13" s="99" t="str">
        <f t="shared" si="3"/>
        <v>SI</v>
      </c>
      <c r="AB13" s="187"/>
      <c r="AC13" s="358"/>
      <c r="AD13" s="358"/>
      <c r="AE13" s="359"/>
      <c r="AF13" s="359"/>
      <c r="AG13" s="360"/>
      <c r="AH13" s="360"/>
      <c r="AI13" s="353"/>
      <c r="AJ13" s="353"/>
      <c r="AK13" s="357"/>
      <c r="AL13" s="355"/>
      <c r="AM13" s="362"/>
      <c r="AN13" s="176"/>
      <c r="AO13" s="175"/>
      <c r="AP13" s="184"/>
      <c r="AQ13" s="184"/>
      <c r="AR13" s="176"/>
      <c r="AS13" s="184"/>
      <c r="AT13" s="176"/>
      <c r="AU13" s="184"/>
      <c r="AV13" s="176"/>
      <c r="AW13" s="97"/>
      <c r="AX13" s="129"/>
      <c r="AY13" s="130"/>
      <c r="AZ13" s="176"/>
      <c r="BA13" s="176"/>
      <c r="BB13" s="175"/>
      <c r="BC13" s="184"/>
      <c r="BD13" s="184"/>
      <c r="BE13" s="176"/>
      <c r="BF13" s="176"/>
      <c r="BG13" s="175"/>
      <c r="BH13" s="184"/>
      <c r="BI13" s="184"/>
      <c r="BJ13" s="176"/>
      <c r="BK13" s="176"/>
      <c r="BL13" s="175"/>
      <c r="BM13" s="184"/>
      <c r="BN13" s="184"/>
      <c r="BO13" s="129"/>
      <c r="BP13" s="129"/>
      <c r="BQ13" s="130"/>
      <c r="BR13" s="97"/>
      <c r="BS13" s="97"/>
      <c r="BT13" s="97"/>
      <c r="BU13" s="129"/>
      <c r="BV13" s="129"/>
      <c r="BW13" s="129"/>
      <c r="BX13" s="97"/>
      <c r="BY13" s="129"/>
      <c r="BZ13" s="129"/>
      <c r="CA13" s="97"/>
      <c r="CB13" s="129"/>
      <c r="CC13" s="130"/>
      <c r="CD13" s="129"/>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row>
    <row r="14" spans="1:108" ht="21" customHeight="1" thickTop="1" thickBot="1" x14ac:dyDescent="0.35">
      <c r="A14" s="309"/>
      <c r="B14" s="310"/>
      <c r="C14" s="310"/>
      <c r="D14" s="310"/>
      <c r="E14" s="335"/>
      <c r="F14" s="310"/>
      <c r="G14" s="310"/>
      <c r="H14" s="310"/>
      <c r="I14" s="310"/>
      <c r="J14" s="309"/>
      <c r="K14" s="309"/>
      <c r="L14" s="357"/>
      <c r="M14" s="355"/>
      <c r="N14" s="175">
        <v>4</v>
      </c>
      <c r="O14" s="178"/>
      <c r="P14" s="187"/>
      <c r="Q14" s="187"/>
      <c r="R14" s="187"/>
      <c r="S14" s="187"/>
      <c r="T14" s="187"/>
      <c r="U14" s="187"/>
      <c r="V14" s="187"/>
      <c r="W14" s="99">
        <f t="shared" si="1"/>
        <v>0</v>
      </c>
      <c r="X14" s="100" t="str">
        <f t="shared" si="0"/>
        <v>DEBIL</v>
      </c>
      <c r="Y14" s="188"/>
      <c r="Z14" s="101" t="str">
        <f t="shared" si="2"/>
        <v/>
      </c>
      <c r="AA14" s="99" t="str">
        <f t="shared" si="3"/>
        <v>SI</v>
      </c>
      <c r="AB14" s="187"/>
      <c r="AC14" s="358"/>
      <c r="AD14" s="358"/>
      <c r="AE14" s="359"/>
      <c r="AF14" s="359"/>
      <c r="AG14" s="360"/>
      <c r="AH14" s="360"/>
      <c r="AI14" s="353"/>
      <c r="AJ14" s="353"/>
      <c r="AK14" s="357"/>
      <c r="AL14" s="355"/>
      <c r="AM14" s="362"/>
      <c r="AN14" s="176"/>
      <c r="AO14" s="175"/>
      <c r="AP14" s="184"/>
      <c r="AQ14" s="184"/>
      <c r="AR14" s="176"/>
      <c r="AS14" s="184"/>
      <c r="AT14" s="176"/>
      <c r="AU14" s="184"/>
      <c r="AV14" s="176"/>
      <c r="AW14" s="97"/>
      <c r="AX14" s="129"/>
      <c r="AY14" s="130"/>
      <c r="AZ14" s="176"/>
      <c r="BA14" s="176"/>
      <c r="BB14" s="175"/>
      <c r="BC14" s="184"/>
      <c r="BD14" s="184"/>
      <c r="BE14" s="176"/>
      <c r="BF14" s="176"/>
      <c r="BG14" s="175"/>
      <c r="BH14" s="184"/>
      <c r="BI14" s="184"/>
      <c r="BJ14" s="176"/>
      <c r="BK14" s="176"/>
      <c r="BL14" s="175"/>
      <c r="BM14" s="184"/>
      <c r="BN14" s="184"/>
      <c r="BO14" s="129"/>
      <c r="BP14" s="129"/>
      <c r="BQ14" s="130"/>
      <c r="BR14" s="97"/>
      <c r="BS14" s="97"/>
      <c r="BT14" s="97"/>
      <c r="BU14" s="129"/>
      <c r="BV14" s="129"/>
      <c r="BW14" s="129"/>
      <c r="BX14" s="97"/>
      <c r="BY14" s="129"/>
      <c r="BZ14" s="129"/>
      <c r="CA14" s="97"/>
      <c r="CB14" s="129"/>
      <c r="CC14" s="130"/>
      <c r="CD14" s="129"/>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row>
    <row r="15" spans="1:108" ht="21" customHeight="1" thickTop="1" thickBot="1" x14ac:dyDescent="0.35">
      <c r="A15" s="309"/>
      <c r="B15" s="310"/>
      <c r="C15" s="310"/>
      <c r="D15" s="310"/>
      <c r="E15" s="335"/>
      <c r="F15" s="310"/>
      <c r="G15" s="310"/>
      <c r="H15" s="310"/>
      <c r="I15" s="310"/>
      <c r="J15" s="309"/>
      <c r="K15" s="309"/>
      <c r="L15" s="357"/>
      <c r="M15" s="355"/>
      <c r="N15" s="175">
        <v>5</v>
      </c>
      <c r="O15" s="178"/>
      <c r="P15" s="187"/>
      <c r="Q15" s="187"/>
      <c r="R15" s="187"/>
      <c r="S15" s="187"/>
      <c r="T15" s="187"/>
      <c r="U15" s="187"/>
      <c r="V15" s="187"/>
      <c r="W15" s="99">
        <f t="shared" si="1"/>
        <v>0</v>
      </c>
      <c r="X15" s="100" t="str">
        <f t="shared" si="0"/>
        <v>DEBIL</v>
      </c>
      <c r="Y15" s="188"/>
      <c r="Z15" s="101" t="str">
        <f t="shared" si="2"/>
        <v/>
      </c>
      <c r="AA15" s="99" t="str">
        <f t="shared" si="3"/>
        <v>SI</v>
      </c>
      <c r="AB15" s="187"/>
      <c r="AC15" s="358"/>
      <c r="AD15" s="358"/>
      <c r="AE15" s="359"/>
      <c r="AF15" s="359"/>
      <c r="AG15" s="360"/>
      <c r="AH15" s="360"/>
      <c r="AI15" s="353"/>
      <c r="AJ15" s="353"/>
      <c r="AK15" s="357"/>
      <c r="AL15" s="355"/>
      <c r="AM15" s="362"/>
      <c r="AN15" s="176"/>
      <c r="AO15" s="175"/>
      <c r="AP15" s="184"/>
      <c r="AQ15" s="184"/>
      <c r="AR15" s="176"/>
      <c r="AS15" s="184"/>
      <c r="AT15" s="176"/>
      <c r="AU15" s="184"/>
      <c r="AV15" s="176"/>
      <c r="AW15" s="97"/>
      <c r="AX15" s="129"/>
      <c r="AY15" s="130"/>
      <c r="AZ15" s="176"/>
      <c r="BA15" s="176"/>
      <c r="BB15" s="175"/>
      <c r="BC15" s="184"/>
      <c r="BD15" s="184"/>
      <c r="BE15" s="176"/>
      <c r="BF15" s="176"/>
      <c r="BG15" s="175"/>
      <c r="BH15" s="184"/>
      <c r="BI15" s="184"/>
      <c r="BJ15" s="176"/>
      <c r="BK15" s="176"/>
      <c r="BL15" s="175"/>
      <c r="BM15" s="184"/>
      <c r="BN15" s="184"/>
      <c r="BO15" s="129"/>
      <c r="BP15" s="129"/>
      <c r="BQ15" s="130"/>
      <c r="BR15" s="97"/>
      <c r="BS15" s="97"/>
      <c r="BT15" s="97"/>
      <c r="BU15" s="129"/>
      <c r="BV15" s="129"/>
      <c r="BW15" s="129"/>
      <c r="BX15" s="97"/>
      <c r="BY15" s="129"/>
      <c r="BZ15" s="129"/>
      <c r="CA15" s="97"/>
      <c r="CB15" s="129"/>
      <c r="CC15" s="130"/>
      <c r="CD15" s="129"/>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row>
    <row r="16" spans="1:108" ht="21" customHeight="1" thickTop="1" thickBot="1" x14ac:dyDescent="0.35">
      <c r="A16" s="309"/>
      <c r="B16" s="310"/>
      <c r="C16" s="310"/>
      <c r="D16" s="310"/>
      <c r="E16" s="335"/>
      <c r="F16" s="310"/>
      <c r="G16" s="310"/>
      <c r="H16" s="310"/>
      <c r="I16" s="310"/>
      <c r="J16" s="309"/>
      <c r="K16" s="309"/>
      <c r="L16" s="357"/>
      <c r="M16" s="356"/>
      <c r="N16" s="175">
        <v>6</v>
      </c>
      <c r="O16" s="178"/>
      <c r="P16" s="187"/>
      <c r="Q16" s="187"/>
      <c r="R16" s="187"/>
      <c r="S16" s="187"/>
      <c r="T16" s="187"/>
      <c r="U16" s="187"/>
      <c r="V16" s="187"/>
      <c r="W16" s="99">
        <f t="shared" si="1"/>
        <v>0</v>
      </c>
      <c r="X16" s="100" t="str">
        <f t="shared" si="0"/>
        <v>DEBIL</v>
      </c>
      <c r="Y16" s="188"/>
      <c r="Z16" s="101" t="str">
        <f t="shared" si="2"/>
        <v/>
      </c>
      <c r="AA16" s="99" t="str">
        <f t="shared" si="3"/>
        <v>SI</v>
      </c>
      <c r="AB16" s="187"/>
      <c r="AC16" s="358"/>
      <c r="AD16" s="358"/>
      <c r="AE16" s="359"/>
      <c r="AF16" s="359"/>
      <c r="AG16" s="360"/>
      <c r="AH16" s="360"/>
      <c r="AI16" s="353"/>
      <c r="AJ16" s="353"/>
      <c r="AK16" s="357"/>
      <c r="AL16" s="356"/>
      <c r="AM16" s="363"/>
      <c r="AN16" s="176"/>
      <c r="AO16" s="175"/>
      <c r="AP16" s="184"/>
      <c r="AQ16" s="184"/>
      <c r="AR16" s="176"/>
      <c r="AS16" s="184"/>
      <c r="AT16" s="176"/>
      <c r="AU16" s="184"/>
      <c r="AV16" s="176"/>
      <c r="AW16" s="97"/>
      <c r="AX16" s="129"/>
      <c r="AY16" s="130"/>
      <c r="AZ16" s="176"/>
      <c r="BA16" s="176"/>
      <c r="BB16" s="175"/>
      <c r="BC16" s="184"/>
      <c r="BD16" s="184"/>
      <c r="BE16" s="176"/>
      <c r="BF16" s="176"/>
      <c r="BG16" s="175"/>
      <c r="BH16" s="184"/>
      <c r="BI16" s="184"/>
      <c r="BJ16" s="176"/>
      <c r="BK16" s="176"/>
      <c r="BL16" s="175"/>
      <c r="BM16" s="184"/>
      <c r="BN16" s="184"/>
      <c r="BO16" s="129"/>
      <c r="BP16" s="129"/>
      <c r="BQ16" s="130"/>
      <c r="BR16" s="97"/>
      <c r="BS16" s="97"/>
      <c r="BT16" s="97"/>
      <c r="BU16" s="129"/>
      <c r="BV16" s="129"/>
      <c r="BW16" s="129"/>
      <c r="BX16" s="97"/>
      <c r="BY16" s="129"/>
      <c r="BZ16" s="129"/>
      <c r="CA16" s="97"/>
      <c r="CB16" s="129"/>
      <c r="CC16" s="130"/>
      <c r="CD16" s="129"/>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row>
    <row r="17" spans="1:108" ht="21" customHeight="1" thickTop="1" thickBot="1" x14ac:dyDescent="0.35">
      <c r="A17" s="309">
        <v>3</v>
      </c>
      <c r="B17" s="310"/>
      <c r="C17" s="310"/>
      <c r="D17" s="310"/>
      <c r="E17" s="335"/>
      <c r="F17" s="310"/>
      <c r="G17" s="310"/>
      <c r="H17" s="310"/>
      <c r="I17" s="310"/>
      <c r="J17" s="309"/>
      <c r="K17" s="309"/>
      <c r="L17" s="357">
        <f>+(J17*K17)*4</f>
        <v>0</v>
      </c>
      <c r="M17" s="354" t="b">
        <f>IF(OR(AND(J17=3,K17=4),AND(J17=2,K17=5),AND(J17=2,K17=5),AND(L17=20),AND(L17&gt;=52,L17&lt;=100)),"ZONA RIESGO EXTREMA",IF(OR(AND(J17=5,K17=2),AND(J17=4,K17=3),AND(J17=1,K17=4),AND(L17=16),AND(L17&gt;=28,L17&lt;=48)),"ZONA RIESGO ALTA",IF(OR(AND(J17=1,K17=3),AND(J17=4,K17=1),AND(L17=24)),"ZONA RIESGO MODERADA",IF(AND(L17&gt;=4,L17&lt;=16),"ZONA RIESGO BAJA"))))</f>
        <v>0</v>
      </c>
      <c r="N17" s="175">
        <v>1</v>
      </c>
      <c r="O17" s="178"/>
      <c r="P17" s="187"/>
      <c r="Q17" s="187"/>
      <c r="R17" s="187"/>
      <c r="S17" s="187"/>
      <c r="T17" s="187"/>
      <c r="U17" s="187"/>
      <c r="V17" s="187"/>
      <c r="W17" s="99">
        <f t="shared" si="1"/>
        <v>0</v>
      </c>
      <c r="X17" s="100" t="str">
        <f t="shared" si="0"/>
        <v>DEBIL</v>
      </c>
      <c r="Y17" s="188"/>
      <c r="Z17" s="101" t="str">
        <f t="shared" si="2"/>
        <v/>
      </c>
      <c r="AA17" s="99" t="str">
        <f t="shared" si="3"/>
        <v>SI</v>
      </c>
      <c r="AB17" s="187"/>
      <c r="AC17" s="358">
        <f>IF(AND(W17&gt;0,SUM(W18:W22)=0),W17,IF(AND(SUM(W17:W18)&gt;0,SUM(W19:W22)=0),AVERAGE(W17:W18),IF(AND(SUM(W17:W19)&gt;0,SUM(W20:W22)=0),AVERAGE(W17:W19),IF(AND(SUM(W17:W20)&gt;0,SUM(W21:W22)=0),AVERAGE(W17:W20),IF(AND(SUM(W17:W21)&gt;0,W22=0),AVERAGE(W17:W21),AVERAGE(W17:W22))))))</f>
        <v>0</v>
      </c>
      <c r="AD17" s="358" t="str">
        <f>IF(AND(AC17&gt;=50,AC17&lt;=99),"MODERADO",IF(AND(AC17=100), "FUERTE",IF(AND(AC17&lt;50), "DEBIL")))</f>
        <v>DEBIL</v>
      </c>
      <c r="AE17" s="359"/>
      <c r="AF17" s="359"/>
      <c r="AG17" s="360" t="str">
        <f>IFERROR(_xlfn.IFS(AND(AD17="MODERADO",AE17="Directamente"),1,AND(AD17="FUERTE",AE17="Directamente"),2),"0")</f>
        <v>0</v>
      </c>
      <c r="AH17" s="360" t="str">
        <f>IFERROR(_xlfn.IFS(AND(AD17="MODERADO",AF17="Directamente"),1,AND(AD17="FUERTE",AF17="Directamente"),2,AND(AD17="FUERTE",AF17="Indirectamente"),1),"0")</f>
        <v>0</v>
      </c>
      <c r="AI17" s="353"/>
      <c r="AJ17" s="353"/>
      <c r="AK17" s="357">
        <f>+(AI17*AJ17)*4</f>
        <v>0</v>
      </c>
      <c r="AL17" s="354"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61"/>
      <c r="AN17" s="176"/>
      <c r="AO17" s="175"/>
      <c r="AP17" s="184"/>
      <c r="AQ17" s="184"/>
      <c r="AR17" s="176"/>
      <c r="AS17" s="184"/>
      <c r="AT17" s="176"/>
      <c r="AU17" s="184"/>
      <c r="AV17" s="176"/>
      <c r="AW17" s="97"/>
      <c r="AX17" s="129"/>
      <c r="AY17" s="130"/>
      <c r="AZ17" s="176"/>
      <c r="BA17" s="176"/>
      <c r="BB17" s="175"/>
      <c r="BC17" s="184"/>
      <c r="BD17" s="184"/>
      <c r="BE17" s="176"/>
      <c r="BF17" s="176"/>
      <c r="BG17" s="175"/>
      <c r="BH17" s="184"/>
      <c r="BI17" s="184"/>
      <c r="BJ17" s="176"/>
      <c r="BK17" s="176"/>
      <c r="BL17" s="175"/>
      <c r="BM17" s="184"/>
      <c r="BN17" s="184"/>
      <c r="BO17" s="129"/>
      <c r="BP17" s="129"/>
      <c r="BQ17" s="130"/>
      <c r="BR17" s="97"/>
      <c r="BS17" s="97"/>
      <c r="BT17" s="97"/>
      <c r="BU17" s="129"/>
      <c r="BV17" s="129"/>
      <c r="BW17" s="129"/>
      <c r="BX17" s="97"/>
      <c r="BY17" s="129"/>
      <c r="BZ17" s="129"/>
      <c r="CA17" s="97"/>
      <c r="CB17" s="129"/>
      <c r="CC17" s="130"/>
      <c r="CD17" s="129"/>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row>
    <row r="18" spans="1:108" ht="21" customHeight="1" thickTop="1" thickBot="1" x14ac:dyDescent="0.35">
      <c r="A18" s="309"/>
      <c r="B18" s="310"/>
      <c r="C18" s="310"/>
      <c r="D18" s="310"/>
      <c r="E18" s="335"/>
      <c r="F18" s="310"/>
      <c r="G18" s="310"/>
      <c r="H18" s="310"/>
      <c r="I18" s="310"/>
      <c r="J18" s="309"/>
      <c r="K18" s="309"/>
      <c r="L18" s="357"/>
      <c r="M18" s="355"/>
      <c r="N18" s="175">
        <v>2</v>
      </c>
      <c r="O18" s="178"/>
      <c r="P18" s="187"/>
      <c r="Q18" s="187"/>
      <c r="R18" s="187"/>
      <c r="S18" s="187"/>
      <c r="T18" s="187"/>
      <c r="U18" s="187"/>
      <c r="V18" s="187"/>
      <c r="W18" s="99">
        <f t="shared" si="1"/>
        <v>0</v>
      </c>
      <c r="X18" s="100" t="str">
        <f t="shared" si="0"/>
        <v>DEBIL</v>
      </c>
      <c r="Y18" s="188"/>
      <c r="Z18" s="101" t="str">
        <f t="shared" si="2"/>
        <v/>
      </c>
      <c r="AA18" s="99" t="str">
        <f t="shared" si="3"/>
        <v>SI</v>
      </c>
      <c r="AB18" s="187"/>
      <c r="AC18" s="358"/>
      <c r="AD18" s="358"/>
      <c r="AE18" s="359"/>
      <c r="AF18" s="359"/>
      <c r="AG18" s="360"/>
      <c r="AH18" s="360"/>
      <c r="AI18" s="353"/>
      <c r="AJ18" s="353"/>
      <c r="AK18" s="357"/>
      <c r="AL18" s="355"/>
      <c r="AM18" s="362"/>
      <c r="AN18" s="176"/>
      <c r="AO18" s="175"/>
      <c r="AP18" s="184"/>
      <c r="AQ18" s="184"/>
      <c r="AR18" s="176"/>
      <c r="AS18" s="184"/>
      <c r="AT18" s="176"/>
      <c r="AU18" s="184"/>
      <c r="AV18" s="176"/>
      <c r="AW18" s="97"/>
      <c r="AX18" s="129"/>
      <c r="AY18" s="130"/>
      <c r="AZ18" s="176"/>
      <c r="BA18" s="176"/>
      <c r="BB18" s="175"/>
      <c r="BC18" s="184"/>
      <c r="BD18" s="184"/>
      <c r="BE18" s="176"/>
      <c r="BF18" s="176"/>
      <c r="BG18" s="175"/>
      <c r="BH18" s="184"/>
      <c r="BI18" s="184"/>
      <c r="BJ18" s="176"/>
      <c r="BK18" s="176"/>
      <c r="BL18" s="175"/>
      <c r="BM18" s="184"/>
      <c r="BN18" s="184"/>
      <c r="BO18" s="129"/>
      <c r="BP18" s="129"/>
      <c r="BQ18" s="130"/>
      <c r="BR18" s="97"/>
      <c r="BS18" s="97"/>
      <c r="BT18" s="97"/>
      <c r="BU18" s="129"/>
      <c r="BV18" s="129"/>
      <c r="BW18" s="129"/>
      <c r="BX18" s="97"/>
      <c r="BY18" s="129"/>
      <c r="BZ18" s="129"/>
      <c r="CA18" s="97"/>
      <c r="CB18" s="129"/>
      <c r="CC18" s="130"/>
      <c r="CD18" s="129"/>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row>
    <row r="19" spans="1:108" ht="21" customHeight="1" thickTop="1" thickBot="1" x14ac:dyDescent="0.35">
      <c r="A19" s="309"/>
      <c r="B19" s="310"/>
      <c r="C19" s="310"/>
      <c r="D19" s="310"/>
      <c r="E19" s="335"/>
      <c r="F19" s="310"/>
      <c r="G19" s="310"/>
      <c r="H19" s="310"/>
      <c r="I19" s="310"/>
      <c r="J19" s="309"/>
      <c r="K19" s="309"/>
      <c r="L19" s="357"/>
      <c r="M19" s="355"/>
      <c r="N19" s="175">
        <v>3</v>
      </c>
      <c r="O19" s="180"/>
      <c r="P19" s="187"/>
      <c r="Q19" s="187"/>
      <c r="R19" s="187"/>
      <c r="S19" s="187"/>
      <c r="T19" s="187"/>
      <c r="U19" s="187"/>
      <c r="V19" s="187"/>
      <c r="W19" s="99">
        <f t="shared" si="1"/>
        <v>0</v>
      </c>
      <c r="X19" s="100" t="str">
        <f t="shared" si="0"/>
        <v>DEBIL</v>
      </c>
      <c r="Y19" s="188"/>
      <c r="Z19" s="101" t="str">
        <f t="shared" si="2"/>
        <v/>
      </c>
      <c r="AA19" s="99" t="str">
        <f t="shared" si="3"/>
        <v>SI</v>
      </c>
      <c r="AB19" s="187"/>
      <c r="AC19" s="358"/>
      <c r="AD19" s="358"/>
      <c r="AE19" s="359"/>
      <c r="AF19" s="359"/>
      <c r="AG19" s="360"/>
      <c r="AH19" s="360"/>
      <c r="AI19" s="353"/>
      <c r="AJ19" s="353"/>
      <c r="AK19" s="357"/>
      <c r="AL19" s="355"/>
      <c r="AM19" s="362"/>
      <c r="AN19" s="176"/>
      <c r="AO19" s="175"/>
      <c r="AP19" s="184"/>
      <c r="AQ19" s="184"/>
      <c r="AR19" s="176"/>
      <c r="AS19" s="184"/>
      <c r="AT19" s="176"/>
      <c r="AU19" s="184"/>
      <c r="AV19" s="176"/>
      <c r="AW19" s="97"/>
      <c r="AX19" s="129"/>
      <c r="AY19" s="130"/>
      <c r="AZ19" s="176"/>
      <c r="BA19" s="176"/>
      <c r="BB19" s="175"/>
      <c r="BC19" s="184"/>
      <c r="BD19" s="184"/>
      <c r="BE19" s="176"/>
      <c r="BF19" s="176"/>
      <c r="BG19" s="175"/>
      <c r="BH19" s="184"/>
      <c r="BI19" s="184"/>
      <c r="BJ19" s="176"/>
      <c r="BK19" s="176"/>
      <c r="BL19" s="175"/>
      <c r="BM19" s="184"/>
      <c r="BN19" s="184"/>
      <c r="BO19" s="129"/>
      <c r="BP19" s="129"/>
      <c r="BQ19" s="130"/>
      <c r="BR19" s="97"/>
      <c r="BS19" s="97"/>
      <c r="BT19" s="97"/>
      <c r="BU19" s="129"/>
      <c r="BV19" s="129"/>
      <c r="BW19" s="129"/>
      <c r="BX19" s="97"/>
      <c r="BY19" s="129"/>
      <c r="BZ19" s="129"/>
      <c r="CA19" s="97"/>
      <c r="CB19" s="129"/>
      <c r="CC19" s="130"/>
      <c r="CD19" s="129"/>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row>
    <row r="20" spans="1:108" ht="21" customHeight="1" thickTop="1" thickBot="1" x14ac:dyDescent="0.35">
      <c r="A20" s="309"/>
      <c r="B20" s="310"/>
      <c r="C20" s="310"/>
      <c r="D20" s="310"/>
      <c r="E20" s="335"/>
      <c r="F20" s="310"/>
      <c r="G20" s="310"/>
      <c r="H20" s="310"/>
      <c r="I20" s="310"/>
      <c r="J20" s="309"/>
      <c r="K20" s="309"/>
      <c r="L20" s="357"/>
      <c r="M20" s="355"/>
      <c r="N20" s="175">
        <v>4</v>
      </c>
      <c r="O20" s="178"/>
      <c r="P20" s="187"/>
      <c r="Q20" s="187"/>
      <c r="R20" s="187"/>
      <c r="S20" s="187"/>
      <c r="T20" s="187"/>
      <c r="U20" s="187"/>
      <c r="V20" s="187"/>
      <c r="W20" s="99">
        <f t="shared" si="1"/>
        <v>0</v>
      </c>
      <c r="X20" s="100" t="str">
        <f t="shared" si="0"/>
        <v>DEBIL</v>
      </c>
      <c r="Y20" s="188"/>
      <c r="Z20" s="101" t="str">
        <f t="shared" si="2"/>
        <v/>
      </c>
      <c r="AA20" s="99" t="str">
        <f t="shared" si="3"/>
        <v>SI</v>
      </c>
      <c r="AB20" s="187"/>
      <c r="AC20" s="358"/>
      <c r="AD20" s="358"/>
      <c r="AE20" s="359"/>
      <c r="AF20" s="359"/>
      <c r="AG20" s="360"/>
      <c r="AH20" s="360"/>
      <c r="AI20" s="353"/>
      <c r="AJ20" s="353"/>
      <c r="AK20" s="357"/>
      <c r="AL20" s="355"/>
      <c r="AM20" s="362"/>
      <c r="AN20" s="176"/>
      <c r="AO20" s="175"/>
      <c r="AP20" s="184"/>
      <c r="AQ20" s="184"/>
      <c r="AR20" s="176"/>
      <c r="AS20" s="184"/>
      <c r="AT20" s="176"/>
      <c r="AU20" s="184"/>
      <c r="AV20" s="176"/>
      <c r="AW20" s="97"/>
      <c r="AX20" s="129"/>
      <c r="AY20" s="130"/>
      <c r="AZ20" s="176"/>
      <c r="BA20" s="176"/>
      <c r="BB20" s="175"/>
      <c r="BC20" s="184"/>
      <c r="BD20" s="184"/>
      <c r="BE20" s="176"/>
      <c r="BF20" s="176"/>
      <c r="BG20" s="175"/>
      <c r="BH20" s="184"/>
      <c r="BI20" s="184"/>
      <c r="BJ20" s="176"/>
      <c r="BK20" s="176"/>
      <c r="BL20" s="175"/>
      <c r="BM20" s="184"/>
      <c r="BN20" s="184"/>
      <c r="BO20" s="129"/>
      <c r="BP20" s="129"/>
      <c r="BQ20" s="130"/>
      <c r="BR20" s="97"/>
      <c r="BS20" s="97"/>
      <c r="BT20" s="97"/>
      <c r="BU20" s="129"/>
      <c r="BV20" s="129"/>
      <c r="BW20" s="129"/>
      <c r="BX20" s="97"/>
      <c r="BY20" s="129"/>
      <c r="BZ20" s="129"/>
      <c r="CA20" s="97"/>
      <c r="CB20" s="129"/>
      <c r="CC20" s="130"/>
      <c r="CD20" s="129"/>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row>
    <row r="21" spans="1:108" ht="21" customHeight="1" thickTop="1" thickBot="1" x14ac:dyDescent="0.35">
      <c r="A21" s="309"/>
      <c r="B21" s="310"/>
      <c r="C21" s="310"/>
      <c r="D21" s="310"/>
      <c r="E21" s="335"/>
      <c r="F21" s="310"/>
      <c r="G21" s="310"/>
      <c r="H21" s="310"/>
      <c r="I21" s="310"/>
      <c r="J21" s="309"/>
      <c r="K21" s="309"/>
      <c r="L21" s="357"/>
      <c r="M21" s="355"/>
      <c r="N21" s="175">
        <v>5</v>
      </c>
      <c r="O21" s="178"/>
      <c r="P21" s="187"/>
      <c r="Q21" s="187"/>
      <c r="R21" s="187"/>
      <c r="S21" s="187"/>
      <c r="T21" s="187"/>
      <c r="U21" s="187"/>
      <c r="V21" s="187"/>
      <c r="W21" s="99">
        <f t="shared" si="1"/>
        <v>0</v>
      </c>
      <c r="X21" s="100" t="str">
        <f t="shared" si="0"/>
        <v>DEBIL</v>
      </c>
      <c r="Y21" s="188"/>
      <c r="Z21" s="101" t="str">
        <f t="shared" si="2"/>
        <v/>
      </c>
      <c r="AA21" s="99" t="str">
        <f t="shared" si="3"/>
        <v>SI</v>
      </c>
      <c r="AB21" s="187"/>
      <c r="AC21" s="358"/>
      <c r="AD21" s="358"/>
      <c r="AE21" s="359"/>
      <c r="AF21" s="359"/>
      <c r="AG21" s="360"/>
      <c r="AH21" s="360"/>
      <c r="AI21" s="353"/>
      <c r="AJ21" s="353"/>
      <c r="AK21" s="357"/>
      <c r="AL21" s="355"/>
      <c r="AM21" s="362"/>
      <c r="AN21" s="176"/>
      <c r="AO21" s="175"/>
      <c r="AP21" s="184"/>
      <c r="AQ21" s="184"/>
      <c r="AR21" s="176"/>
      <c r="AS21" s="184"/>
      <c r="AT21" s="176"/>
      <c r="AU21" s="184"/>
      <c r="AV21" s="176"/>
      <c r="AW21" s="97"/>
      <c r="AX21" s="129"/>
      <c r="AY21" s="130"/>
      <c r="AZ21" s="176"/>
      <c r="BA21" s="176"/>
      <c r="BB21" s="175"/>
      <c r="BC21" s="184"/>
      <c r="BD21" s="184"/>
      <c r="BE21" s="176"/>
      <c r="BF21" s="176"/>
      <c r="BG21" s="175"/>
      <c r="BH21" s="184"/>
      <c r="BI21" s="184"/>
      <c r="BJ21" s="176"/>
      <c r="BK21" s="176"/>
      <c r="BL21" s="175"/>
      <c r="BM21" s="184"/>
      <c r="BN21" s="184"/>
      <c r="BO21" s="129"/>
      <c r="BP21" s="129"/>
      <c r="BQ21" s="130"/>
      <c r="BR21" s="97"/>
      <c r="BS21" s="97"/>
      <c r="BT21" s="97"/>
      <c r="BU21" s="129"/>
      <c r="BV21" s="129"/>
      <c r="BW21" s="129"/>
      <c r="BX21" s="97"/>
      <c r="BY21" s="129"/>
      <c r="BZ21" s="129"/>
      <c r="CA21" s="97"/>
      <c r="CB21" s="129"/>
      <c r="CC21" s="130"/>
      <c r="CD21" s="129"/>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row>
    <row r="22" spans="1:108" ht="21" customHeight="1" thickTop="1" thickBot="1" x14ac:dyDescent="0.35">
      <c r="A22" s="309"/>
      <c r="B22" s="310"/>
      <c r="C22" s="310"/>
      <c r="D22" s="310"/>
      <c r="E22" s="335"/>
      <c r="F22" s="310"/>
      <c r="G22" s="310"/>
      <c r="H22" s="310"/>
      <c r="I22" s="310"/>
      <c r="J22" s="309"/>
      <c r="K22" s="309"/>
      <c r="L22" s="357"/>
      <c r="M22" s="356"/>
      <c r="N22" s="175">
        <v>6</v>
      </c>
      <c r="O22" s="178"/>
      <c r="P22" s="187"/>
      <c r="Q22" s="187"/>
      <c r="R22" s="187"/>
      <c r="S22" s="187"/>
      <c r="T22" s="187"/>
      <c r="U22" s="187"/>
      <c r="V22" s="187"/>
      <c r="W22" s="99">
        <f t="shared" si="1"/>
        <v>0</v>
      </c>
      <c r="X22" s="100" t="str">
        <f t="shared" si="0"/>
        <v>DEBIL</v>
      </c>
      <c r="Y22" s="188"/>
      <c r="Z22" s="101" t="str">
        <f t="shared" si="2"/>
        <v/>
      </c>
      <c r="AA22" s="99" t="str">
        <f t="shared" si="3"/>
        <v>SI</v>
      </c>
      <c r="AB22" s="187"/>
      <c r="AC22" s="358"/>
      <c r="AD22" s="358"/>
      <c r="AE22" s="359"/>
      <c r="AF22" s="359"/>
      <c r="AG22" s="360"/>
      <c r="AH22" s="360"/>
      <c r="AI22" s="353"/>
      <c r="AJ22" s="353"/>
      <c r="AK22" s="357"/>
      <c r="AL22" s="356"/>
      <c r="AM22" s="363"/>
      <c r="AN22" s="176"/>
      <c r="AO22" s="175"/>
      <c r="AP22" s="184"/>
      <c r="AQ22" s="184"/>
      <c r="AR22" s="176"/>
      <c r="AS22" s="184"/>
      <c r="AT22" s="176"/>
      <c r="AU22" s="184"/>
      <c r="AV22" s="176"/>
      <c r="AW22" s="97"/>
      <c r="AX22" s="129"/>
      <c r="AY22" s="130"/>
      <c r="AZ22" s="176"/>
      <c r="BA22" s="176"/>
      <c r="BB22" s="175"/>
      <c r="BC22" s="184"/>
      <c r="BD22" s="184"/>
      <c r="BE22" s="176"/>
      <c r="BF22" s="176"/>
      <c r="BG22" s="175"/>
      <c r="BH22" s="184"/>
      <c r="BI22" s="184"/>
      <c r="BJ22" s="176"/>
      <c r="BK22" s="176"/>
      <c r="BL22" s="175"/>
      <c r="BM22" s="184"/>
      <c r="BN22" s="184"/>
      <c r="BO22" s="129"/>
      <c r="BP22" s="129"/>
      <c r="BQ22" s="130"/>
      <c r="BR22" s="97"/>
      <c r="BS22" s="97"/>
      <c r="BT22" s="97"/>
      <c r="BU22" s="129"/>
      <c r="BV22" s="129"/>
      <c r="BW22" s="129"/>
      <c r="BX22" s="97"/>
      <c r="BY22" s="129"/>
      <c r="BZ22" s="129"/>
      <c r="CA22" s="97"/>
      <c r="CB22" s="129"/>
      <c r="CC22" s="130"/>
      <c r="CD22" s="129"/>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row>
    <row r="23" spans="1:108" ht="21" customHeight="1" thickTop="1" thickBot="1" x14ac:dyDescent="0.35">
      <c r="A23" s="309">
        <v>4</v>
      </c>
      <c r="B23" s="310"/>
      <c r="C23" s="310"/>
      <c r="D23" s="310"/>
      <c r="E23" s="335"/>
      <c r="F23" s="310"/>
      <c r="G23" s="310"/>
      <c r="H23" s="310"/>
      <c r="I23" s="310"/>
      <c r="J23" s="309"/>
      <c r="K23" s="309"/>
      <c r="L23" s="357">
        <f>+(J23*K23)*4</f>
        <v>0</v>
      </c>
      <c r="M23" s="354" t="b">
        <f>IF(OR(AND(J23=3,K23=4),AND(J23=2,K23=5),AND(J23=2,K23=5),AND(L23=20),AND(L23&gt;=52,L23&lt;=100)),"ZONA RIESGO EXTREMA",IF(OR(AND(J23=5,K23=2),AND(J23=4,K23=3),AND(J23=1,K23=4),AND(L23=16),AND(L23&gt;=28,L23&lt;=48)),"ZONA RIESGO ALTA",IF(OR(AND(J23=1,K23=3),AND(J23=4,K23=1),AND(L23=24)),"ZONA RIESGO MODERADA",IF(AND(L23&gt;=4,L23&lt;=16),"ZONA RIESGO BAJA"))))</f>
        <v>0</v>
      </c>
      <c r="N23" s="175">
        <v>1</v>
      </c>
      <c r="O23" s="178"/>
      <c r="P23" s="187"/>
      <c r="Q23" s="187"/>
      <c r="R23" s="187"/>
      <c r="S23" s="187"/>
      <c r="T23" s="187"/>
      <c r="U23" s="187"/>
      <c r="V23" s="187"/>
      <c r="W23" s="99">
        <f t="shared" si="1"/>
        <v>0</v>
      </c>
      <c r="X23" s="100" t="str">
        <f t="shared" si="0"/>
        <v>DEBIL</v>
      </c>
      <c r="Y23" s="188"/>
      <c r="Z23" s="101" t="str">
        <f t="shared" si="2"/>
        <v/>
      </c>
      <c r="AA23" s="99" t="str">
        <f t="shared" si="3"/>
        <v>SI</v>
      </c>
      <c r="AB23" s="187"/>
      <c r="AC23" s="358">
        <f>IF(AND(W23&gt;0,SUM(W24:W28)=0),W23,IF(AND(SUM(W23:W24)&gt;0,SUM(W25:W28)=0),AVERAGE(W23:W24),IF(AND(SUM(W23:W25)&gt;0,SUM(W26:W28)=0),AVERAGE(W23:W25),IF(AND(SUM(W23:W26)&gt;0,SUM(W27:W28)=0),AVERAGE(W23:W26),IF(AND(SUM(W23:W27)&gt;0,W28=0),AVERAGE(W23:W27),AVERAGE(W23:W28))))))</f>
        <v>0</v>
      </c>
      <c r="AD23" s="358" t="str">
        <f>IF(AND(AC23&gt;=50,AC23&lt;=99),"MODERADO",IF(AND(AC23=100), "FUERTE",IF(AND(AC23&lt;50), "DEBIL")))</f>
        <v>DEBIL</v>
      </c>
      <c r="AE23" s="359"/>
      <c r="AF23" s="359"/>
      <c r="AG23" s="360" t="str">
        <f>IFERROR(_xlfn.IFS(AND(AD23="MODERADO",AE23="Directamente"),1,AND(AD23="FUERTE",AE23="Directamente"),2),"0")</f>
        <v>0</v>
      </c>
      <c r="AH23" s="360" t="str">
        <f>IFERROR(_xlfn.IFS(AND(AD23="MODERADO",AF23="Directamente"),1,AND(AD23="FUERTE",AF23="Directamente"),2,AND(AD23="FUERTE",AF23="Indirectamente"),1),"0")</f>
        <v>0</v>
      </c>
      <c r="AI23" s="353"/>
      <c r="AJ23" s="353"/>
      <c r="AK23" s="357">
        <f>+(AI23*AJ23)*4</f>
        <v>0</v>
      </c>
      <c r="AL23" s="354"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61"/>
      <c r="AN23" s="176"/>
      <c r="AO23" s="175"/>
      <c r="AP23" s="184"/>
      <c r="AQ23" s="184"/>
      <c r="AR23" s="176"/>
      <c r="AS23" s="184"/>
      <c r="AT23" s="176"/>
      <c r="AU23" s="184"/>
      <c r="AV23" s="176"/>
      <c r="AW23" s="97"/>
      <c r="AX23" s="129"/>
      <c r="AY23" s="130"/>
      <c r="AZ23" s="176"/>
      <c r="BA23" s="176"/>
      <c r="BB23" s="175"/>
      <c r="BC23" s="184"/>
      <c r="BD23" s="184"/>
      <c r="BE23" s="176"/>
      <c r="BF23" s="176"/>
      <c r="BG23" s="175"/>
      <c r="BH23" s="184"/>
      <c r="BI23" s="184"/>
      <c r="BJ23" s="176"/>
      <c r="BK23" s="176"/>
      <c r="BL23" s="175"/>
      <c r="BM23" s="184"/>
      <c r="BN23" s="184"/>
      <c r="BO23" s="129"/>
      <c r="BP23" s="129"/>
      <c r="BQ23" s="130"/>
      <c r="BR23" s="97"/>
      <c r="BS23" s="97"/>
      <c r="BT23" s="97"/>
      <c r="BU23" s="129"/>
      <c r="BV23" s="129"/>
      <c r="BW23" s="129"/>
      <c r="BX23" s="97"/>
      <c r="BY23" s="129"/>
      <c r="BZ23" s="129"/>
      <c r="CA23" s="97"/>
      <c r="CB23" s="129"/>
      <c r="CC23" s="130"/>
      <c r="CD23" s="129"/>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row>
    <row r="24" spans="1:108" ht="21" customHeight="1" thickTop="1" thickBot="1" x14ac:dyDescent="0.35">
      <c r="A24" s="309"/>
      <c r="B24" s="310"/>
      <c r="C24" s="310"/>
      <c r="D24" s="310"/>
      <c r="E24" s="335"/>
      <c r="F24" s="310"/>
      <c r="G24" s="310"/>
      <c r="H24" s="310"/>
      <c r="I24" s="310"/>
      <c r="J24" s="309"/>
      <c r="K24" s="309"/>
      <c r="L24" s="357"/>
      <c r="M24" s="355"/>
      <c r="N24" s="175">
        <v>2</v>
      </c>
      <c r="O24" s="178"/>
      <c r="P24" s="187"/>
      <c r="Q24" s="187"/>
      <c r="R24" s="187"/>
      <c r="S24" s="187"/>
      <c r="T24" s="187"/>
      <c r="U24" s="187"/>
      <c r="V24" s="187"/>
      <c r="W24" s="99">
        <f t="shared" si="1"/>
        <v>0</v>
      </c>
      <c r="X24" s="100" t="str">
        <f t="shared" si="0"/>
        <v>DEBIL</v>
      </c>
      <c r="Y24" s="188"/>
      <c r="Z24" s="101" t="str">
        <f t="shared" si="2"/>
        <v/>
      </c>
      <c r="AA24" s="99" t="str">
        <f t="shared" si="3"/>
        <v>SI</v>
      </c>
      <c r="AB24" s="187"/>
      <c r="AC24" s="358"/>
      <c r="AD24" s="358"/>
      <c r="AE24" s="359"/>
      <c r="AF24" s="359"/>
      <c r="AG24" s="360"/>
      <c r="AH24" s="360"/>
      <c r="AI24" s="353"/>
      <c r="AJ24" s="353"/>
      <c r="AK24" s="357"/>
      <c r="AL24" s="355"/>
      <c r="AM24" s="362"/>
      <c r="AN24" s="176"/>
      <c r="AO24" s="175"/>
      <c r="AP24" s="184"/>
      <c r="AQ24" s="184"/>
      <c r="AR24" s="176"/>
      <c r="AS24" s="184"/>
      <c r="AT24" s="176"/>
      <c r="AU24" s="184"/>
      <c r="AV24" s="176"/>
      <c r="AW24" s="97"/>
      <c r="AX24" s="129"/>
      <c r="AY24" s="130"/>
      <c r="AZ24" s="176"/>
      <c r="BA24" s="176"/>
      <c r="BB24" s="175"/>
      <c r="BC24" s="184"/>
      <c r="BD24" s="184"/>
      <c r="BE24" s="176"/>
      <c r="BF24" s="176"/>
      <c r="BG24" s="175"/>
      <c r="BH24" s="184"/>
      <c r="BI24" s="184"/>
      <c r="BJ24" s="176"/>
      <c r="BK24" s="176"/>
      <c r="BL24" s="175"/>
      <c r="BM24" s="184"/>
      <c r="BN24" s="184"/>
      <c r="BO24" s="129"/>
      <c r="BP24" s="129"/>
      <c r="BQ24" s="130"/>
      <c r="BR24" s="97"/>
      <c r="BS24" s="97"/>
      <c r="BT24" s="97"/>
      <c r="BU24" s="129"/>
      <c r="BV24" s="129"/>
      <c r="BW24" s="129"/>
      <c r="BX24" s="97"/>
      <c r="BY24" s="129"/>
      <c r="BZ24" s="129"/>
      <c r="CA24" s="97"/>
      <c r="CB24" s="129"/>
      <c r="CC24" s="130"/>
      <c r="CD24" s="129"/>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row>
    <row r="25" spans="1:108" ht="21" customHeight="1" thickTop="1" thickBot="1" x14ac:dyDescent="0.35">
      <c r="A25" s="309"/>
      <c r="B25" s="310"/>
      <c r="C25" s="310"/>
      <c r="D25" s="310"/>
      <c r="E25" s="335"/>
      <c r="F25" s="310"/>
      <c r="G25" s="310"/>
      <c r="H25" s="310"/>
      <c r="I25" s="310"/>
      <c r="J25" s="309"/>
      <c r="K25" s="309"/>
      <c r="L25" s="357"/>
      <c r="M25" s="355"/>
      <c r="N25" s="175">
        <v>3</v>
      </c>
      <c r="O25" s="180"/>
      <c r="P25" s="187"/>
      <c r="Q25" s="187"/>
      <c r="R25" s="187"/>
      <c r="S25" s="187"/>
      <c r="T25" s="187"/>
      <c r="U25" s="187"/>
      <c r="V25" s="187"/>
      <c r="W25" s="99">
        <f t="shared" si="1"/>
        <v>0</v>
      </c>
      <c r="X25" s="100" t="str">
        <f t="shared" si="0"/>
        <v>DEBIL</v>
      </c>
      <c r="Y25" s="188"/>
      <c r="Z25" s="101" t="str">
        <f t="shared" si="2"/>
        <v/>
      </c>
      <c r="AA25" s="99" t="str">
        <f t="shared" si="3"/>
        <v>SI</v>
      </c>
      <c r="AB25" s="187"/>
      <c r="AC25" s="358"/>
      <c r="AD25" s="358"/>
      <c r="AE25" s="359"/>
      <c r="AF25" s="359"/>
      <c r="AG25" s="360"/>
      <c r="AH25" s="360"/>
      <c r="AI25" s="353"/>
      <c r="AJ25" s="353"/>
      <c r="AK25" s="357"/>
      <c r="AL25" s="355"/>
      <c r="AM25" s="362"/>
      <c r="AN25" s="176"/>
      <c r="AO25" s="175"/>
      <c r="AP25" s="184"/>
      <c r="AQ25" s="184"/>
      <c r="AR25" s="176"/>
      <c r="AS25" s="184"/>
      <c r="AT25" s="176"/>
      <c r="AU25" s="184"/>
      <c r="AV25" s="176"/>
      <c r="AW25" s="97"/>
      <c r="AX25" s="129"/>
      <c r="AY25" s="130"/>
      <c r="AZ25" s="176"/>
      <c r="BA25" s="176"/>
      <c r="BB25" s="175"/>
      <c r="BC25" s="184"/>
      <c r="BD25" s="184"/>
      <c r="BE25" s="176"/>
      <c r="BF25" s="176"/>
      <c r="BG25" s="175"/>
      <c r="BH25" s="184"/>
      <c r="BI25" s="184"/>
      <c r="BJ25" s="176"/>
      <c r="BK25" s="176"/>
      <c r="BL25" s="175"/>
      <c r="BM25" s="184"/>
      <c r="BN25" s="184"/>
      <c r="BO25" s="129"/>
      <c r="BP25" s="129"/>
      <c r="BQ25" s="130"/>
      <c r="BR25" s="97"/>
      <c r="BS25" s="97"/>
      <c r="BT25" s="97"/>
      <c r="BU25" s="129"/>
      <c r="BV25" s="129"/>
      <c r="BW25" s="129"/>
      <c r="BX25" s="97"/>
      <c r="BY25" s="129"/>
      <c r="BZ25" s="129"/>
      <c r="CA25" s="97"/>
      <c r="CB25" s="129"/>
      <c r="CC25" s="130"/>
      <c r="CD25" s="129"/>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row>
    <row r="26" spans="1:108" ht="21" customHeight="1" thickTop="1" thickBot="1" x14ac:dyDescent="0.35">
      <c r="A26" s="309"/>
      <c r="B26" s="310"/>
      <c r="C26" s="310"/>
      <c r="D26" s="310"/>
      <c r="E26" s="335"/>
      <c r="F26" s="310"/>
      <c r="G26" s="310"/>
      <c r="H26" s="310"/>
      <c r="I26" s="310"/>
      <c r="J26" s="309"/>
      <c r="K26" s="309"/>
      <c r="L26" s="357"/>
      <c r="M26" s="355"/>
      <c r="N26" s="175">
        <v>4</v>
      </c>
      <c r="O26" s="178"/>
      <c r="P26" s="187"/>
      <c r="Q26" s="187"/>
      <c r="R26" s="187"/>
      <c r="S26" s="187"/>
      <c r="T26" s="187"/>
      <c r="U26" s="187"/>
      <c r="V26" s="187"/>
      <c r="W26" s="99">
        <f t="shared" si="1"/>
        <v>0</v>
      </c>
      <c r="X26" s="100" t="str">
        <f t="shared" si="0"/>
        <v>DEBIL</v>
      </c>
      <c r="Y26" s="188"/>
      <c r="Z26" s="101" t="str">
        <f t="shared" si="2"/>
        <v/>
      </c>
      <c r="AA26" s="99" t="str">
        <f t="shared" si="3"/>
        <v>SI</v>
      </c>
      <c r="AB26" s="187"/>
      <c r="AC26" s="358"/>
      <c r="AD26" s="358"/>
      <c r="AE26" s="359"/>
      <c r="AF26" s="359"/>
      <c r="AG26" s="360"/>
      <c r="AH26" s="360"/>
      <c r="AI26" s="353"/>
      <c r="AJ26" s="353"/>
      <c r="AK26" s="357"/>
      <c r="AL26" s="355"/>
      <c r="AM26" s="362"/>
      <c r="AN26" s="176"/>
      <c r="AO26" s="175"/>
      <c r="AP26" s="184"/>
      <c r="AQ26" s="184"/>
      <c r="AR26" s="176"/>
      <c r="AS26" s="184"/>
      <c r="AT26" s="176"/>
      <c r="AU26" s="184"/>
      <c r="AV26" s="176"/>
      <c r="AW26" s="97"/>
      <c r="AX26" s="129"/>
      <c r="AY26" s="130"/>
      <c r="AZ26" s="176"/>
      <c r="BA26" s="176"/>
      <c r="BB26" s="175"/>
      <c r="BC26" s="184"/>
      <c r="BD26" s="184"/>
      <c r="BE26" s="176"/>
      <c r="BF26" s="176"/>
      <c r="BG26" s="175"/>
      <c r="BH26" s="184"/>
      <c r="BI26" s="184"/>
      <c r="BJ26" s="176"/>
      <c r="BK26" s="176"/>
      <c r="BL26" s="175"/>
      <c r="BM26" s="184"/>
      <c r="BN26" s="184"/>
      <c r="BO26" s="129"/>
      <c r="BP26" s="129"/>
      <c r="BQ26" s="130"/>
      <c r="BR26" s="97"/>
      <c r="BS26" s="97"/>
      <c r="BT26" s="97"/>
      <c r="BU26" s="129"/>
      <c r="BV26" s="129"/>
      <c r="BW26" s="129"/>
      <c r="BX26" s="97"/>
      <c r="BY26" s="129"/>
      <c r="BZ26" s="129"/>
      <c r="CA26" s="97"/>
      <c r="CB26" s="129"/>
      <c r="CC26" s="130"/>
      <c r="CD26" s="129"/>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row>
    <row r="27" spans="1:108" ht="21" customHeight="1" thickTop="1" thickBot="1" x14ac:dyDescent="0.35">
      <c r="A27" s="309"/>
      <c r="B27" s="310"/>
      <c r="C27" s="310"/>
      <c r="D27" s="310"/>
      <c r="E27" s="335"/>
      <c r="F27" s="310"/>
      <c r="G27" s="310"/>
      <c r="H27" s="310"/>
      <c r="I27" s="310"/>
      <c r="J27" s="309"/>
      <c r="K27" s="309"/>
      <c r="L27" s="357"/>
      <c r="M27" s="355"/>
      <c r="N27" s="175">
        <v>5</v>
      </c>
      <c r="O27" s="178"/>
      <c r="P27" s="187"/>
      <c r="Q27" s="187"/>
      <c r="R27" s="187"/>
      <c r="S27" s="187"/>
      <c r="T27" s="187"/>
      <c r="U27" s="187"/>
      <c r="V27" s="187"/>
      <c r="W27" s="99">
        <f t="shared" si="1"/>
        <v>0</v>
      </c>
      <c r="X27" s="100" t="str">
        <f t="shared" si="0"/>
        <v>DEBIL</v>
      </c>
      <c r="Y27" s="188"/>
      <c r="Z27" s="101" t="str">
        <f t="shared" si="2"/>
        <v/>
      </c>
      <c r="AA27" s="99" t="str">
        <f t="shared" si="3"/>
        <v>SI</v>
      </c>
      <c r="AB27" s="187"/>
      <c r="AC27" s="358"/>
      <c r="AD27" s="358"/>
      <c r="AE27" s="359"/>
      <c r="AF27" s="359"/>
      <c r="AG27" s="360"/>
      <c r="AH27" s="360"/>
      <c r="AI27" s="353"/>
      <c r="AJ27" s="353"/>
      <c r="AK27" s="357"/>
      <c r="AL27" s="355"/>
      <c r="AM27" s="362"/>
      <c r="AN27" s="176"/>
      <c r="AO27" s="175"/>
      <c r="AP27" s="184"/>
      <c r="AQ27" s="184"/>
      <c r="AR27" s="176"/>
      <c r="AS27" s="184"/>
      <c r="AT27" s="176"/>
      <c r="AU27" s="184"/>
      <c r="AV27" s="176"/>
      <c r="AW27" s="97"/>
      <c r="AX27" s="129"/>
      <c r="AY27" s="130"/>
      <c r="AZ27" s="176"/>
      <c r="BA27" s="176"/>
      <c r="BB27" s="175"/>
      <c r="BC27" s="184"/>
      <c r="BD27" s="184"/>
      <c r="BE27" s="176"/>
      <c r="BF27" s="176"/>
      <c r="BG27" s="175"/>
      <c r="BH27" s="184"/>
      <c r="BI27" s="184"/>
      <c r="BJ27" s="176"/>
      <c r="BK27" s="176"/>
      <c r="BL27" s="175"/>
      <c r="BM27" s="184"/>
      <c r="BN27" s="184"/>
      <c r="BO27" s="129"/>
      <c r="BP27" s="129"/>
      <c r="BQ27" s="130"/>
      <c r="BR27" s="97"/>
      <c r="BS27" s="97"/>
      <c r="BT27" s="97"/>
      <c r="BU27" s="129"/>
      <c r="BV27" s="129"/>
      <c r="BW27" s="129"/>
      <c r="BX27" s="97"/>
      <c r="BY27" s="129"/>
      <c r="BZ27" s="129"/>
      <c r="CA27" s="97"/>
      <c r="CB27" s="129"/>
      <c r="CC27" s="130"/>
      <c r="CD27" s="129"/>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row>
    <row r="28" spans="1:108" ht="21" customHeight="1" thickTop="1" thickBot="1" x14ac:dyDescent="0.35">
      <c r="A28" s="309"/>
      <c r="B28" s="310"/>
      <c r="C28" s="310"/>
      <c r="D28" s="310"/>
      <c r="E28" s="335"/>
      <c r="F28" s="310"/>
      <c r="G28" s="310"/>
      <c r="H28" s="310"/>
      <c r="I28" s="310"/>
      <c r="J28" s="309"/>
      <c r="K28" s="309"/>
      <c r="L28" s="357"/>
      <c r="M28" s="356"/>
      <c r="N28" s="175">
        <v>6</v>
      </c>
      <c r="O28" s="178"/>
      <c r="P28" s="187"/>
      <c r="Q28" s="187"/>
      <c r="R28" s="187"/>
      <c r="S28" s="187"/>
      <c r="T28" s="187"/>
      <c r="U28" s="187"/>
      <c r="V28" s="187"/>
      <c r="W28" s="99">
        <f t="shared" si="1"/>
        <v>0</v>
      </c>
      <c r="X28" s="100" t="str">
        <f t="shared" si="0"/>
        <v>DEBIL</v>
      </c>
      <c r="Y28" s="188"/>
      <c r="Z28" s="101" t="str">
        <f t="shared" si="2"/>
        <v/>
      </c>
      <c r="AA28" s="99" t="str">
        <f t="shared" si="3"/>
        <v>SI</v>
      </c>
      <c r="AB28" s="187"/>
      <c r="AC28" s="358"/>
      <c r="AD28" s="358"/>
      <c r="AE28" s="359"/>
      <c r="AF28" s="359"/>
      <c r="AG28" s="360"/>
      <c r="AH28" s="360"/>
      <c r="AI28" s="353"/>
      <c r="AJ28" s="353"/>
      <c r="AK28" s="357"/>
      <c r="AL28" s="356"/>
      <c r="AM28" s="363"/>
      <c r="AN28" s="176"/>
      <c r="AO28" s="175"/>
      <c r="AP28" s="184"/>
      <c r="AQ28" s="97"/>
      <c r="AR28" s="129"/>
      <c r="AS28" s="184"/>
      <c r="AT28" s="176"/>
      <c r="AU28" s="184"/>
      <c r="AV28" s="176"/>
      <c r="AW28" s="97"/>
      <c r="AX28" s="129"/>
      <c r="AY28" s="130"/>
      <c r="AZ28" s="176"/>
      <c r="BA28" s="176"/>
      <c r="BB28" s="175"/>
      <c r="BC28" s="184"/>
      <c r="BD28" s="184"/>
      <c r="BE28" s="176"/>
      <c r="BF28" s="176"/>
      <c r="BG28" s="175"/>
      <c r="BH28" s="184"/>
      <c r="BI28" s="184"/>
      <c r="BJ28" s="176"/>
      <c r="BK28" s="176"/>
      <c r="BL28" s="175"/>
      <c r="BM28" s="184"/>
      <c r="BN28" s="184"/>
      <c r="BO28" s="129"/>
      <c r="BP28" s="129"/>
      <c r="BQ28" s="130"/>
      <c r="BR28" s="97"/>
      <c r="BS28" s="97"/>
      <c r="BT28" s="97"/>
      <c r="BU28" s="129"/>
      <c r="BV28" s="129"/>
      <c r="BW28" s="129"/>
      <c r="BX28" s="97"/>
      <c r="BY28" s="129"/>
      <c r="BZ28" s="129"/>
      <c r="CA28" s="97"/>
      <c r="CB28" s="129"/>
      <c r="CC28" s="130"/>
      <c r="CD28" s="129"/>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row>
    <row r="29" spans="1:108" ht="21" customHeight="1" thickTop="1" thickBot="1" x14ac:dyDescent="0.35">
      <c r="A29" s="309">
        <v>5</v>
      </c>
      <c r="B29" s="310"/>
      <c r="C29" s="310"/>
      <c r="D29" s="310"/>
      <c r="E29" s="335"/>
      <c r="F29" s="310"/>
      <c r="G29" s="310"/>
      <c r="H29" s="310"/>
      <c r="I29" s="310"/>
      <c r="J29" s="309"/>
      <c r="K29" s="309"/>
      <c r="L29" s="357">
        <f>+(J29*K29)*4</f>
        <v>0</v>
      </c>
      <c r="M29" s="354" t="b">
        <f>IF(OR(AND(J29=3,K29=4),AND(J29=2,K29=5),AND(J29=2,K29=5),AND(L29=20),AND(L29&gt;=52,L29&lt;=100)),"ZONA RIESGO EXTREMA",IF(OR(AND(J29=5,K29=2),AND(J29=4,K29=3),AND(J29=1,K29=4),AND(L29=16),AND(L29&gt;=28,L29&lt;=48)),"ZONA RIESGO ALTA",IF(OR(AND(J29=1,K29=3),AND(J29=4,K29=1),AND(L29=24)),"ZONA RIESGO MODERADA",IF(AND(L29&gt;=4,L29&lt;=16),"ZONA RIESGO BAJA"))))</f>
        <v>0</v>
      </c>
      <c r="N29" s="175">
        <v>1</v>
      </c>
      <c r="O29" s="178"/>
      <c r="P29" s="187"/>
      <c r="Q29" s="187"/>
      <c r="R29" s="187"/>
      <c r="S29" s="187"/>
      <c r="T29" s="187"/>
      <c r="U29" s="187"/>
      <c r="V29" s="187"/>
      <c r="W29" s="99">
        <f t="shared" si="1"/>
        <v>0</v>
      </c>
      <c r="X29" s="100" t="str">
        <f t="shared" si="0"/>
        <v>DEBIL</v>
      </c>
      <c r="Y29" s="188"/>
      <c r="Z29" s="101" t="str">
        <f t="shared" si="2"/>
        <v/>
      </c>
      <c r="AA29" s="99" t="str">
        <f t="shared" si="3"/>
        <v>SI</v>
      </c>
      <c r="AB29" s="187"/>
      <c r="AC29" s="358">
        <f>IF(AND(W29&gt;0,SUM(W30:W34)=0),W29,IF(AND(SUM(W29:W30)&gt;0,SUM(W31:W34)=0),AVERAGE(W29:W30),IF(AND(SUM(W29:W31)&gt;0,SUM(W32:W34)=0),AVERAGE(W29:W31),IF(AND(SUM(W29:W32)&gt;0,SUM(W33:W34)=0),AVERAGE(W29:W32),IF(AND(SUM(W29:W33)&gt;0,W34=0),AVERAGE(W29:W33),AVERAGE(W29:W34))))))</f>
        <v>0</v>
      </c>
      <c r="AD29" s="358" t="str">
        <f>IF(AND(AC29&gt;=50,AC29&lt;=99),"MODERADO",IF(AND(AC29=100), "FUERTE",IF(AND(AC29&lt;50), "DEBIL")))</f>
        <v>DEBIL</v>
      </c>
      <c r="AE29" s="359"/>
      <c r="AF29" s="359"/>
      <c r="AG29" s="360" t="str">
        <f>IFERROR(_xlfn.IFS(AND(AD29="MODERADO",AE29="Directamente"),1,AND(AD29="FUERTE",AE29="Directamente"),2),"0")</f>
        <v>0</v>
      </c>
      <c r="AH29" s="360" t="str">
        <f>IFERROR(_xlfn.IFS(AND(AD29="MODERADO",AF29="Directamente"),1,AND(AD29="FUERTE",AF29="Directamente"),2,AND(AD29="FUERTE",AF29="Indirectamente"),1),"0")</f>
        <v>0</v>
      </c>
      <c r="AI29" s="353"/>
      <c r="AJ29" s="353"/>
      <c r="AK29" s="357">
        <f>+(AI29*AJ29)*4</f>
        <v>0</v>
      </c>
      <c r="AL29" s="354"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61"/>
      <c r="AN29" s="176"/>
      <c r="AO29" s="175"/>
      <c r="AP29" s="184"/>
      <c r="AQ29" s="97"/>
      <c r="AR29" s="129"/>
      <c r="AS29" s="184"/>
      <c r="AT29" s="176"/>
      <c r="AU29" s="184"/>
      <c r="AV29" s="176"/>
      <c r="AW29" s="97"/>
      <c r="AX29" s="129"/>
      <c r="AY29" s="130"/>
      <c r="AZ29" s="176"/>
      <c r="BA29" s="176"/>
      <c r="BB29" s="175"/>
      <c r="BC29" s="184"/>
      <c r="BD29" s="184"/>
      <c r="BE29" s="176"/>
      <c r="BF29" s="176"/>
      <c r="BG29" s="175"/>
      <c r="BH29" s="184"/>
      <c r="BI29" s="184"/>
      <c r="BJ29" s="176"/>
      <c r="BK29" s="176"/>
      <c r="BL29" s="175"/>
      <c r="BM29" s="184"/>
      <c r="BN29" s="184"/>
      <c r="BO29" s="129"/>
      <c r="BP29" s="129"/>
      <c r="BQ29" s="130"/>
      <c r="BR29" s="97"/>
      <c r="BS29" s="97"/>
      <c r="BT29" s="97"/>
      <c r="BU29" s="129"/>
      <c r="BV29" s="129"/>
      <c r="BW29" s="129"/>
      <c r="BX29" s="97"/>
      <c r="BY29" s="129"/>
      <c r="BZ29" s="129"/>
      <c r="CA29" s="97"/>
      <c r="CB29" s="129"/>
      <c r="CC29" s="130"/>
      <c r="CD29" s="129"/>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row>
    <row r="30" spans="1:108" ht="21" customHeight="1" thickTop="1" thickBot="1" x14ac:dyDescent="0.35">
      <c r="A30" s="309"/>
      <c r="B30" s="310"/>
      <c r="C30" s="310"/>
      <c r="D30" s="310"/>
      <c r="E30" s="335"/>
      <c r="F30" s="310"/>
      <c r="G30" s="310"/>
      <c r="H30" s="310"/>
      <c r="I30" s="310"/>
      <c r="J30" s="309"/>
      <c r="K30" s="309"/>
      <c r="L30" s="357"/>
      <c r="M30" s="355"/>
      <c r="N30" s="175">
        <v>2</v>
      </c>
      <c r="O30" s="178"/>
      <c r="P30" s="187"/>
      <c r="Q30" s="187"/>
      <c r="R30" s="187"/>
      <c r="S30" s="187"/>
      <c r="T30" s="187"/>
      <c r="U30" s="187"/>
      <c r="V30" s="187"/>
      <c r="W30" s="99">
        <f t="shared" si="1"/>
        <v>0</v>
      </c>
      <c r="X30" s="100" t="str">
        <f t="shared" si="0"/>
        <v>DEBIL</v>
      </c>
      <c r="Y30" s="188"/>
      <c r="Z30" s="101" t="str">
        <f t="shared" si="2"/>
        <v/>
      </c>
      <c r="AA30" s="99" t="str">
        <f t="shared" si="3"/>
        <v>SI</v>
      </c>
      <c r="AB30" s="187"/>
      <c r="AC30" s="358"/>
      <c r="AD30" s="358"/>
      <c r="AE30" s="359"/>
      <c r="AF30" s="359"/>
      <c r="AG30" s="360"/>
      <c r="AH30" s="360"/>
      <c r="AI30" s="353"/>
      <c r="AJ30" s="353"/>
      <c r="AK30" s="357"/>
      <c r="AL30" s="355"/>
      <c r="AM30" s="362"/>
      <c r="AN30" s="176"/>
      <c r="AO30" s="175"/>
      <c r="AP30" s="184"/>
      <c r="AQ30" s="97"/>
      <c r="AR30" s="129"/>
      <c r="AS30" s="184"/>
      <c r="AT30" s="176"/>
      <c r="AU30" s="184"/>
      <c r="AV30" s="176"/>
      <c r="AW30" s="97"/>
      <c r="AX30" s="129"/>
      <c r="AY30" s="130"/>
      <c r="AZ30" s="176"/>
      <c r="BA30" s="176"/>
      <c r="BB30" s="175"/>
      <c r="BC30" s="184"/>
      <c r="BD30" s="184"/>
      <c r="BE30" s="176"/>
      <c r="BF30" s="176"/>
      <c r="BG30" s="175"/>
      <c r="BH30" s="184"/>
      <c r="BI30" s="184"/>
      <c r="BJ30" s="176"/>
      <c r="BK30" s="176"/>
      <c r="BL30" s="175"/>
      <c r="BM30" s="184"/>
      <c r="BN30" s="184"/>
      <c r="BO30" s="129"/>
      <c r="BP30" s="129"/>
      <c r="BQ30" s="130"/>
      <c r="BR30" s="97"/>
      <c r="BS30" s="97"/>
      <c r="BT30" s="97"/>
      <c r="BU30" s="129"/>
      <c r="BV30" s="129"/>
      <c r="BW30" s="129"/>
      <c r="BX30" s="97"/>
      <c r="BY30" s="129"/>
      <c r="BZ30" s="129"/>
      <c r="CA30" s="97"/>
      <c r="CB30" s="129"/>
      <c r="CC30" s="130"/>
      <c r="CD30" s="129"/>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row>
    <row r="31" spans="1:108" ht="21" customHeight="1" thickTop="1" thickBot="1" x14ac:dyDescent="0.35">
      <c r="A31" s="309"/>
      <c r="B31" s="310"/>
      <c r="C31" s="310"/>
      <c r="D31" s="310"/>
      <c r="E31" s="335"/>
      <c r="F31" s="310"/>
      <c r="G31" s="310"/>
      <c r="H31" s="310"/>
      <c r="I31" s="310"/>
      <c r="J31" s="309"/>
      <c r="K31" s="309"/>
      <c r="L31" s="357"/>
      <c r="M31" s="355"/>
      <c r="N31" s="175">
        <v>3</v>
      </c>
      <c r="O31" s="180"/>
      <c r="P31" s="187"/>
      <c r="Q31" s="187"/>
      <c r="R31" s="187"/>
      <c r="S31" s="187"/>
      <c r="T31" s="187"/>
      <c r="U31" s="187"/>
      <c r="V31" s="187"/>
      <c r="W31" s="99">
        <f t="shared" si="1"/>
        <v>0</v>
      </c>
      <c r="X31" s="100" t="str">
        <f t="shared" si="0"/>
        <v>DEBIL</v>
      </c>
      <c r="Y31" s="188"/>
      <c r="Z31" s="101" t="str">
        <f t="shared" si="2"/>
        <v/>
      </c>
      <c r="AA31" s="99" t="str">
        <f t="shared" si="3"/>
        <v>SI</v>
      </c>
      <c r="AB31" s="187"/>
      <c r="AC31" s="358"/>
      <c r="AD31" s="358"/>
      <c r="AE31" s="359"/>
      <c r="AF31" s="359"/>
      <c r="AG31" s="360"/>
      <c r="AH31" s="360"/>
      <c r="AI31" s="353"/>
      <c r="AJ31" s="353"/>
      <c r="AK31" s="357"/>
      <c r="AL31" s="355"/>
      <c r="AM31" s="362"/>
      <c r="AN31" s="176"/>
      <c r="AO31" s="175"/>
      <c r="AP31" s="184"/>
      <c r="AQ31" s="97"/>
      <c r="AR31" s="129"/>
      <c r="AS31" s="184"/>
      <c r="AT31" s="176"/>
      <c r="AU31" s="184"/>
      <c r="AV31" s="176"/>
      <c r="AW31" s="97"/>
      <c r="AX31" s="129"/>
      <c r="AY31" s="130"/>
      <c r="AZ31" s="176"/>
      <c r="BA31" s="176"/>
      <c r="BB31" s="175"/>
      <c r="BC31" s="184"/>
      <c r="BD31" s="184"/>
      <c r="BE31" s="176"/>
      <c r="BF31" s="176"/>
      <c r="BG31" s="175"/>
      <c r="BH31" s="184"/>
      <c r="BI31" s="184"/>
      <c r="BJ31" s="176"/>
      <c r="BK31" s="176"/>
      <c r="BL31" s="175"/>
      <c r="BM31" s="184"/>
      <c r="BN31" s="184"/>
      <c r="BO31" s="129"/>
      <c r="BP31" s="129"/>
      <c r="BQ31" s="130"/>
      <c r="BR31" s="97"/>
      <c r="BS31" s="97"/>
      <c r="BT31" s="97"/>
      <c r="BU31" s="129"/>
      <c r="BV31" s="129"/>
      <c r="BW31" s="129"/>
      <c r="BX31" s="97"/>
      <c r="BY31" s="129"/>
      <c r="BZ31" s="129"/>
      <c r="CA31" s="97"/>
      <c r="CB31" s="129"/>
      <c r="CC31" s="130"/>
      <c r="CD31" s="129"/>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row>
    <row r="32" spans="1:108" ht="21" customHeight="1" thickTop="1" thickBot="1" x14ac:dyDescent="0.35">
      <c r="A32" s="309"/>
      <c r="B32" s="310"/>
      <c r="C32" s="310"/>
      <c r="D32" s="310"/>
      <c r="E32" s="335"/>
      <c r="F32" s="310"/>
      <c r="G32" s="310"/>
      <c r="H32" s="310"/>
      <c r="I32" s="310"/>
      <c r="J32" s="309"/>
      <c r="K32" s="309"/>
      <c r="L32" s="357"/>
      <c r="M32" s="355"/>
      <c r="N32" s="175">
        <v>4</v>
      </c>
      <c r="O32" s="178"/>
      <c r="P32" s="187"/>
      <c r="Q32" s="187"/>
      <c r="R32" s="187"/>
      <c r="S32" s="187"/>
      <c r="T32" s="187"/>
      <c r="U32" s="187"/>
      <c r="V32" s="187"/>
      <c r="W32" s="99">
        <f t="shared" si="1"/>
        <v>0</v>
      </c>
      <c r="X32" s="100" t="str">
        <f t="shared" si="0"/>
        <v>DEBIL</v>
      </c>
      <c r="Y32" s="188"/>
      <c r="Z32" s="101" t="str">
        <f t="shared" si="2"/>
        <v/>
      </c>
      <c r="AA32" s="99" t="str">
        <f t="shared" si="3"/>
        <v>SI</v>
      </c>
      <c r="AB32" s="187"/>
      <c r="AC32" s="358"/>
      <c r="AD32" s="358"/>
      <c r="AE32" s="359"/>
      <c r="AF32" s="359"/>
      <c r="AG32" s="360"/>
      <c r="AH32" s="360"/>
      <c r="AI32" s="353"/>
      <c r="AJ32" s="353"/>
      <c r="AK32" s="357"/>
      <c r="AL32" s="355"/>
      <c r="AM32" s="362"/>
      <c r="AN32" s="176"/>
      <c r="AO32" s="175"/>
      <c r="AP32" s="184"/>
      <c r="AQ32" s="97"/>
      <c r="AR32" s="129"/>
      <c r="AS32" s="184"/>
      <c r="AT32" s="176"/>
      <c r="AU32" s="184"/>
      <c r="AV32" s="176"/>
      <c r="AW32" s="97"/>
      <c r="AX32" s="129"/>
      <c r="AY32" s="130"/>
      <c r="AZ32" s="176"/>
      <c r="BA32" s="176"/>
      <c r="BB32" s="175"/>
      <c r="BC32" s="184"/>
      <c r="BD32" s="184"/>
      <c r="BE32" s="176"/>
      <c r="BF32" s="176"/>
      <c r="BG32" s="175"/>
      <c r="BH32" s="184"/>
      <c r="BI32" s="184"/>
      <c r="BJ32" s="176"/>
      <c r="BK32" s="176"/>
      <c r="BL32" s="175"/>
      <c r="BM32" s="184"/>
      <c r="BN32" s="184"/>
      <c r="BO32" s="129"/>
      <c r="BP32" s="129"/>
      <c r="BQ32" s="130"/>
      <c r="BR32" s="97"/>
      <c r="BS32" s="97"/>
      <c r="BT32" s="97"/>
      <c r="BU32" s="129"/>
      <c r="BV32" s="129"/>
      <c r="BW32" s="129"/>
      <c r="BX32" s="97"/>
      <c r="BY32" s="129"/>
      <c r="BZ32" s="129"/>
      <c r="CA32" s="97"/>
      <c r="CB32" s="129"/>
      <c r="CC32" s="130"/>
      <c r="CD32" s="129"/>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row>
    <row r="33" spans="1:108" ht="21" customHeight="1" thickTop="1" thickBot="1" x14ac:dyDescent="0.35">
      <c r="A33" s="309"/>
      <c r="B33" s="310"/>
      <c r="C33" s="310"/>
      <c r="D33" s="310"/>
      <c r="E33" s="335"/>
      <c r="F33" s="310"/>
      <c r="G33" s="310"/>
      <c r="H33" s="310"/>
      <c r="I33" s="310"/>
      <c r="J33" s="309"/>
      <c r="K33" s="309"/>
      <c r="L33" s="357"/>
      <c r="M33" s="355"/>
      <c r="N33" s="175">
        <v>5</v>
      </c>
      <c r="O33" s="178"/>
      <c r="P33" s="187"/>
      <c r="Q33" s="187"/>
      <c r="R33" s="187"/>
      <c r="S33" s="187"/>
      <c r="T33" s="187"/>
      <c r="U33" s="187"/>
      <c r="V33" s="187"/>
      <c r="W33" s="99">
        <f t="shared" si="1"/>
        <v>0</v>
      </c>
      <c r="X33" s="100" t="str">
        <f t="shared" si="0"/>
        <v>DEBIL</v>
      </c>
      <c r="Y33" s="188"/>
      <c r="Z33" s="101" t="str">
        <f t="shared" si="2"/>
        <v/>
      </c>
      <c r="AA33" s="99" t="str">
        <f t="shared" si="3"/>
        <v>SI</v>
      </c>
      <c r="AB33" s="187"/>
      <c r="AC33" s="358"/>
      <c r="AD33" s="358"/>
      <c r="AE33" s="359"/>
      <c r="AF33" s="359"/>
      <c r="AG33" s="360"/>
      <c r="AH33" s="360"/>
      <c r="AI33" s="353"/>
      <c r="AJ33" s="353"/>
      <c r="AK33" s="357"/>
      <c r="AL33" s="355"/>
      <c r="AM33" s="362"/>
      <c r="AN33" s="176"/>
      <c r="AO33" s="175"/>
      <c r="AP33" s="184"/>
      <c r="AQ33" s="97"/>
      <c r="AR33" s="129"/>
      <c r="AS33" s="184"/>
      <c r="AT33" s="176"/>
      <c r="AU33" s="184"/>
      <c r="AV33" s="176"/>
      <c r="AW33" s="97"/>
      <c r="AX33" s="129"/>
      <c r="AY33" s="130"/>
      <c r="AZ33" s="176"/>
      <c r="BA33" s="176"/>
      <c r="BB33" s="175"/>
      <c r="BC33" s="184"/>
      <c r="BD33" s="184"/>
      <c r="BE33" s="176"/>
      <c r="BF33" s="176"/>
      <c r="BG33" s="175"/>
      <c r="BH33" s="184"/>
      <c r="BI33" s="184"/>
      <c r="BJ33" s="176"/>
      <c r="BK33" s="176"/>
      <c r="BL33" s="175"/>
      <c r="BM33" s="184"/>
      <c r="BN33" s="184"/>
      <c r="BO33" s="129"/>
      <c r="BP33" s="129"/>
      <c r="BQ33" s="130"/>
      <c r="BR33" s="97"/>
      <c r="BS33" s="97"/>
      <c r="BT33" s="97"/>
      <c r="BU33" s="129"/>
      <c r="BV33" s="129"/>
      <c r="BW33" s="129"/>
      <c r="BX33" s="97"/>
      <c r="BY33" s="129"/>
      <c r="BZ33" s="129"/>
      <c r="CA33" s="97"/>
      <c r="CB33" s="129"/>
      <c r="CC33" s="130"/>
      <c r="CD33" s="129"/>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row>
    <row r="34" spans="1:108" ht="21" customHeight="1" thickTop="1" thickBot="1" x14ac:dyDescent="0.35">
      <c r="A34" s="309"/>
      <c r="B34" s="310"/>
      <c r="C34" s="310"/>
      <c r="D34" s="310"/>
      <c r="E34" s="335"/>
      <c r="F34" s="310"/>
      <c r="G34" s="310"/>
      <c r="H34" s="310"/>
      <c r="I34" s="310"/>
      <c r="J34" s="309"/>
      <c r="K34" s="309"/>
      <c r="L34" s="357"/>
      <c r="M34" s="356"/>
      <c r="N34" s="175">
        <v>6</v>
      </c>
      <c r="O34" s="178"/>
      <c r="P34" s="187"/>
      <c r="Q34" s="187"/>
      <c r="R34" s="187"/>
      <c r="S34" s="187"/>
      <c r="T34" s="187"/>
      <c r="U34" s="187"/>
      <c r="V34" s="187"/>
      <c r="W34" s="99">
        <f t="shared" si="1"/>
        <v>0</v>
      </c>
      <c r="X34" s="100" t="str">
        <f t="shared" si="0"/>
        <v>DEBIL</v>
      </c>
      <c r="Y34" s="188"/>
      <c r="Z34" s="101" t="str">
        <f t="shared" si="2"/>
        <v/>
      </c>
      <c r="AA34" s="99" t="str">
        <f t="shared" si="3"/>
        <v>SI</v>
      </c>
      <c r="AB34" s="187"/>
      <c r="AC34" s="358"/>
      <c r="AD34" s="358"/>
      <c r="AE34" s="359"/>
      <c r="AF34" s="359"/>
      <c r="AG34" s="360"/>
      <c r="AH34" s="360"/>
      <c r="AI34" s="353"/>
      <c r="AJ34" s="353"/>
      <c r="AK34" s="357"/>
      <c r="AL34" s="356"/>
      <c r="AM34" s="363"/>
      <c r="AN34" s="176"/>
      <c r="AO34" s="175"/>
      <c r="AP34" s="184"/>
      <c r="AQ34" s="97"/>
      <c r="AR34" s="129"/>
      <c r="AS34" s="184"/>
      <c r="AT34" s="176"/>
      <c r="AU34" s="184"/>
      <c r="AV34" s="176"/>
      <c r="AW34" s="97"/>
      <c r="AX34" s="129"/>
      <c r="AY34" s="130"/>
      <c r="AZ34" s="129"/>
      <c r="BA34" s="129"/>
      <c r="BB34" s="130"/>
      <c r="BC34" s="97"/>
      <c r="BD34" s="97"/>
      <c r="BE34" s="176"/>
      <c r="BF34" s="176"/>
      <c r="BG34" s="175"/>
      <c r="BH34" s="184"/>
      <c r="BI34" s="184"/>
      <c r="BJ34" s="176"/>
      <c r="BK34" s="176"/>
      <c r="BL34" s="175"/>
      <c r="BM34" s="184"/>
      <c r="BN34" s="184"/>
      <c r="BO34" s="129"/>
      <c r="BP34" s="129"/>
      <c r="BQ34" s="130"/>
      <c r="BR34" s="97"/>
      <c r="BS34" s="97"/>
      <c r="BT34" s="97"/>
      <c r="BU34" s="129"/>
      <c r="BV34" s="129"/>
      <c r="BW34" s="129"/>
      <c r="BX34" s="97"/>
      <c r="BY34" s="129"/>
      <c r="BZ34" s="129"/>
      <c r="CA34" s="97"/>
      <c r="CB34" s="129"/>
      <c r="CC34" s="130"/>
      <c r="CD34" s="129"/>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row>
    <row r="35" spans="1:108" ht="21" customHeight="1" thickTop="1" thickBot="1" x14ac:dyDescent="0.35">
      <c r="A35" s="309">
        <v>6</v>
      </c>
      <c r="B35" s="310"/>
      <c r="C35" s="310"/>
      <c r="D35" s="310"/>
      <c r="E35" s="335"/>
      <c r="F35" s="310"/>
      <c r="G35" s="310"/>
      <c r="H35" s="310"/>
      <c r="I35" s="310"/>
      <c r="J35" s="309"/>
      <c r="K35" s="309"/>
      <c r="L35" s="357">
        <f>+(J35*K35)*4</f>
        <v>0</v>
      </c>
      <c r="M35" s="354" t="b">
        <f>IF(OR(AND(J35=3,K35=4),AND(J35=2,K35=5),AND(J35=2,K35=5),AND(L35=20),AND(L35&gt;=52,L35&lt;=100)),"ZONA RIESGO EXTREMA",IF(OR(AND(J35=5,K35=2),AND(J35=4,K35=3),AND(J35=1,K35=4),AND(L35=16),AND(L35&gt;=28,L35&lt;=48)),"ZONA RIESGO ALTA",IF(OR(AND(J35=1,K35=3),AND(J35=4,K35=1),AND(L35=24)),"ZONA RIESGO MODERADA",IF(AND(L35&gt;=4,L35&lt;=16),"ZONA RIESGO BAJA"))))</f>
        <v>0</v>
      </c>
      <c r="N35" s="175">
        <v>1</v>
      </c>
      <c r="O35" s="178"/>
      <c r="P35" s="187"/>
      <c r="Q35" s="187"/>
      <c r="R35" s="187"/>
      <c r="S35" s="187"/>
      <c r="T35" s="187"/>
      <c r="U35" s="187"/>
      <c r="V35" s="187"/>
      <c r="W35" s="99">
        <f t="shared" si="1"/>
        <v>0</v>
      </c>
      <c r="X35" s="100" t="str">
        <f t="shared" si="0"/>
        <v>DEBIL</v>
      </c>
      <c r="Y35" s="188"/>
      <c r="Z35" s="101" t="str">
        <f t="shared" si="2"/>
        <v/>
      </c>
      <c r="AA35" s="99" t="str">
        <f t="shared" si="3"/>
        <v>SI</v>
      </c>
      <c r="AB35" s="187"/>
      <c r="AC35" s="358">
        <f>IF(AND(W35&gt;0,SUM(W36:W40)=0),W35,IF(AND(SUM(W35:W36)&gt;0,SUM(W37:W40)=0),AVERAGE(W35:W36),IF(AND(SUM(W35:W37)&gt;0,SUM(W38:W40)=0),AVERAGE(W35:W37),IF(AND(SUM(W35:W38)&gt;0,SUM(W39:W40)=0),AVERAGE(W35:W38),IF(AND(SUM(W35:W39)&gt;0,W40=0),AVERAGE(W35:W39),AVERAGE(W35:W40))))))</f>
        <v>0</v>
      </c>
      <c r="AD35" s="358" t="str">
        <f>IF(AND(AC35&gt;=50,AC35&lt;=99),"MODERADO",IF(AND(AC35=100), "FUERTE",IF(AND(AC35&lt;50), "DEBIL")))</f>
        <v>DEBIL</v>
      </c>
      <c r="AE35" s="359"/>
      <c r="AF35" s="359"/>
      <c r="AG35" s="360" t="str">
        <f>IFERROR(_xlfn.IFS(AND(AD35="MODERADO",AE35="Directamente"),1,AND(AD35="FUERTE",AE35="Directamente"),2),"0")</f>
        <v>0</v>
      </c>
      <c r="AH35" s="360" t="str">
        <f>IFERROR(_xlfn.IFS(AND(AD35="MODERADO",AF35="Directamente"),1,AND(AD35="FUERTE",AF35="Directamente"),2,AND(AD35="FUERTE",AF35="Indirectamente"),1),"0")</f>
        <v>0</v>
      </c>
      <c r="AI35" s="353"/>
      <c r="AJ35" s="353"/>
      <c r="AK35" s="357">
        <f>+(AI35*AJ35)*4</f>
        <v>0</v>
      </c>
      <c r="AL35" s="354"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61"/>
      <c r="AN35" s="176"/>
      <c r="AO35" s="175"/>
      <c r="AP35" s="184"/>
      <c r="AQ35" s="97"/>
      <c r="AR35" s="129"/>
      <c r="AS35" s="184"/>
      <c r="AT35" s="176"/>
      <c r="AU35" s="184"/>
      <c r="AV35" s="176"/>
      <c r="AW35" s="97"/>
      <c r="AX35" s="129"/>
      <c r="AY35" s="130"/>
      <c r="AZ35" s="129"/>
      <c r="BA35" s="129"/>
      <c r="BB35" s="130"/>
      <c r="BC35" s="97"/>
      <c r="BD35" s="97"/>
      <c r="BE35" s="176"/>
      <c r="BF35" s="176"/>
      <c r="BG35" s="175"/>
      <c r="BH35" s="184"/>
      <c r="BI35" s="184"/>
      <c r="BJ35" s="176"/>
      <c r="BK35" s="176"/>
      <c r="BL35" s="175"/>
      <c r="BM35" s="184"/>
      <c r="BN35" s="184"/>
      <c r="BO35" s="129"/>
      <c r="BP35" s="129"/>
      <c r="BQ35" s="130"/>
      <c r="BR35" s="97"/>
      <c r="BS35" s="97"/>
      <c r="BT35" s="97"/>
      <c r="BU35" s="129"/>
      <c r="BV35" s="129"/>
      <c r="BW35" s="129"/>
      <c r="BX35" s="97"/>
      <c r="BY35" s="129"/>
      <c r="BZ35" s="129"/>
      <c r="CA35" s="97"/>
      <c r="CB35" s="129"/>
      <c r="CC35" s="130"/>
      <c r="CD35" s="129"/>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row>
    <row r="36" spans="1:108" ht="21" customHeight="1" thickTop="1" thickBot="1" x14ac:dyDescent="0.35">
      <c r="A36" s="309"/>
      <c r="B36" s="310"/>
      <c r="C36" s="310"/>
      <c r="D36" s="310"/>
      <c r="E36" s="335"/>
      <c r="F36" s="310"/>
      <c r="G36" s="310"/>
      <c r="H36" s="310"/>
      <c r="I36" s="310"/>
      <c r="J36" s="309"/>
      <c r="K36" s="309"/>
      <c r="L36" s="357"/>
      <c r="M36" s="355"/>
      <c r="N36" s="175">
        <v>2</v>
      </c>
      <c r="O36" s="178"/>
      <c r="P36" s="187"/>
      <c r="Q36" s="187"/>
      <c r="R36" s="187"/>
      <c r="S36" s="187"/>
      <c r="T36" s="187"/>
      <c r="U36" s="187"/>
      <c r="V36" s="187"/>
      <c r="W36" s="99">
        <f t="shared" si="1"/>
        <v>0</v>
      </c>
      <c r="X36" s="100" t="str">
        <f t="shared" si="0"/>
        <v>DEBIL</v>
      </c>
      <c r="Y36" s="188"/>
      <c r="Z36" s="101" t="str">
        <f t="shared" si="2"/>
        <v/>
      </c>
      <c r="AA36" s="99" t="str">
        <f t="shared" si="3"/>
        <v>SI</v>
      </c>
      <c r="AB36" s="187"/>
      <c r="AC36" s="358"/>
      <c r="AD36" s="358"/>
      <c r="AE36" s="359"/>
      <c r="AF36" s="359"/>
      <c r="AG36" s="360"/>
      <c r="AH36" s="360"/>
      <c r="AI36" s="353"/>
      <c r="AJ36" s="353"/>
      <c r="AK36" s="357"/>
      <c r="AL36" s="355"/>
      <c r="AM36" s="362"/>
      <c r="AN36" s="176"/>
      <c r="AO36" s="175"/>
      <c r="AP36" s="184"/>
      <c r="AQ36" s="97"/>
      <c r="AR36" s="129"/>
      <c r="AS36" s="184"/>
      <c r="AT36" s="176"/>
      <c r="AU36" s="184"/>
      <c r="AV36" s="176"/>
      <c r="AW36" s="97"/>
      <c r="AX36" s="129"/>
      <c r="AY36" s="130"/>
      <c r="AZ36" s="129"/>
      <c r="BA36" s="129"/>
      <c r="BB36" s="130"/>
      <c r="BC36" s="97"/>
      <c r="BD36" s="97"/>
      <c r="BE36" s="176"/>
      <c r="BF36" s="176"/>
      <c r="BG36" s="175"/>
      <c r="BH36" s="184"/>
      <c r="BI36" s="184"/>
      <c r="BJ36" s="176"/>
      <c r="BK36" s="176"/>
      <c r="BL36" s="175"/>
      <c r="BM36" s="184"/>
      <c r="BN36" s="184"/>
      <c r="BO36" s="129"/>
      <c r="BP36" s="129"/>
      <c r="BQ36" s="130"/>
      <c r="BR36" s="97"/>
      <c r="BS36" s="97"/>
      <c r="BT36" s="97"/>
      <c r="BU36" s="129"/>
      <c r="BV36" s="129"/>
      <c r="BW36" s="129"/>
      <c r="BX36" s="97"/>
      <c r="BY36" s="129"/>
      <c r="BZ36" s="129"/>
      <c r="CA36" s="97"/>
      <c r="CB36" s="129"/>
      <c r="CC36" s="130"/>
      <c r="CD36" s="129"/>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row>
    <row r="37" spans="1:108" ht="21" customHeight="1" thickTop="1" thickBot="1" x14ac:dyDescent="0.35">
      <c r="A37" s="309"/>
      <c r="B37" s="310"/>
      <c r="C37" s="310"/>
      <c r="D37" s="310"/>
      <c r="E37" s="335"/>
      <c r="F37" s="310"/>
      <c r="G37" s="310"/>
      <c r="H37" s="310"/>
      <c r="I37" s="310"/>
      <c r="J37" s="309"/>
      <c r="K37" s="309"/>
      <c r="L37" s="357"/>
      <c r="M37" s="355"/>
      <c r="N37" s="175">
        <v>3</v>
      </c>
      <c r="O37" s="180"/>
      <c r="P37" s="187"/>
      <c r="Q37" s="187"/>
      <c r="R37" s="187"/>
      <c r="S37" s="187"/>
      <c r="T37" s="187"/>
      <c r="U37" s="187"/>
      <c r="V37" s="187"/>
      <c r="W37" s="99">
        <f t="shared" si="1"/>
        <v>0</v>
      </c>
      <c r="X37" s="100" t="str">
        <f t="shared" si="0"/>
        <v>DEBIL</v>
      </c>
      <c r="Y37" s="188"/>
      <c r="Z37" s="101" t="str">
        <f t="shared" si="2"/>
        <v/>
      </c>
      <c r="AA37" s="99" t="str">
        <f t="shared" si="3"/>
        <v>SI</v>
      </c>
      <c r="AB37" s="187"/>
      <c r="AC37" s="358"/>
      <c r="AD37" s="358"/>
      <c r="AE37" s="359"/>
      <c r="AF37" s="359"/>
      <c r="AG37" s="360"/>
      <c r="AH37" s="360"/>
      <c r="AI37" s="353"/>
      <c r="AJ37" s="353"/>
      <c r="AK37" s="357"/>
      <c r="AL37" s="355"/>
      <c r="AM37" s="362"/>
      <c r="AN37" s="176"/>
      <c r="AO37" s="175"/>
      <c r="AP37" s="184"/>
      <c r="AQ37" s="97"/>
      <c r="AR37" s="129"/>
      <c r="AS37" s="184"/>
      <c r="AT37" s="176"/>
      <c r="AU37" s="184"/>
      <c r="AV37" s="176"/>
      <c r="AW37" s="97"/>
      <c r="AX37" s="129"/>
      <c r="AY37" s="130"/>
      <c r="AZ37" s="129"/>
      <c r="BA37" s="129"/>
      <c r="BB37" s="130"/>
      <c r="BC37" s="97"/>
      <c r="BD37" s="97"/>
      <c r="BE37" s="176"/>
      <c r="BF37" s="176"/>
      <c r="BG37" s="175"/>
      <c r="BH37" s="184"/>
      <c r="BI37" s="184"/>
      <c r="BJ37" s="176"/>
      <c r="BK37" s="176"/>
      <c r="BL37" s="175"/>
      <c r="BM37" s="184"/>
      <c r="BN37" s="184"/>
      <c r="BO37" s="129"/>
      <c r="BP37" s="129"/>
      <c r="BQ37" s="130"/>
      <c r="BR37" s="97"/>
      <c r="BS37" s="97"/>
      <c r="BT37" s="97"/>
      <c r="BU37" s="129"/>
      <c r="BV37" s="129"/>
      <c r="BW37" s="129"/>
      <c r="BX37" s="97"/>
      <c r="BY37" s="129"/>
      <c r="BZ37" s="129"/>
      <c r="CA37" s="97"/>
      <c r="CB37" s="129"/>
      <c r="CC37" s="130"/>
      <c r="CD37" s="129"/>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row>
    <row r="38" spans="1:108" ht="21" customHeight="1" thickTop="1" thickBot="1" x14ac:dyDescent="0.35">
      <c r="A38" s="309"/>
      <c r="B38" s="310"/>
      <c r="C38" s="310"/>
      <c r="D38" s="310"/>
      <c r="E38" s="335"/>
      <c r="F38" s="310"/>
      <c r="G38" s="310"/>
      <c r="H38" s="310"/>
      <c r="I38" s="310"/>
      <c r="J38" s="309"/>
      <c r="K38" s="309"/>
      <c r="L38" s="357"/>
      <c r="M38" s="355"/>
      <c r="N38" s="175">
        <v>4</v>
      </c>
      <c r="O38" s="178"/>
      <c r="P38" s="187"/>
      <c r="Q38" s="187"/>
      <c r="R38" s="187"/>
      <c r="S38" s="187"/>
      <c r="T38" s="187"/>
      <c r="U38" s="187"/>
      <c r="V38" s="187"/>
      <c r="W38" s="99">
        <f t="shared" si="1"/>
        <v>0</v>
      </c>
      <c r="X38" s="100" t="str">
        <f t="shared" si="0"/>
        <v>DEBIL</v>
      </c>
      <c r="Y38" s="188"/>
      <c r="Z38" s="101" t="str">
        <f t="shared" si="2"/>
        <v/>
      </c>
      <c r="AA38" s="99" t="str">
        <f t="shared" si="3"/>
        <v>SI</v>
      </c>
      <c r="AB38" s="187"/>
      <c r="AC38" s="358"/>
      <c r="AD38" s="358"/>
      <c r="AE38" s="359"/>
      <c r="AF38" s="359"/>
      <c r="AG38" s="360"/>
      <c r="AH38" s="360"/>
      <c r="AI38" s="353"/>
      <c r="AJ38" s="353"/>
      <c r="AK38" s="357"/>
      <c r="AL38" s="355"/>
      <c r="AM38" s="362"/>
      <c r="AN38" s="176"/>
      <c r="AO38" s="175"/>
      <c r="AP38" s="184"/>
      <c r="AQ38" s="97"/>
      <c r="AR38" s="129"/>
      <c r="AS38" s="184"/>
      <c r="AT38" s="176"/>
      <c r="AU38" s="184"/>
      <c r="AV38" s="176"/>
      <c r="AW38" s="97"/>
      <c r="AX38" s="129"/>
      <c r="AY38" s="130"/>
      <c r="AZ38" s="129"/>
      <c r="BA38" s="129"/>
      <c r="BB38" s="130"/>
      <c r="BC38" s="97"/>
      <c r="BD38" s="97"/>
      <c r="BE38" s="176"/>
      <c r="BF38" s="176"/>
      <c r="BG38" s="175"/>
      <c r="BH38" s="184"/>
      <c r="BI38" s="184"/>
      <c r="BJ38" s="176"/>
      <c r="BK38" s="176"/>
      <c r="BL38" s="175"/>
      <c r="BM38" s="184"/>
      <c r="BN38" s="184"/>
      <c r="BO38" s="129"/>
      <c r="BP38" s="129"/>
      <c r="BQ38" s="130"/>
      <c r="BR38" s="97"/>
      <c r="BS38" s="97"/>
      <c r="BT38" s="97"/>
      <c r="BU38" s="129"/>
      <c r="BV38" s="129"/>
      <c r="BW38" s="129"/>
      <c r="BX38" s="97"/>
      <c r="BY38" s="129"/>
      <c r="BZ38" s="129"/>
      <c r="CA38" s="97"/>
      <c r="CB38" s="129"/>
      <c r="CC38" s="130"/>
      <c r="CD38" s="129"/>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row>
    <row r="39" spans="1:108" ht="21" customHeight="1" thickTop="1" thickBot="1" x14ac:dyDescent="0.35">
      <c r="A39" s="309"/>
      <c r="B39" s="310"/>
      <c r="C39" s="310"/>
      <c r="D39" s="310"/>
      <c r="E39" s="335"/>
      <c r="F39" s="310"/>
      <c r="G39" s="310"/>
      <c r="H39" s="310"/>
      <c r="I39" s="310"/>
      <c r="J39" s="309"/>
      <c r="K39" s="309"/>
      <c r="L39" s="357"/>
      <c r="M39" s="355"/>
      <c r="N39" s="175">
        <v>5</v>
      </c>
      <c r="O39" s="178"/>
      <c r="P39" s="187"/>
      <c r="Q39" s="187"/>
      <c r="R39" s="187"/>
      <c r="S39" s="187"/>
      <c r="T39" s="187"/>
      <c r="U39" s="187"/>
      <c r="V39" s="187"/>
      <c r="W39" s="99">
        <f t="shared" si="1"/>
        <v>0</v>
      </c>
      <c r="X39" s="100" t="str">
        <f t="shared" si="0"/>
        <v>DEBIL</v>
      </c>
      <c r="Y39" s="188"/>
      <c r="Z39" s="101" t="str">
        <f t="shared" si="2"/>
        <v/>
      </c>
      <c r="AA39" s="99" t="str">
        <f t="shared" si="3"/>
        <v>SI</v>
      </c>
      <c r="AB39" s="187"/>
      <c r="AC39" s="358"/>
      <c r="AD39" s="358"/>
      <c r="AE39" s="359"/>
      <c r="AF39" s="359"/>
      <c r="AG39" s="360"/>
      <c r="AH39" s="360"/>
      <c r="AI39" s="353"/>
      <c r="AJ39" s="353"/>
      <c r="AK39" s="357"/>
      <c r="AL39" s="355"/>
      <c r="AM39" s="362"/>
      <c r="AN39" s="176"/>
      <c r="AO39" s="175"/>
      <c r="AP39" s="184"/>
      <c r="AQ39" s="97"/>
      <c r="AR39" s="129"/>
      <c r="AS39" s="184"/>
      <c r="AT39" s="176"/>
      <c r="AU39" s="184"/>
      <c r="AV39" s="176"/>
      <c r="AW39" s="97"/>
      <c r="AX39" s="129"/>
      <c r="AY39" s="130"/>
      <c r="AZ39" s="129"/>
      <c r="BA39" s="129"/>
      <c r="BB39" s="130"/>
      <c r="BC39" s="97"/>
      <c r="BD39" s="97"/>
      <c r="BE39" s="176"/>
      <c r="BF39" s="176"/>
      <c r="BG39" s="175"/>
      <c r="BH39" s="184"/>
      <c r="BI39" s="184"/>
      <c r="BJ39" s="176"/>
      <c r="BK39" s="176"/>
      <c r="BL39" s="175"/>
      <c r="BM39" s="184"/>
      <c r="BN39" s="184"/>
      <c r="BO39" s="129"/>
      <c r="BP39" s="129"/>
      <c r="BQ39" s="130"/>
      <c r="BR39" s="97"/>
      <c r="BS39" s="97"/>
      <c r="BT39" s="97"/>
      <c r="BU39" s="129"/>
      <c r="BV39" s="129"/>
      <c r="BW39" s="129"/>
      <c r="BX39" s="97"/>
      <c r="BY39" s="129"/>
      <c r="BZ39" s="129"/>
      <c r="CA39" s="97"/>
      <c r="CB39" s="129"/>
      <c r="CC39" s="130"/>
      <c r="CD39" s="129"/>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row>
    <row r="40" spans="1:108" ht="21" customHeight="1" thickTop="1" thickBot="1" x14ac:dyDescent="0.35">
      <c r="A40" s="309"/>
      <c r="B40" s="310"/>
      <c r="C40" s="310"/>
      <c r="D40" s="310"/>
      <c r="E40" s="335"/>
      <c r="F40" s="310"/>
      <c r="G40" s="310"/>
      <c r="H40" s="310"/>
      <c r="I40" s="310"/>
      <c r="J40" s="309"/>
      <c r="K40" s="309"/>
      <c r="L40" s="357"/>
      <c r="M40" s="356"/>
      <c r="N40" s="175">
        <v>6</v>
      </c>
      <c r="O40" s="178"/>
      <c r="P40" s="187"/>
      <c r="Q40" s="187"/>
      <c r="R40" s="187"/>
      <c r="S40" s="187"/>
      <c r="T40" s="187"/>
      <c r="U40" s="187"/>
      <c r="V40" s="187"/>
      <c r="W40" s="99">
        <f t="shared" si="1"/>
        <v>0</v>
      </c>
      <c r="X40" s="100" t="str">
        <f t="shared" si="0"/>
        <v>DEBIL</v>
      </c>
      <c r="Y40" s="188"/>
      <c r="Z40" s="101" t="str">
        <f t="shared" si="2"/>
        <v/>
      </c>
      <c r="AA40" s="99" t="str">
        <f t="shared" si="3"/>
        <v>SI</v>
      </c>
      <c r="AB40" s="187"/>
      <c r="AC40" s="358"/>
      <c r="AD40" s="358"/>
      <c r="AE40" s="359"/>
      <c r="AF40" s="359"/>
      <c r="AG40" s="360"/>
      <c r="AH40" s="360"/>
      <c r="AI40" s="353"/>
      <c r="AJ40" s="353"/>
      <c r="AK40" s="357"/>
      <c r="AL40" s="356"/>
      <c r="AM40" s="363"/>
      <c r="AN40" s="176"/>
      <c r="AO40" s="175"/>
      <c r="AP40" s="184"/>
      <c r="AQ40" s="97"/>
      <c r="AR40" s="129"/>
      <c r="AS40" s="184"/>
      <c r="AT40" s="176"/>
      <c r="AU40" s="184"/>
      <c r="AV40" s="176"/>
      <c r="AW40" s="97"/>
      <c r="AX40" s="129"/>
      <c r="AY40" s="130"/>
      <c r="AZ40" s="129"/>
      <c r="BA40" s="129"/>
      <c r="BB40" s="130"/>
      <c r="BC40" s="97"/>
      <c r="BD40" s="97"/>
      <c r="BE40" s="176"/>
      <c r="BF40" s="176"/>
      <c r="BG40" s="175"/>
      <c r="BH40" s="184"/>
      <c r="BI40" s="184"/>
      <c r="BJ40" s="176"/>
      <c r="BK40" s="176"/>
      <c r="BL40" s="175"/>
      <c r="BM40" s="184"/>
      <c r="BN40" s="184"/>
      <c r="BO40" s="129"/>
      <c r="BP40" s="129"/>
      <c r="BQ40" s="130"/>
      <c r="BR40" s="97"/>
      <c r="BS40" s="97"/>
      <c r="BT40" s="97"/>
      <c r="BU40" s="129"/>
      <c r="BV40" s="129"/>
      <c r="BW40" s="129"/>
      <c r="BX40" s="97"/>
      <c r="BY40" s="129"/>
      <c r="BZ40" s="129"/>
      <c r="CA40" s="97"/>
      <c r="CB40" s="129"/>
      <c r="CC40" s="130"/>
      <c r="CD40" s="129"/>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row>
    <row r="41" spans="1:108" ht="21" customHeight="1" thickTop="1" thickBot="1" x14ac:dyDescent="0.35">
      <c r="A41" s="309">
        <v>7</v>
      </c>
      <c r="B41" s="310"/>
      <c r="C41" s="310"/>
      <c r="D41" s="310"/>
      <c r="E41" s="335"/>
      <c r="F41" s="310"/>
      <c r="G41" s="310"/>
      <c r="H41" s="310"/>
      <c r="I41" s="310"/>
      <c r="J41" s="309"/>
      <c r="K41" s="309"/>
      <c r="L41" s="357">
        <f>+(J41*K41)*4</f>
        <v>0</v>
      </c>
      <c r="M41" s="354" t="b">
        <f>IF(OR(AND(J41=3,K41=4),AND(J41=2,K41=5),AND(J41=2,K41=5),AND(L41=20),AND(L41&gt;=52,L41&lt;=100)),"ZONA RIESGO EXTREMA",IF(OR(AND(J41=5,K41=2),AND(J41=4,K41=3),AND(J41=1,K41=4),AND(L41=16),AND(L41&gt;=28,L41&lt;=48)),"ZONA RIESGO ALTA",IF(OR(AND(J41=1,K41=3),AND(J41=4,K41=1),AND(L41=24)),"ZONA RIESGO MODERADA",IF(AND(L41&gt;=4,L41&lt;=16),"ZONA RIESGO BAJA"))))</f>
        <v>0</v>
      </c>
      <c r="N41" s="175">
        <v>1</v>
      </c>
      <c r="O41" s="178"/>
      <c r="P41" s="187"/>
      <c r="Q41" s="187"/>
      <c r="R41" s="187"/>
      <c r="S41" s="187"/>
      <c r="T41" s="187"/>
      <c r="U41" s="187"/>
      <c r="V41" s="187"/>
      <c r="W41" s="99">
        <f t="shared" si="1"/>
        <v>0</v>
      </c>
      <c r="X41" s="100" t="str">
        <f t="shared" si="0"/>
        <v>DEBIL</v>
      </c>
      <c r="Y41" s="188"/>
      <c r="Z41" s="101" t="str">
        <f t="shared" si="2"/>
        <v/>
      </c>
      <c r="AA41" s="99" t="str">
        <f t="shared" si="3"/>
        <v>SI</v>
      </c>
      <c r="AB41" s="187"/>
      <c r="AC41" s="358">
        <f>IF(AND(W41&gt;0,SUM(W42:W46)=0),W41,IF(AND(SUM(W41:W42)&gt;0,SUM(W43:W46)=0),AVERAGE(W41:W42),IF(AND(SUM(W41:W43)&gt;0,SUM(W44:W46)=0),AVERAGE(W41:W43),IF(AND(SUM(W41:W44)&gt;0,SUM(W45:W46)=0),AVERAGE(W41:W44),IF(AND(SUM(W41:W45)&gt;0,W46=0),AVERAGE(W41:W45),AVERAGE(W41:W46))))))</f>
        <v>0</v>
      </c>
      <c r="AD41" s="358" t="str">
        <f>IF(AND(AC41&gt;=50,AC41&lt;=99),"MODERADO",IF(AND(AC41=100), "FUERTE",IF(AND(AC41&lt;50), "DEBIL")))</f>
        <v>DEBIL</v>
      </c>
      <c r="AE41" s="359"/>
      <c r="AF41" s="359"/>
      <c r="AG41" s="360" t="str">
        <f>IFERROR(_xlfn.IFS(AND(AD41="MODERADO",AE41="Directamente"),1,AND(AD41="FUERTE",AE41="Directamente"),2),"0")</f>
        <v>0</v>
      </c>
      <c r="AH41" s="360" t="str">
        <f>IFERROR(_xlfn.IFS(AND(AD41="MODERADO",AF41="Directamente"),1,AND(AD41="FUERTE",AF41="Directamente"),2,AND(AD41="FUERTE",AF41="Indirectamente"),1),"0")</f>
        <v>0</v>
      </c>
      <c r="AI41" s="353"/>
      <c r="AJ41" s="353"/>
      <c r="AK41" s="357">
        <f>+(AI41*AJ41)*4</f>
        <v>0</v>
      </c>
      <c r="AL41" s="354"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61"/>
      <c r="AN41" s="176"/>
      <c r="AO41" s="175"/>
      <c r="AP41" s="184"/>
      <c r="AQ41" s="97"/>
      <c r="AR41" s="129"/>
      <c r="AS41" s="184"/>
      <c r="AT41" s="176"/>
      <c r="AU41" s="184"/>
      <c r="AV41" s="176"/>
      <c r="AW41" s="97"/>
      <c r="AX41" s="129"/>
      <c r="AY41" s="130"/>
      <c r="AZ41" s="129"/>
      <c r="BA41" s="129"/>
      <c r="BB41" s="130"/>
      <c r="BC41" s="97"/>
      <c r="BD41" s="97"/>
      <c r="BE41" s="176"/>
      <c r="BF41" s="176"/>
      <c r="BG41" s="175"/>
      <c r="BH41" s="184"/>
      <c r="BI41" s="184"/>
      <c r="BJ41" s="176"/>
      <c r="BK41" s="176"/>
      <c r="BL41" s="175"/>
      <c r="BM41" s="184"/>
      <c r="BN41" s="184"/>
      <c r="BO41" s="129"/>
      <c r="BP41" s="129"/>
      <c r="BQ41" s="130"/>
      <c r="BR41" s="97"/>
      <c r="BS41" s="97"/>
      <c r="BT41" s="97"/>
      <c r="BU41" s="129"/>
      <c r="BV41" s="129"/>
      <c r="BW41" s="129"/>
      <c r="BX41" s="97"/>
      <c r="BY41" s="129"/>
      <c r="BZ41" s="129"/>
      <c r="CA41" s="97"/>
      <c r="CB41" s="129"/>
      <c r="CC41" s="130"/>
      <c r="CD41" s="129"/>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row>
    <row r="42" spans="1:108" ht="21" customHeight="1" thickTop="1" thickBot="1" x14ac:dyDescent="0.35">
      <c r="A42" s="309"/>
      <c r="B42" s="310"/>
      <c r="C42" s="310"/>
      <c r="D42" s="310"/>
      <c r="E42" s="335"/>
      <c r="F42" s="310"/>
      <c r="G42" s="310"/>
      <c r="H42" s="310"/>
      <c r="I42" s="310"/>
      <c r="J42" s="309"/>
      <c r="K42" s="309"/>
      <c r="L42" s="357"/>
      <c r="M42" s="355"/>
      <c r="N42" s="175">
        <v>2</v>
      </c>
      <c r="O42" s="178"/>
      <c r="P42" s="187"/>
      <c r="Q42" s="187"/>
      <c r="R42" s="187"/>
      <c r="S42" s="187"/>
      <c r="T42" s="187"/>
      <c r="U42" s="187"/>
      <c r="V42" s="187"/>
      <c r="W42" s="99">
        <f t="shared" si="1"/>
        <v>0</v>
      </c>
      <c r="X42" s="100" t="str">
        <f t="shared" si="0"/>
        <v>DEBIL</v>
      </c>
      <c r="Y42" s="188"/>
      <c r="Z42" s="101" t="str">
        <f t="shared" si="2"/>
        <v/>
      </c>
      <c r="AA42" s="99" t="str">
        <f t="shared" si="3"/>
        <v>SI</v>
      </c>
      <c r="AB42" s="187"/>
      <c r="AC42" s="358"/>
      <c r="AD42" s="358"/>
      <c r="AE42" s="359"/>
      <c r="AF42" s="359"/>
      <c r="AG42" s="360"/>
      <c r="AH42" s="360"/>
      <c r="AI42" s="353"/>
      <c r="AJ42" s="353"/>
      <c r="AK42" s="357"/>
      <c r="AL42" s="355"/>
      <c r="AM42" s="362"/>
      <c r="AN42" s="176"/>
      <c r="AO42" s="175"/>
      <c r="AP42" s="184"/>
      <c r="AQ42" s="97"/>
      <c r="AR42" s="129"/>
      <c r="AS42" s="184"/>
      <c r="AT42" s="176"/>
      <c r="AU42" s="184"/>
      <c r="AV42" s="176"/>
      <c r="AW42" s="97"/>
      <c r="AX42" s="129"/>
      <c r="AY42" s="130"/>
      <c r="AZ42" s="129"/>
      <c r="BA42" s="129"/>
      <c r="BB42" s="130"/>
      <c r="BC42" s="97"/>
      <c r="BD42" s="97"/>
      <c r="BE42" s="176"/>
      <c r="BF42" s="176"/>
      <c r="BG42" s="175"/>
      <c r="BH42" s="184"/>
      <c r="BI42" s="184"/>
      <c r="BJ42" s="176"/>
      <c r="BK42" s="176"/>
      <c r="BL42" s="175"/>
      <c r="BM42" s="184"/>
      <c r="BN42" s="184"/>
      <c r="BO42" s="129"/>
      <c r="BP42" s="129"/>
      <c r="BQ42" s="130"/>
      <c r="BR42" s="97"/>
      <c r="BS42" s="97"/>
      <c r="BT42" s="97"/>
      <c r="BU42" s="129"/>
      <c r="BV42" s="129"/>
      <c r="BW42" s="129"/>
      <c r="BX42" s="97"/>
      <c r="BY42" s="129"/>
      <c r="BZ42" s="129"/>
      <c r="CA42" s="97"/>
      <c r="CB42" s="129"/>
      <c r="CC42" s="130"/>
      <c r="CD42" s="129"/>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row>
    <row r="43" spans="1:108" ht="21" customHeight="1" thickTop="1" thickBot="1" x14ac:dyDescent="0.35">
      <c r="A43" s="309"/>
      <c r="B43" s="310"/>
      <c r="C43" s="310"/>
      <c r="D43" s="310"/>
      <c r="E43" s="335"/>
      <c r="F43" s="310"/>
      <c r="G43" s="310"/>
      <c r="H43" s="310"/>
      <c r="I43" s="310"/>
      <c r="J43" s="309"/>
      <c r="K43" s="309"/>
      <c r="L43" s="357"/>
      <c r="M43" s="355"/>
      <c r="N43" s="175">
        <v>3</v>
      </c>
      <c r="O43" s="180"/>
      <c r="P43" s="187"/>
      <c r="Q43" s="187"/>
      <c r="R43" s="187"/>
      <c r="S43" s="187"/>
      <c r="T43" s="187"/>
      <c r="U43" s="187"/>
      <c r="V43" s="187"/>
      <c r="W43" s="99">
        <f t="shared" si="1"/>
        <v>0</v>
      </c>
      <c r="X43" s="100" t="str">
        <f t="shared" si="0"/>
        <v>DEBIL</v>
      </c>
      <c r="Y43" s="188"/>
      <c r="Z43" s="101" t="str">
        <f t="shared" si="2"/>
        <v/>
      </c>
      <c r="AA43" s="99" t="str">
        <f t="shared" si="3"/>
        <v>SI</v>
      </c>
      <c r="AB43" s="187"/>
      <c r="AC43" s="358"/>
      <c r="AD43" s="358"/>
      <c r="AE43" s="359"/>
      <c r="AF43" s="359"/>
      <c r="AG43" s="360"/>
      <c r="AH43" s="360"/>
      <c r="AI43" s="353"/>
      <c r="AJ43" s="353"/>
      <c r="AK43" s="357"/>
      <c r="AL43" s="355"/>
      <c r="AM43" s="362"/>
      <c r="AN43" s="176"/>
      <c r="AO43" s="175"/>
      <c r="AP43" s="184"/>
      <c r="AQ43" s="97"/>
      <c r="AR43" s="129"/>
      <c r="AS43" s="184"/>
      <c r="AT43" s="176"/>
      <c r="AU43" s="184"/>
      <c r="AV43" s="176"/>
      <c r="AW43" s="97"/>
      <c r="AX43" s="129"/>
      <c r="AY43" s="130"/>
      <c r="AZ43" s="129"/>
      <c r="BA43" s="129"/>
      <c r="BB43" s="130"/>
      <c r="BC43" s="97"/>
      <c r="BD43" s="97"/>
      <c r="BE43" s="176"/>
      <c r="BF43" s="176"/>
      <c r="BG43" s="175"/>
      <c r="BH43" s="184"/>
      <c r="BI43" s="184"/>
      <c r="BJ43" s="176"/>
      <c r="BK43" s="176"/>
      <c r="BL43" s="175"/>
      <c r="BM43" s="184"/>
      <c r="BN43" s="184"/>
      <c r="BO43" s="129"/>
      <c r="BP43" s="129"/>
      <c r="BQ43" s="130"/>
      <c r="BR43" s="97"/>
      <c r="BS43" s="97"/>
      <c r="BT43" s="97"/>
      <c r="BU43" s="129"/>
      <c r="BV43" s="129"/>
      <c r="BW43" s="129"/>
      <c r="BX43" s="97"/>
      <c r="BY43" s="129"/>
      <c r="BZ43" s="129"/>
      <c r="CA43" s="97"/>
      <c r="CB43" s="129"/>
      <c r="CC43" s="130"/>
      <c r="CD43" s="129"/>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row>
    <row r="44" spans="1:108" ht="21" customHeight="1" thickTop="1" thickBot="1" x14ac:dyDescent="0.35">
      <c r="A44" s="309"/>
      <c r="B44" s="310"/>
      <c r="C44" s="310"/>
      <c r="D44" s="310"/>
      <c r="E44" s="335"/>
      <c r="F44" s="310"/>
      <c r="G44" s="310"/>
      <c r="H44" s="310"/>
      <c r="I44" s="310"/>
      <c r="J44" s="309"/>
      <c r="K44" s="309"/>
      <c r="L44" s="357"/>
      <c r="M44" s="355"/>
      <c r="N44" s="175">
        <v>4</v>
      </c>
      <c r="O44" s="178"/>
      <c r="P44" s="187"/>
      <c r="Q44" s="187"/>
      <c r="R44" s="187"/>
      <c r="S44" s="187"/>
      <c r="T44" s="187"/>
      <c r="U44" s="187"/>
      <c r="V44" s="187"/>
      <c r="W44" s="99">
        <f t="shared" si="1"/>
        <v>0</v>
      </c>
      <c r="X44" s="100" t="str">
        <f t="shared" si="0"/>
        <v>DEBIL</v>
      </c>
      <c r="Y44" s="188"/>
      <c r="Z44" s="101" t="str">
        <f t="shared" si="2"/>
        <v/>
      </c>
      <c r="AA44" s="99" t="str">
        <f t="shared" si="3"/>
        <v>SI</v>
      </c>
      <c r="AB44" s="187"/>
      <c r="AC44" s="358"/>
      <c r="AD44" s="358"/>
      <c r="AE44" s="359"/>
      <c r="AF44" s="359"/>
      <c r="AG44" s="360"/>
      <c r="AH44" s="360"/>
      <c r="AI44" s="353"/>
      <c r="AJ44" s="353"/>
      <c r="AK44" s="357"/>
      <c r="AL44" s="355"/>
      <c r="AM44" s="362"/>
      <c r="AN44" s="176"/>
      <c r="AO44" s="175"/>
      <c r="AP44" s="184"/>
      <c r="AQ44" s="97"/>
      <c r="AR44" s="129"/>
      <c r="AS44" s="184"/>
      <c r="AT44" s="176"/>
      <c r="AU44" s="184"/>
      <c r="AV44" s="176"/>
      <c r="AW44" s="97"/>
      <c r="AX44" s="129"/>
      <c r="AY44" s="130"/>
      <c r="AZ44" s="129"/>
      <c r="BA44" s="129"/>
      <c r="BB44" s="130"/>
      <c r="BC44" s="97"/>
      <c r="BD44" s="97"/>
      <c r="BE44" s="129"/>
      <c r="BF44" s="129"/>
      <c r="BG44" s="130"/>
      <c r="BH44" s="97"/>
      <c r="BI44" s="97"/>
      <c r="BJ44" s="176"/>
      <c r="BK44" s="176"/>
      <c r="BL44" s="175"/>
      <c r="BM44" s="184"/>
      <c r="BN44" s="184"/>
      <c r="BO44" s="129"/>
      <c r="BP44" s="129"/>
      <c r="BQ44" s="130"/>
      <c r="BR44" s="97"/>
      <c r="BS44" s="97"/>
      <c r="BT44" s="97"/>
      <c r="BU44" s="129"/>
      <c r="BV44" s="129"/>
      <c r="BW44" s="129"/>
      <c r="BX44" s="97"/>
      <c r="BY44" s="129"/>
      <c r="BZ44" s="129"/>
      <c r="CA44" s="97"/>
      <c r="CB44" s="129"/>
      <c r="CC44" s="130"/>
      <c r="CD44" s="129"/>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row>
    <row r="45" spans="1:108" ht="21" customHeight="1" thickTop="1" thickBot="1" x14ac:dyDescent="0.35">
      <c r="A45" s="309"/>
      <c r="B45" s="310"/>
      <c r="C45" s="310"/>
      <c r="D45" s="310"/>
      <c r="E45" s="335"/>
      <c r="F45" s="310"/>
      <c r="G45" s="310"/>
      <c r="H45" s="310"/>
      <c r="I45" s="310"/>
      <c r="J45" s="309"/>
      <c r="K45" s="309"/>
      <c r="L45" s="357"/>
      <c r="M45" s="355"/>
      <c r="N45" s="175">
        <v>5</v>
      </c>
      <c r="O45" s="178"/>
      <c r="P45" s="187"/>
      <c r="Q45" s="187"/>
      <c r="R45" s="187"/>
      <c r="S45" s="187"/>
      <c r="T45" s="187"/>
      <c r="U45" s="187"/>
      <c r="V45" s="187"/>
      <c r="W45" s="99">
        <f t="shared" si="1"/>
        <v>0</v>
      </c>
      <c r="X45" s="100" t="str">
        <f t="shared" si="0"/>
        <v>DEBIL</v>
      </c>
      <c r="Y45" s="188"/>
      <c r="Z45" s="101" t="str">
        <f t="shared" si="2"/>
        <v/>
      </c>
      <c r="AA45" s="99" t="str">
        <f t="shared" si="3"/>
        <v>SI</v>
      </c>
      <c r="AB45" s="187"/>
      <c r="AC45" s="358"/>
      <c r="AD45" s="358"/>
      <c r="AE45" s="359"/>
      <c r="AF45" s="359"/>
      <c r="AG45" s="360"/>
      <c r="AH45" s="360"/>
      <c r="AI45" s="353"/>
      <c r="AJ45" s="353"/>
      <c r="AK45" s="357"/>
      <c r="AL45" s="355"/>
      <c r="AM45" s="362"/>
      <c r="AN45" s="176"/>
      <c r="AO45" s="175"/>
      <c r="AP45" s="184"/>
      <c r="AQ45" s="97"/>
      <c r="AR45" s="129"/>
      <c r="AS45" s="184"/>
      <c r="AT45" s="176"/>
      <c r="AU45" s="184"/>
      <c r="AV45" s="176"/>
      <c r="AW45" s="97"/>
      <c r="AX45" s="129"/>
      <c r="AY45" s="130"/>
      <c r="AZ45" s="129"/>
      <c r="BA45" s="129"/>
      <c r="BB45" s="130"/>
      <c r="BC45" s="97"/>
      <c r="BD45" s="97"/>
      <c r="BE45" s="129"/>
      <c r="BF45" s="129"/>
      <c r="BG45" s="130"/>
      <c r="BH45" s="97"/>
      <c r="BI45" s="97"/>
      <c r="BJ45" s="176"/>
      <c r="BK45" s="176"/>
      <c r="BL45" s="175"/>
      <c r="BM45" s="184"/>
      <c r="BN45" s="184"/>
      <c r="BO45" s="129"/>
      <c r="BP45" s="129"/>
      <c r="BQ45" s="130"/>
      <c r="BR45" s="97"/>
      <c r="BS45" s="97"/>
      <c r="BT45" s="97"/>
      <c r="BU45" s="129"/>
      <c r="BV45" s="129"/>
      <c r="BW45" s="129"/>
      <c r="BX45" s="97"/>
      <c r="BY45" s="129"/>
      <c r="BZ45" s="129"/>
      <c r="CA45" s="97"/>
      <c r="CB45" s="129"/>
      <c r="CC45" s="130"/>
      <c r="CD45" s="129"/>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row>
    <row r="46" spans="1:108" ht="21" customHeight="1" thickTop="1" thickBot="1" x14ac:dyDescent="0.35">
      <c r="A46" s="309"/>
      <c r="B46" s="310"/>
      <c r="C46" s="310"/>
      <c r="D46" s="310"/>
      <c r="E46" s="335"/>
      <c r="F46" s="310"/>
      <c r="G46" s="310"/>
      <c r="H46" s="310"/>
      <c r="I46" s="310"/>
      <c r="J46" s="309"/>
      <c r="K46" s="309"/>
      <c r="L46" s="357"/>
      <c r="M46" s="356"/>
      <c r="N46" s="175">
        <v>6</v>
      </c>
      <c r="O46" s="178"/>
      <c r="P46" s="187"/>
      <c r="Q46" s="187"/>
      <c r="R46" s="187"/>
      <c r="S46" s="187"/>
      <c r="T46" s="187"/>
      <c r="U46" s="187"/>
      <c r="V46" s="187"/>
      <c r="W46" s="99">
        <f t="shared" si="1"/>
        <v>0</v>
      </c>
      <c r="X46" s="100" t="str">
        <f t="shared" si="0"/>
        <v>DEBIL</v>
      </c>
      <c r="Y46" s="188"/>
      <c r="Z46" s="101" t="str">
        <f t="shared" si="2"/>
        <v/>
      </c>
      <c r="AA46" s="99" t="str">
        <f t="shared" si="3"/>
        <v>SI</v>
      </c>
      <c r="AB46" s="187"/>
      <c r="AC46" s="358"/>
      <c r="AD46" s="358"/>
      <c r="AE46" s="359"/>
      <c r="AF46" s="359"/>
      <c r="AG46" s="360"/>
      <c r="AH46" s="360"/>
      <c r="AI46" s="353"/>
      <c r="AJ46" s="353"/>
      <c r="AK46" s="357"/>
      <c r="AL46" s="356"/>
      <c r="AM46" s="363"/>
      <c r="AN46" s="176"/>
      <c r="AO46" s="175"/>
      <c r="AP46" s="184"/>
      <c r="AQ46" s="97"/>
      <c r="AR46" s="129"/>
      <c r="AS46" s="184"/>
      <c r="AT46" s="176"/>
      <c r="AU46" s="184"/>
      <c r="AV46" s="176"/>
      <c r="AW46" s="97"/>
      <c r="AX46" s="129"/>
      <c r="AY46" s="130"/>
      <c r="AZ46" s="129"/>
      <c r="BA46" s="129"/>
      <c r="BB46" s="130"/>
      <c r="BC46" s="97"/>
      <c r="BD46" s="97"/>
      <c r="BE46" s="129"/>
      <c r="BF46" s="129"/>
      <c r="BG46" s="130"/>
      <c r="BH46" s="97"/>
      <c r="BI46" s="97"/>
      <c r="BJ46" s="176"/>
      <c r="BK46" s="176"/>
      <c r="BL46" s="175"/>
      <c r="BM46" s="184"/>
      <c r="BN46" s="184"/>
      <c r="BO46" s="129"/>
      <c r="BP46" s="129"/>
      <c r="BQ46" s="130"/>
      <c r="BR46" s="97"/>
      <c r="BS46" s="97"/>
      <c r="BT46" s="97"/>
      <c r="BU46" s="129"/>
      <c r="BV46" s="129"/>
      <c r="BW46" s="129"/>
      <c r="BX46" s="97"/>
      <c r="BY46" s="129"/>
      <c r="BZ46" s="129"/>
      <c r="CA46" s="97"/>
      <c r="CB46" s="129"/>
      <c r="CC46" s="130"/>
      <c r="CD46" s="129"/>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row>
    <row r="47" spans="1:108" ht="21" customHeight="1" thickTop="1" thickBot="1" x14ac:dyDescent="0.35">
      <c r="A47" s="309">
        <v>8</v>
      </c>
      <c r="B47" s="310"/>
      <c r="C47" s="310"/>
      <c r="D47" s="310"/>
      <c r="E47" s="335"/>
      <c r="F47" s="310"/>
      <c r="G47" s="310"/>
      <c r="H47" s="310"/>
      <c r="I47" s="310"/>
      <c r="J47" s="309"/>
      <c r="K47" s="309"/>
      <c r="L47" s="357">
        <f>+(J47*K47)*4</f>
        <v>0</v>
      </c>
      <c r="M47" s="354" t="b">
        <f>IF(OR(AND(J47=3,K47=4),AND(J47=2,K47=5),AND(J47=2,K47=5),AND(L47=20),AND(L47&gt;=52,L47&lt;=100)),"ZONA RIESGO EXTREMA",IF(OR(AND(J47=5,K47=2),AND(J47=4,K47=3),AND(J47=1,K47=4),AND(L47=16),AND(L47&gt;=28,L47&lt;=48)),"ZONA RIESGO ALTA",IF(OR(AND(J47=1,K47=3),AND(J47=4,K47=1),AND(L47=24)),"ZONA RIESGO MODERADA",IF(AND(L47&gt;=4,L47&lt;=16),"ZONA RIESGO BAJA"))))</f>
        <v>0</v>
      </c>
      <c r="N47" s="175">
        <v>1</v>
      </c>
      <c r="O47" s="178"/>
      <c r="P47" s="187"/>
      <c r="Q47" s="187"/>
      <c r="R47" s="187"/>
      <c r="S47" s="187"/>
      <c r="T47" s="187"/>
      <c r="U47" s="187"/>
      <c r="V47" s="187"/>
      <c r="W47" s="99">
        <f t="shared" si="1"/>
        <v>0</v>
      </c>
      <c r="X47" s="100" t="str">
        <f t="shared" si="0"/>
        <v>DEBIL</v>
      </c>
      <c r="Y47" s="188"/>
      <c r="Z47" s="101" t="str">
        <f t="shared" si="2"/>
        <v/>
      </c>
      <c r="AA47" s="99" t="str">
        <f t="shared" si="3"/>
        <v>SI</v>
      </c>
      <c r="AB47" s="187"/>
      <c r="AC47" s="358">
        <f>IF(AND(W47&gt;0,SUM(W48:W52)=0),W47,IF(AND(SUM(W47:W48)&gt;0,SUM(W49:W52)=0),AVERAGE(W47:W48),IF(AND(SUM(W47:W49)&gt;0,SUM(W50:W52)=0),AVERAGE(W47:W49),IF(AND(SUM(W47:W50)&gt;0,SUM(W51:W52)=0),AVERAGE(W47:W50),IF(AND(SUM(W47:W51)&gt;0,W52=0),AVERAGE(W47:W51),AVERAGE(W47:W52))))))</f>
        <v>0</v>
      </c>
      <c r="AD47" s="358" t="str">
        <f>IF(AND(AC47&gt;=50,AC47&lt;=99),"MODERADO",IF(AND(AC47=100), "FUERTE",IF(AND(AC47&lt;50), "DEBIL")))</f>
        <v>DEBIL</v>
      </c>
      <c r="AE47" s="359"/>
      <c r="AF47" s="359"/>
      <c r="AG47" s="360" t="str">
        <f>IFERROR(_xlfn.IFS(AND(AD47="MODERADO",AE47="Directamente"),1,AND(AD47="FUERTE",AE47="Directamente"),2),"0")</f>
        <v>0</v>
      </c>
      <c r="AH47" s="360" t="str">
        <f>IFERROR(_xlfn.IFS(AND(AD47="MODERADO",AF47="Directamente"),1,AND(AD47="FUERTE",AF47="Directamente"),2,AND(AD47="FUERTE",AF47="Indirectamente"),1),"0")</f>
        <v>0</v>
      </c>
      <c r="AI47" s="353"/>
      <c r="AJ47" s="353"/>
      <c r="AK47" s="357">
        <f>+(AI47*AJ47)*4</f>
        <v>0</v>
      </c>
      <c r="AL47" s="354"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61"/>
      <c r="AN47" s="176"/>
      <c r="AO47" s="175"/>
      <c r="AP47" s="184"/>
      <c r="AQ47" s="97"/>
      <c r="AR47" s="129"/>
      <c r="AS47" s="184"/>
      <c r="AT47" s="176"/>
      <c r="AU47" s="184"/>
      <c r="AV47" s="176"/>
      <c r="AW47" s="97"/>
      <c r="AX47" s="129"/>
      <c r="AY47" s="130"/>
      <c r="AZ47" s="129"/>
      <c r="BA47" s="129"/>
      <c r="BB47" s="130"/>
      <c r="BC47" s="97"/>
      <c r="BD47" s="97"/>
      <c r="BE47" s="129"/>
      <c r="BF47" s="129"/>
      <c r="BG47" s="130"/>
      <c r="BH47" s="97"/>
      <c r="BI47" s="97"/>
      <c r="BJ47" s="176"/>
      <c r="BK47" s="176"/>
      <c r="BL47" s="175"/>
      <c r="BM47" s="184"/>
      <c r="BN47" s="184"/>
      <c r="BO47" s="129"/>
      <c r="BP47" s="129"/>
      <c r="BQ47" s="130"/>
      <c r="BR47" s="97"/>
      <c r="BS47" s="97"/>
      <c r="BT47" s="97"/>
      <c r="BU47" s="129"/>
      <c r="BV47" s="129"/>
      <c r="BW47" s="129"/>
      <c r="BX47" s="97"/>
      <c r="BY47" s="129"/>
      <c r="BZ47" s="129"/>
      <c r="CA47" s="97"/>
      <c r="CB47" s="129"/>
      <c r="CC47" s="130"/>
      <c r="CD47" s="129"/>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row>
    <row r="48" spans="1:108" ht="21" customHeight="1" thickTop="1" thickBot="1" x14ac:dyDescent="0.35">
      <c r="A48" s="309"/>
      <c r="B48" s="310"/>
      <c r="C48" s="310"/>
      <c r="D48" s="310"/>
      <c r="E48" s="335"/>
      <c r="F48" s="310"/>
      <c r="G48" s="310"/>
      <c r="H48" s="310"/>
      <c r="I48" s="310"/>
      <c r="J48" s="309"/>
      <c r="K48" s="309"/>
      <c r="L48" s="357"/>
      <c r="M48" s="355"/>
      <c r="N48" s="175">
        <v>2</v>
      </c>
      <c r="O48" s="178"/>
      <c r="P48" s="187"/>
      <c r="Q48" s="187"/>
      <c r="R48" s="187"/>
      <c r="S48" s="187"/>
      <c r="T48" s="187"/>
      <c r="U48" s="187"/>
      <c r="V48" s="187"/>
      <c r="W48" s="99">
        <f t="shared" si="1"/>
        <v>0</v>
      </c>
      <c r="X48" s="100" t="str">
        <f t="shared" si="0"/>
        <v>DEBIL</v>
      </c>
      <c r="Y48" s="188"/>
      <c r="Z48" s="101" t="str">
        <f t="shared" si="2"/>
        <v/>
      </c>
      <c r="AA48" s="99" t="str">
        <f t="shared" si="3"/>
        <v>SI</v>
      </c>
      <c r="AB48" s="187"/>
      <c r="AC48" s="358"/>
      <c r="AD48" s="358"/>
      <c r="AE48" s="359"/>
      <c r="AF48" s="359"/>
      <c r="AG48" s="360"/>
      <c r="AH48" s="360"/>
      <c r="AI48" s="353"/>
      <c r="AJ48" s="353"/>
      <c r="AK48" s="357"/>
      <c r="AL48" s="355"/>
      <c r="AM48" s="362"/>
      <c r="AN48" s="176"/>
      <c r="AO48" s="175"/>
      <c r="AP48" s="184"/>
      <c r="AQ48" s="97"/>
      <c r="AR48" s="129"/>
      <c r="AS48" s="184"/>
      <c r="AT48" s="176"/>
      <c r="AU48" s="184"/>
      <c r="AV48" s="176"/>
      <c r="AW48" s="97"/>
      <c r="AX48" s="129"/>
      <c r="AY48" s="130"/>
      <c r="AZ48" s="129"/>
      <c r="BA48" s="129"/>
      <c r="BB48" s="130"/>
      <c r="BC48" s="97"/>
      <c r="BD48" s="97"/>
      <c r="BE48" s="129"/>
      <c r="BF48" s="129"/>
      <c r="BG48" s="130"/>
      <c r="BH48" s="97"/>
      <c r="BI48" s="97"/>
      <c r="BJ48" s="176"/>
      <c r="BK48" s="176"/>
      <c r="BL48" s="175"/>
      <c r="BM48" s="184"/>
      <c r="BN48" s="184"/>
      <c r="BO48" s="129"/>
      <c r="BP48" s="129"/>
      <c r="BQ48" s="130"/>
      <c r="BR48" s="97"/>
      <c r="BS48" s="97"/>
      <c r="BT48" s="97"/>
      <c r="BU48" s="129"/>
      <c r="BV48" s="129"/>
      <c r="BW48" s="129"/>
      <c r="BX48" s="97"/>
      <c r="BY48" s="129"/>
      <c r="BZ48" s="129"/>
      <c r="CA48" s="97"/>
      <c r="CB48" s="129"/>
      <c r="CC48" s="130"/>
      <c r="CD48" s="129"/>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row>
    <row r="49" spans="1:108" ht="21" customHeight="1" thickTop="1" thickBot="1" x14ac:dyDescent="0.35">
      <c r="A49" s="309"/>
      <c r="B49" s="310"/>
      <c r="C49" s="310"/>
      <c r="D49" s="310"/>
      <c r="E49" s="335"/>
      <c r="F49" s="310"/>
      <c r="G49" s="310"/>
      <c r="H49" s="310"/>
      <c r="I49" s="310"/>
      <c r="J49" s="309"/>
      <c r="K49" s="309"/>
      <c r="L49" s="357"/>
      <c r="M49" s="355"/>
      <c r="N49" s="175">
        <v>3</v>
      </c>
      <c r="O49" s="180"/>
      <c r="P49" s="187"/>
      <c r="Q49" s="187"/>
      <c r="R49" s="187"/>
      <c r="S49" s="187"/>
      <c r="T49" s="187"/>
      <c r="U49" s="187"/>
      <c r="V49" s="187"/>
      <c r="W49" s="99">
        <f t="shared" si="1"/>
        <v>0</v>
      </c>
      <c r="X49" s="100" t="str">
        <f t="shared" si="0"/>
        <v>DEBIL</v>
      </c>
      <c r="Y49" s="188"/>
      <c r="Z49" s="101" t="str">
        <f t="shared" si="2"/>
        <v/>
      </c>
      <c r="AA49" s="99" t="str">
        <f t="shared" si="3"/>
        <v>SI</v>
      </c>
      <c r="AB49" s="187"/>
      <c r="AC49" s="358"/>
      <c r="AD49" s="358"/>
      <c r="AE49" s="359"/>
      <c r="AF49" s="359"/>
      <c r="AG49" s="360"/>
      <c r="AH49" s="360"/>
      <c r="AI49" s="353"/>
      <c r="AJ49" s="353"/>
      <c r="AK49" s="357"/>
      <c r="AL49" s="355"/>
      <c r="AM49" s="362"/>
      <c r="AN49" s="176"/>
      <c r="AO49" s="175"/>
      <c r="AP49" s="184"/>
      <c r="AQ49" s="97"/>
      <c r="AR49" s="129"/>
      <c r="AS49" s="184"/>
      <c r="AT49" s="176"/>
      <c r="AU49" s="184"/>
      <c r="AV49" s="176"/>
      <c r="AW49" s="97"/>
      <c r="AX49" s="129"/>
      <c r="AY49" s="130"/>
      <c r="AZ49" s="129"/>
      <c r="BA49" s="129"/>
      <c r="BB49" s="130"/>
      <c r="BC49" s="97"/>
      <c r="BD49" s="97"/>
      <c r="BE49" s="129"/>
      <c r="BF49" s="129"/>
      <c r="BG49" s="130"/>
      <c r="BH49" s="97"/>
      <c r="BI49" s="97"/>
      <c r="BJ49" s="176"/>
      <c r="BK49" s="176"/>
      <c r="BL49" s="175"/>
      <c r="BM49" s="184"/>
      <c r="BN49" s="184"/>
      <c r="BO49" s="129"/>
      <c r="BP49" s="129"/>
      <c r="BQ49" s="130"/>
      <c r="BR49" s="97"/>
      <c r="BS49" s="97"/>
      <c r="BT49" s="97"/>
      <c r="BU49" s="129"/>
      <c r="BV49" s="129"/>
      <c r="BW49" s="129"/>
      <c r="BX49" s="97"/>
      <c r="BY49" s="129"/>
      <c r="BZ49" s="129"/>
      <c r="CA49" s="97"/>
      <c r="CB49" s="129"/>
      <c r="CC49" s="130"/>
      <c r="CD49" s="129"/>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row>
    <row r="50" spans="1:108" ht="21" customHeight="1" thickTop="1" thickBot="1" x14ac:dyDescent="0.35">
      <c r="A50" s="309"/>
      <c r="B50" s="310"/>
      <c r="C50" s="310"/>
      <c r="D50" s="310"/>
      <c r="E50" s="335"/>
      <c r="F50" s="310"/>
      <c r="G50" s="310"/>
      <c r="H50" s="310"/>
      <c r="I50" s="310"/>
      <c r="J50" s="309"/>
      <c r="K50" s="309"/>
      <c r="L50" s="357"/>
      <c r="M50" s="355"/>
      <c r="N50" s="175">
        <v>4</v>
      </c>
      <c r="O50" s="178"/>
      <c r="P50" s="187"/>
      <c r="Q50" s="187"/>
      <c r="R50" s="187"/>
      <c r="S50" s="187"/>
      <c r="T50" s="187"/>
      <c r="U50" s="187"/>
      <c r="V50" s="187"/>
      <c r="W50" s="99">
        <f t="shared" si="1"/>
        <v>0</v>
      </c>
      <c r="X50" s="100" t="str">
        <f t="shared" si="0"/>
        <v>DEBIL</v>
      </c>
      <c r="Y50" s="188"/>
      <c r="Z50" s="101" t="str">
        <f t="shared" si="2"/>
        <v/>
      </c>
      <c r="AA50" s="99" t="str">
        <f t="shared" si="3"/>
        <v>SI</v>
      </c>
      <c r="AB50" s="187"/>
      <c r="AC50" s="358"/>
      <c r="AD50" s="358"/>
      <c r="AE50" s="359"/>
      <c r="AF50" s="359"/>
      <c r="AG50" s="360"/>
      <c r="AH50" s="360"/>
      <c r="AI50" s="353"/>
      <c r="AJ50" s="353"/>
      <c r="AK50" s="357"/>
      <c r="AL50" s="355"/>
      <c r="AM50" s="362"/>
      <c r="AN50" s="176"/>
      <c r="AO50" s="175"/>
      <c r="AP50" s="184"/>
      <c r="AQ50" s="97"/>
      <c r="AR50" s="129"/>
      <c r="AS50" s="184"/>
      <c r="AT50" s="176"/>
      <c r="AU50" s="184"/>
      <c r="AV50" s="176"/>
      <c r="AW50" s="97"/>
      <c r="AX50" s="129"/>
      <c r="AY50" s="130"/>
      <c r="AZ50" s="129"/>
      <c r="BA50" s="129"/>
      <c r="BB50" s="130"/>
      <c r="BC50" s="97"/>
      <c r="BD50" s="97"/>
      <c r="BE50" s="129"/>
      <c r="BF50" s="129"/>
      <c r="BG50" s="130"/>
      <c r="BH50" s="97"/>
      <c r="BI50" s="97"/>
      <c r="BJ50" s="176"/>
      <c r="BK50" s="176"/>
      <c r="BL50" s="175"/>
      <c r="BM50" s="184"/>
      <c r="BN50" s="184"/>
      <c r="BO50" s="129"/>
      <c r="BP50" s="129"/>
      <c r="BQ50" s="130"/>
      <c r="BR50" s="97"/>
      <c r="BS50" s="97"/>
      <c r="BT50" s="97"/>
      <c r="BU50" s="129"/>
      <c r="BV50" s="129"/>
      <c r="BW50" s="129"/>
      <c r="BX50" s="97"/>
      <c r="BY50" s="129"/>
      <c r="BZ50" s="129"/>
      <c r="CA50" s="97"/>
      <c r="CB50" s="129"/>
      <c r="CC50" s="130"/>
      <c r="CD50" s="129"/>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row>
    <row r="51" spans="1:108" ht="21" customHeight="1" thickTop="1" thickBot="1" x14ac:dyDescent="0.35">
      <c r="A51" s="309"/>
      <c r="B51" s="310"/>
      <c r="C51" s="310"/>
      <c r="D51" s="310"/>
      <c r="E51" s="335"/>
      <c r="F51" s="310"/>
      <c r="G51" s="310"/>
      <c r="H51" s="310"/>
      <c r="I51" s="310"/>
      <c r="J51" s="309"/>
      <c r="K51" s="309"/>
      <c r="L51" s="357"/>
      <c r="M51" s="355"/>
      <c r="N51" s="175">
        <v>5</v>
      </c>
      <c r="O51" s="178"/>
      <c r="P51" s="187"/>
      <c r="Q51" s="187"/>
      <c r="R51" s="187"/>
      <c r="S51" s="187"/>
      <c r="T51" s="187"/>
      <c r="U51" s="187"/>
      <c r="V51" s="187"/>
      <c r="W51" s="99">
        <f t="shared" si="1"/>
        <v>0</v>
      </c>
      <c r="X51" s="100" t="str">
        <f t="shared" si="0"/>
        <v>DEBIL</v>
      </c>
      <c r="Y51" s="188"/>
      <c r="Z51" s="101" t="str">
        <f t="shared" si="2"/>
        <v/>
      </c>
      <c r="AA51" s="99" t="str">
        <f t="shared" si="3"/>
        <v>SI</v>
      </c>
      <c r="AB51" s="187"/>
      <c r="AC51" s="358"/>
      <c r="AD51" s="358"/>
      <c r="AE51" s="359"/>
      <c r="AF51" s="359"/>
      <c r="AG51" s="360"/>
      <c r="AH51" s="360"/>
      <c r="AI51" s="353"/>
      <c r="AJ51" s="353"/>
      <c r="AK51" s="357"/>
      <c r="AL51" s="355"/>
      <c r="AM51" s="362"/>
      <c r="AN51" s="176"/>
      <c r="AO51" s="175"/>
      <c r="AP51" s="184"/>
      <c r="AQ51" s="97"/>
      <c r="AR51" s="129"/>
      <c r="AS51" s="184"/>
      <c r="AT51" s="176"/>
      <c r="AU51" s="184"/>
      <c r="AV51" s="176"/>
      <c r="AW51" s="97"/>
      <c r="AX51" s="129"/>
      <c r="AY51" s="130"/>
      <c r="AZ51" s="129"/>
      <c r="BA51" s="129"/>
      <c r="BB51" s="130"/>
      <c r="BC51" s="97"/>
      <c r="BD51" s="97"/>
      <c r="BE51" s="129"/>
      <c r="BF51" s="129"/>
      <c r="BG51" s="130"/>
      <c r="BH51" s="97"/>
      <c r="BI51" s="97"/>
      <c r="BJ51" s="176"/>
      <c r="BK51" s="176"/>
      <c r="BL51" s="175"/>
      <c r="BM51" s="184"/>
      <c r="BN51" s="184"/>
      <c r="BO51" s="129"/>
      <c r="BP51" s="129"/>
      <c r="BQ51" s="130"/>
      <c r="BR51" s="97"/>
      <c r="BS51" s="97"/>
      <c r="BT51" s="97"/>
      <c r="BU51" s="129"/>
      <c r="BV51" s="129"/>
      <c r="BW51" s="129"/>
      <c r="BX51" s="97"/>
      <c r="BY51" s="129"/>
      <c r="BZ51" s="129"/>
      <c r="CA51" s="97"/>
      <c r="CB51" s="129"/>
      <c r="CC51" s="130"/>
      <c r="CD51" s="129"/>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row>
    <row r="52" spans="1:108" ht="21" customHeight="1" thickTop="1" thickBot="1" x14ac:dyDescent="0.35">
      <c r="A52" s="309"/>
      <c r="B52" s="310"/>
      <c r="C52" s="310"/>
      <c r="D52" s="310"/>
      <c r="E52" s="335"/>
      <c r="F52" s="310"/>
      <c r="G52" s="310"/>
      <c r="H52" s="310"/>
      <c r="I52" s="310"/>
      <c r="J52" s="309"/>
      <c r="K52" s="309"/>
      <c r="L52" s="357"/>
      <c r="M52" s="356"/>
      <c r="N52" s="175">
        <v>6</v>
      </c>
      <c r="O52" s="178"/>
      <c r="P52" s="187"/>
      <c r="Q52" s="187"/>
      <c r="R52" s="187"/>
      <c r="S52" s="187"/>
      <c r="T52" s="187"/>
      <c r="U52" s="187"/>
      <c r="V52" s="187"/>
      <c r="W52" s="99">
        <f t="shared" si="1"/>
        <v>0</v>
      </c>
      <c r="X52" s="100" t="str">
        <f t="shared" si="0"/>
        <v>DEBIL</v>
      </c>
      <c r="Y52" s="188"/>
      <c r="Z52" s="101" t="str">
        <f t="shared" si="2"/>
        <v/>
      </c>
      <c r="AA52" s="99" t="str">
        <f t="shared" si="3"/>
        <v>SI</v>
      </c>
      <c r="AB52" s="187"/>
      <c r="AC52" s="358"/>
      <c r="AD52" s="358"/>
      <c r="AE52" s="359"/>
      <c r="AF52" s="359"/>
      <c r="AG52" s="360"/>
      <c r="AH52" s="360"/>
      <c r="AI52" s="353"/>
      <c r="AJ52" s="353"/>
      <c r="AK52" s="357"/>
      <c r="AL52" s="356"/>
      <c r="AM52" s="363"/>
      <c r="AN52" s="176"/>
      <c r="AO52" s="175"/>
      <c r="AP52" s="184"/>
      <c r="AQ52" s="97"/>
      <c r="AR52" s="129"/>
      <c r="AS52" s="184"/>
      <c r="AT52" s="176"/>
      <c r="AU52" s="184"/>
      <c r="AV52" s="176"/>
      <c r="AW52" s="97"/>
      <c r="AX52" s="129"/>
      <c r="AY52" s="130"/>
      <c r="AZ52" s="129"/>
      <c r="BA52" s="129"/>
      <c r="BB52" s="130"/>
      <c r="BC52" s="97"/>
      <c r="BD52" s="97"/>
      <c r="BE52" s="129"/>
      <c r="BF52" s="129"/>
      <c r="BG52" s="130"/>
      <c r="BH52" s="97"/>
      <c r="BI52" s="97"/>
      <c r="BJ52" s="176"/>
      <c r="BK52" s="176"/>
      <c r="BL52" s="175"/>
      <c r="BM52" s="184"/>
      <c r="BN52" s="184"/>
      <c r="BO52" s="129"/>
      <c r="BP52" s="129"/>
      <c r="BQ52" s="130"/>
      <c r="BR52" s="97"/>
      <c r="BS52" s="97"/>
      <c r="BT52" s="97"/>
      <c r="BU52" s="129"/>
      <c r="BV52" s="129"/>
      <c r="BW52" s="129"/>
      <c r="BX52" s="97"/>
      <c r="BY52" s="129"/>
      <c r="BZ52" s="129"/>
      <c r="CA52" s="97"/>
      <c r="CB52" s="129"/>
      <c r="CC52" s="130"/>
      <c r="CD52" s="129"/>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row>
    <row r="53" spans="1:108" ht="21" customHeight="1" thickTop="1" thickBot="1" x14ac:dyDescent="0.35">
      <c r="A53" s="309">
        <v>9</v>
      </c>
      <c r="B53" s="310"/>
      <c r="C53" s="310"/>
      <c r="D53" s="310"/>
      <c r="E53" s="335"/>
      <c r="F53" s="310"/>
      <c r="G53" s="310"/>
      <c r="H53" s="310"/>
      <c r="I53" s="310"/>
      <c r="J53" s="309"/>
      <c r="K53" s="309"/>
      <c r="L53" s="357">
        <f>+(J53*K53)*4</f>
        <v>0</v>
      </c>
      <c r="M53" s="354" t="b">
        <f>IF(OR(AND(J53=3,K53=4),AND(J53=2,K53=5),AND(J53=2,K53=5),AND(L53=20),AND(L53&gt;=52,L53&lt;=100)),"ZONA RIESGO EXTREMA",IF(OR(AND(J53=5,K53=2),AND(J53=4,K53=3),AND(J53=1,K53=4),AND(L53=16),AND(L53&gt;=28,L53&lt;=48)),"ZONA RIESGO ALTA",IF(OR(AND(J53=1,K53=3),AND(J53=4,K53=1),AND(L53=24)),"ZONA RIESGO MODERADA",IF(AND(L53&gt;=4,L53&lt;=16),"ZONA RIESGO BAJA"))))</f>
        <v>0</v>
      </c>
      <c r="N53" s="175">
        <v>1</v>
      </c>
      <c r="O53" s="178"/>
      <c r="P53" s="187"/>
      <c r="Q53" s="187"/>
      <c r="R53" s="187"/>
      <c r="S53" s="187"/>
      <c r="T53" s="187"/>
      <c r="U53" s="187"/>
      <c r="V53" s="187"/>
      <c r="W53" s="99">
        <f t="shared" si="1"/>
        <v>0</v>
      </c>
      <c r="X53" s="100" t="str">
        <f t="shared" si="0"/>
        <v>DEBIL</v>
      </c>
      <c r="Y53" s="188"/>
      <c r="Z53" s="101" t="str">
        <f t="shared" si="2"/>
        <v/>
      </c>
      <c r="AA53" s="99" t="str">
        <f t="shared" si="3"/>
        <v>SI</v>
      </c>
      <c r="AB53" s="187"/>
      <c r="AC53" s="358">
        <f>IF(AND(W53&gt;0,SUM(W54:W58)=0),W53,IF(AND(SUM(W53:W54)&gt;0,SUM(W55:W58)=0),AVERAGE(W53:W54),IF(AND(SUM(W53:W55)&gt;0,SUM(W56:W58)=0),AVERAGE(W53:W55),IF(AND(SUM(W53:W56)&gt;0,SUM(W57:W58)=0),AVERAGE(W53:W56),IF(AND(SUM(W53:W57)&gt;0,W58=0),AVERAGE(W53:W57),AVERAGE(W53:W58))))))</f>
        <v>0</v>
      </c>
      <c r="AD53" s="358" t="str">
        <f>IF(AND(AC53&gt;=50,AC53&lt;=99),"MODERADO",IF(AND(AC53=100), "FUERTE",IF(AND(AC53&lt;50), "DEBIL")))</f>
        <v>DEBIL</v>
      </c>
      <c r="AE53" s="359"/>
      <c r="AF53" s="359"/>
      <c r="AG53" s="360" t="str">
        <f>IFERROR(_xlfn.IFS(AND(AD53="MODERADO",AE53="Directamente"),1,AND(AD53="FUERTE",AE53="Directamente"),2),"0")</f>
        <v>0</v>
      </c>
      <c r="AH53" s="360" t="str">
        <f>IFERROR(_xlfn.IFS(AND(AD53="MODERADO",AF53="Directamente"),1,AND(AD53="FUERTE",AF53="Directamente"),2,AND(AD53="FUERTE",AF53="Indirectamente"),1),"0")</f>
        <v>0</v>
      </c>
      <c r="AI53" s="353"/>
      <c r="AJ53" s="353"/>
      <c r="AK53" s="357">
        <f>+(AI53*AJ53)*4</f>
        <v>0</v>
      </c>
      <c r="AL53" s="354"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61"/>
      <c r="AN53" s="176"/>
      <c r="AO53" s="175"/>
      <c r="AP53" s="184"/>
      <c r="AQ53" s="97"/>
      <c r="AR53" s="129"/>
      <c r="AS53" s="184"/>
      <c r="AT53" s="176"/>
      <c r="AU53" s="184"/>
      <c r="AV53" s="176"/>
      <c r="AW53" s="97"/>
      <c r="AX53" s="129"/>
      <c r="AY53" s="130"/>
      <c r="AZ53" s="129"/>
      <c r="BA53" s="129"/>
      <c r="BB53" s="130"/>
      <c r="BC53" s="97"/>
      <c r="BD53" s="97"/>
      <c r="BE53" s="129"/>
      <c r="BF53" s="129"/>
      <c r="BG53" s="130"/>
      <c r="BH53" s="97"/>
      <c r="BI53" s="97"/>
      <c r="BJ53" s="176"/>
      <c r="BK53" s="176"/>
      <c r="BL53" s="175"/>
      <c r="BM53" s="184"/>
      <c r="BN53" s="184"/>
      <c r="BO53" s="129"/>
      <c r="BP53" s="129"/>
      <c r="BQ53" s="130"/>
      <c r="BR53" s="97"/>
      <c r="BS53" s="97"/>
      <c r="BT53" s="97"/>
      <c r="BU53" s="129"/>
      <c r="BV53" s="129"/>
      <c r="BW53" s="129"/>
      <c r="BX53" s="97"/>
      <c r="BY53" s="129"/>
      <c r="BZ53" s="129"/>
      <c r="CA53" s="97"/>
      <c r="CB53" s="129"/>
      <c r="CC53" s="130"/>
      <c r="CD53" s="129"/>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row>
    <row r="54" spans="1:108" ht="21" customHeight="1" thickTop="1" thickBot="1" x14ac:dyDescent="0.35">
      <c r="A54" s="309"/>
      <c r="B54" s="310"/>
      <c r="C54" s="310"/>
      <c r="D54" s="310"/>
      <c r="E54" s="335"/>
      <c r="F54" s="310"/>
      <c r="G54" s="310"/>
      <c r="H54" s="310"/>
      <c r="I54" s="310"/>
      <c r="J54" s="309"/>
      <c r="K54" s="309"/>
      <c r="L54" s="357"/>
      <c r="M54" s="355"/>
      <c r="N54" s="175">
        <v>2</v>
      </c>
      <c r="O54" s="178"/>
      <c r="P54" s="187"/>
      <c r="Q54" s="187"/>
      <c r="R54" s="187"/>
      <c r="S54" s="187"/>
      <c r="T54" s="187"/>
      <c r="U54" s="187"/>
      <c r="V54" s="187"/>
      <c r="W54" s="99">
        <f t="shared" si="1"/>
        <v>0</v>
      </c>
      <c r="X54" s="100" t="str">
        <f t="shared" si="0"/>
        <v>DEBIL</v>
      </c>
      <c r="Y54" s="188"/>
      <c r="Z54" s="101" t="str">
        <f t="shared" si="2"/>
        <v/>
      </c>
      <c r="AA54" s="99" t="str">
        <f t="shared" si="3"/>
        <v>SI</v>
      </c>
      <c r="AB54" s="187"/>
      <c r="AC54" s="358"/>
      <c r="AD54" s="358"/>
      <c r="AE54" s="359"/>
      <c r="AF54" s="359"/>
      <c r="AG54" s="360"/>
      <c r="AH54" s="360"/>
      <c r="AI54" s="353"/>
      <c r="AJ54" s="353"/>
      <c r="AK54" s="357"/>
      <c r="AL54" s="355"/>
      <c r="AM54" s="362"/>
      <c r="AN54" s="176"/>
      <c r="AO54" s="175"/>
      <c r="AP54" s="184"/>
      <c r="AQ54" s="97"/>
      <c r="AR54" s="129"/>
      <c r="AS54" s="184"/>
      <c r="AT54" s="176"/>
      <c r="AU54" s="184"/>
      <c r="AV54" s="176"/>
      <c r="AW54" s="97"/>
      <c r="AX54" s="129"/>
      <c r="AY54" s="130"/>
      <c r="AZ54" s="129"/>
      <c r="BA54" s="129"/>
      <c r="BB54" s="130"/>
      <c r="BC54" s="97"/>
      <c r="BD54" s="97"/>
      <c r="BE54" s="129"/>
      <c r="BF54" s="129"/>
      <c r="BG54" s="130"/>
      <c r="BH54" s="97"/>
      <c r="BI54" s="97"/>
      <c r="BJ54" s="176"/>
      <c r="BK54" s="176"/>
      <c r="BL54" s="175"/>
      <c r="BM54" s="184"/>
      <c r="BN54" s="184"/>
      <c r="BO54" s="129"/>
      <c r="BP54" s="129"/>
      <c r="BQ54" s="130"/>
      <c r="BR54" s="97"/>
      <c r="BS54" s="97"/>
      <c r="BT54" s="97"/>
      <c r="BU54" s="129"/>
      <c r="BV54" s="129"/>
      <c r="BW54" s="129"/>
      <c r="BX54" s="97"/>
      <c r="BY54" s="129"/>
      <c r="BZ54" s="129"/>
      <c r="CA54" s="97"/>
      <c r="CB54" s="129"/>
      <c r="CC54" s="130"/>
      <c r="CD54" s="129"/>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row>
    <row r="55" spans="1:108" ht="21" customHeight="1" thickTop="1" thickBot="1" x14ac:dyDescent="0.35">
      <c r="A55" s="309"/>
      <c r="B55" s="310"/>
      <c r="C55" s="310"/>
      <c r="D55" s="310"/>
      <c r="E55" s="335"/>
      <c r="F55" s="310"/>
      <c r="G55" s="310"/>
      <c r="H55" s="310"/>
      <c r="I55" s="310"/>
      <c r="J55" s="309"/>
      <c r="K55" s="309"/>
      <c r="L55" s="357"/>
      <c r="M55" s="355"/>
      <c r="N55" s="175">
        <v>3</v>
      </c>
      <c r="O55" s="180"/>
      <c r="P55" s="187"/>
      <c r="Q55" s="187"/>
      <c r="R55" s="187"/>
      <c r="S55" s="187"/>
      <c r="T55" s="187"/>
      <c r="U55" s="187"/>
      <c r="V55" s="187"/>
      <c r="W55" s="99">
        <f t="shared" si="1"/>
        <v>0</v>
      </c>
      <c r="X55" s="100" t="str">
        <f t="shared" si="0"/>
        <v>DEBIL</v>
      </c>
      <c r="Y55" s="188"/>
      <c r="Z55" s="101" t="str">
        <f t="shared" si="2"/>
        <v/>
      </c>
      <c r="AA55" s="99" t="str">
        <f t="shared" si="3"/>
        <v>SI</v>
      </c>
      <c r="AB55" s="187"/>
      <c r="AC55" s="358"/>
      <c r="AD55" s="358"/>
      <c r="AE55" s="359"/>
      <c r="AF55" s="359"/>
      <c r="AG55" s="360"/>
      <c r="AH55" s="360"/>
      <c r="AI55" s="353"/>
      <c r="AJ55" s="353"/>
      <c r="AK55" s="357"/>
      <c r="AL55" s="355"/>
      <c r="AM55" s="362"/>
      <c r="AN55" s="176"/>
      <c r="AO55" s="175"/>
      <c r="AP55" s="184"/>
      <c r="AQ55" s="97"/>
      <c r="AR55" s="129"/>
      <c r="AS55" s="184"/>
      <c r="AT55" s="176"/>
      <c r="AU55" s="184"/>
      <c r="AV55" s="176"/>
      <c r="AW55" s="97"/>
      <c r="AX55" s="129"/>
      <c r="AY55" s="130"/>
      <c r="AZ55" s="129"/>
      <c r="BA55" s="129"/>
      <c r="BB55" s="130"/>
      <c r="BC55" s="97"/>
      <c r="BD55" s="97"/>
      <c r="BE55" s="129"/>
      <c r="BF55" s="129"/>
      <c r="BG55" s="130"/>
      <c r="BH55" s="97"/>
      <c r="BI55" s="97"/>
      <c r="BJ55" s="176"/>
      <c r="BK55" s="176"/>
      <c r="BL55" s="175"/>
      <c r="BM55" s="184"/>
      <c r="BN55" s="184"/>
      <c r="BO55" s="129"/>
      <c r="BP55" s="129"/>
      <c r="BQ55" s="130"/>
      <c r="BR55" s="97"/>
      <c r="BS55" s="97"/>
      <c r="BT55" s="97"/>
      <c r="BU55" s="129"/>
      <c r="BV55" s="129"/>
      <c r="BW55" s="129"/>
      <c r="BX55" s="97"/>
      <c r="BY55" s="129"/>
      <c r="BZ55" s="129"/>
      <c r="CA55" s="97"/>
      <c r="CB55" s="129"/>
      <c r="CC55" s="130"/>
      <c r="CD55" s="129"/>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row>
    <row r="56" spans="1:108" ht="21" customHeight="1" thickTop="1" thickBot="1" x14ac:dyDescent="0.35">
      <c r="A56" s="309"/>
      <c r="B56" s="310"/>
      <c r="C56" s="310"/>
      <c r="D56" s="310"/>
      <c r="E56" s="335"/>
      <c r="F56" s="310"/>
      <c r="G56" s="310"/>
      <c r="H56" s="310"/>
      <c r="I56" s="310"/>
      <c r="J56" s="309"/>
      <c r="K56" s="309"/>
      <c r="L56" s="357"/>
      <c r="M56" s="355"/>
      <c r="N56" s="175">
        <v>4</v>
      </c>
      <c r="O56" s="178"/>
      <c r="P56" s="187"/>
      <c r="Q56" s="187"/>
      <c r="R56" s="187"/>
      <c r="S56" s="187"/>
      <c r="T56" s="187"/>
      <c r="U56" s="187"/>
      <c r="V56" s="187"/>
      <c r="W56" s="99">
        <f t="shared" si="1"/>
        <v>0</v>
      </c>
      <c r="X56" s="100" t="str">
        <f t="shared" si="0"/>
        <v>DEBIL</v>
      </c>
      <c r="Y56" s="188"/>
      <c r="Z56" s="101" t="str">
        <f t="shared" si="2"/>
        <v/>
      </c>
      <c r="AA56" s="99" t="str">
        <f t="shared" si="3"/>
        <v>SI</v>
      </c>
      <c r="AB56" s="187"/>
      <c r="AC56" s="358"/>
      <c r="AD56" s="358"/>
      <c r="AE56" s="359"/>
      <c r="AF56" s="359"/>
      <c r="AG56" s="360"/>
      <c r="AH56" s="360"/>
      <c r="AI56" s="353"/>
      <c r="AJ56" s="353"/>
      <c r="AK56" s="357"/>
      <c r="AL56" s="355"/>
      <c r="AM56" s="362"/>
      <c r="AN56" s="176"/>
      <c r="AO56" s="175"/>
      <c r="AP56" s="184"/>
      <c r="AQ56" s="97"/>
      <c r="AR56" s="129"/>
      <c r="AS56" s="184"/>
      <c r="AT56" s="176"/>
      <c r="AU56" s="184"/>
      <c r="AV56" s="176"/>
      <c r="AW56" s="97"/>
      <c r="AX56" s="129"/>
      <c r="AY56" s="130"/>
      <c r="AZ56" s="129"/>
      <c r="BA56" s="129"/>
      <c r="BB56" s="130"/>
      <c r="BC56" s="97"/>
      <c r="BD56" s="97"/>
      <c r="BE56" s="129"/>
      <c r="BF56" s="129"/>
      <c r="BG56" s="130"/>
      <c r="BH56" s="97"/>
      <c r="BI56" s="97"/>
      <c r="BJ56" s="176"/>
      <c r="BK56" s="176"/>
      <c r="BL56" s="175"/>
      <c r="BM56" s="184"/>
      <c r="BN56" s="184"/>
      <c r="BO56" s="129"/>
      <c r="BP56" s="129"/>
      <c r="BQ56" s="130"/>
      <c r="BR56" s="97"/>
      <c r="BS56" s="97"/>
      <c r="BT56" s="97"/>
      <c r="BU56" s="129"/>
      <c r="BV56" s="129"/>
      <c r="BW56" s="129"/>
      <c r="BX56" s="97"/>
      <c r="BY56" s="129"/>
      <c r="BZ56" s="129"/>
      <c r="CA56" s="97"/>
      <c r="CB56" s="129"/>
      <c r="CC56" s="130"/>
      <c r="CD56" s="129"/>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row>
    <row r="57" spans="1:108" ht="21" customHeight="1" thickTop="1" thickBot="1" x14ac:dyDescent="0.35">
      <c r="A57" s="309"/>
      <c r="B57" s="310"/>
      <c r="C57" s="310"/>
      <c r="D57" s="310"/>
      <c r="E57" s="335"/>
      <c r="F57" s="310"/>
      <c r="G57" s="310"/>
      <c r="H57" s="310"/>
      <c r="I57" s="310"/>
      <c r="J57" s="309"/>
      <c r="K57" s="309"/>
      <c r="L57" s="357"/>
      <c r="M57" s="355"/>
      <c r="N57" s="175">
        <v>5</v>
      </c>
      <c r="O57" s="178"/>
      <c r="P57" s="187"/>
      <c r="Q57" s="187"/>
      <c r="R57" s="187"/>
      <c r="S57" s="187"/>
      <c r="T57" s="187"/>
      <c r="U57" s="187"/>
      <c r="V57" s="187"/>
      <c r="W57" s="99">
        <f t="shared" si="1"/>
        <v>0</v>
      </c>
      <c r="X57" s="100" t="str">
        <f t="shared" si="0"/>
        <v>DEBIL</v>
      </c>
      <c r="Y57" s="188"/>
      <c r="Z57" s="101" t="str">
        <f t="shared" si="2"/>
        <v/>
      </c>
      <c r="AA57" s="99" t="str">
        <f t="shared" si="3"/>
        <v>SI</v>
      </c>
      <c r="AB57" s="187"/>
      <c r="AC57" s="358"/>
      <c r="AD57" s="358"/>
      <c r="AE57" s="359"/>
      <c r="AF57" s="359"/>
      <c r="AG57" s="360"/>
      <c r="AH57" s="360"/>
      <c r="AI57" s="353"/>
      <c r="AJ57" s="353"/>
      <c r="AK57" s="357"/>
      <c r="AL57" s="355"/>
      <c r="AM57" s="362"/>
      <c r="AN57" s="176"/>
      <c r="AO57" s="175"/>
      <c r="AP57" s="184"/>
      <c r="AQ57" s="97"/>
      <c r="AR57" s="129"/>
      <c r="AS57" s="97"/>
      <c r="AT57" s="129"/>
      <c r="AU57" s="184"/>
      <c r="AV57" s="176"/>
      <c r="AW57" s="97"/>
      <c r="AX57" s="129"/>
      <c r="AY57" s="130"/>
      <c r="AZ57" s="129"/>
      <c r="BA57" s="129"/>
      <c r="BB57" s="130"/>
      <c r="BC57" s="97"/>
      <c r="BD57" s="97"/>
      <c r="BE57" s="129"/>
      <c r="BF57" s="129"/>
      <c r="BG57" s="130"/>
      <c r="BH57" s="97"/>
      <c r="BI57" s="97"/>
      <c r="BJ57" s="176"/>
      <c r="BK57" s="176"/>
      <c r="BL57" s="175"/>
      <c r="BM57" s="184"/>
      <c r="BN57" s="184"/>
      <c r="BO57" s="129"/>
      <c r="BP57" s="129"/>
      <c r="BQ57" s="130"/>
      <c r="BR57" s="97"/>
      <c r="BS57" s="97"/>
      <c r="BT57" s="97"/>
      <c r="BU57" s="129"/>
      <c r="BV57" s="129"/>
      <c r="BW57" s="129"/>
      <c r="BX57" s="97"/>
      <c r="BY57" s="129"/>
      <c r="BZ57" s="129"/>
      <c r="CA57" s="97"/>
      <c r="CB57" s="129"/>
      <c r="CC57" s="130"/>
      <c r="CD57" s="129"/>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row>
    <row r="58" spans="1:108" ht="21" customHeight="1" thickTop="1" thickBot="1" x14ac:dyDescent="0.35">
      <c r="A58" s="309"/>
      <c r="B58" s="310"/>
      <c r="C58" s="310"/>
      <c r="D58" s="310"/>
      <c r="E58" s="335"/>
      <c r="F58" s="310"/>
      <c r="G58" s="310"/>
      <c r="H58" s="310"/>
      <c r="I58" s="310"/>
      <c r="J58" s="309"/>
      <c r="K58" s="309"/>
      <c r="L58" s="357"/>
      <c r="M58" s="356"/>
      <c r="N58" s="175">
        <v>6</v>
      </c>
      <c r="O58" s="178"/>
      <c r="P58" s="187"/>
      <c r="Q58" s="187"/>
      <c r="R58" s="187"/>
      <c r="S58" s="187"/>
      <c r="T58" s="187"/>
      <c r="U58" s="187"/>
      <c r="V58" s="187"/>
      <c r="W58" s="99">
        <f t="shared" si="1"/>
        <v>0</v>
      </c>
      <c r="X58" s="100" t="str">
        <f t="shared" si="0"/>
        <v>DEBIL</v>
      </c>
      <c r="Y58" s="188"/>
      <c r="Z58" s="101" t="str">
        <f t="shared" si="2"/>
        <v/>
      </c>
      <c r="AA58" s="99" t="str">
        <f t="shared" si="3"/>
        <v>SI</v>
      </c>
      <c r="AB58" s="187"/>
      <c r="AC58" s="358"/>
      <c r="AD58" s="358"/>
      <c r="AE58" s="359"/>
      <c r="AF58" s="359"/>
      <c r="AG58" s="360"/>
      <c r="AH58" s="360"/>
      <c r="AI58" s="353"/>
      <c r="AJ58" s="353"/>
      <c r="AK58" s="357"/>
      <c r="AL58" s="356"/>
      <c r="AM58" s="363"/>
      <c r="AN58" s="176"/>
      <c r="AO58" s="175"/>
      <c r="AP58" s="184"/>
      <c r="AQ58" s="97"/>
      <c r="AR58" s="129"/>
      <c r="AS58" s="97"/>
      <c r="AT58" s="129"/>
      <c r="AU58" s="184"/>
      <c r="AV58" s="176"/>
      <c r="AW58" s="97"/>
      <c r="AX58" s="129"/>
      <c r="AY58" s="130"/>
      <c r="AZ58" s="129"/>
      <c r="BA58" s="129"/>
      <c r="BB58" s="130"/>
      <c r="BC58" s="97"/>
      <c r="BD58" s="97"/>
      <c r="BE58" s="129"/>
      <c r="BF58" s="129"/>
      <c r="BG58" s="130"/>
      <c r="BH58" s="97"/>
      <c r="BI58" s="97"/>
      <c r="BJ58" s="176"/>
      <c r="BK58" s="176"/>
      <c r="BL58" s="175"/>
      <c r="BM58" s="184"/>
      <c r="BN58" s="184"/>
      <c r="BO58" s="129"/>
      <c r="BP58" s="129"/>
      <c r="BQ58" s="130"/>
      <c r="BR58" s="97"/>
      <c r="BS58" s="97"/>
      <c r="BT58" s="97"/>
      <c r="BU58" s="129"/>
      <c r="BV58" s="129"/>
      <c r="BW58" s="129"/>
      <c r="BX58" s="97"/>
      <c r="BY58" s="129"/>
      <c r="BZ58" s="129"/>
      <c r="CA58" s="97"/>
      <c r="CB58" s="129"/>
      <c r="CC58" s="130"/>
      <c r="CD58" s="129"/>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row>
    <row r="59" spans="1:108" ht="21" customHeight="1" thickTop="1" thickBot="1" x14ac:dyDescent="0.35">
      <c r="A59" s="309">
        <v>10</v>
      </c>
      <c r="B59" s="310"/>
      <c r="C59" s="310"/>
      <c r="D59" s="310"/>
      <c r="E59" s="335"/>
      <c r="F59" s="310"/>
      <c r="G59" s="310"/>
      <c r="H59" s="310"/>
      <c r="I59" s="310"/>
      <c r="J59" s="309"/>
      <c r="K59" s="309"/>
      <c r="L59" s="357">
        <f>+(J59*K59)*4</f>
        <v>0</v>
      </c>
      <c r="M59" s="354" t="b">
        <f>IF(OR(AND(J59=3,K59=4),AND(J59=2,K59=5),AND(J59=2,K59=5),AND(L59=20),AND(L59&gt;=52,L59&lt;=100)),"ZONA RIESGO EXTREMA",IF(OR(AND(J59=5,K59=2),AND(J59=4,K59=3),AND(J59=1,K59=4),AND(L59=16),AND(L59&gt;=28,L59&lt;=48)),"ZONA RIESGO ALTA",IF(OR(AND(J59=1,K59=3),AND(J59=4,K59=1),AND(L59=24)),"ZONA RIESGO MODERADA",IF(AND(L59&gt;=4,L59&lt;=16),"ZONA RIESGO BAJA"))))</f>
        <v>0</v>
      </c>
      <c r="N59" s="175">
        <v>1</v>
      </c>
      <c r="O59" s="178"/>
      <c r="P59" s="187"/>
      <c r="Q59" s="187"/>
      <c r="R59" s="187"/>
      <c r="S59" s="187"/>
      <c r="T59" s="187"/>
      <c r="U59" s="187"/>
      <c r="V59" s="187"/>
      <c r="W59" s="99">
        <f t="shared" si="1"/>
        <v>0</v>
      </c>
      <c r="X59" s="100" t="str">
        <f t="shared" si="0"/>
        <v>DEBIL</v>
      </c>
      <c r="Y59" s="188"/>
      <c r="Z59" s="101" t="str">
        <f t="shared" si="2"/>
        <v/>
      </c>
      <c r="AA59" s="99" t="str">
        <f t="shared" si="3"/>
        <v>SI</v>
      </c>
      <c r="AB59" s="187"/>
      <c r="AC59" s="358">
        <f>IF(AND(W59&gt;0,SUM(W60:W64)=0),W59,IF(AND(SUM(W59:W60)&gt;0,SUM(W61:W64)=0),AVERAGE(W59:W60),IF(AND(SUM(W59:W61)&gt;0,SUM(W62:W64)=0),AVERAGE(W59:W61),IF(AND(SUM(W59:W62)&gt;0,SUM(W63:W64)=0),AVERAGE(W59:W62),IF(AND(SUM(W59:W63)&gt;0,W64=0),AVERAGE(W59:W63),AVERAGE(W59:W64))))))</f>
        <v>0</v>
      </c>
      <c r="AD59" s="358" t="str">
        <f>IF(AND(AC59&gt;=50,AC59&lt;=99),"MODERADO",IF(AND(AC59=100), "FUERTE",IF(AND(AC59&lt;50), "DEBIL")))</f>
        <v>DEBIL</v>
      </c>
      <c r="AE59" s="359"/>
      <c r="AF59" s="359"/>
      <c r="AG59" s="360" t="str">
        <f>IFERROR(_xlfn.IFS(AND(AD59="MODERADO",AE59="Directamente"),1,AND(AD59="FUERTE",AE59="Directamente"),2),"0")</f>
        <v>0</v>
      </c>
      <c r="AH59" s="360" t="str">
        <f>IFERROR(_xlfn.IFS(AND(AD59="MODERADO",AF59="Directamente"),1,AND(AD59="FUERTE",AF59="Directamente"),2,AND(AD59="FUERTE",AF59="Indirectamente"),1),"0")</f>
        <v>0</v>
      </c>
      <c r="AI59" s="353"/>
      <c r="AJ59" s="353"/>
      <c r="AK59" s="357">
        <f>+(AI59*AJ59)*4</f>
        <v>0</v>
      </c>
      <c r="AL59" s="354"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61"/>
      <c r="AN59" s="176"/>
      <c r="AO59" s="175"/>
      <c r="AP59" s="184"/>
      <c r="AQ59" s="97"/>
      <c r="AR59" s="129"/>
      <c r="AS59" s="97"/>
      <c r="AT59" s="129"/>
      <c r="AU59" s="184"/>
      <c r="AV59" s="176"/>
      <c r="AW59" s="97"/>
      <c r="AX59" s="129"/>
      <c r="AY59" s="130"/>
      <c r="AZ59" s="129"/>
      <c r="BA59" s="129"/>
      <c r="BB59" s="130"/>
      <c r="BC59" s="97"/>
      <c r="BD59" s="97"/>
      <c r="BE59" s="129"/>
      <c r="BF59" s="129"/>
      <c r="BG59" s="130"/>
      <c r="BH59" s="97"/>
      <c r="BI59" s="97"/>
      <c r="BJ59" s="176"/>
      <c r="BK59" s="176"/>
      <c r="BL59" s="175"/>
      <c r="BM59" s="184"/>
      <c r="BN59" s="184"/>
      <c r="BO59" s="129"/>
      <c r="BP59" s="129"/>
      <c r="BQ59" s="130"/>
      <c r="BR59" s="97"/>
      <c r="BS59" s="97"/>
      <c r="BT59" s="97"/>
      <c r="BU59" s="129"/>
      <c r="BV59" s="129"/>
      <c r="BW59" s="129"/>
      <c r="BX59" s="97"/>
      <c r="BY59" s="129"/>
      <c r="BZ59" s="129"/>
      <c r="CA59" s="97"/>
      <c r="CB59" s="129"/>
      <c r="CC59" s="130"/>
      <c r="CD59" s="129"/>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row>
    <row r="60" spans="1:108" ht="21" customHeight="1" thickTop="1" thickBot="1" x14ac:dyDescent="0.35">
      <c r="A60" s="309"/>
      <c r="B60" s="310"/>
      <c r="C60" s="310"/>
      <c r="D60" s="310"/>
      <c r="E60" s="335"/>
      <c r="F60" s="310"/>
      <c r="G60" s="310"/>
      <c r="H60" s="310"/>
      <c r="I60" s="310"/>
      <c r="J60" s="309"/>
      <c r="K60" s="309"/>
      <c r="L60" s="357"/>
      <c r="M60" s="355"/>
      <c r="N60" s="175">
        <v>2</v>
      </c>
      <c r="O60" s="178"/>
      <c r="P60" s="187"/>
      <c r="Q60" s="187"/>
      <c r="R60" s="187"/>
      <c r="S60" s="187"/>
      <c r="T60" s="187"/>
      <c r="U60" s="187"/>
      <c r="V60" s="187"/>
      <c r="W60" s="99">
        <f t="shared" si="1"/>
        <v>0</v>
      </c>
      <c r="X60" s="100" t="str">
        <f t="shared" si="0"/>
        <v>DEBIL</v>
      </c>
      <c r="Y60" s="188"/>
      <c r="Z60" s="101" t="str">
        <f t="shared" si="2"/>
        <v/>
      </c>
      <c r="AA60" s="99" t="str">
        <f t="shared" si="3"/>
        <v>SI</v>
      </c>
      <c r="AB60" s="187"/>
      <c r="AC60" s="358"/>
      <c r="AD60" s="358"/>
      <c r="AE60" s="359"/>
      <c r="AF60" s="359"/>
      <c r="AG60" s="360"/>
      <c r="AH60" s="360"/>
      <c r="AI60" s="353"/>
      <c r="AJ60" s="353"/>
      <c r="AK60" s="357"/>
      <c r="AL60" s="355"/>
      <c r="AM60" s="362"/>
      <c r="AN60" s="176"/>
      <c r="AO60" s="175"/>
      <c r="AP60" s="184"/>
      <c r="AQ60" s="97"/>
      <c r="AR60" s="129"/>
      <c r="AS60" s="97"/>
      <c r="AT60" s="129"/>
      <c r="AU60" s="184"/>
      <c r="AV60" s="176"/>
      <c r="AW60" s="97"/>
      <c r="AX60" s="129"/>
      <c r="AY60" s="130"/>
      <c r="AZ60" s="129"/>
      <c r="BA60" s="129"/>
      <c r="BB60" s="130"/>
      <c r="BC60" s="97"/>
      <c r="BD60" s="97"/>
      <c r="BE60" s="129"/>
      <c r="BF60" s="129"/>
      <c r="BG60" s="130"/>
      <c r="BH60" s="97"/>
      <c r="BI60" s="97"/>
      <c r="BJ60" s="176"/>
      <c r="BK60" s="176"/>
      <c r="BL60" s="175"/>
      <c r="BM60" s="184"/>
      <c r="BN60" s="184"/>
      <c r="BO60" s="129"/>
      <c r="BP60" s="129"/>
      <c r="BQ60" s="130"/>
      <c r="BR60" s="97"/>
      <c r="BS60" s="97"/>
      <c r="BT60" s="97"/>
      <c r="BU60" s="129"/>
      <c r="BV60" s="129"/>
      <c r="BW60" s="129"/>
      <c r="BX60" s="97"/>
      <c r="BY60" s="129"/>
      <c r="BZ60" s="129"/>
      <c r="CA60" s="97"/>
      <c r="CB60" s="129"/>
      <c r="CC60" s="130"/>
      <c r="CD60" s="129"/>
    </row>
    <row r="61" spans="1:108" ht="21" customHeight="1" thickTop="1" thickBot="1" x14ac:dyDescent="0.35">
      <c r="A61" s="309"/>
      <c r="B61" s="310"/>
      <c r="C61" s="310"/>
      <c r="D61" s="310"/>
      <c r="E61" s="335"/>
      <c r="F61" s="310"/>
      <c r="G61" s="310"/>
      <c r="H61" s="310"/>
      <c r="I61" s="310"/>
      <c r="J61" s="309"/>
      <c r="K61" s="309"/>
      <c r="L61" s="357"/>
      <c r="M61" s="355"/>
      <c r="N61" s="175">
        <v>3</v>
      </c>
      <c r="O61" s="180"/>
      <c r="P61" s="187"/>
      <c r="Q61" s="187"/>
      <c r="R61" s="187"/>
      <c r="S61" s="187"/>
      <c r="T61" s="187"/>
      <c r="U61" s="187"/>
      <c r="V61" s="187"/>
      <c r="W61" s="99">
        <f t="shared" si="1"/>
        <v>0</v>
      </c>
      <c r="X61" s="100" t="str">
        <f t="shared" si="0"/>
        <v>DEBIL</v>
      </c>
      <c r="Y61" s="188"/>
      <c r="Z61" s="101" t="str">
        <f t="shared" si="2"/>
        <v/>
      </c>
      <c r="AA61" s="99" t="str">
        <f t="shared" si="3"/>
        <v>SI</v>
      </c>
      <c r="AB61" s="187"/>
      <c r="AC61" s="358"/>
      <c r="AD61" s="358"/>
      <c r="AE61" s="359"/>
      <c r="AF61" s="359"/>
      <c r="AG61" s="360"/>
      <c r="AH61" s="360"/>
      <c r="AI61" s="353"/>
      <c r="AJ61" s="353"/>
      <c r="AK61" s="357"/>
      <c r="AL61" s="355"/>
      <c r="AM61" s="362"/>
      <c r="AN61" s="176"/>
      <c r="AO61" s="175"/>
      <c r="AP61" s="184"/>
      <c r="AQ61" s="97"/>
      <c r="AR61" s="129"/>
      <c r="AS61" s="97"/>
      <c r="AT61" s="129"/>
      <c r="AU61" s="184"/>
      <c r="AV61" s="176"/>
      <c r="AW61" s="97"/>
      <c r="AX61" s="129"/>
      <c r="AY61" s="130"/>
      <c r="AZ61" s="129"/>
      <c r="BA61" s="129"/>
      <c r="BB61" s="130"/>
      <c r="BC61" s="97"/>
      <c r="BD61" s="97"/>
      <c r="BE61" s="129"/>
      <c r="BF61" s="129"/>
      <c r="BG61" s="130"/>
      <c r="BH61" s="97"/>
      <c r="BI61" s="97"/>
      <c r="BJ61" s="176"/>
      <c r="BK61" s="176"/>
      <c r="BL61" s="175"/>
      <c r="BM61" s="184"/>
      <c r="BN61" s="184"/>
      <c r="BO61" s="129"/>
      <c r="BP61" s="129"/>
      <c r="BQ61" s="130"/>
      <c r="BR61" s="97"/>
      <c r="BS61" s="97"/>
      <c r="BT61" s="97"/>
      <c r="BU61" s="129"/>
      <c r="BV61" s="129"/>
      <c r="BW61" s="129"/>
      <c r="BX61" s="97"/>
      <c r="BY61" s="129"/>
      <c r="BZ61" s="129"/>
      <c r="CA61" s="97"/>
      <c r="CB61" s="129"/>
      <c r="CC61" s="130"/>
      <c r="CD61" s="129"/>
    </row>
    <row r="62" spans="1:108" ht="21" customHeight="1" thickTop="1" thickBot="1" x14ac:dyDescent="0.35">
      <c r="A62" s="309"/>
      <c r="B62" s="310"/>
      <c r="C62" s="310"/>
      <c r="D62" s="310"/>
      <c r="E62" s="335"/>
      <c r="F62" s="310"/>
      <c r="G62" s="310"/>
      <c r="H62" s="310"/>
      <c r="I62" s="310"/>
      <c r="J62" s="309"/>
      <c r="K62" s="309"/>
      <c r="L62" s="357"/>
      <c r="M62" s="355"/>
      <c r="N62" s="175">
        <v>4</v>
      </c>
      <c r="O62" s="178"/>
      <c r="P62" s="187"/>
      <c r="Q62" s="187"/>
      <c r="R62" s="187"/>
      <c r="S62" s="187"/>
      <c r="T62" s="187"/>
      <c r="U62" s="187"/>
      <c r="V62" s="187"/>
      <c r="W62" s="99">
        <f t="shared" si="1"/>
        <v>0</v>
      </c>
      <c r="X62" s="100" t="str">
        <f t="shared" si="0"/>
        <v>DEBIL</v>
      </c>
      <c r="Y62" s="188"/>
      <c r="Z62" s="101" t="str">
        <f t="shared" si="2"/>
        <v/>
      </c>
      <c r="AA62" s="99" t="str">
        <f t="shared" si="3"/>
        <v>SI</v>
      </c>
      <c r="AB62" s="187"/>
      <c r="AC62" s="358"/>
      <c r="AD62" s="358"/>
      <c r="AE62" s="359"/>
      <c r="AF62" s="359"/>
      <c r="AG62" s="360"/>
      <c r="AH62" s="360"/>
      <c r="AI62" s="353"/>
      <c r="AJ62" s="353"/>
      <c r="AK62" s="357"/>
      <c r="AL62" s="355"/>
      <c r="AM62" s="362"/>
      <c r="AN62" s="176"/>
      <c r="AO62" s="175"/>
      <c r="AP62" s="184"/>
      <c r="AQ62" s="97"/>
      <c r="AR62" s="129"/>
      <c r="AS62" s="97"/>
      <c r="AT62" s="129"/>
      <c r="AU62" s="184"/>
      <c r="AV62" s="176"/>
      <c r="AW62" s="97"/>
      <c r="AX62" s="129"/>
      <c r="AY62" s="130"/>
      <c r="AZ62" s="129"/>
      <c r="BA62" s="129"/>
      <c r="BB62" s="130"/>
      <c r="BC62" s="97"/>
      <c r="BD62" s="97"/>
      <c r="BE62" s="129"/>
      <c r="BF62" s="129"/>
      <c r="BG62" s="130"/>
      <c r="BH62" s="97"/>
      <c r="BI62" s="97"/>
      <c r="BJ62" s="176"/>
      <c r="BK62" s="176"/>
      <c r="BL62" s="175"/>
      <c r="BM62" s="184"/>
      <c r="BN62" s="184"/>
      <c r="BO62" s="129"/>
      <c r="BP62" s="129"/>
      <c r="BQ62" s="130"/>
      <c r="BR62" s="97"/>
      <c r="BS62" s="97"/>
      <c r="BT62" s="97"/>
      <c r="BU62" s="129"/>
      <c r="BV62" s="129"/>
      <c r="BW62" s="129"/>
      <c r="BX62" s="97"/>
      <c r="BY62" s="129"/>
      <c r="BZ62" s="129"/>
      <c r="CA62" s="97"/>
      <c r="CB62" s="129"/>
      <c r="CC62" s="130"/>
      <c r="CD62" s="129"/>
    </row>
    <row r="63" spans="1:108" ht="21" customHeight="1" thickTop="1" thickBot="1" x14ac:dyDescent="0.35">
      <c r="A63" s="309"/>
      <c r="B63" s="310"/>
      <c r="C63" s="310"/>
      <c r="D63" s="310"/>
      <c r="E63" s="335"/>
      <c r="F63" s="310"/>
      <c r="G63" s="310"/>
      <c r="H63" s="310"/>
      <c r="I63" s="310"/>
      <c r="J63" s="309"/>
      <c r="K63" s="309"/>
      <c r="L63" s="357"/>
      <c r="M63" s="355"/>
      <c r="N63" s="175">
        <v>5</v>
      </c>
      <c r="O63" s="178"/>
      <c r="P63" s="187"/>
      <c r="Q63" s="187"/>
      <c r="R63" s="187"/>
      <c r="S63" s="187"/>
      <c r="T63" s="187"/>
      <c r="U63" s="187"/>
      <c r="V63" s="187"/>
      <c r="W63" s="99">
        <f t="shared" si="1"/>
        <v>0</v>
      </c>
      <c r="X63" s="100" t="str">
        <f t="shared" si="0"/>
        <v>DEBIL</v>
      </c>
      <c r="Y63" s="188"/>
      <c r="Z63" s="101" t="str">
        <f t="shared" si="2"/>
        <v/>
      </c>
      <c r="AA63" s="99" t="str">
        <f t="shared" si="3"/>
        <v>SI</v>
      </c>
      <c r="AB63" s="187"/>
      <c r="AC63" s="358"/>
      <c r="AD63" s="358"/>
      <c r="AE63" s="359"/>
      <c r="AF63" s="359"/>
      <c r="AG63" s="360"/>
      <c r="AH63" s="360"/>
      <c r="AI63" s="353"/>
      <c r="AJ63" s="353"/>
      <c r="AK63" s="357"/>
      <c r="AL63" s="355"/>
      <c r="AM63" s="362"/>
      <c r="AN63" s="176"/>
      <c r="AO63" s="175"/>
      <c r="AP63" s="184"/>
      <c r="AQ63" s="97"/>
      <c r="AR63" s="129"/>
      <c r="AS63" s="97"/>
      <c r="AT63" s="129"/>
      <c r="AU63" s="184"/>
      <c r="AV63" s="176"/>
      <c r="AW63" s="97"/>
      <c r="AX63" s="129"/>
      <c r="AY63" s="130"/>
      <c r="AZ63" s="129"/>
      <c r="BA63" s="129"/>
      <c r="BB63" s="130"/>
      <c r="BC63" s="97"/>
      <c r="BD63" s="97"/>
      <c r="BE63" s="129"/>
      <c r="BF63" s="129"/>
      <c r="BG63" s="130"/>
      <c r="BH63" s="97"/>
      <c r="BI63" s="97"/>
      <c r="BJ63" s="176"/>
      <c r="BK63" s="176"/>
      <c r="BL63" s="175"/>
      <c r="BM63" s="184"/>
      <c r="BN63" s="184"/>
      <c r="BO63" s="129"/>
      <c r="BP63" s="129"/>
      <c r="BQ63" s="130"/>
      <c r="BR63" s="97"/>
      <c r="BS63" s="97"/>
      <c r="BT63" s="97"/>
      <c r="BU63" s="129"/>
      <c r="BV63" s="129"/>
      <c r="BW63" s="129"/>
      <c r="BX63" s="97"/>
      <c r="BY63" s="129"/>
      <c r="BZ63" s="129"/>
      <c r="CA63" s="97"/>
      <c r="CB63" s="129"/>
      <c r="CC63" s="130"/>
      <c r="CD63" s="129"/>
    </row>
    <row r="64" spans="1:108" ht="21" customHeight="1" thickTop="1" thickBot="1" x14ac:dyDescent="0.35">
      <c r="A64" s="309"/>
      <c r="B64" s="310"/>
      <c r="C64" s="310"/>
      <c r="D64" s="310"/>
      <c r="E64" s="335"/>
      <c r="F64" s="310"/>
      <c r="G64" s="310"/>
      <c r="H64" s="310"/>
      <c r="I64" s="310"/>
      <c r="J64" s="309"/>
      <c r="K64" s="309"/>
      <c r="L64" s="357"/>
      <c r="M64" s="356"/>
      <c r="N64" s="175">
        <v>6</v>
      </c>
      <c r="O64" s="178"/>
      <c r="P64" s="187"/>
      <c r="Q64" s="187"/>
      <c r="R64" s="187"/>
      <c r="S64" s="187"/>
      <c r="T64" s="187"/>
      <c r="U64" s="187"/>
      <c r="V64" s="187"/>
      <c r="W64" s="99">
        <f t="shared" si="1"/>
        <v>0</v>
      </c>
      <c r="X64" s="100" t="str">
        <f t="shared" si="0"/>
        <v>DEBIL</v>
      </c>
      <c r="Y64" s="188"/>
      <c r="Z64" s="101" t="str">
        <f t="shared" si="2"/>
        <v/>
      </c>
      <c r="AA64" s="99" t="str">
        <f t="shared" si="3"/>
        <v>SI</v>
      </c>
      <c r="AB64" s="187"/>
      <c r="AC64" s="358"/>
      <c r="AD64" s="358"/>
      <c r="AE64" s="359"/>
      <c r="AF64" s="359"/>
      <c r="AG64" s="360"/>
      <c r="AH64" s="360"/>
      <c r="AI64" s="353"/>
      <c r="AJ64" s="353"/>
      <c r="AK64" s="357"/>
      <c r="AL64" s="356"/>
      <c r="AM64" s="363"/>
      <c r="AN64" s="176"/>
      <c r="AO64" s="175"/>
      <c r="AP64" s="184"/>
      <c r="AQ64" s="97"/>
      <c r="AR64" s="129"/>
      <c r="AS64" s="97"/>
      <c r="AT64" s="129"/>
      <c r="AU64" s="184"/>
      <c r="AV64" s="176"/>
      <c r="AW64" s="97"/>
      <c r="AX64" s="129"/>
      <c r="AY64" s="130"/>
      <c r="AZ64" s="129"/>
      <c r="BA64" s="129"/>
      <c r="BB64" s="130"/>
      <c r="BC64" s="97"/>
      <c r="BD64" s="97"/>
      <c r="BE64" s="129"/>
      <c r="BF64" s="129"/>
      <c r="BG64" s="130"/>
      <c r="BH64" s="97"/>
      <c r="BI64" s="97"/>
      <c r="BJ64" s="176"/>
      <c r="BK64" s="176"/>
      <c r="BL64" s="175"/>
      <c r="BM64" s="184"/>
      <c r="BN64" s="184"/>
      <c r="BO64" s="129"/>
      <c r="BP64" s="129"/>
      <c r="BQ64" s="130"/>
      <c r="BR64" s="97"/>
      <c r="BS64" s="97"/>
      <c r="BT64" s="97"/>
      <c r="BU64" s="129"/>
      <c r="BV64" s="129"/>
      <c r="BW64" s="129"/>
      <c r="BX64" s="97"/>
      <c r="BY64" s="129"/>
      <c r="BZ64" s="129"/>
      <c r="CA64" s="97"/>
      <c r="CB64" s="129"/>
      <c r="CC64" s="130"/>
      <c r="CD64" s="129"/>
    </row>
    <row r="65" ht="21" customHeight="1" thickTop="1" x14ac:dyDescent="0.3"/>
  </sheetData>
  <sheetProtection algorithmName="SHA-512" hashValue="T/H6rBKXwi1s0Aszq1sf215J73/FeoZie2c3w/Hb4lwf/IhgbLaWRvwYQNiO8rLgNp1UeW5wczmURsohEDFtTw==" saltValue="sBJYRAkPQGVUc7dp54GbRg=="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T5" zoomScale="70" zoomScaleNormal="70" zoomScaleSheetLayoutView="10" zoomScalePageLayoutView="20" workbookViewId="0">
      <selection activeCell="CA6" sqref="CA6"/>
    </sheetView>
  </sheetViews>
  <sheetFormatPr baseColWidth="10" defaultColWidth="11.42578125" defaultRowHeight="33" customHeight="1" x14ac:dyDescent="0.3"/>
  <cols>
    <col min="1" max="1" width="4" style="181" bestFit="1" customWidth="1"/>
    <col min="2" max="4" width="18.7109375" style="182" customWidth="1"/>
    <col min="5" max="5" width="32.42578125" style="1" customWidth="1"/>
    <col min="6" max="7" width="18.7109375" style="182" hidden="1" customWidth="1"/>
    <col min="8" max="8" width="14.140625" style="181" hidden="1" customWidth="1"/>
    <col min="9" max="9" width="33.42578125" style="181" hidden="1" customWidth="1"/>
    <col min="10" max="10" width="43.28515625" style="181" hidden="1" customWidth="1"/>
    <col min="11" max="11" width="19" style="183" hidden="1" customWidth="1"/>
    <col min="12" max="12" width="32.42578125" style="1" hidden="1" customWidth="1"/>
    <col min="13" max="13" width="17.85546875" style="1" hidden="1" customWidth="1"/>
    <col min="14" max="14" width="18.85546875" style="1" hidden="1" customWidth="1"/>
    <col min="15" max="15" width="6.28515625" style="1" hidden="1" customWidth="1"/>
    <col min="16" max="16" width="27" style="1" hidden="1" customWidth="1"/>
    <col min="17" max="17" width="16.140625" style="1" hidden="1" customWidth="1"/>
    <col min="18" max="18" width="17.5703125" style="1" hidden="1" customWidth="1"/>
    <col min="19" max="19" width="6.28515625" style="1" hidden="1" customWidth="1"/>
    <col min="20" max="20" width="16" style="1" hidden="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35" hidden="1" customWidth="1"/>
    <col min="45" max="45" width="18.5703125" style="135" hidden="1" customWidth="1"/>
    <col min="46" max="46" width="20.5703125" style="135" hidden="1" customWidth="1"/>
    <col min="47" max="47" width="18.5703125" style="135" hidden="1" customWidth="1"/>
    <col min="48" max="48" width="20.5703125" style="135" hidden="1" customWidth="1"/>
    <col min="49" max="49" width="18.5703125" style="135" hidden="1" customWidth="1"/>
    <col min="50" max="50" width="20.5703125" style="135" customWidth="1"/>
    <col min="51" max="51" width="18.5703125" style="135" customWidth="1"/>
    <col min="52" max="52" width="21" style="135" customWidth="1"/>
    <col min="53" max="54" width="23" style="135" hidden="1" customWidth="1"/>
    <col min="55" max="55" width="18.85546875" style="135" hidden="1" customWidth="1"/>
    <col min="56" max="56" width="16.85546875" style="135" hidden="1" customWidth="1"/>
    <col min="57" max="57" width="19.5703125" style="135" hidden="1" customWidth="1"/>
    <col min="58" max="59" width="23" style="135" hidden="1" customWidth="1"/>
    <col min="60" max="60" width="18.85546875" style="135" hidden="1" customWidth="1"/>
    <col min="61" max="61" width="19.28515625" style="135" hidden="1" customWidth="1"/>
    <col min="62" max="62" width="19.5703125" style="135" hidden="1" customWidth="1"/>
    <col min="63" max="64" width="23" style="1" hidden="1" customWidth="1"/>
    <col min="65" max="65" width="18.85546875" style="1" hidden="1" customWidth="1"/>
    <col min="66" max="66" width="16.85546875" style="1" hidden="1" customWidth="1"/>
    <col min="67" max="67" width="19.5703125" style="1" hidden="1" customWidth="1"/>
    <col min="68" max="69" width="23" style="135" customWidth="1"/>
    <col min="70" max="70" width="18.85546875" style="135" customWidth="1"/>
    <col min="71" max="71" width="16.85546875" style="135" customWidth="1"/>
    <col min="72" max="72" width="19.5703125" style="135" customWidth="1"/>
    <col min="73" max="73" width="32.5703125" style="135" customWidth="1"/>
    <col min="74" max="75" width="23" style="135" customWidth="1"/>
    <col min="76" max="76" width="18.5703125" style="135" customWidth="1"/>
    <col min="77" max="77" width="20.5703125" style="135" customWidth="1"/>
    <col min="78" max="78" width="23" style="135" customWidth="1"/>
    <col min="79" max="79" width="18.5703125" style="135" customWidth="1"/>
    <col min="80" max="80" width="23.42578125" style="135" customWidth="1"/>
    <col min="81" max="81" width="80.140625" style="135" customWidth="1"/>
    <col min="82" max="82" width="49.7109375" style="135" customWidth="1"/>
    <col min="83" max="83" width="52" style="135" customWidth="1"/>
    <col min="84" max="16384" width="11.42578125" style="135"/>
  </cols>
  <sheetData>
    <row r="1" spans="1:109" ht="33" customHeight="1" x14ac:dyDescent="0.3">
      <c r="A1" s="168"/>
      <c r="B1" s="169"/>
      <c r="C1" s="169"/>
      <c r="D1" s="169"/>
      <c r="E1" s="2"/>
      <c r="F1" s="169"/>
      <c r="G1" s="169"/>
      <c r="H1" s="170"/>
      <c r="I1" s="170"/>
      <c r="J1" s="170"/>
      <c r="K1" s="17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134"/>
      <c r="AP1" s="134"/>
      <c r="AQ1" s="134"/>
      <c r="AR1" s="134"/>
      <c r="AS1" s="134"/>
      <c r="AT1" s="134"/>
      <c r="AU1" s="134"/>
      <c r="AV1" s="134"/>
      <c r="AW1" s="134"/>
      <c r="AX1" s="134"/>
      <c r="AY1" s="134"/>
      <c r="AZ1" s="134"/>
      <c r="BA1" s="134"/>
      <c r="BB1" s="134"/>
      <c r="BC1" s="134"/>
      <c r="BD1" s="134"/>
      <c r="BE1" s="134"/>
      <c r="BF1" s="134"/>
      <c r="BG1" s="134"/>
      <c r="BH1" s="134"/>
      <c r="BI1" s="134"/>
      <c r="BJ1" s="134"/>
      <c r="BK1" s="2"/>
      <c r="BL1" s="2"/>
      <c r="BM1" s="2"/>
      <c r="BN1" s="2"/>
      <c r="BO1" s="2"/>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x14ac:dyDescent="0.3">
      <c r="A2" s="314" t="s">
        <v>127</v>
      </c>
      <c r="B2" s="315"/>
      <c r="C2" s="315"/>
      <c r="D2" s="315"/>
      <c r="E2" s="315"/>
      <c r="F2" s="315"/>
      <c r="G2" s="315"/>
      <c r="H2" s="315"/>
      <c r="I2" s="315"/>
      <c r="J2" s="315"/>
      <c r="K2" s="315"/>
      <c r="L2" s="316"/>
      <c r="M2" s="314" t="s">
        <v>128</v>
      </c>
      <c r="N2" s="315"/>
      <c r="O2" s="315"/>
      <c r="P2" s="315"/>
      <c r="Q2" s="315"/>
      <c r="R2" s="315"/>
      <c r="S2" s="315"/>
      <c r="T2" s="316"/>
      <c r="U2" s="342" t="s">
        <v>129</v>
      </c>
      <c r="V2" s="342"/>
      <c r="W2" s="342"/>
      <c r="X2" s="342"/>
      <c r="Y2" s="342"/>
      <c r="Z2" s="342"/>
      <c r="AA2" s="342"/>
      <c r="AB2" s="342"/>
      <c r="AC2" s="342"/>
      <c r="AD2" s="342"/>
      <c r="AE2" s="342"/>
      <c r="AF2" s="342"/>
      <c r="AG2" s="342"/>
      <c r="AH2" s="342" t="s">
        <v>130</v>
      </c>
      <c r="AI2" s="342"/>
      <c r="AJ2" s="342"/>
      <c r="AK2" s="342"/>
      <c r="AL2" s="342"/>
      <c r="AM2" s="342"/>
      <c r="AN2" s="342"/>
      <c r="AO2" s="349" t="s">
        <v>131</v>
      </c>
      <c r="AP2" s="349"/>
      <c r="AQ2" s="349"/>
      <c r="AR2" s="349"/>
      <c r="AS2" s="349"/>
      <c r="AT2" s="349"/>
      <c r="AU2" s="349"/>
      <c r="AV2" s="349"/>
      <c r="AW2" s="349"/>
      <c r="AX2" s="349"/>
      <c r="AY2" s="349"/>
      <c r="AZ2" s="349"/>
      <c r="BA2" s="307" t="s">
        <v>132</v>
      </c>
      <c r="BB2" s="307"/>
      <c r="BC2" s="307"/>
      <c r="BD2" s="307"/>
      <c r="BE2" s="307"/>
      <c r="BF2" s="307" t="s">
        <v>133</v>
      </c>
      <c r="BG2" s="307"/>
      <c r="BH2" s="307"/>
      <c r="BI2" s="307"/>
      <c r="BJ2" s="307"/>
      <c r="BK2" s="307" t="s">
        <v>134</v>
      </c>
      <c r="BL2" s="307"/>
      <c r="BM2" s="307"/>
      <c r="BN2" s="307"/>
      <c r="BO2" s="307"/>
      <c r="BP2" s="307" t="s">
        <v>135</v>
      </c>
      <c r="BQ2" s="307"/>
      <c r="BR2" s="307"/>
      <c r="BS2" s="307"/>
      <c r="BT2" s="307"/>
      <c r="BU2" s="347" t="s">
        <v>136</v>
      </c>
      <c r="BV2" s="347"/>
      <c r="BW2" s="347"/>
      <c r="BX2" s="347"/>
      <c r="BY2" s="320" t="s">
        <v>137</v>
      </c>
      <c r="BZ2" s="320"/>
      <c r="CA2" s="320"/>
      <c r="CB2" s="311" t="s">
        <v>138</v>
      </c>
      <c r="CC2" s="312"/>
      <c r="CD2" s="312"/>
      <c r="CE2" s="313"/>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x14ac:dyDescent="0.3">
      <c r="A3" s="338" t="s">
        <v>139</v>
      </c>
      <c r="B3" s="339" t="s">
        <v>7</v>
      </c>
      <c r="C3" s="339" t="s">
        <v>9</v>
      </c>
      <c r="D3" s="339" t="s">
        <v>11</v>
      </c>
      <c r="E3" s="342" t="s">
        <v>21</v>
      </c>
      <c r="F3" s="339" t="s">
        <v>299</v>
      </c>
      <c r="G3" s="339" t="s">
        <v>300</v>
      </c>
      <c r="H3" s="342" t="s">
        <v>15</v>
      </c>
      <c r="I3" s="342" t="s">
        <v>301</v>
      </c>
      <c r="J3" s="342" t="s">
        <v>302</v>
      </c>
      <c r="K3" s="339" t="s">
        <v>23</v>
      </c>
      <c r="L3" s="342" t="s">
        <v>303</v>
      </c>
      <c r="M3" s="339" t="s">
        <v>142</v>
      </c>
      <c r="N3" s="339" t="s">
        <v>143</v>
      </c>
      <c r="O3" s="342" t="s">
        <v>144</v>
      </c>
      <c r="P3" s="339" t="s">
        <v>145</v>
      </c>
      <c r="Q3" s="339" t="s">
        <v>146</v>
      </c>
      <c r="R3" s="339" t="s">
        <v>147</v>
      </c>
      <c r="S3" s="342" t="s">
        <v>144</v>
      </c>
      <c r="T3" s="339" t="s">
        <v>29</v>
      </c>
      <c r="U3" s="341" t="s">
        <v>148</v>
      </c>
      <c r="V3" s="339" t="s">
        <v>31</v>
      </c>
      <c r="W3" s="339" t="s">
        <v>33</v>
      </c>
      <c r="X3" s="343" t="s">
        <v>149</v>
      </c>
      <c r="Y3" s="344"/>
      <c r="Z3" s="344"/>
      <c r="AA3" s="345"/>
      <c r="AB3" s="339" t="s">
        <v>150</v>
      </c>
      <c r="AC3" s="339"/>
      <c r="AD3" s="339"/>
      <c r="AE3" s="339"/>
      <c r="AF3" s="339"/>
      <c r="AG3" s="339"/>
      <c r="AH3" s="341" t="s">
        <v>151</v>
      </c>
      <c r="AI3" s="341" t="s">
        <v>152</v>
      </c>
      <c r="AJ3" s="341" t="s">
        <v>144</v>
      </c>
      <c r="AK3" s="341" t="s">
        <v>153</v>
      </c>
      <c r="AL3" s="341" t="s">
        <v>144</v>
      </c>
      <c r="AM3" s="341" t="s">
        <v>154</v>
      </c>
      <c r="AN3" s="341" t="s">
        <v>49</v>
      </c>
      <c r="AO3" s="328" t="s">
        <v>155</v>
      </c>
      <c r="AP3" s="328" t="s">
        <v>156</v>
      </c>
      <c r="AQ3" s="328" t="s">
        <v>157</v>
      </c>
      <c r="AR3" s="328" t="s">
        <v>158</v>
      </c>
      <c r="AS3" s="328" t="s">
        <v>159</v>
      </c>
      <c r="AT3" s="328" t="s">
        <v>158</v>
      </c>
      <c r="AU3" s="329" t="s">
        <v>160</v>
      </c>
      <c r="AV3" s="328" t="s">
        <v>158</v>
      </c>
      <c r="AW3" s="328" t="s">
        <v>161</v>
      </c>
      <c r="AX3" s="328" t="s">
        <v>158</v>
      </c>
      <c r="AY3" s="329" t="s">
        <v>162</v>
      </c>
      <c r="AZ3" s="328" t="s">
        <v>53</v>
      </c>
      <c r="BA3" s="308" t="s">
        <v>163</v>
      </c>
      <c r="BB3" s="308" t="s">
        <v>164</v>
      </c>
      <c r="BC3" s="308" t="s">
        <v>156</v>
      </c>
      <c r="BD3" s="308" t="s">
        <v>165</v>
      </c>
      <c r="BE3" s="308" t="s">
        <v>166</v>
      </c>
      <c r="BF3" s="308" t="s">
        <v>163</v>
      </c>
      <c r="BG3" s="308" t="s">
        <v>164</v>
      </c>
      <c r="BH3" s="308" t="s">
        <v>156</v>
      </c>
      <c r="BI3" s="308" t="s">
        <v>165</v>
      </c>
      <c r="BJ3" s="308" t="s">
        <v>166</v>
      </c>
      <c r="BK3" s="308" t="s">
        <v>163</v>
      </c>
      <c r="BL3" s="308" t="s">
        <v>164</v>
      </c>
      <c r="BM3" s="308" t="s">
        <v>156</v>
      </c>
      <c r="BN3" s="308" t="s">
        <v>165</v>
      </c>
      <c r="BO3" s="308" t="s">
        <v>166</v>
      </c>
      <c r="BP3" s="308" t="s">
        <v>163</v>
      </c>
      <c r="BQ3" s="308" t="s">
        <v>164</v>
      </c>
      <c r="BR3" s="308" t="s">
        <v>156</v>
      </c>
      <c r="BS3" s="308" t="s">
        <v>165</v>
      </c>
      <c r="BT3" s="308" t="s">
        <v>166</v>
      </c>
      <c r="BU3" s="348" t="s">
        <v>168</v>
      </c>
      <c r="BV3" s="348" t="s">
        <v>251</v>
      </c>
      <c r="BW3" s="348" t="s">
        <v>169</v>
      </c>
      <c r="BX3" s="348" t="s">
        <v>164</v>
      </c>
      <c r="BY3" s="321" t="s">
        <v>158</v>
      </c>
      <c r="BZ3" s="321" t="s">
        <v>170</v>
      </c>
      <c r="CA3" s="321" t="s">
        <v>171</v>
      </c>
      <c r="CB3" s="352" t="s">
        <v>172</v>
      </c>
      <c r="CC3" s="352" t="s">
        <v>173</v>
      </c>
      <c r="CD3" s="352" t="s">
        <v>174</v>
      </c>
      <c r="CE3" s="352" t="s">
        <v>175</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99.75" customHeight="1" x14ac:dyDescent="0.25">
      <c r="A4" s="338"/>
      <c r="B4" s="339"/>
      <c r="C4" s="339"/>
      <c r="D4" s="339"/>
      <c r="E4" s="342"/>
      <c r="F4" s="339"/>
      <c r="G4" s="339"/>
      <c r="H4" s="342"/>
      <c r="I4" s="342"/>
      <c r="J4" s="342"/>
      <c r="K4" s="339"/>
      <c r="L4" s="342"/>
      <c r="M4" s="339"/>
      <c r="N4" s="339"/>
      <c r="O4" s="342"/>
      <c r="P4" s="339"/>
      <c r="Q4" s="339"/>
      <c r="R4" s="342"/>
      <c r="S4" s="342"/>
      <c r="T4" s="339"/>
      <c r="U4" s="341"/>
      <c r="V4" s="339"/>
      <c r="W4" s="339"/>
      <c r="X4" s="173" t="s">
        <v>304</v>
      </c>
      <c r="Y4" s="173" t="s">
        <v>305</v>
      </c>
      <c r="Z4" s="173" t="s">
        <v>178</v>
      </c>
      <c r="AA4" s="173" t="s">
        <v>179</v>
      </c>
      <c r="AB4" s="174" t="s">
        <v>70</v>
      </c>
      <c r="AC4" s="174" t="s">
        <v>180</v>
      </c>
      <c r="AD4" s="174" t="s">
        <v>181</v>
      </c>
      <c r="AE4" s="174" t="s">
        <v>182</v>
      </c>
      <c r="AF4" s="174" t="s">
        <v>183</v>
      </c>
      <c r="AG4" s="174" t="s">
        <v>165</v>
      </c>
      <c r="AH4" s="341"/>
      <c r="AI4" s="341"/>
      <c r="AJ4" s="341"/>
      <c r="AK4" s="341"/>
      <c r="AL4" s="341"/>
      <c r="AM4" s="341"/>
      <c r="AN4" s="341"/>
      <c r="AO4" s="328"/>
      <c r="AP4" s="328"/>
      <c r="AQ4" s="328"/>
      <c r="AR4" s="328"/>
      <c r="AS4" s="328"/>
      <c r="AT4" s="328"/>
      <c r="AU4" s="330"/>
      <c r="AV4" s="328"/>
      <c r="AW4" s="328"/>
      <c r="AX4" s="328"/>
      <c r="AY4" s="330"/>
      <c r="AZ4" s="328"/>
      <c r="BA4" s="308"/>
      <c r="BB4" s="308"/>
      <c r="BC4" s="308"/>
      <c r="BD4" s="308"/>
      <c r="BE4" s="308"/>
      <c r="BF4" s="308"/>
      <c r="BG4" s="308"/>
      <c r="BH4" s="308"/>
      <c r="BI4" s="308"/>
      <c r="BJ4" s="308"/>
      <c r="BK4" s="308"/>
      <c r="BL4" s="308"/>
      <c r="BM4" s="308"/>
      <c r="BN4" s="308"/>
      <c r="BO4" s="308"/>
      <c r="BP4" s="308"/>
      <c r="BQ4" s="308"/>
      <c r="BR4" s="308"/>
      <c r="BS4" s="308"/>
      <c r="BT4" s="308"/>
      <c r="BU4" s="348"/>
      <c r="BV4" s="348"/>
      <c r="BW4" s="348"/>
      <c r="BX4" s="348"/>
      <c r="BY4" s="321"/>
      <c r="BZ4" s="321"/>
      <c r="CA4" s="321"/>
      <c r="CB4" s="352"/>
      <c r="CC4" s="352"/>
      <c r="CD4" s="352"/>
      <c r="CE4" s="352"/>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336.75" customHeight="1" x14ac:dyDescent="0.25">
      <c r="A5" s="309">
        <v>1</v>
      </c>
      <c r="B5" s="310" t="s">
        <v>72</v>
      </c>
      <c r="C5" s="310" t="s">
        <v>184</v>
      </c>
      <c r="D5" s="310" t="s">
        <v>252</v>
      </c>
      <c r="E5" s="335" t="s">
        <v>306</v>
      </c>
      <c r="F5" s="310" t="s">
        <v>307</v>
      </c>
      <c r="G5" s="310" t="s">
        <v>308</v>
      </c>
      <c r="H5" s="310" t="s">
        <v>309</v>
      </c>
      <c r="I5" s="176" t="s">
        <v>310</v>
      </c>
      <c r="J5" s="176" t="s">
        <v>311</v>
      </c>
      <c r="K5" s="310" t="s">
        <v>190</v>
      </c>
      <c r="L5" s="335" t="s">
        <v>312</v>
      </c>
      <c r="M5" s="309">
        <v>1369</v>
      </c>
      <c r="N5" s="336" t="str">
        <f>IF(M5&lt;=0,"",IF(M5&lt;=2,"Muy Baja",IF(M5&lt;=24,"Baja",IF(M5&lt;=500,"Media",IF(M5&lt;=5000,"Alta","Muy Alta")))))</f>
        <v>Alta</v>
      </c>
      <c r="O5" s="333">
        <f>IF(N5="","",IF(N5="Muy Baja",0.2,IF(N5="Baja",0.4,IF(N5="Media",0.6,IF(N5="Alta",0.8,IF(N5="Muy Alta",1,))))))</f>
        <v>0.8</v>
      </c>
      <c r="P5" s="374" t="s">
        <v>313</v>
      </c>
      <c r="Q5" s="333" t="str">
        <f ca="1">IF(NOT(ISERROR(MATCH(P5,'Tabla Impacto'!$B$221:$B$223,0))),'Tabla Impacto'!$F$223&amp;"Por favor no seleccionar los criterios de impacto(Afectación Económica o presupuestal y Pérdida Reputacional)",P5)</f>
        <v xml:space="preserve">     Entre 10 y 50 SMLMV </v>
      </c>
      <c r="R5" s="336" t="str">
        <f ca="1">IF(OR(Q5='Tabla Impacto'!$C$11,Q5='Tabla Impacto'!$D$11),"Leve",IF(OR(Q5='Tabla Impacto'!$C$12,Q5='Tabla Impacto'!$D$12),"Menor",IF(OR(Q5='Tabla Impacto'!$C$13,Q5='Tabla Impacto'!$D$13),"Moderado",IF(OR(Q5='Tabla Impacto'!$C$14,Q5='Tabla Impacto'!$D$14),"Mayor",IF(OR(Q5='Tabla Impacto'!$C$15,Q5='Tabla Impacto'!$D$15),"Catastrófico","")))))</f>
        <v>Menor</v>
      </c>
      <c r="S5" s="333">
        <f ca="1">IF(R5="","",IF(R5="Leve",0.2,IF(R5="Menor",0.4,IF(R5="Moderado",0.6,IF(R5="Mayor",0.8,IF(R5="Catastrófico",1,))))))</f>
        <v>0.4</v>
      </c>
      <c r="T5" s="334"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75">
        <v>1</v>
      </c>
      <c r="V5" s="178" t="s">
        <v>314</v>
      </c>
      <c r="W5" s="131" t="str">
        <f t="shared" ref="W5:W36" si="0">IF(OR(AB5="Preventivo",AB5="Detectivo"),"Probabilidad",IF(AB5="Correctivo","Impacto",""))</f>
        <v>Probabilidad</v>
      </c>
      <c r="X5" s="131" t="s">
        <v>193</v>
      </c>
      <c r="Y5" s="131" t="s">
        <v>193</v>
      </c>
      <c r="Z5" s="131" t="s">
        <v>193</v>
      </c>
      <c r="AA5" s="131" t="s">
        <v>193</v>
      </c>
      <c r="AB5" s="179" t="s">
        <v>315</v>
      </c>
      <c r="AC5" s="179" t="s">
        <v>195</v>
      </c>
      <c r="AD5" s="95" t="str">
        <f t="shared" ref="AD5" si="1">IF(AND(AB5="Preventivo",AC5="Automático"),"50%",IF(AND(AB5="Preventivo",AC5="Manual"),"40%",IF(AND(AB5="Detectivo",AC5="Automático"),"40%",IF(AND(AB5="Detectivo",AC5="Manual"),"30%",IF(AND(AB5="Correctivo",AC5="Automático"),"35%",IF(AND(AB5="Correctivo",AC5="Manual"),"25%",""))))))</f>
        <v>40%</v>
      </c>
      <c r="AE5" s="179" t="s">
        <v>196</v>
      </c>
      <c r="AF5" s="179" t="s">
        <v>316</v>
      </c>
      <c r="AG5" s="179" t="s">
        <v>198</v>
      </c>
      <c r="AH5" s="145">
        <f>IFERROR(IF(W5="Probabilidad",(O5-(+O5*AD5)),IF(W5="Impacto",O5,"")),"")</f>
        <v>0.48</v>
      </c>
      <c r="AI5" s="128" t="str">
        <f>IFERROR(IF(AH5="","",IF(AH5&lt;=0.2,"Muy Baja",IF(AH5&lt;=0.4,"Baja",IF(AH5&lt;=0.6,"Media",IF(AH5&lt;=0.8,"Alta","Muy Alta"))))),"")</f>
        <v>Media</v>
      </c>
      <c r="AJ5" s="95">
        <f t="shared" ref="AJ5" si="2">+AH5</f>
        <v>0.48</v>
      </c>
      <c r="AK5" s="128" t="str">
        <f ca="1">IFERROR(IF(AL5="","",IF(AL5&lt;=0.2,"Leve",IF(AL5&lt;=0.4,"Menor",IF(AL5&lt;=0.6,"Moderado",IF(AL5&lt;=0.8,"Mayor","Catastrófico"))))),"")</f>
        <v>Menor</v>
      </c>
      <c r="AL5" s="95">
        <f ca="1">IFERROR(IF(W5="Impacto",(S5-(+S5*AD5)),IF(W5="Probabilidad",S5,"")),"")</f>
        <v>0.4</v>
      </c>
      <c r="AM5" s="96"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17" t="s">
        <v>199</v>
      </c>
      <c r="AO5" s="176" t="s">
        <v>317</v>
      </c>
      <c r="AP5" s="176" t="s">
        <v>318</v>
      </c>
      <c r="AQ5" s="184">
        <v>44958</v>
      </c>
      <c r="AR5" s="184">
        <v>44958</v>
      </c>
      <c r="AS5" s="176" t="s">
        <v>319</v>
      </c>
      <c r="AT5" s="196" t="s">
        <v>320</v>
      </c>
      <c r="AU5" s="176" t="s">
        <v>321</v>
      </c>
      <c r="AV5" s="196" t="s">
        <v>206</v>
      </c>
      <c r="AW5" s="176" t="s">
        <v>322</v>
      </c>
      <c r="AX5" s="132" t="s">
        <v>208</v>
      </c>
      <c r="AY5" s="129" t="s">
        <v>323</v>
      </c>
      <c r="AZ5" s="130"/>
      <c r="BA5" s="196">
        <v>44958</v>
      </c>
      <c r="BB5" s="176" t="s">
        <v>324</v>
      </c>
      <c r="BC5" s="242"/>
      <c r="BD5" s="243"/>
      <c r="BE5" s="243"/>
      <c r="BF5" s="196" t="s">
        <v>320</v>
      </c>
      <c r="BG5" s="176" t="s">
        <v>325</v>
      </c>
      <c r="BH5" s="176" t="s">
        <v>326</v>
      </c>
      <c r="BI5" s="184" t="s">
        <v>327</v>
      </c>
      <c r="BJ5" s="184" t="s">
        <v>214</v>
      </c>
      <c r="BK5" s="196" t="s">
        <v>206</v>
      </c>
      <c r="BL5" s="176" t="s">
        <v>328</v>
      </c>
      <c r="BM5" s="176" t="s">
        <v>329</v>
      </c>
      <c r="BN5" s="196" t="s">
        <v>330</v>
      </c>
      <c r="BO5" s="184" t="s">
        <v>214</v>
      </c>
      <c r="BP5" s="129" t="s">
        <v>331</v>
      </c>
      <c r="BQ5" s="129" t="s">
        <v>332</v>
      </c>
      <c r="BR5" s="129" t="s">
        <v>329</v>
      </c>
      <c r="BS5" s="132" t="s">
        <v>330</v>
      </c>
      <c r="BT5" s="97"/>
      <c r="BU5" s="132" t="s">
        <v>333</v>
      </c>
      <c r="BV5" s="129"/>
      <c r="BW5" s="129"/>
      <c r="BX5" s="129"/>
      <c r="BY5" s="132" t="s">
        <v>637</v>
      </c>
      <c r="BZ5" s="129" t="s">
        <v>646</v>
      </c>
      <c r="CA5" s="129" t="s">
        <v>645</v>
      </c>
      <c r="CB5" s="132" t="s">
        <v>226</v>
      </c>
      <c r="CC5" s="253" t="s">
        <v>334</v>
      </c>
      <c r="CD5" s="249" t="s">
        <v>335</v>
      </c>
      <c r="CE5" s="254" t="s">
        <v>336</v>
      </c>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265.5" customHeight="1" x14ac:dyDescent="0.3">
      <c r="A6" s="309"/>
      <c r="B6" s="310"/>
      <c r="C6" s="310"/>
      <c r="D6" s="310"/>
      <c r="E6" s="335"/>
      <c r="F6" s="310"/>
      <c r="G6" s="310"/>
      <c r="H6" s="310"/>
      <c r="I6" s="176" t="s">
        <v>337</v>
      </c>
      <c r="J6" s="176" t="s">
        <v>338</v>
      </c>
      <c r="K6" s="310"/>
      <c r="L6" s="335"/>
      <c r="M6" s="309"/>
      <c r="N6" s="336"/>
      <c r="O6" s="333"/>
      <c r="P6" s="374"/>
      <c r="Q6" s="333">
        <f>IF(NOT(ISERROR(MATCH(P6,_xlfn.ANCHORARRAY(E17),0))),O19&amp;"Por favor no seleccionar los criterios de impacto",P6)</f>
        <v>0</v>
      </c>
      <c r="R6" s="336"/>
      <c r="S6" s="333"/>
      <c r="T6" s="334"/>
      <c r="U6" s="175">
        <v>2</v>
      </c>
      <c r="V6" s="178" t="s">
        <v>339</v>
      </c>
      <c r="W6" s="131" t="str">
        <f t="shared" si="0"/>
        <v>Probabilidad</v>
      </c>
      <c r="X6" s="131" t="s">
        <v>193</v>
      </c>
      <c r="Y6" s="131" t="s">
        <v>193</v>
      </c>
      <c r="Z6" s="131" t="s">
        <v>193</v>
      </c>
      <c r="AA6" s="131" t="s">
        <v>193</v>
      </c>
      <c r="AB6" s="179" t="s">
        <v>315</v>
      </c>
      <c r="AC6" s="179" t="s">
        <v>195</v>
      </c>
      <c r="AD6" s="95" t="str">
        <f t="shared" ref="AD6:AD64" si="4">IF(AND(AB6="Preventivo",AC6="Automático"),"50%",IF(AND(AB6="Preventivo",AC6="Manual"),"40%",IF(AND(AB6="Detectivo",AC6="Automático"),"40%",IF(AND(AB6="Detectivo",AC6="Manual"),"30%",IF(AND(AB6="Correctivo",AC6="Automático"),"35%",IF(AND(AB6="Correctivo",AC6="Manual"),"25%",""))))))</f>
        <v>40%</v>
      </c>
      <c r="AE6" s="179" t="s">
        <v>196</v>
      </c>
      <c r="AF6" s="179" t="s">
        <v>316</v>
      </c>
      <c r="AG6" s="179" t="s">
        <v>198</v>
      </c>
      <c r="AH6" s="145">
        <f>IFERROR(IF(AND(W5="Probabilidad",W6="Probabilidad"),(AJ5-(+AJ5*AD6)),IF(W6="Probabilidad",(O5-(+O5*AD6)),IF(W6="Impacto",AJ5,""))),"")</f>
        <v>0.28799999999999998</v>
      </c>
      <c r="AI6" s="128" t="str">
        <f t="shared" ref="AI6:AI64" si="5">IFERROR(IF(AH6="","",IF(AH6&lt;=0.2,"Muy Baja",IF(AH6&lt;=0.4,"Baja",IF(AH6&lt;=0.6,"Media",IF(AH6&lt;=0.8,"Alta","Muy Alta"))))),"")</f>
        <v>Baja</v>
      </c>
      <c r="AJ6" s="95">
        <f t="shared" ref="AJ6:AJ36" si="6">+AH6</f>
        <v>0.28799999999999998</v>
      </c>
      <c r="AK6" s="128" t="str">
        <f t="shared" ref="AK6:AK64" ca="1" si="7">IFERROR(IF(AL6="","",IF(AL6&lt;=0.2,"Leve",IF(AL6&lt;=0.4,"Menor",IF(AL6&lt;=0.6,"Moderado",IF(AL6&lt;=0.8,"Mayor","Catastrófico"))))),"")</f>
        <v>Menor</v>
      </c>
      <c r="AL6" s="95">
        <f ca="1">IFERROR(IF(AND(W5="Impacto",W6="Impacto"),(AL5-(+AL5*AD6)),IF(W6="Impacto",($S$5-(+$S$5*AD6)),IF(W6="Probabilidad",AL5,""))),"")</f>
        <v>0.4</v>
      </c>
      <c r="AM6" s="96"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318"/>
      <c r="AO6" s="176"/>
      <c r="AP6" s="176"/>
      <c r="AQ6" s="184"/>
      <c r="AR6" s="184"/>
      <c r="AS6" s="176"/>
      <c r="AT6" s="196"/>
      <c r="AU6" s="176"/>
      <c r="AV6" s="184"/>
      <c r="AW6" s="176"/>
      <c r="AX6" s="97"/>
      <c r="AY6" s="129"/>
      <c r="AZ6" s="130"/>
      <c r="BA6" s="176"/>
      <c r="BB6" s="176"/>
      <c r="BC6" s="175"/>
      <c r="BD6" s="184"/>
      <c r="BE6" s="184"/>
      <c r="BF6" s="196" t="s">
        <v>320</v>
      </c>
      <c r="BG6" s="176" t="s">
        <v>340</v>
      </c>
      <c r="BH6" s="176" t="s">
        <v>326</v>
      </c>
      <c r="BI6" s="184" t="s">
        <v>327</v>
      </c>
      <c r="BJ6" s="184" t="s">
        <v>214</v>
      </c>
      <c r="BK6" s="196" t="s">
        <v>206</v>
      </c>
      <c r="BL6" s="176" t="s">
        <v>341</v>
      </c>
      <c r="BM6" s="176" t="s">
        <v>329</v>
      </c>
      <c r="BN6" s="196" t="s">
        <v>330</v>
      </c>
      <c r="BO6" s="184" t="s">
        <v>214</v>
      </c>
      <c r="BP6" s="132" t="s">
        <v>342</v>
      </c>
      <c r="BQ6" s="129" t="s">
        <v>343</v>
      </c>
      <c r="BR6" s="129" t="s">
        <v>329</v>
      </c>
      <c r="BS6" s="132" t="s">
        <v>330</v>
      </c>
      <c r="BT6" s="97"/>
      <c r="BU6" s="97"/>
      <c r="BV6" s="129"/>
      <c r="BW6" s="129"/>
      <c r="BX6" s="129"/>
      <c r="BY6" s="132" t="s">
        <v>637</v>
      </c>
      <c r="BZ6" s="129" t="s">
        <v>647</v>
      </c>
      <c r="CA6" s="129"/>
      <c r="CB6" s="132" t="s">
        <v>226</v>
      </c>
      <c r="CC6" s="249" t="s">
        <v>344</v>
      </c>
      <c r="CD6" s="249" t="s">
        <v>345</v>
      </c>
      <c r="CE6" s="250" t="s">
        <v>346</v>
      </c>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5.75" customHeight="1" x14ac:dyDescent="0.3">
      <c r="A7" s="309"/>
      <c r="B7" s="310"/>
      <c r="C7" s="310"/>
      <c r="D7" s="310"/>
      <c r="E7" s="335"/>
      <c r="F7" s="310"/>
      <c r="G7" s="310"/>
      <c r="H7" s="310"/>
      <c r="I7" s="176" t="s">
        <v>347</v>
      </c>
      <c r="J7" s="176" t="s">
        <v>348</v>
      </c>
      <c r="K7" s="310"/>
      <c r="L7" s="335"/>
      <c r="M7" s="309"/>
      <c r="N7" s="336"/>
      <c r="O7" s="333"/>
      <c r="P7" s="374"/>
      <c r="Q7" s="333">
        <f>IF(NOT(ISERROR(MATCH(P7,_xlfn.ANCHORARRAY(E18),0))),O20&amp;"Por favor no seleccionar los criterios de impacto",P7)</f>
        <v>0</v>
      </c>
      <c r="R7" s="336"/>
      <c r="S7" s="333"/>
      <c r="T7" s="334"/>
      <c r="U7" s="175">
        <v>3</v>
      </c>
      <c r="V7" s="180"/>
      <c r="W7" s="131" t="str">
        <f t="shared" si="0"/>
        <v/>
      </c>
      <c r="X7" s="131"/>
      <c r="Y7" s="131"/>
      <c r="Z7" s="131"/>
      <c r="AA7" s="131"/>
      <c r="AB7" s="179"/>
      <c r="AC7" s="179"/>
      <c r="AD7" s="95" t="str">
        <f t="shared" si="4"/>
        <v/>
      </c>
      <c r="AE7" s="179"/>
      <c r="AF7" s="179"/>
      <c r="AG7" s="179"/>
      <c r="AH7" s="145" t="str">
        <f>IFERROR(IF(AND(W6="Probabilidad",W7="Probabilidad"),(AJ6-(+AJ6*AD7)),IF(AND(W6="Impacto",W7="Probabilidad"),(AJ5-(+AJ5*AD7)),IF(W7="Impacto",AJ6,""))),"")</f>
        <v/>
      </c>
      <c r="AI7" s="128" t="str">
        <f t="shared" si="5"/>
        <v/>
      </c>
      <c r="AJ7" s="95" t="str">
        <f t="shared" si="6"/>
        <v/>
      </c>
      <c r="AK7" s="128" t="str">
        <f t="shared" si="7"/>
        <v/>
      </c>
      <c r="AL7" s="95" t="str">
        <f>IFERROR(IF(AND(W6="Impacto",W7="Impacto"),(AL6-(+AL6*AD7)),IF(AND(W6="Probabilidad",W7="Impacto"),(AL5-(+AL5*AD7)),IF(W7="Probabilidad",AL6,""))),"")</f>
        <v/>
      </c>
      <c r="AM7" s="96" t="str">
        <f t="shared" si="8"/>
        <v/>
      </c>
      <c r="AN7" s="318"/>
      <c r="AO7" s="176"/>
      <c r="AP7" s="175"/>
      <c r="AQ7" s="184"/>
      <c r="AR7" s="184"/>
      <c r="AS7" s="176"/>
      <c r="AT7" s="184"/>
      <c r="AU7" s="176"/>
      <c r="AV7" s="184"/>
      <c r="AW7" s="176"/>
      <c r="AX7" s="97"/>
      <c r="AY7" s="129"/>
      <c r="AZ7" s="130"/>
      <c r="BA7" s="176"/>
      <c r="BB7" s="176"/>
      <c r="BC7" s="175"/>
      <c r="BD7" s="184"/>
      <c r="BE7" s="184"/>
      <c r="BF7" s="176"/>
      <c r="BG7" s="176"/>
      <c r="BH7" s="175"/>
      <c r="BI7" s="184"/>
      <c r="BJ7" s="184"/>
      <c r="BK7" s="176"/>
      <c r="BL7" s="176"/>
      <c r="BM7" s="175"/>
      <c r="BN7" s="184"/>
      <c r="BO7" s="184"/>
      <c r="BP7" s="129"/>
      <c r="BQ7" s="129"/>
      <c r="BR7" s="130"/>
      <c r="BS7" s="97"/>
      <c r="BT7" s="97"/>
      <c r="BU7" s="97"/>
      <c r="BV7" s="129"/>
      <c r="BW7" s="129"/>
      <c r="BX7" s="129"/>
      <c r="BY7" s="97"/>
      <c r="BZ7" s="129"/>
      <c r="CA7" s="129"/>
      <c r="CB7" s="97"/>
      <c r="CC7" s="129"/>
      <c r="CD7" s="130"/>
      <c r="CE7" s="129"/>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x14ac:dyDescent="0.3">
      <c r="A8" s="309"/>
      <c r="B8" s="310"/>
      <c r="C8" s="310"/>
      <c r="D8" s="310"/>
      <c r="E8" s="335"/>
      <c r="F8" s="310"/>
      <c r="G8" s="310"/>
      <c r="H8" s="310"/>
      <c r="I8" s="176" t="s">
        <v>349</v>
      </c>
      <c r="J8" s="176" t="s">
        <v>311</v>
      </c>
      <c r="K8" s="310"/>
      <c r="L8" s="335"/>
      <c r="M8" s="309"/>
      <c r="N8" s="336"/>
      <c r="O8" s="333"/>
      <c r="P8" s="374"/>
      <c r="Q8" s="333">
        <f>IF(NOT(ISERROR(MATCH(P8,_xlfn.ANCHORARRAY(E19),0))),O21&amp;"Por favor no seleccionar los criterios de impacto",P8)</f>
        <v>0</v>
      </c>
      <c r="R8" s="336"/>
      <c r="S8" s="333"/>
      <c r="T8" s="334"/>
      <c r="U8" s="175">
        <v>4</v>
      </c>
      <c r="V8" s="178"/>
      <c r="W8" s="131" t="str">
        <f t="shared" si="0"/>
        <v/>
      </c>
      <c r="X8" s="131"/>
      <c r="Y8" s="131"/>
      <c r="Z8" s="131"/>
      <c r="AA8" s="131"/>
      <c r="AB8" s="179"/>
      <c r="AC8" s="179"/>
      <c r="AD8" s="95" t="str">
        <f t="shared" si="4"/>
        <v/>
      </c>
      <c r="AE8" s="179"/>
      <c r="AF8" s="179"/>
      <c r="AG8" s="179"/>
      <c r="AH8" s="145" t="str">
        <f>IFERROR(IF(AND(W7="Probabilidad",W8="Probabilidad"),(AJ7-(+AJ7*AD8)),IF(AND(W7="Impacto",W8="Probabilidad"),(AJ6-(+AJ6*AD8)),IF(W8="Impacto",AJ7,""))),"")</f>
        <v/>
      </c>
      <c r="AI8" s="128" t="str">
        <f t="shared" si="5"/>
        <v/>
      </c>
      <c r="AJ8" s="95" t="str">
        <f t="shared" si="6"/>
        <v/>
      </c>
      <c r="AK8" s="128" t="str">
        <f t="shared" si="7"/>
        <v/>
      </c>
      <c r="AL8" s="95" t="str">
        <f>IFERROR(IF(AND(W7="Impacto",W8="Impacto"),(AL7-(+AL7*AD8)),IF(AND(W7="Probabilidad",W8="Impacto"),(AL6-(+AL6*AD8)),IF(W8="Probabilidad",AL7,""))),"")</f>
        <v/>
      </c>
      <c r="AM8" s="96" t="str">
        <f t="shared" si="8"/>
        <v/>
      </c>
      <c r="AN8" s="318"/>
      <c r="AO8" s="176"/>
      <c r="AP8" s="175"/>
      <c r="AQ8" s="184"/>
      <c r="AR8" s="184"/>
      <c r="AS8" s="176"/>
      <c r="AT8" s="184"/>
      <c r="AU8" s="176"/>
      <c r="AV8" s="184"/>
      <c r="AW8" s="176"/>
      <c r="AX8" s="97"/>
      <c r="AY8" s="129"/>
      <c r="AZ8" s="130"/>
      <c r="BA8" s="176"/>
      <c r="BB8" s="176"/>
      <c r="BC8" s="175"/>
      <c r="BD8" s="184"/>
      <c r="BE8" s="184"/>
      <c r="BF8" s="176"/>
      <c r="BG8" s="176"/>
      <c r="BH8" s="175"/>
      <c r="BI8" s="184"/>
      <c r="BJ8" s="184"/>
      <c r="BK8" s="176"/>
      <c r="BL8" s="176"/>
      <c r="BM8" s="175"/>
      <c r="BN8" s="184"/>
      <c r="BO8" s="184"/>
      <c r="BP8" s="129"/>
      <c r="BQ8" s="129"/>
      <c r="BR8" s="130"/>
      <c r="BS8" s="97"/>
      <c r="BT8" s="97"/>
      <c r="BU8" s="97"/>
      <c r="BV8" s="129"/>
      <c r="BW8" s="129"/>
      <c r="BX8" s="129"/>
      <c r="BY8" s="97"/>
      <c r="BZ8" s="129"/>
      <c r="CA8" s="129"/>
      <c r="CB8" s="97"/>
      <c r="CC8" s="129"/>
      <c r="CD8" s="130"/>
      <c r="CE8" s="129"/>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x14ac:dyDescent="0.3">
      <c r="A9" s="309"/>
      <c r="B9" s="310"/>
      <c r="C9" s="310"/>
      <c r="D9" s="310"/>
      <c r="E9" s="335"/>
      <c r="F9" s="310"/>
      <c r="G9" s="310"/>
      <c r="H9" s="310"/>
      <c r="I9" s="176" t="s">
        <v>350</v>
      </c>
      <c r="J9" s="176" t="s">
        <v>351</v>
      </c>
      <c r="K9" s="310"/>
      <c r="L9" s="335"/>
      <c r="M9" s="309"/>
      <c r="N9" s="336"/>
      <c r="O9" s="333"/>
      <c r="P9" s="374"/>
      <c r="Q9" s="333">
        <f>IF(NOT(ISERROR(MATCH(P9,_xlfn.ANCHORARRAY(E20),0))),O22&amp;"Por favor no seleccionar los criterios de impacto",P9)</f>
        <v>0</v>
      </c>
      <c r="R9" s="336"/>
      <c r="S9" s="333"/>
      <c r="T9" s="334"/>
      <c r="U9" s="175">
        <v>5</v>
      </c>
      <c r="V9" s="178"/>
      <c r="W9" s="131" t="str">
        <f t="shared" si="0"/>
        <v/>
      </c>
      <c r="X9" s="131"/>
      <c r="Y9" s="131"/>
      <c r="Z9" s="131"/>
      <c r="AA9" s="131"/>
      <c r="AB9" s="179"/>
      <c r="AC9" s="179"/>
      <c r="AD9" s="95" t="str">
        <f t="shared" si="4"/>
        <v/>
      </c>
      <c r="AE9" s="179"/>
      <c r="AF9" s="179"/>
      <c r="AG9" s="179"/>
      <c r="AH9" s="145" t="str">
        <f>IFERROR(IF(AND(W8="Probabilidad",W9="Probabilidad"),(AJ8-(+AJ8*AD9)),IF(AND(W8="Impacto",W9="Probabilidad"),(AJ7-(+AJ7*AD9)),IF(W9="Impacto",AJ8,""))),"")</f>
        <v/>
      </c>
      <c r="AI9" s="128" t="str">
        <f t="shared" si="5"/>
        <v/>
      </c>
      <c r="AJ9" s="95" t="str">
        <f t="shared" si="6"/>
        <v/>
      </c>
      <c r="AK9" s="128" t="str">
        <f t="shared" si="7"/>
        <v/>
      </c>
      <c r="AL9" s="95" t="str">
        <f>IFERROR(IF(AND(W8="Impacto",W9="Impacto"),(AL8-(+AL8*AD9)),IF(AND(W8="Probabilidad",W9="Impacto"),(AL7-(+AL7*AD9)),IF(W9="Probabilidad",AL8,""))),"")</f>
        <v/>
      </c>
      <c r="AM9" s="96" t="str">
        <f t="shared" si="8"/>
        <v/>
      </c>
      <c r="AN9" s="318"/>
      <c r="AO9" s="176"/>
      <c r="AP9" s="175"/>
      <c r="AQ9" s="184"/>
      <c r="AR9" s="184"/>
      <c r="AS9" s="176"/>
      <c r="AT9" s="184"/>
      <c r="AU9" s="176"/>
      <c r="AV9" s="184"/>
      <c r="AW9" s="176"/>
      <c r="AX9" s="97"/>
      <c r="AY9" s="129"/>
      <c r="AZ9" s="130"/>
      <c r="BA9" s="176"/>
      <c r="BB9" s="176"/>
      <c r="BC9" s="175"/>
      <c r="BD9" s="184"/>
      <c r="BE9" s="184"/>
      <c r="BF9" s="176"/>
      <c r="BG9" s="176"/>
      <c r="BH9" s="175"/>
      <c r="BI9" s="184"/>
      <c r="BJ9" s="184"/>
      <c r="BK9" s="176"/>
      <c r="BL9" s="176"/>
      <c r="BM9" s="175"/>
      <c r="BN9" s="184"/>
      <c r="BO9" s="184"/>
      <c r="BP9" s="129"/>
      <c r="BQ9" s="129"/>
      <c r="BR9" s="130"/>
      <c r="BS9" s="97"/>
      <c r="BT9" s="97"/>
      <c r="BU9" s="97"/>
      <c r="BV9" s="129"/>
      <c r="BW9" s="129"/>
      <c r="BX9" s="129"/>
      <c r="BY9" s="97"/>
      <c r="BZ9" s="129"/>
      <c r="CA9" s="129"/>
      <c r="CB9" s="97"/>
      <c r="CC9" s="129"/>
      <c r="CD9" s="130"/>
      <c r="CE9" s="129"/>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15.75" customHeight="1" x14ac:dyDescent="0.3">
      <c r="A10" s="309"/>
      <c r="B10" s="310"/>
      <c r="C10" s="310"/>
      <c r="D10" s="310"/>
      <c r="E10" s="335"/>
      <c r="F10" s="310"/>
      <c r="G10" s="310"/>
      <c r="H10" s="310"/>
      <c r="I10" s="176"/>
      <c r="J10" s="176"/>
      <c r="K10" s="310"/>
      <c r="L10" s="335"/>
      <c r="M10" s="309"/>
      <c r="N10" s="336"/>
      <c r="O10" s="333"/>
      <c r="P10" s="374"/>
      <c r="Q10" s="333">
        <f>IF(NOT(ISERROR(MATCH(P10,_xlfn.ANCHORARRAY(E21),0))),O23&amp;"Por favor no seleccionar los criterios de impacto",P10)</f>
        <v>0</v>
      </c>
      <c r="R10" s="336"/>
      <c r="S10" s="333"/>
      <c r="T10" s="334"/>
      <c r="U10" s="175">
        <v>6</v>
      </c>
      <c r="V10" s="178"/>
      <c r="W10" s="131" t="str">
        <f t="shared" si="0"/>
        <v/>
      </c>
      <c r="X10" s="131"/>
      <c r="Y10" s="131"/>
      <c r="Z10" s="131"/>
      <c r="AA10" s="131"/>
      <c r="AB10" s="179"/>
      <c r="AC10" s="179"/>
      <c r="AD10" s="95" t="str">
        <f t="shared" si="4"/>
        <v/>
      </c>
      <c r="AE10" s="179"/>
      <c r="AF10" s="179"/>
      <c r="AG10" s="179"/>
      <c r="AH10" s="145" t="str">
        <f>IFERROR(IF(AND(W9="Probabilidad",W10="Probabilidad"),(AJ9-(+AJ9*AD10)),IF(AND(W9="Impacto",W10="Probabilidad"),(AJ8-(+AJ8*AD10)),IF(W10="Impacto",AJ9,""))),"")</f>
        <v/>
      </c>
      <c r="AI10" s="128" t="str">
        <f t="shared" si="5"/>
        <v/>
      </c>
      <c r="AJ10" s="95" t="str">
        <f t="shared" si="6"/>
        <v/>
      </c>
      <c r="AK10" s="128" t="str">
        <f t="shared" si="7"/>
        <v/>
      </c>
      <c r="AL10" s="95" t="str">
        <f>IFERROR(IF(AND(W9="Impacto",W10="Impacto"),(AL9-(+AL9*AD10)),IF(AND(W9="Probabilidad",W10="Impacto"),(AL8-(+AL8*AD10)),IF(W10="Probabilidad",AL9,""))),"")</f>
        <v/>
      </c>
      <c r="AM10" s="96" t="str">
        <f t="shared" si="8"/>
        <v/>
      </c>
      <c r="AN10" s="319"/>
      <c r="AO10" s="176"/>
      <c r="AP10" s="175"/>
      <c r="AQ10" s="184"/>
      <c r="AR10" s="184"/>
      <c r="AS10" s="176"/>
      <c r="AT10" s="184"/>
      <c r="AU10" s="176"/>
      <c r="AV10" s="184"/>
      <c r="AW10" s="176"/>
      <c r="AX10" s="97"/>
      <c r="AY10" s="129"/>
      <c r="AZ10" s="130"/>
      <c r="BA10" s="176"/>
      <c r="BB10" s="176"/>
      <c r="BC10" s="175"/>
      <c r="BD10" s="184"/>
      <c r="BE10" s="184"/>
      <c r="BF10" s="176"/>
      <c r="BG10" s="176"/>
      <c r="BH10" s="175"/>
      <c r="BI10" s="184"/>
      <c r="BJ10" s="184"/>
      <c r="BK10" s="176"/>
      <c r="BL10" s="176"/>
      <c r="BM10" s="175"/>
      <c r="BN10" s="184"/>
      <c r="BO10" s="184"/>
      <c r="BP10" s="129"/>
      <c r="BQ10" s="129"/>
      <c r="BR10" s="130"/>
      <c r="BS10" s="97"/>
      <c r="BT10" s="97"/>
      <c r="BU10" s="97"/>
      <c r="BV10" s="129"/>
      <c r="BW10" s="129"/>
      <c r="BX10" s="129"/>
      <c r="BY10" s="97"/>
      <c r="BZ10" s="129"/>
      <c r="CA10" s="129"/>
      <c r="CB10" s="97"/>
      <c r="CC10" s="129"/>
      <c r="CD10" s="130"/>
      <c r="CE10" s="129"/>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x14ac:dyDescent="0.3">
      <c r="A11" s="309">
        <v>2</v>
      </c>
      <c r="B11" s="310"/>
      <c r="C11" s="310"/>
      <c r="D11" s="310"/>
      <c r="E11" s="335"/>
      <c r="F11" s="310"/>
      <c r="G11" s="310"/>
      <c r="H11" s="310"/>
      <c r="I11" s="176"/>
      <c r="J11" s="176"/>
      <c r="K11" s="310"/>
      <c r="L11" s="335"/>
      <c r="M11" s="309"/>
      <c r="N11" s="336" t="str">
        <f>IF(M11&lt;=0,"",IF(M11&lt;=2,"Muy Baja",IF(M11&lt;=24,"Baja",IF(M11&lt;=500,"Media",IF(M11&lt;=5000,"Alta","Muy Alta")))))</f>
        <v/>
      </c>
      <c r="O11" s="333" t="str">
        <f>IF(N11="","",IF(N11="Muy Baja",0.2,IF(N11="Baja",0.4,IF(N11="Media",0.6,IF(N11="Alta",0.8,IF(N11="Muy Alta",1,))))))</f>
        <v/>
      </c>
      <c r="P11" s="374"/>
      <c r="Q11" s="333">
        <f ca="1">IF(NOT(ISERROR(MATCH(P11,'Tabla Impacto'!$B$221:$B$223,0))),'Tabla Impacto'!$F$223&amp;"Por favor no seleccionar los criterios de impacto(Afectación Económica o presupuestal y Pérdida Reputacional)",P11)</f>
        <v>0</v>
      </c>
      <c r="R11" s="336" t="str">
        <f ca="1">IF(OR(Q11='Tabla Impacto'!$C$11,Q11='Tabla Impacto'!$D$11),"Leve",IF(OR(Q11='Tabla Impacto'!$C$12,Q11='Tabla Impacto'!$D$12),"Menor",IF(OR(Q11='Tabla Impacto'!$C$13,Q11='Tabla Impacto'!$D$13),"Moderado",IF(OR(Q11='Tabla Impacto'!$C$14,Q11='Tabla Impacto'!$D$14),"Mayor",IF(OR(Q11='Tabla Impacto'!$C$15,Q11='Tabla Impacto'!$D$15),"Catastrófico","")))))</f>
        <v/>
      </c>
      <c r="S11" s="333" t="str">
        <f ca="1">IF(R11="","",IF(R11="Leve",0.2,IF(R11="Menor",0.4,IF(R11="Moderado",0.6,IF(R11="Mayor",0.8,IF(R11="Catastrófico",1,))))))</f>
        <v/>
      </c>
      <c r="T11" s="334"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5">
        <v>1</v>
      </c>
      <c r="V11" s="178"/>
      <c r="W11" s="131" t="str">
        <f t="shared" si="0"/>
        <v/>
      </c>
      <c r="X11" s="131"/>
      <c r="Y11" s="131"/>
      <c r="Z11" s="131"/>
      <c r="AA11" s="131"/>
      <c r="AB11" s="179"/>
      <c r="AC11" s="179"/>
      <c r="AD11" s="95" t="str">
        <f t="shared" si="4"/>
        <v/>
      </c>
      <c r="AE11" s="179"/>
      <c r="AF11" s="179"/>
      <c r="AG11" s="179"/>
      <c r="AH11" s="146" t="str">
        <f>IFERROR(IF(W11="Probabilidad",(O11-(+O11*AD11)),IF(W11="Impacto",O11,"")),"")</f>
        <v/>
      </c>
      <c r="AI11" s="128" t="str">
        <f>IFERROR(IF(AH11="","",IF(AH11&lt;=0.2,"Muy Baja",IF(AH11&lt;=0.4,"Baja",IF(AH11&lt;=0.6,"Media",IF(AH11&lt;=0.8,"Alta","Muy Alta"))))),"")</f>
        <v/>
      </c>
      <c r="AJ11" s="95" t="str">
        <f t="shared" si="6"/>
        <v/>
      </c>
      <c r="AK11" s="128" t="str">
        <f>IFERROR(IF(AL11="","",IF(AL11&lt;=0.2,"Leve",IF(AL11&lt;=0.4,"Menor",IF(AL11&lt;=0.6,"Moderado",IF(AL11&lt;=0.8,"Mayor","Catastrófico"))))),"")</f>
        <v/>
      </c>
      <c r="AL11" s="95" t="str">
        <f>IFERROR(IF(W11="Impacto",(S11-(+S11*AD11)),IF(W11="Probabilidad",S11,"")),"")</f>
        <v/>
      </c>
      <c r="AM11" s="96" t="str">
        <f t="shared" si="8"/>
        <v/>
      </c>
      <c r="AN11" s="317"/>
      <c r="AO11" s="176"/>
      <c r="AP11" s="175"/>
      <c r="AQ11" s="184"/>
      <c r="AR11" s="184"/>
      <c r="AS11" s="176"/>
      <c r="AT11" s="184"/>
      <c r="AU11" s="176"/>
      <c r="AV11" s="184"/>
      <c r="AW11" s="176"/>
      <c r="AX11" s="97"/>
      <c r="AY11" s="129"/>
      <c r="AZ11" s="130"/>
      <c r="BA11" s="176"/>
      <c r="BB11" s="176"/>
      <c r="BC11" s="175"/>
      <c r="BD11" s="184"/>
      <c r="BE11" s="184"/>
      <c r="BF11" s="176"/>
      <c r="BG11" s="176"/>
      <c r="BH11" s="175"/>
      <c r="BI11" s="184"/>
      <c r="BJ11" s="184"/>
      <c r="BK11" s="176"/>
      <c r="BL11" s="176"/>
      <c r="BM11" s="175"/>
      <c r="BN11" s="184"/>
      <c r="BO11" s="184"/>
      <c r="BP11" s="129"/>
      <c r="BQ11" s="129"/>
      <c r="BR11" s="130"/>
      <c r="BS11" s="97"/>
      <c r="BT11" s="97"/>
      <c r="BU11" s="97"/>
      <c r="BV11" s="129"/>
      <c r="BW11" s="129"/>
      <c r="BX11" s="129"/>
      <c r="BY11" s="97"/>
      <c r="BZ11" s="129"/>
      <c r="CA11" s="129"/>
      <c r="CB11" s="97"/>
      <c r="CC11" s="129"/>
      <c r="CD11" s="130"/>
      <c r="CE11" s="129"/>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x14ac:dyDescent="0.3">
      <c r="A12" s="309"/>
      <c r="B12" s="310"/>
      <c r="C12" s="310"/>
      <c r="D12" s="310"/>
      <c r="E12" s="335"/>
      <c r="F12" s="310"/>
      <c r="G12" s="310"/>
      <c r="H12" s="310"/>
      <c r="I12" s="176"/>
      <c r="J12" s="176"/>
      <c r="K12" s="310"/>
      <c r="L12" s="335"/>
      <c r="M12" s="309"/>
      <c r="N12" s="336"/>
      <c r="O12" s="333"/>
      <c r="P12" s="374"/>
      <c r="Q12" s="333">
        <f t="shared" ref="Q12:Q16" si="9">IF(NOT(ISERROR(MATCH(P12,_xlfn.ANCHORARRAY(E23),0))),O25&amp;"Por favor no seleccionar los criterios de impacto",P12)</f>
        <v>0</v>
      </c>
      <c r="R12" s="336"/>
      <c r="S12" s="333"/>
      <c r="T12" s="334"/>
      <c r="U12" s="175">
        <v>2</v>
      </c>
      <c r="V12" s="178"/>
      <c r="W12" s="131" t="str">
        <f t="shared" si="0"/>
        <v/>
      </c>
      <c r="X12" s="131"/>
      <c r="Y12" s="131"/>
      <c r="Z12" s="131"/>
      <c r="AA12" s="131"/>
      <c r="AB12" s="179"/>
      <c r="AC12" s="179"/>
      <c r="AD12" s="95" t="str">
        <f t="shared" si="4"/>
        <v/>
      </c>
      <c r="AE12" s="179"/>
      <c r="AF12" s="179"/>
      <c r="AG12" s="179"/>
      <c r="AH12" s="146" t="str">
        <f>IFERROR(IF(AND(W11="Probabilidad",W12="Probabilidad"),(AJ11-(+AJ11*AD12)),IF(W12="Probabilidad",(O11-(+O11*AD12)),IF(W12="Impacto",AJ11,""))),"")</f>
        <v/>
      </c>
      <c r="AI12" s="128" t="str">
        <f t="shared" si="5"/>
        <v/>
      </c>
      <c r="AJ12" s="95" t="str">
        <f t="shared" si="6"/>
        <v/>
      </c>
      <c r="AK12" s="128" t="str">
        <f t="shared" si="7"/>
        <v/>
      </c>
      <c r="AL12" s="95" t="str">
        <f>IFERROR(IF(AND(W11="Impacto",W12="Impacto"),(AL5-(+AL5*AD12)),IF(W12="Impacto",($S$11-(+$S$11*AD12)),IF(W12="Probabilidad",AL5,""))),"")</f>
        <v/>
      </c>
      <c r="AM12" s="96" t="str">
        <f t="shared" si="8"/>
        <v/>
      </c>
      <c r="AN12" s="318"/>
      <c r="AO12" s="176"/>
      <c r="AP12" s="175"/>
      <c r="AQ12" s="184"/>
      <c r="AR12" s="184"/>
      <c r="AS12" s="176"/>
      <c r="AT12" s="184"/>
      <c r="AU12" s="176"/>
      <c r="AV12" s="184"/>
      <c r="AW12" s="176"/>
      <c r="AX12" s="97"/>
      <c r="AY12" s="129"/>
      <c r="AZ12" s="130"/>
      <c r="BA12" s="176"/>
      <c r="BB12" s="176"/>
      <c r="BC12" s="175"/>
      <c r="BD12" s="184"/>
      <c r="BE12" s="184"/>
      <c r="BF12" s="176"/>
      <c r="BG12" s="176"/>
      <c r="BH12" s="175"/>
      <c r="BI12" s="184"/>
      <c r="BJ12" s="184"/>
      <c r="BK12" s="176"/>
      <c r="BL12" s="176"/>
      <c r="BM12" s="175"/>
      <c r="BN12" s="184"/>
      <c r="BO12" s="184"/>
      <c r="BP12" s="129"/>
      <c r="BQ12" s="129"/>
      <c r="BR12" s="130"/>
      <c r="BS12" s="97"/>
      <c r="BT12" s="97"/>
      <c r="BU12" s="97"/>
      <c r="BV12" s="129"/>
      <c r="BW12" s="129"/>
      <c r="BX12" s="129"/>
      <c r="BY12" s="97"/>
      <c r="BZ12" s="129"/>
      <c r="CA12" s="129"/>
      <c r="CB12" s="97"/>
      <c r="CC12" s="129"/>
      <c r="CD12" s="130"/>
      <c r="CE12" s="129"/>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x14ac:dyDescent="0.3">
      <c r="A13" s="309"/>
      <c r="B13" s="310"/>
      <c r="C13" s="310"/>
      <c r="D13" s="310"/>
      <c r="E13" s="335"/>
      <c r="F13" s="310"/>
      <c r="G13" s="310"/>
      <c r="H13" s="310"/>
      <c r="I13" s="176"/>
      <c r="J13" s="176"/>
      <c r="K13" s="310"/>
      <c r="L13" s="335"/>
      <c r="M13" s="309"/>
      <c r="N13" s="336"/>
      <c r="O13" s="333"/>
      <c r="P13" s="374"/>
      <c r="Q13" s="333">
        <f t="shared" si="9"/>
        <v>0</v>
      </c>
      <c r="R13" s="336"/>
      <c r="S13" s="333"/>
      <c r="T13" s="334"/>
      <c r="U13" s="175">
        <v>3</v>
      </c>
      <c r="V13" s="180"/>
      <c r="W13" s="131" t="str">
        <f t="shared" si="0"/>
        <v/>
      </c>
      <c r="X13" s="131"/>
      <c r="Y13" s="131"/>
      <c r="Z13" s="131"/>
      <c r="AA13" s="131"/>
      <c r="AB13" s="179"/>
      <c r="AC13" s="179"/>
      <c r="AD13" s="95" t="str">
        <f t="shared" si="4"/>
        <v/>
      </c>
      <c r="AE13" s="179"/>
      <c r="AF13" s="179"/>
      <c r="AG13" s="179"/>
      <c r="AH13" s="146" t="str">
        <f>IFERROR(IF(AND(W12="Probabilidad",W13="Probabilidad"),(AJ12-(+AJ12*AD13)),IF(AND(W12="Impacto",W13="Probabilidad"),(AJ11-(+AJ11*AD13)),IF(W13="Impacto",AJ12,""))),"")</f>
        <v/>
      </c>
      <c r="AI13" s="128" t="str">
        <f t="shared" si="5"/>
        <v/>
      </c>
      <c r="AJ13" s="95" t="str">
        <f t="shared" si="6"/>
        <v/>
      </c>
      <c r="AK13" s="128" t="str">
        <f t="shared" si="7"/>
        <v/>
      </c>
      <c r="AL13" s="95" t="str">
        <f>IFERROR(IF(AND(W12="Impacto",W13="Impacto"),(AL12-(+AL12*AD13)),IF(AND(W12="Probabilidad",W13="Impacto"),(AL11-(+AL11*AD13)),IF(W13="Probabilidad",AL12,""))),"")</f>
        <v/>
      </c>
      <c r="AM13" s="96" t="str">
        <f t="shared" si="8"/>
        <v/>
      </c>
      <c r="AN13" s="318"/>
      <c r="AO13" s="176"/>
      <c r="AP13" s="175"/>
      <c r="AQ13" s="184"/>
      <c r="AR13" s="184"/>
      <c r="AS13" s="176"/>
      <c r="AT13" s="184"/>
      <c r="AU13" s="176"/>
      <c r="AV13" s="184"/>
      <c r="AW13" s="176"/>
      <c r="AX13" s="97"/>
      <c r="AY13" s="129"/>
      <c r="AZ13" s="130"/>
      <c r="BA13" s="176"/>
      <c r="BB13" s="176"/>
      <c r="BC13" s="175"/>
      <c r="BD13" s="184"/>
      <c r="BE13" s="184"/>
      <c r="BF13" s="176"/>
      <c r="BG13" s="176"/>
      <c r="BH13" s="175"/>
      <c r="BI13" s="184"/>
      <c r="BJ13" s="184"/>
      <c r="BK13" s="176"/>
      <c r="BL13" s="176"/>
      <c r="BM13" s="175"/>
      <c r="BN13" s="184"/>
      <c r="BO13" s="184"/>
      <c r="BP13" s="129"/>
      <c r="BQ13" s="129"/>
      <c r="BR13" s="130"/>
      <c r="BS13" s="97"/>
      <c r="BT13" s="97"/>
      <c r="BU13" s="97"/>
      <c r="BV13" s="129"/>
      <c r="BW13" s="129"/>
      <c r="BX13" s="129"/>
      <c r="BY13" s="97"/>
      <c r="BZ13" s="129"/>
      <c r="CA13" s="129"/>
      <c r="CB13" s="97"/>
      <c r="CC13" s="129"/>
      <c r="CD13" s="130"/>
      <c r="CE13" s="129"/>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x14ac:dyDescent="0.3">
      <c r="A14" s="309"/>
      <c r="B14" s="310"/>
      <c r="C14" s="310"/>
      <c r="D14" s="310"/>
      <c r="E14" s="335"/>
      <c r="F14" s="310"/>
      <c r="G14" s="310"/>
      <c r="H14" s="310"/>
      <c r="I14" s="176"/>
      <c r="J14" s="176"/>
      <c r="K14" s="310"/>
      <c r="L14" s="335"/>
      <c r="M14" s="309"/>
      <c r="N14" s="336"/>
      <c r="O14" s="333"/>
      <c r="P14" s="374"/>
      <c r="Q14" s="333">
        <f t="shared" si="9"/>
        <v>0</v>
      </c>
      <c r="R14" s="336"/>
      <c r="S14" s="333"/>
      <c r="T14" s="334"/>
      <c r="U14" s="175">
        <v>4</v>
      </c>
      <c r="V14" s="178"/>
      <c r="W14" s="131" t="str">
        <f t="shared" si="0"/>
        <v/>
      </c>
      <c r="X14" s="131"/>
      <c r="Y14" s="131"/>
      <c r="Z14" s="131"/>
      <c r="AA14" s="131"/>
      <c r="AB14" s="179"/>
      <c r="AC14" s="179"/>
      <c r="AD14" s="95" t="str">
        <f t="shared" si="4"/>
        <v/>
      </c>
      <c r="AE14" s="179"/>
      <c r="AF14" s="179"/>
      <c r="AG14" s="179"/>
      <c r="AH14" s="146" t="str">
        <f>IFERROR(IF(AND(W13="Probabilidad",W14="Probabilidad"),(AJ13-(+AJ13*AD14)),IF(AND(W13="Impacto",W14="Probabilidad"),(AJ12-(+AJ12*AD14)),IF(W14="Impacto",AJ13,""))),"")</f>
        <v/>
      </c>
      <c r="AI14" s="128" t="str">
        <f t="shared" si="5"/>
        <v/>
      </c>
      <c r="AJ14" s="95" t="str">
        <f t="shared" si="6"/>
        <v/>
      </c>
      <c r="AK14" s="128" t="str">
        <f t="shared" si="7"/>
        <v/>
      </c>
      <c r="AL14" s="95" t="str">
        <f>IFERROR(IF(AND(W13="Impacto",W14="Impacto"),(AL13-(+AL13*AD14)),IF(AND(W13="Probabilidad",W14="Impacto"),(AL12-(+AL12*AD14)),IF(W14="Probabilidad",AL13,""))),"")</f>
        <v/>
      </c>
      <c r="AM14" s="96" t="str">
        <f t="shared" si="8"/>
        <v/>
      </c>
      <c r="AN14" s="318"/>
      <c r="AO14" s="176"/>
      <c r="AP14" s="175"/>
      <c r="AQ14" s="184"/>
      <c r="AR14" s="184"/>
      <c r="AS14" s="176"/>
      <c r="AT14" s="184"/>
      <c r="AU14" s="176"/>
      <c r="AV14" s="184"/>
      <c r="AW14" s="176"/>
      <c r="AX14" s="97"/>
      <c r="AY14" s="129"/>
      <c r="AZ14" s="130"/>
      <c r="BA14" s="176"/>
      <c r="BB14" s="176"/>
      <c r="BC14" s="175"/>
      <c r="BD14" s="184"/>
      <c r="BE14" s="184"/>
      <c r="BF14" s="176"/>
      <c r="BG14" s="176"/>
      <c r="BH14" s="175"/>
      <c r="BI14" s="184"/>
      <c r="BJ14" s="184"/>
      <c r="BK14" s="176"/>
      <c r="BL14" s="176"/>
      <c r="BM14" s="175"/>
      <c r="BN14" s="184"/>
      <c r="BO14" s="184"/>
      <c r="BP14" s="129"/>
      <c r="BQ14" s="129"/>
      <c r="BR14" s="130"/>
      <c r="BS14" s="97"/>
      <c r="BT14" s="97"/>
      <c r="BU14" s="97"/>
      <c r="BV14" s="129"/>
      <c r="BW14" s="129"/>
      <c r="BX14" s="129"/>
      <c r="BY14" s="97"/>
      <c r="BZ14" s="129"/>
      <c r="CA14" s="129"/>
      <c r="CB14" s="97"/>
      <c r="CC14" s="129"/>
      <c r="CD14" s="130"/>
      <c r="CE14" s="129"/>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x14ac:dyDescent="0.3">
      <c r="A15" s="309"/>
      <c r="B15" s="310"/>
      <c r="C15" s="310"/>
      <c r="D15" s="310"/>
      <c r="E15" s="335"/>
      <c r="F15" s="310"/>
      <c r="G15" s="310"/>
      <c r="H15" s="310"/>
      <c r="I15" s="176"/>
      <c r="J15" s="176"/>
      <c r="K15" s="310"/>
      <c r="L15" s="335"/>
      <c r="M15" s="309"/>
      <c r="N15" s="336"/>
      <c r="O15" s="333"/>
      <c r="P15" s="374"/>
      <c r="Q15" s="333">
        <f t="shared" si="9"/>
        <v>0</v>
      </c>
      <c r="R15" s="336"/>
      <c r="S15" s="333"/>
      <c r="T15" s="334"/>
      <c r="U15" s="175">
        <v>5</v>
      </c>
      <c r="V15" s="178"/>
      <c r="W15" s="131" t="str">
        <f t="shared" si="0"/>
        <v/>
      </c>
      <c r="X15" s="131"/>
      <c r="Y15" s="131"/>
      <c r="Z15" s="131"/>
      <c r="AA15" s="131"/>
      <c r="AB15" s="179"/>
      <c r="AC15" s="179"/>
      <c r="AD15" s="95" t="str">
        <f t="shared" si="4"/>
        <v/>
      </c>
      <c r="AE15" s="179"/>
      <c r="AF15" s="179"/>
      <c r="AG15" s="179"/>
      <c r="AH15" s="146" t="str">
        <f>IFERROR(IF(AND(W14="Probabilidad",W15="Probabilidad"),(AJ14-(+AJ14*AD15)),IF(AND(W14="Impacto",W15="Probabilidad"),(AJ13-(+AJ13*AD15)),IF(W15="Impacto",AJ14,""))),"")</f>
        <v/>
      </c>
      <c r="AI15" s="128" t="str">
        <f t="shared" si="5"/>
        <v/>
      </c>
      <c r="AJ15" s="95" t="str">
        <f t="shared" si="6"/>
        <v/>
      </c>
      <c r="AK15" s="128" t="str">
        <f t="shared" si="7"/>
        <v/>
      </c>
      <c r="AL15" s="95" t="str">
        <f>IFERROR(IF(AND(W14="Impacto",W15="Impacto"),(AL14-(+AL14*AD15)),IF(AND(W14="Probabilidad",W15="Impacto"),(AL13-(+AL13*AD15)),IF(W15="Probabilidad",AL14,""))),"")</f>
        <v/>
      </c>
      <c r="AM15" s="96" t="str">
        <f t="shared" si="8"/>
        <v/>
      </c>
      <c r="AN15" s="318"/>
      <c r="AO15" s="176"/>
      <c r="AP15" s="175"/>
      <c r="AQ15" s="184"/>
      <c r="AR15" s="184"/>
      <c r="AS15" s="176"/>
      <c r="AT15" s="184"/>
      <c r="AU15" s="176"/>
      <c r="AV15" s="184"/>
      <c r="AW15" s="176"/>
      <c r="AX15" s="97"/>
      <c r="AY15" s="129"/>
      <c r="AZ15" s="130"/>
      <c r="BA15" s="176"/>
      <c r="BB15" s="176"/>
      <c r="BC15" s="175"/>
      <c r="BD15" s="184"/>
      <c r="BE15" s="184"/>
      <c r="BF15" s="176"/>
      <c r="BG15" s="176"/>
      <c r="BH15" s="175"/>
      <c r="BI15" s="184"/>
      <c r="BJ15" s="184"/>
      <c r="BK15" s="176"/>
      <c r="BL15" s="176"/>
      <c r="BM15" s="175"/>
      <c r="BN15" s="184"/>
      <c r="BO15" s="184"/>
      <c r="BP15" s="129"/>
      <c r="BQ15" s="129"/>
      <c r="BR15" s="130"/>
      <c r="BS15" s="97"/>
      <c r="BT15" s="97"/>
      <c r="BU15" s="97"/>
      <c r="BV15" s="129"/>
      <c r="BW15" s="129"/>
      <c r="BX15" s="129"/>
      <c r="BY15" s="97"/>
      <c r="BZ15" s="129"/>
      <c r="CA15" s="129"/>
      <c r="CB15" s="97"/>
      <c r="CC15" s="129"/>
      <c r="CD15" s="130"/>
      <c r="CE15" s="129"/>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x14ac:dyDescent="0.3">
      <c r="A16" s="309"/>
      <c r="B16" s="310"/>
      <c r="C16" s="310"/>
      <c r="D16" s="310"/>
      <c r="E16" s="335"/>
      <c r="F16" s="310"/>
      <c r="G16" s="310"/>
      <c r="H16" s="310"/>
      <c r="I16" s="176"/>
      <c r="J16" s="176"/>
      <c r="K16" s="310"/>
      <c r="L16" s="335"/>
      <c r="M16" s="309"/>
      <c r="N16" s="336"/>
      <c r="O16" s="333"/>
      <c r="P16" s="374"/>
      <c r="Q16" s="333">
        <f t="shared" si="9"/>
        <v>0</v>
      </c>
      <c r="R16" s="336"/>
      <c r="S16" s="333"/>
      <c r="T16" s="334"/>
      <c r="U16" s="175">
        <v>6</v>
      </c>
      <c r="V16" s="178"/>
      <c r="W16" s="131" t="str">
        <f t="shared" si="0"/>
        <v/>
      </c>
      <c r="X16" s="131"/>
      <c r="Y16" s="131"/>
      <c r="Z16" s="131"/>
      <c r="AA16" s="131"/>
      <c r="AB16" s="179"/>
      <c r="AC16" s="179"/>
      <c r="AD16" s="95" t="str">
        <f t="shared" si="4"/>
        <v/>
      </c>
      <c r="AE16" s="179"/>
      <c r="AF16" s="179"/>
      <c r="AG16" s="179"/>
      <c r="AH16" s="146" t="str">
        <f>IFERROR(IF(AND(W15="Probabilidad",W16="Probabilidad"),(AJ15-(+AJ15*AD16)),IF(AND(W15="Impacto",W16="Probabilidad"),(AJ14-(+AJ14*AD16)),IF(W16="Impacto",AJ15,""))),"")</f>
        <v/>
      </c>
      <c r="AI16" s="128" t="str">
        <f t="shared" si="5"/>
        <v/>
      </c>
      <c r="AJ16" s="95" t="str">
        <f t="shared" si="6"/>
        <v/>
      </c>
      <c r="AK16" s="128" t="str">
        <f t="shared" si="7"/>
        <v/>
      </c>
      <c r="AL16" s="95" t="str">
        <f>IFERROR(IF(AND(W15="Impacto",W16="Impacto"),(AL15-(+AL15*AD16)),IF(AND(W15="Probabilidad",W16="Impacto"),(AL14-(+AL14*AD16)),IF(W16="Probabilidad",AL15,""))),"")</f>
        <v/>
      </c>
      <c r="AM16" s="96" t="str">
        <f t="shared" si="8"/>
        <v/>
      </c>
      <c r="AN16" s="319"/>
      <c r="AO16" s="176"/>
      <c r="AP16" s="175"/>
      <c r="AQ16" s="184"/>
      <c r="AR16" s="184"/>
      <c r="AS16" s="176"/>
      <c r="AT16" s="184"/>
      <c r="AU16" s="176"/>
      <c r="AV16" s="184"/>
      <c r="AW16" s="176"/>
      <c r="AX16" s="97"/>
      <c r="AY16" s="129"/>
      <c r="AZ16" s="130"/>
      <c r="BA16" s="176"/>
      <c r="BB16" s="176"/>
      <c r="BC16" s="175"/>
      <c r="BD16" s="184"/>
      <c r="BE16" s="184"/>
      <c r="BF16" s="176"/>
      <c r="BG16" s="176"/>
      <c r="BH16" s="175"/>
      <c r="BI16" s="184"/>
      <c r="BJ16" s="184"/>
      <c r="BK16" s="176"/>
      <c r="BL16" s="176"/>
      <c r="BM16" s="175"/>
      <c r="BN16" s="184"/>
      <c r="BO16" s="184"/>
      <c r="BP16" s="129"/>
      <c r="BQ16" s="129"/>
      <c r="BR16" s="130"/>
      <c r="BS16" s="97"/>
      <c r="BT16" s="97"/>
      <c r="BU16" s="97"/>
      <c r="BV16" s="129"/>
      <c r="BW16" s="129"/>
      <c r="BX16" s="129"/>
      <c r="BY16" s="97"/>
      <c r="BZ16" s="129"/>
      <c r="CA16" s="129"/>
      <c r="CB16" s="97"/>
      <c r="CC16" s="129"/>
      <c r="CD16" s="130"/>
      <c r="CE16" s="129"/>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x14ac:dyDescent="0.3">
      <c r="A17" s="309">
        <v>3</v>
      </c>
      <c r="B17" s="310"/>
      <c r="C17" s="310"/>
      <c r="D17" s="310"/>
      <c r="E17" s="335"/>
      <c r="F17" s="310"/>
      <c r="G17" s="310"/>
      <c r="H17" s="310"/>
      <c r="I17" s="176"/>
      <c r="J17" s="176"/>
      <c r="K17" s="310"/>
      <c r="L17" s="335"/>
      <c r="M17" s="309"/>
      <c r="N17" s="336" t="str">
        <f>IF(M17&lt;=0,"",IF(M17&lt;=2,"Muy Baja",IF(M17&lt;=24,"Baja",IF(M17&lt;=500,"Media",IF(M17&lt;=5000,"Alta","Muy Alta")))))</f>
        <v/>
      </c>
      <c r="O17" s="333" t="str">
        <f>IF(N17="","",IF(N17="Muy Baja",0.2,IF(N17="Baja",0.4,IF(N17="Media",0.6,IF(N17="Alta",0.8,IF(N17="Muy Alta",1,))))))</f>
        <v/>
      </c>
      <c r="P17" s="374"/>
      <c r="Q17" s="333">
        <f ca="1">IF(NOT(ISERROR(MATCH(P17,'Tabla Impacto'!$B$221:$B$223,0))),'Tabla Impacto'!$F$223&amp;"Por favor no seleccionar los criterios de impacto(Afectación Económica o presupuestal y Pérdida Reputacional)",P17)</f>
        <v>0</v>
      </c>
      <c r="R17" s="336" t="str">
        <f ca="1">IF(OR(Q17='Tabla Impacto'!$C$11,Q17='Tabla Impacto'!$D$11),"Leve",IF(OR(Q17='Tabla Impacto'!$C$12,Q17='Tabla Impacto'!$D$12),"Menor",IF(OR(Q17='Tabla Impacto'!$C$13,Q17='Tabla Impacto'!$D$13),"Moderado",IF(OR(Q17='Tabla Impacto'!$C$14,Q17='Tabla Impacto'!$D$14),"Mayor",IF(OR(Q17='Tabla Impacto'!$C$15,Q17='Tabla Impacto'!$D$15),"Catastrófico","")))))</f>
        <v/>
      </c>
      <c r="S17" s="333" t="str">
        <f ca="1">IF(R17="","",IF(R17="Leve",0.2,IF(R17="Menor",0.4,IF(R17="Moderado",0.6,IF(R17="Mayor",0.8,IF(R17="Catastrófico",1,))))))</f>
        <v/>
      </c>
      <c r="T17" s="334"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5">
        <v>1</v>
      </c>
      <c r="V17" s="178"/>
      <c r="W17" s="131" t="str">
        <f t="shared" si="0"/>
        <v/>
      </c>
      <c r="X17" s="131"/>
      <c r="Y17" s="131"/>
      <c r="Z17" s="131"/>
      <c r="AA17" s="131"/>
      <c r="AB17" s="179"/>
      <c r="AC17" s="179"/>
      <c r="AD17" s="95" t="str">
        <f t="shared" si="4"/>
        <v/>
      </c>
      <c r="AE17" s="179"/>
      <c r="AF17" s="179"/>
      <c r="AG17" s="179"/>
      <c r="AH17" s="146" t="str">
        <f>IFERROR(IF(W17="Probabilidad",(O17-(+O17*AD17)),IF(W17="Impacto",O17,"")),"")</f>
        <v/>
      </c>
      <c r="AI17" s="128" t="str">
        <f>IFERROR(IF(AH17="","",IF(AH17&lt;=0.2,"Muy Baja",IF(AH17&lt;=0.4,"Baja",IF(AH17&lt;=0.6,"Media",IF(AH17&lt;=0.8,"Alta","Muy Alta"))))),"")</f>
        <v/>
      </c>
      <c r="AJ17" s="95" t="str">
        <f t="shared" si="6"/>
        <v/>
      </c>
      <c r="AK17" s="128" t="str">
        <f>IFERROR(IF(AL17="","",IF(AL17&lt;=0.2,"Leve",IF(AL17&lt;=0.4,"Menor",IF(AL17&lt;=0.6,"Moderado",IF(AL17&lt;=0.8,"Mayor","Catastrófico"))))),"")</f>
        <v/>
      </c>
      <c r="AL17" s="95" t="str">
        <f>IFERROR(IF(W17="Impacto",(S17-(+S17*AD17)),IF(W17="Probabilidad",S17,"")),"")</f>
        <v/>
      </c>
      <c r="AM17" s="96" t="str">
        <f t="shared" si="8"/>
        <v/>
      </c>
      <c r="AN17" s="317"/>
      <c r="AO17" s="176"/>
      <c r="AP17" s="175"/>
      <c r="AQ17" s="184"/>
      <c r="AR17" s="184"/>
      <c r="AS17" s="176"/>
      <c r="AT17" s="184"/>
      <c r="AU17" s="176"/>
      <c r="AV17" s="184"/>
      <c r="AW17" s="176"/>
      <c r="AX17" s="97"/>
      <c r="AY17" s="129"/>
      <c r="AZ17" s="130"/>
      <c r="BA17" s="176"/>
      <c r="BB17" s="176"/>
      <c r="BC17" s="175"/>
      <c r="BD17" s="184"/>
      <c r="BE17" s="184"/>
      <c r="BF17" s="176"/>
      <c r="BG17" s="176"/>
      <c r="BH17" s="175"/>
      <c r="BI17" s="184"/>
      <c r="BJ17" s="184"/>
      <c r="BK17" s="176"/>
      <c r="BL17" s="176"/>
      <c r="BM17" s="175"/>
      <c r="BN17" s="184"/>
      <c r="BO17" s="184"/>
      <c r="BP17" s="129"/>
      <c r="BQ17" s="129"/>
      <c r="BR17" s="130"/>
      <c r="BS17" s="97"/>
      <c r="BT17" s="97"/>
      <c r="BU17" s="97"/>
      <c r="BV17" s="129"/>
      <c r="BW17" s="129"/>
      <c r="BX17" s="129"/>
      <c r="BY17" s="97"/>
      <c r="BZ17" s="129"/>
      <c r="CA17" s="129"/>
      <c r="CB17" s="97"/>
      <c r="CC17" s="129"/>
      <c r="CD17" s="130"/>
      <c r="CE17" s="129"/>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x14ac:dyDescent="0.3">
      <c r="A18" s="309"/>
      <c r="B18" s="310"/>
      <c r="C18" s="310"/>
      <c r="D18" s="310"/>
      <c r="E18" s="335"/>
      <c r="F18" s="310"/>
      <c r="G18" s="310"/>
      <c r="H18" s="310"/>
      <c r="I18" s="176"/>
      <c r="J18" s="176"/>
      <c r="K18" s="310"/>
      <c r="L18" s="335"/>
      <c r="M18" s="309"/>
      <c r="N18" s="336"/>
      <c r="O18" s="333"/>
      <c r="P18" s="374"/>
      <c r="Q18" s="333">
        <f t="shared" ref="Q18:Q22" si="10">IF(NOT(ISERROR(MATCH(P18,_xlfn.ANCHORARRAY(E29),0))),O31&amp;"Por favor no seleccionar los criterios de impacto",P18)</f>
        <v>0</v>
      </c>
      <c r="R18" s="336"/>
      <c r="S18" s="333"/>
      <c r="T18" s="334"/>
      <c r="U18" s="175">
        <v>2</v>
      </c>
      <c r="V18" s="178"/>
      <c r="W18" s="131" t="str">
        <f t="shared" si="0"/>
        <v/>
      </c>
      <c r="X18" s="131"/>
      <c r="Y18" s="131"/>
      <c r="Z18" s="131"/>
      <c r="AA18" s="131"/>
      <c r="AB18" s="179"/>
      <c r="AC18" s="179"/>
      <c r="AD18" s="95" t="str">
        <f t="shared" si="4"/>
        <v/>
      </c>
      <c r="AE18" s="179"/>
      <c r="AF18" s="179"/>
      <c r="AG18" s="179"/>
      <c r="AH18" s="146" t="str">
        <f>IFERROR(IF(AND(W17="Probabilidad",W18="Probabilidad"),(AJ17-(+AJ17*AD18)),IF(W18="Probabilidad",(O17-(+O17*AD18)),IF(W18="Impacto",AJ17,""))),"")</f>
        <v/>
      </c>
      <c r="AI18" s="128" t="str">
        <f t="shared" si="5"/>
        <v/>
      </c>
      <c r="AJ18" s="95" t="str">
        <f t="shared" si="6"/>
        <v/>
      </c>
      <c r="AK18" s="128" t="str">
        <f t="shared" si="7"/>
        <v/>
      </c>
      <c r="AL18" s="95" t="str">
        <f>IFERROR(IF(AND(W17="Impacto",W18="Impacto"),(AL11-(+AL11*AD18)),IF(W18="Impacto",($S$17-(+$S$17*AD18)),IF(W18="Probabilidad",AL11,""))),"")</f>
        <v/>
      </c>
      <c r="AM18" s="96" t="str">
        <f t="shared" si="8"/>
        <v/>
      </c>
      <c r="AN18" s="318"/>
      <c r="AO18" s="176"/>
      <c r="AP18" s="175"/>
      <c r="AQ18" s="184"/>
      <c r="AR18" s="184"/>
      <c r="AS18" s="176"/>
      <c r="AT18" s="184"/>
      <c r="AU18" s="176"/>
      <c r="AV18" s="184"/>
      <c r="AW18" s="176"/>
      <c r="AX18" s="97"/>
      <c r="AY18" s="129"/>
      <c r="AZ18" s="130"/>
      <c r="BA18" s="176"/>
      <c r="BB18" s="176"/>
      <c r="BC18" s="175"/>
      <c r="BD18" s="184"/>
      <c r="BE18" s="184"/>
      <c r="BF18" s="176"/>
      <c r="BG18" s="176"/>
      <c r="BH18" s="175"/>
      <c r="BI18" s="184"/>
      <c r="BJ18" s="184"/>
      <c r="BK18" s="176"/>
      <c r="BL18" s="176"/>
      <c r="BM18" s="175"/>
      <c r="BN18" s="184"/>
      <c r="BO18" s="184"/>
      <c r="BP18" s="129"/>
      <c r="BQ18" s="129"/>
      <c r="BR18" s="130"/>
      <c r="BS18" s="97"/>
      <c r="BT18" s="97"/>
      <c r="BU18" s="97"/>
      <c r="BV18" s="129"/>
      <c r="BW18" s="129"/>
      <c r="BX18" s="129"/>
      <c r="BY18" s="97"/>
      <c r="BZ18" s="129"/>
      <c r="CA18" s="129"/>
      <c r="CB18" s="97"/>
      <c r="CC18" s="129"/>
      <c r="CD18" s="130"/>
      <c r="CE18" s="129"/>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x14ac:dyDescent="0.3">
      <c r="A19" s="309"/>
      <c r="B19" s="310"/>
      <c r="C19" s="310"/>
      <c r="D19" s="310"/>
      <c r="E19" s="335"/>
      <c r="F19" s="310"/>
      <c r="G19" s="310"/>
      <c r="H19" s="310"/>
      <c r="I19" s="176"/>
      <c r="J19" s="176"/>
      <c r="K19" s="310"/>
      <c r="L19" s="335"/>
      <c r="M19" s="309"/>
      <c r="N19" s="336"/>
      <c r="O19" s="333"/>
      <c r="P19" s="374"/>
      <c r="Q19" s="333">
        <f t="shared" si="10"/>
        <v>0</v>
      </c>
      <c r="R19" s="336"/>
      <c r="S19" s="333"/>
      <c r="T19" s="334"/>
      <c r="U19" s="175">
        <v>3</v>
      </c>
      <c r="V19" s="180"/>
      <c r="W19" s="131" t="str">
        <f t="shared" si="0"/>
        <v/>
      </c>
      <c r="X19" s="131"/>
      <c r="Y19" s="131"/>
      <c r="Z19" s="131"/>
      <c r="AA19" s="131"/>
      <c r="AB19" s="179"/>
      <c r="AC19" s="179"/>
      <c r="AD19" s="95" t="str">
        <f t="shared" si="4"/>
        <v/>
      </c>
      <c r="AE19" s="179"/>
      <c r="AF19" s="179"/>
      <c r="AG19" s="179"/>
      <c r="AH19" s="146" t="str">
        <f>IFERROR(IF(AND(W18="Probabilidad",W19="Probabilidad"),(AJ18-(+AJ18*AD19)),IF(AND(W18="Impacto",W19="Probabilidad"),(AJ17-(+AJ17*AD19)),IF(W19="Impacto",AJ18,""))),"")</f>
        <v/>
      </c>
      <c r="AI19" s="128" t="str">
        <f t="shared" si="5"/>
        <v/>
      </c>
      <c r="AJ19" s="95" t="str">
        <f t="shared" si="6"/>
        <v/>
      </c>
      <c r="AK19" s="128" t="str">
        <f t="shared" si="7"/>
        <v/>
      </c>
      <c r="AL19" s="95" t="str">
        <f>IFERROR(IF(AND(W18="Impacto",W19="Impacto"),(AL18-(+AL18*AD19)),IF(AND(W18="Probabilidad",W19="Impacto"),(AL17-(+AL17*AD19)),IF(W19="Probabilidad",AL18,""))),"")</f>
        <v/>
      </c>
      <c r="AM19" s="96" t="str">
        <f t="shared" si="8"/>
        <v/>
      </c>
      <c r="AN19" s="318"/>
      <c r="AO19" s="176"/>
      <c r="AP19" s="175"/>
      <c r="AQ19" s="184"/>
      <c r="AR19" s="184"/>
      <c r="AS19" s="176"/>
      <c r="AT19" s="184"/>
      <c r="AU19" s="176"/>
      <c r="AV19" s="184"/>
      <c r="AW19" s="176"/>
      <c r="AX19" s="97"/>
      <c r="AY19" s="129"/>
      <c r="AZ19" s="130"/>
      <c r="BA19" s="176"/>
      <c r="BB19" s="176"/>
      <c r="BC19" s="175"/>
      <c r="BD19" s="184"/>
      <c r="BE19" s="184"/>
      <c r="BF19" s="176"/>
      <c r="BG19" s="176"/>
      <c r="BH19" s="175"/>
      <c r="BI19" s="184"/>
      <c r="BJ19" s="184"/>
      <c r="BK19" s="176"/>
      <c r="BL19" s="176"/>
      <c r="BM19" s="175"/>
      <c r="BN19" s="184"/>
      <c r="BO19" s="184"/>
      <c r="BP19" s="129"/>
      <c r="BQ19" s="129"/>
      <c r="BR19" s="130"/>
      <c r="BS19" s="97"/>
      <c r="BT19" s="97"/>
      <c r="BU19" s="97"/>
      <c r="BV19" s="129"/>
      <c r="BW19" s="129"/>
      <c r="BX19" s="129"/>
      <c r="BY19" s="97"/>
      <c r="BZ19" s="129"/>
      <c r="CA19" s="129"/>
      <c r="CB19" s="97"/>
      <c r="CC19" s="129"/>
      <c r="CD19" s="130"/>
      <c r="CE19" s="129"/>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x14ac:dyDescent="0.3">
      <c r="A20" s="309"/>
      <c r="B20" s="310"/>
      <c r="C20" s="310"/>
      <c r="D20" s="310"/>
      <c r="E20" s="335"/>
      <c r="F20" s="310"/>
      <c r="G20" s="310"/>
      <c r="H20" s="310"/>
      <c r="I20" s="176"/>
      <c r="J20" s="176"/>
      <c r="K20" s="310"/>
      <c r="L20" s="335"/>
      <c r="M20" s="309"/>
      <c r="N20" s="336"/>
      <c r="O20" s="333"/>
      <c r="P20" s="374"/>
      <c r="Q20" s="333">
        <f t="shared" si="10"/>
        <v>0</v>
      </c>
      <c r="R20" s="336"/>
      <c r="S20" s="333"/>
      <c r="T20" s="334"/>
      <c r="U20" s="175">
        <v>4</v>
      </c>
      <c r="V20" s="178"/>
      <c r="W20" s="131" t="str">
        <f t="shared" si="0"/>
        <v/>
      </c>
      <c r="X20" s="131"/>
      <c r="Y20" s="131"/>
      <c r="Z20" s="131"/>
      <c r="AA20" s="131"/>
      <c r="AB20" s="179"/>
      <c r="AC20" s="179"/>
      <c r="AD20" s="95" t="str">
        <f t="shared" si="4"/>
        <v/>
      </c>
      <c r="AE20" s="179"/>
      <c r="AF20" s="179"/>
      <c r="AG20" s="179"/>
      <c r="AH20" s="146" t="str">
        <f>IFERROR(IF(AND(W19="Probabilidad",W20="Probabilidad"),(AJ19-(+AJ19*AD20)),IF(AND(W19="Impacto",W20="Probabilidad"),(AJ18-(+AJ18*AD20)),IF(W20="Impacto",AJ19,""))),"")</f>
        <v/>
      </c>
      <c r="AI20" s="128" t="str">
        <f t="shared" si="5"/>
        <v/>
      </c>
      <c r="AJ20" s="95" t="str">
        <f t="shared" si="6"/>
        <v/>
      </c>
      <c r="AK20" s="128" t="str">
        <f t="shared" si="7"/>
        <v/>
      </c>
      <c r="AL20" s="95" t="str">
        <f>IFERROR(IF(AND(W19="Impacto",W20="Impacto"),(AL19-(+AL19*AD20)),IF(AND(W19="Probabilidad",W20="Impacto"),(AL18-(+AL18*AD20)),IF(W20="Probabilidad",AL19,""))),"")</f>
        <v/>
      </c>
      <c r="AM20" s="96" t="str">
        <f t="shared" si="8"/>
        <v/>
      </c>
      <c r="AN20" s="318"/>
      <c r="AO20" s="176"/>
      <c r="AP20" s="175"/>
      <c r="AQ20" s="184"/>
      <c r="AR20" s="184"/>
      <c r="AS20" s="176"/>
      <c r="AT20" s="184"/>
      <c r="AU20" s="176"/>
      <c r="AV20" s="184"/>
      <c r="AW20" s="176"/>
      <c r="AX20" s="97"/>
      <c r="AY20" s="129"/>
      <c r="AZ20" s="130"/>
      <c r="BA20" s="176"/>
      <c r="BB20" s="176"/>
      <c r="BC20" s="175"/>
      <c r="BD20" s="184"/>
      <c r="BE20" s="184"/>
      <c r="BF20" s="176"/>
      <c r="BG20" s="176"/>
      <c r="BH20" s="175"/>
      <c r="BI20" s="184"/>
      <c r="BJ20" s="184"/>
      <c r="BK20" s="176"/>
      <c r="BL20" s="176"/>
      <c r="BM20" s="175"/>
      <c r="BN20" s="184"/>
      <c r="BO20" s="184"/>
      <c r="BP20" s="129"/>
      <c r="BQ20" s="129"/>
      <c r="BR20" s="130"/>
      <c r="BS20" s="97"/>
      <c r="BT20" s="97"/>
      <c r="BU20" s="97"/>
      <c r="BV20" s="129"/>
      <c r="BW20" s="129"/>
      <c r="BX20" s="129"/>
      <c r="BY20" s="97"/>
      <c r="BZ20" s="129"/>
      <c r="CA20" s="129"/>
      <c r="CB20" s="97"/>
      <c r="CC20" s="129"/>
      <c r="CD20" s="130"/>
      <c r="CE20" s="129"/>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x14ac:dyDescent="0.3">
      <c r="A21" s="309"/>
      <c r="B21" s="310"/>
      <c r="C21" s="310"/>
      <c r="D21" s="310"/>
      <c r="E21" s="335"/>
      <c r="F21" s="310"/>
      <c r="G21" s="310"/>
      <c r="H21" s="310"/>
      <c r="I21" s="176"/>
      <c r="J21" s="176"/>
      <c r="K21" s="310"/>
      <c r="L21" s="335"/>
      <c r="M21" s="309"/>
      <c r="N21" s="336"/>
      <c r="O21" s="333"/>
      <c r="P21" s="374"/>
      <c r="Q21" s="333">
        <f t="shared" si="10"/>
        <v>0</v>
      </c>
      <c r="R21" s="336"/>
      <c r="S21" s="333"/>
      <c r="T21" s="334"/>
      <c r="U21" s="175">
        <v>5</v>
      </c>
      <c r="V21" s="178"/>
      <c r="W21" s="131" t="str">
        <f t="shared" si="0"/>
        <v/>
      </c>
      <c r="X21" s="131"/>
      <c r="Y21" s="131"/>
      <c r="Z21" s="131"/>
      <c r="AA21" s="131"/>
      <c r="AB21" s="179"/>
      <c r="AC21" s="179"/>
      <c r="AD21" s="95" t="str">
        <f t="shared" si="4"/>
        <v/>
      </c>
      <c r="AE21" s="179"/>
      <c r="AF21" s="179"/>
      <c r="AG21" s="179"/>
      <c r="AH21" s="146" t="str">
        <f>IFERROR(IF(AND(W20="Probabilidad",W21="Probabilidad"),(AJ20-(+AJ20*AD21)),IF(AND(W20="Impacto",W21="Probabilidad"),(AJ19-(+AJ19*AD21)),IF(W21="Impacto",AJ20,""))),"")</f>
        <v/>
      </c>
      <c r="AI21" s="128" t="str">
        <f t="shared" si="5"/>
        <v/>
      </c>
      <c r="AJ21" s="95" t="str">
        <f t="shared" si="6"/>
        <v/>
      </c>
      <c r="AK21" s="128" t="str">
        <f t="shared" si="7"/>
        <v/>
      </c>
      <c r="AL21" s="95" t="str">
        <f>IFERROR(IF(AND(W20="Impacto",W21="Impacto"),(AL20-(+AL20*AD21)),IF(AND(W20="Probabilidad",W21="Impacto"),(AL19-(+AL19*AD21)),IF(W21="Probabilidad",AL20,""))),"")</f>
        <v/>
      </c>
      <c r="AM21" s="96" t="str">
        <f t="shared" si="8"/>
        <v/>
      </c>
      <c r="AN21" s="318"/>
      <c r="AO21" s="176"/>
      <c r="AP21" s="175"/>
      <c r="AQ21" s="184"/>
      <c r="AR21" s="184"/>
      <c r="AS21" s="176"/>
      <c r="AT21" s="184"/>
      <c r="AU21" s="176"/>
      <c r="AV21" s="184"/>
      <c r="AW21" s="176"/>
      <c r="AX21" s="97"/>
      <c r="AY21" s="129"/>
      <c r="AZ21" s="130"/>
      <c r="BA21" s="176"/>
      <c r="BB21" s="176"/>
      <c r="BC21" s="175"/>
      <c r="BD21" s="184"/>
      <c r="BE21" s="184"/>
      <c r="BF21" s="176"/>
      <c r="BG21" s="176"/>
      <c r="BH21" s="175"/>
      <c r="BI21" s="184"/>
      <c r="BJ21" s="184"/>
      <c r="BK21" s="176"/>
      <c r="BL21" s="176"/>
      <c r="BM21" s="175"/>
      <c r="BN21" s="184"/>
      <c r="BO21" s="184"/>
      <c r="BP21" s="129"/>
      <c r="BQ21" s="129"/>
      <c r="BR21" s="130"/>
      <c r="BS21" s="97"/>
      <c r="BT21" s="97"/>
      <c r="BU21" s="97"/>
      <c r="BV21" s="129"/>
      <c r="BW21" s="129"/>
      <c r="BX21" s="129"/>
      <c r="BY21" s="97"/>
      <c r="BZ21" s="129"/>
      <c r="CA21" s="129"/>
      <c r="CB21" s="97"/>
      <c r="CC21" s="129"/>
      <c r="CD21" s="130"/>
      <c r="CE21" s="129"/>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x14ac:dyDescent="0.3">
      <c r="A22" s="309"/>
      <c r="B22" s="310"/>
      <c r="C22" s="310"/>
      <c r="D22" s="310"/>
      <c r="E22" s="335"/>
      <c r="F22" s="310"/>
      <c r="G22" s="310"/>
      <c r="H22" s="310"/>
      <c r="I22" s="176"/>
      <c r="J22" s="176"/>
      <c r="K22" s="310"/>
      <c r="L22" s="335"/>
      <c r="M22" s="309"/>
      <c r="N22" s="336"/>
      <c r="O22" s="333"/>
      <c r="P22" s="374"/>
      <c r="Q22" s="333">
        <f t="shared" si="10"/>
        <v>0</v>
      </c>
      <c r="R22" s="336"/>
      <c r="S22" s="333"/>
      <c r="T22" s="334"/>
      <c r="U22" s="175">
        <v>6</v>
      </c>
      <c r="V22" s="178"/>
      <c r="W22" s="131" t="str">
        <f t="shared" si="0"/>
        <v/>
      </c>
      <c r="X22" s="131"/>
      <c r="Y22" s="131"/>
      <c r="Z22" s="131"/>
      <c r="AA22" s="131"/>
      <c r="AB22" s="179"/>
      <c r="AC22" s="179"/>
      <c r="AD22" s="95" t="str">
        <f t="shared" si="4"/>
        <v/>
      </c>
      <c r="AE22" s="179"/>
      <c r="AF22" s="179"/>
      <c r="AG22" s="179"/>
      <c r="AH22" s="146" t="str">
        <f>IFERROR(IF(AND(W21="Probabilidad",W22="Probabilidad"),(AJ21-(+AJ21*AD22)),IF(AND(W21="Impacto",W22="Probabilidad"),(AJ20-(+AJ20*AD22)),IF(W22="Impacto",AJ21,""))),"")</f>
        <v/>
      </c>
      <c r="AI22" s="128" t="str">
        <f t="shared" si="5"/>
        <v/>
      </c>
      <c r="AJ22" s="95" t="str">
        <f t="shared" si="6"/>
        <v/>
      </c>
      <c r="AK22" s="128" t="str">
        <f t="shared" si="7"/>
        <v/>
      </c>
      <c r="AL22" s="95" t="str">
        <f>IFERROR(IF(AND(W21="Impacto",W22="Impacto"),(AL21-(+AL21*AD22)),IF(AND(W21="Probabilidad",W22="Impacto"),(AL20-(+AL20*AD22)),IF(W22="Probabilidad",AL21,""))),"")</f>
        <v/>
      </c>
      <c r="AM22" s="96" t="str">
        <f t="shared" si="8"/>
        <v/>
      </c>
      <c r="AN22" s="319"/>
      <c r="AO22" s="176"/>
      <c r="AP22" s="175"/>
      <c r="AQ22" s="184"/>
      <c r="AR22" s="184"/>
      <c r="AS22" s="176"/>
      <c r="AT22" s="184"/>
      <c r="AU22" s="176"/>
      <c r="AV22" s="184"/>
      <c r="AW22" s="176"/>
      <c r="AX22" s="97"/>
      <c r="AY22" s="129"/>
      <c r="AZ22" s="130"/>
      <c r="BA22" s="176"/>
      <c r="BB22" s="176"/>
      <c r="BC22" s="175"/>
      <c r="BD22" s="184"/>
      <c r="BE22" s="184"/>
      <c r="BF22" s="176"/>
      <c r="BG22" s="176"/>
      <c r="BH22" s="175"/>
      <c r="BI22" s="184"/>
      <c r="BJ22" s="184"/>
      <c r="BK22" s="176"/>
      <c r="BL22" s="176"/>
      <c r="BM22" s="175"/>
      <c r="BN22" s="184"/>
      <c r="BO22" s="184"/>
      <c r="BP22" s="129"/>
      <c r="BQ22" s="129"/>
      <c r="BR22" s="130"/>
      <c r="BS22" s="97"/>
      <c r="BT22" s="97"/>
      <c r="BU22" s="97"/>
      <c r="BV22" s="129"/>
      <c r="BW22" s="129"/>
      <c r="BX22" s="129"/>
      <c r="BY22" s="97"/>
      <c r="BZ22" s="129"/>
      <c r="CA22" s="129"/>
      <c r="CB22" s="97"/>
      <c r="CC22" s="129"/>
      <c r="CD22" s="130"/>
      <c r="CE22" s="129"/>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x14ac:dyDescent="0.3">
      <c r="A23" s="309">
        <v>4</v>
      </c>
      <c r="B23" s="310"/>
      <c r="C23" s="310"/>
      <c r="D23" s="310"/>
      <c r="E23" s="335"/>
      <c r="F23" s="310"/>
      <c r="G23" s="310"/>
      <c r="H23" s="310"/>
      <c r="I23" s="176"/>
      <c r="J23" s="176"/>
      <c r="K23" s="310"/>
      <c r="L23" s="335"/>
      <c r="M23" s="309"/>
      <c r="N23" s="336" t="str">
        <f>IF(M23&lt;=0,"",IF(M23&lt;=2,"Muy Baja",IF(M23&lt;=24,"Baja",IF(M23&lt;=500,"Media",IF(M23&lt;=5000,"Alta","Muy Alta")))))</f>
        <v/>
      </c>
      <c r="O23" s="333" t="str">
        <f>IF(N23="","",IF(N23="Muy Baja",0.2,IF(N23="Baja",0.4,IF(N23="Media",0.6,IF(N23="Alta",0.8,IF(N23="Muy Alta",1,))))))</f>
        <v/>
      </c>
      <c r="P23" s="374"/>
      <c r="Q23" s="333">
        <f ca="1">IF(NOT(ISERROR(MATCH(P23,'Tabla Impacto'!$B$221:$B$223,0))),'Tabla Impacto'!$F$223&amp;"Por favor no seleccionar los criterios de impacto(Afectación Económica o presupuestal y Pérdida Reputacional)",P23)</f>
        <v>0</v>
      </c>
      <c r="R23" s="336" t="str">
        <f ca="1">IF(OR(Q23='Tabla Impacto'!$C$11,Q23='Tabla Impacto'!$D$11),"Leve",IF(OR(Q23='Tabla Impacto'!$C$12,Q23='Tabla Impacto'!$D$12),"Menor",IF(OR(Q23='Tabla Impacto'!$C$13,Q23='Tabla Impacto'!$D$13),"Moderado",IF(OR(Q23='Tabla Impacto'!$C$14,Q23='Tabla Impacto'!$D$14),"Mayor",IF(OR(Q23='Tabla Impacto'!$C$15,Q23='Tabla Impacto'!$D$15),"Catastrófico","")))))</f>
        <v/>
      </c>
      <c r="S23" s="333" t="str">
        <f ca="1">IF(R23="","",IF(R23="Leve",0.2,IF(R23="Menor",0.4,IF(R23="Moderado",0.6,IF(R23="Mayor",0.8,IF(R23="Catastrófico",1,))))))</f>
        <v/>
      </c>
      <c r="T23" s="334"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5">
        <v>1</v>
      </c>
      <c r="V23" s="178"/>
      <c r="W23" s="131" t="str">
        <f t="shared" si="0"/>
        <v/>
      </c>
      <c r="X23" s="131"/>
      <c r="Y23" s="131"/>
      <c r="Z23" s="131"/>
      <c r="AA23" s="131"/>
      <c r="AB23" s="179"/>
      <c r="AC23" s="179"/>
      <c r="AD23" s="95" t="str">
        <f t="shared" si="4"/>
        <v/>
      </c>
      <c r="AE23" s="179"/>
      <c r="AF23" s="179"/>
      <c r="AG23" s="179"/>
      <c r="AH23" s="146" t="str">
        <f>IFERROR(IF(W23="Probabilidad",(O23-(+O23*AD23)),IF(W23="Impacto",O23,"")),"")</f>
        <v/>
      </c>
      <c r="AI23" s="128" t="str">
        <f>IFERROR(IF(AH23="","",IF(AH23&lt;=0.2,"Muy Baja",IF(AH23&lt;=0.4,"Baja",IF(AH23&lt;=0.6,"Media",IF(AH23&lt;=0.8,"Alta","Muy Alta"))))),"")</f>
        <v/>
      </c>
      <c r="AJ23" s="95" t="str">
        <f t="shared" si="6"/>
        <v/>
      </c>
      <c r="AK23" s="128" t="str">
        <f>IFERROR(IF(AL23="","",IF(AL23&lt;=0.2,"Leve",IF(AL23&lt;=0.4,"Menor",IF(AL23&lt;=0.6,"Moderado",IF(AL23&lt;=0.8,"Mayor","Catastrófico"))))),"")</f>
        <v/>
      </c>
      <c r="AL23" s="95" t="str">
        <f>IFERROR(IF(W23="Impacto",(S23-(+S23*AD23)),IF(W23="Probabilidad",S23,"")),"")</f>
        <v/>
      </c>
      <c r="AM23" s="96" t="str">
        <f t="shared" si="8"/>
        <v/>
      </c>
      <c r="AN23" s="317"/>
      <c r="AO23" s="176"/>
      <c r="AP23" s="175"/>
      <c r="AQ23" s="184"/>
      <c r="AR23" s="184"/>
      <c r="AS23" s="176"/>
      <c r="AT23" s="184"/>
      <c r="AU23" s="176"/>
      <c r="AV23" s="184"/>
      <c r="AW23" s="176"/>
      <c r="AX23" s="97"/>
      <c r="AY23" s="129"/>
      <c r="AZ23" s="130"/>
      <c r="BA23" s="176"/>
      <c r="BB23" s="176"/>
      <c r="BC23" s="175"/>
      <c r="BD23" s="184"/>
      <c r="BE23" s="184"/>
      <c r="BF23" s="176"/>
      <c r="BG23" s="176"/>
      <c r="BH23" s="175"/>
      <c r="BI23" s="184"/>
      <c r="BJ23" s="184"/>
      <c r="BK23" s="176"/>
      <c r="BL23" s="176"/>
      <c r="BM23" s="175"/>
      <c r="BN23" s="184"/>
      <c r="BO23" s="184"/>
      <c r="BP23" s="129"/>
      <c r="BQ23" s="129"/>
      <c r="BR23" s="130"/>
      <c r="BS23" s="97"/>
      <c r="BT23" s="97"/>
      <c r="BU23" s="97"/>
      <c r="BV23" s="129"/>
      <c r="BW23" s="129"/>
      <c r="BX23" s="129"/>
      <c r="BY23" s="97"/>
      <c r="BZ23" s="129"/>
      <c r="CA23" s="129"/>
      <c r="CB23" s="97"/>
      <c r="CC23" s="129"/>
      <c r="CD23" s="130"/>
      <c r="CE23" s="129"/>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x14ac:dyDescent="0.3">
      <c r="A24" s="309"/>
      <c r="B24" s="310"/>
      <c r="C24" s="310"/>
      <c r="D24" s="310"/>
      <c r="E24" s="335"/>
      <c r="F24" s="310"/>
      <c r="G24" s="310"/>
      <c r="H24" s="310"/>
      <c r="I24" s="176"/>
      <c r="J24" s="176"/>
      <c r="K24" s="310"/>
      <c r="L24" s="335"/>
      <c r="M24" s="309"/>
      <c r="N24" s="336"/>
      <c r="O24" s="333"/>
      <c r="P24" s="374"/>
      <c r="Q24" s="333">
        <f t="shared" ref="Q24:Q28" si="11">IF(NOT(ISERROR(MATCH(P24,_xlfn.ANCHORARRAY(E35),0))),O37&amp;"Por favor no seleccionar los criterios de impacto",P24)</f>
        <v>0</v>
      </c>
      <c r="R24" s="336"/>
      <c r="S24" s="333"/>
      <c r="T24" s="334"/>
      <c r="U24" s="175">
        <v>2</v>
      </c>
      <c r="V24" s="178"/>
      <c r="W24" s="131" t="str">
        <f t="shared" si="0"/>
        <v/>
      </c>
      <c r="X24" s="131"/>
      <c r="Y24" s="131"/>
      <c r="Z24" s="131"/>
      <c r="AA24" s="131"/>
      <c r="AB24" s="179"/>
      <c r="AC24" s="179"/>
      <c r="AD24" s="95" t="str">
        <f t="shared" si="4"/>
        <v/>
      </c>
      <c r="AE24" s="179"/>
      <c r="AF24" s="179"/>
      <c r="AG24" s="179"/>
      <c r="AH24" s="146" t="str">
        <f>IFERROR(IF(AND(W23="Probabilidad",W24="Probabilidad"),(AJ23-(+AJ23*AD24)),IF(W24="Probabilidad",(O23-(+O23*AD24)),IF(W24="Impacto",AJ23,""))),"")</f>
        <v/>
      </c>
      <c r="AI24" s="128" t="str">
        <f t="shared" si="5"/>
        <v/>
      </c>
      <c r="AJ24" s="95" t="str">
        <f t="shared" si="6"/>
        <v/>
      </c>
      <c r="AK24" s="128" t="str">
        <f t="shared" si="7"/>
        <v/>
      </c>
      <c r="AL24" s="95" t="str">
        <f>IFERROR(IF(AND(W23="Impacto",W24="Impacto"),(AL17-(+AL17*AD24)),IF(W24="Impacto",($S$23-(+$S$23*AD24)),IF(W24="Probabilidad",AL17,""))),"")</f>
        <v/>
      </c>
      <c r="AM24" s="96" t="str">
        <f t="shared" si="8"/>
        <v/>
      </c>
      <c r="AN24" s="318"/>
      <c r="AO24" s="176"/>
      <c r="AP24" s="175"/>
      <c r="AQ24" s="184"/>
      <c r="AR24" s="184"/>
      <c r="AS24" s="176"/>
      <c r="AT24" s="184"/>
      <c r="AU24" s="176"/>
      <c r="AV24" s="184"/>
      <c r="AW24" s="176"/>
      <c r="AX24" s="97"/>
      <c r="AY24" s="129"/>
      <c r="AZ24" s="130"/>
      <c r="BA24" s="176"/>
      <c r="BB24" s="176"/>
      <c r="BC24" s="175"/>
      <c r="BD24" s="184"/>
      <c r="BE24" s="184"/>
      <c r="BF24" s="176"/>
      <c r="BG24" s="176"/>
      <c r="BH24" s="175"/>
      <c r="BI24" s="184"/>
      <c r="BJ24" s="184"/>
      <c r="BK24" s="176"/>
      <c r="BL24" s="176"/>
      <c r="BM24" s="175"/>
      <c r="BN24" s="184"/>
      <c r="BO24" s="184"/>
      <c r="BP24" s="129"/>
      <c r="BQ24" s="129"/>
      <c r="BR24" s="130"/>
      <c r="BS24" s="97"/>
      <c r="BT24" s="97"/>
      <c r="BU24" s="97"/>
      <c r="BV24" s="129"/>
      <c r="BW24" s="129"/>
      <c r="BX24" s="129"/>
      <c r="BY24" s="97"/>
      <c r="BZ24" s="129"/>
      <c r="CA24" s="129"/>
      <c r="CB24" s="97"/>
      <c r="CC24" s="129"/>
      <c r="CD24" s="130"/>
      <c r="CE24" s="129"/>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x14ac:dyDescent="0.3">
      <c r="A25" s="309"/>
      <c r="B25" s="310"/>
      <c r="C25" s="310"/>
      <c r="D25" s="310"/>
      <c r="E25" s="335"/>
      <c r="F25" s="310"/>
      <c r="G25" s="310"/>
      <c r="H25" s="310"/>
      <c r="I25" s="176"/>
      <c r="J25" s="176"/>
      <c r="K25" s="310"/>
      <c r="L25" s="335"/>
      <c r="M25" s="309"/>
      <c r="N25" s="336"/>
      <c r="O25" s="333"/>
      <c r="P25" s="374"/>
      <c r="Q25" s="333">
        <f t="shared" si="11"/>
        <v>0</v>
      </c>
      <c r="R25" s="336"/>
      <c r="S25" s="333"/>
      <c r="T25" s="334"/>
      <c r="U25" s="175">
        <v>3</v>
      </c>
      <c r="V25" s="180"/>
      <c r="W25" s="131" t="str">
        <f t="shared" si="0"/>
        <v/>
      </c>
      <c r="X25" s="131"/>
      <c r="Y25" s="131"/>
      <c r="Z25" s="131"/>
      <c r="AA25" s="131"/>
      <c r="AB25" s="179"/>
      <c r="AC25" s="179"/>
      <c r="AD25" s="95" t="str">
        <f t="shared" si="4"/>
        <v/>
      </c>
      <c r="AE25" s="179"/>
      <c r="AF25" s="179"/>
      <c r="AG25" s="179"/>
      <c r="AH25" s="146" t="str">
        <f>IFERROR(IF(AND(W24="Probabilidad",W25="Probabilidad"),(AJ24-(+AJ24*AD25)),IF(AND(W24="Impacto",W25="Probabilidad"),(AJ23-(+AJ23*AD25)),IF(W25="Impacto",AJ24,""))),"")</f>
        <v/>
      </c>
      <c r="AI25" s="128" t="str">
        <f t="shared" si="5"/>
        <v/>
      </c>
      <c r="AJ25" s="95" t="str">
        <f t="shared" si="6"/>
        <v/>
      </c>
      <c r="AK25" s="128" t="str">
        <f t="shared" si="7"/>
        <v/>
      </c>
      <c r="AL25" s="95" t="str">
        <f>IFERROR(IF(AND(W24="Impacto",W25="Impacto"),(AL24-(+AL24*AD25)),IF(AND(W24="Probabilidad",W25="Impacto"),(AL23-(+AL23*AD25)),IF(W25="Probabilidad",AL24,""))),"")</f>
        <v/>
      </c>
      <c r="AM25" s="96" t="str">
        <f t="shared" si="8"/>
        <v/>
      </c>
      <c r="AN25" s="318"/>
      <c r="AO25" s="176"/>
      <c r="AP25" s="175"/>
      <c r="AQ25" s="184"/>
      <c r="AR25" s="184"/>
      <c r="AS25" s="176"/>
      <c r="AT25" s="184"/>
      <c r="AU25" s="176"/>
      <c r="AV25" s="184"/>
      <c r="AW25" s="176"/>
      <c r="AX25" s="97"/>
      <c r="AY25" s="129"/>
      <c r="AZ25" s="130"/>
      <c r="BA25" s="176"/>
      <c r="BB25" s="176"/>
      <c r="BC25" s="175"/>
      <c r="BD25" s="184"/>
      <c r="BE25" s="184"/>
      <c r="BF25" s="176"/>
      <c r="BG25" s="176"/>
      <c r="BH25" s="175"/>
      <c r="BI25" s="184"/>
      <c r="BJ25" s="184"/>
      <c r="BK25" s="176"/>
      <c r="BL25" s="176"/>
      <c r="BM25" s="175"/>
      <c r="BN25" s="184"/>
      <c r="BO25" s="184"/>
      <c r="BP25" s="129"/>
      <c r="BQ25" s="129"/>
      <c r="BR25" s="130"/>
      <c r="BS25" s="97"/>
      <c r="BT25" s="97"/>
      <c r="BU25" s="97"/>
      <c r="BV25" s="129"/>
      <c r="BW25" s="129"/>
      <c r="BX25" s="129"/>
      <c r="BY25" s="97"/>
      <c r="BZ25" s="129"/>
      <c r="CA25" s="129"/>
      <c r="CB25" s="97"/>
      <c r="CC25" s="129"/>
      <c r="CD25" s="130"/>
      <c r="CE25" s="129"/>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x14ac:dyDescent="0.3">
      <c r="A26" s="309"/>
      <c r="B26" s="310"/>
      <c r="C26" s="310"/>
      <c r="D26" s="310"/>
      <c r="E26" s="335"/>
      <c r="F26" s="310"/>
      <c r="G26" s="310"/>
      <c r="H26" s="310"/>
      <c r="I26" s="176"/>
      <c r="J26" s="176"/>
      <c r="K26" s="310"/>
      <c r="L26" s="335"/>
      <c r="M26" s="309"/>
      <c r="N26" s="336"/>
      <c r="O26" s="333"/>
      <c r="P26" s="374"/>
      <c r="Q26" s="333">
        <f t="shared" si="11"/>
        <v>0</v>
      </c>
      <c r="R26" s="336"/>
      <c r="S26" s="333"/>
      <c r="T26" s="334"/>
      <c r="U26" s="175">
        <v>4</v>
      </c>
      <c r="V26" s="178"/>
      <c r="W26" s="131" t="str">
        <f t="shared" si="0"/>
        <v/>
      </c>
      <c r="X26" s="131"/>
      <c r="Y26" s="131"/>
      <c r="Z26" s="131"/>
      <c r="AA26" s="131"/>
      <c r="AB26" s="179"/>
      <c r="AC26" s="179"/>
      <c r="AD26" s="95" t="str">
        <f t="shared" si="4"/>
        <v/>
      </c>
      <c r="AE26" s="179"/>
      <c r="AF26" s="179"/>
      <c r="AG26" s="179"/>
      <c r="AH26" s="146" t="str">
        <f>IFERROR(IF(AND(W25="Probabilidad",W26="Probabilidad"),(AJ25-(+AJ25*AD26)),IF(AND(W25="Impacto",W26="Probabilidad"),(AJ24-(+AJ24*AD26)),IF(W26="Impacto",AJ25,""))),"")</f>
        <v/>
      </c>
      <c r="AI26" s="128" t="str">
        <f t="shared" si="5"/>
        <v/>
      </c>
      <c r="AJ26" s="95" t="str">
        <f t="shared" si="6"/>
        <v/>
      </c>
      <c r="AK26" s="128" t="str">
        <f t="shared" si="7"/>
        <v/>
      </c>
      <c r="AL26" s="95" t="str">
        <f>IFERROR(IF(AND(W25="Impacto",W26="Impacto"),(AL25-(+AL25*AD26)),IF(AND(W25="Probabilidad",W26="Impacto"),(AL24-(+AL24*AD26)),IF(W26="Probabilidad",AL25,""))),"")</f>
        <v/>
      </c>
      <c r="AM26" s="96" t="str">
        <f t="shared" si="8"/>
        <v/>
      </c>
      <c r="AN26" s="318"/>
      <c r="AO26" s="176"/>
      <c r="AP26" s="175"/>
      <c r="AQ26" s="184"/>
      <c r="AR26" s="184"/>
      <c r="AS26" s="176"/>
      <c r="AT26" s="184"/>
      <c r="AU26" s="176"/>
      <c r="AV26" s="184"/>
      <c r="AW26" s="176"/>
      <c r="AX26" s="97"/>
      <c r="AY26" s="129"/>
      <c r="AZ26" s="130"/>
      <c r="BA26" s="176"/>
      <c r="BB26" s="176"/>
      <c r="BC26" s="175"/>
      <c r="BD26" s="184"/>
      <c r="BE26" s="184"/>
      <c r="BF26" s="176"/>
      <c r="BG26" s="176"/>
      <c r="BH26" s="175"/>
      <c r="BI26" s="184"/>
      <c r="BJ26" s="184"/>
      <c r="BK26" s="176"/>
      <c r="BL26" s="176"/>
      <c r="BM26" s="175"/>
      <c r="BN26" s="184"/>
      <c r="BO26" s="184"/>
      <c r="BP26" s="129"/>
      <c r="BQ26" s="129"/>
      <c r="BR26" s="130"/>
      <c r="BS26" s="97"/>
      <c r="BT26" s="97"/>
      <c r="BU26" s="97"/>
      <c r="BV26" s="129"/>
      <c r="BW26" s="129"/>
      <c r="BX26" s="129"/>
      <c r="BY26" s="97"/>
      <c r="BZ26" s="129"/>
      <c r="CA26" s="129"/>
      <c r="CB26" s="97"/>
      <c r="CC26" s="129"/>
      <c r="CD26" s="130"/>
      <c r="CE26" s="129"/>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x14ac:dyDescent="0.3">
      <c r="A27" s="309"/>
      <c r="B27" s="310"/>
      <c r="C27" s="310"/>
      <c r="D27" s="310"/>
      <c r="E27" s="335"/>
      <c r="F27" s="310"/>
      <c r="G27" s="310"/>
      <c r="H27" s="310"/>
      <c r="I27" s="176"/>
      <c r="J27" s="176"/>
      <c r="K27" s="310"/>
      <c r="L27" s="335"/>
      <c r="M27" s="309"/>
      <c r="N27" s="336"/>
      <c r="O27" s="333"/>
      <c r="P27" s="374"/>
      <c r="Q27" s="333">
        <f t="shared" si="11"/>
        <v>0</v>
      </c>
      <c r="R27" s="336"/>
      <c r="S27" s="333"/>
      <c r="T27" s="334"/>
      <c r="U27" s="175">
        <v>5</v>
      </c>
      <c r="V27" s="178"/>
      <c r="W27" s="131" t="str">
        <f t="shared" si="0"/>
        <v/>
      </c>
      <c r="X27" s="131"/>
      <c r="Y27" s="131"/>
      <c r="Z27" s="131"/>
      <c r="AA27" s="131"/>
      <c r="AB27" s="179"/>
      <c r="AC27" s="179"/>
      <c r="AD27" s="95" t="str">
        <f t="shared" si="4"/>
        <v/>
      </c>
      <c r="AE27" s="179"/>
      <c r="AF27" s="179"/>
      <c r="AG27" s="179"/>
      <c r="AH27" s="145" t="str">
        <f>IFERROR(IF(AND(W26="Probabilidad",W27="Probabilidad"),(AJ26-(+AJ26*AD27)),IF(AND(W26="Impacto",W27="Probabilidad"),(AJ25-(+AJ25*AD27)),IF(W27="Impacto",AJ26,""))),"")</f>
        <v/>
      </c>
      <c r="AI27" s="128" t="str">
        <f>IFERROR(IF(AH27="","",IF(AH27&lt;=0.2,"Muy Baja",IF(AH27&lt;=0.4,"Baja",IF(AH27&lt;=0.6,"Media",IF(AH27&lt;=0.8,"Alta","Muy Alta"))))),"")</f>
        <v/>
      </c>
      <c r="AJ27" s="95" t="str">
        <f t="shared" si="6"/>
        <v/>
      </c>
      <c r="AK27" s="128" t="str">
        <f t="shared" si="7"/>
        <v/>
      </c>
      <c r="AL27" s="95" t="str">
        <f>IFERROR(IF(AND(W26="Impacto",W27="Impacto"),(AL26-(+AL26*AD27)),IF(AND(W26="Probabilidad",W27="Impacto"),(AL25-(+AL25*AD27)),IF(W27="Probabilidad",AL26,""))),"")</f>
        <v/>
      </c>
      <c r="AM27" s="96" t="str">
        <f t="shared" si="8"/>
        <v/>
      </c>
      <c r="AN27" s="318"/>
      <c r="AO27" s="176"/>
      <c r="AP27" s="175"/>
      <c r="AQ27" s="184"/>
      <c r="AR27" s="184"/>
      <c r="AS27" s="176"/>
      <c r="AT27" s="184"/>
      <c r="AU27" s="176"/>
      <c r="AV27" s="184"/>
      <c r="AW27" s="176"/>
      <c r="AX27" s="97"/>
      <c r="AY27" s="129"/>
      <c r="AZ27" s="130"/>
      <c r="BA27" s="176"/>
      <c r="BB27" s="176"/>
      <c r="BC27" s="175"/>
      <c r="BD27" s="184"/>
      <c r="BE27" s="184"/>
      <c r="BF27" s="176"/>
      <c r="BG27" s="176"/>
      <c r="BH27" s="175"/>
      <c r="BI27" s="184"/>
      <c r="BJ27" s="184"/>
      <c r="BK27" s="176"/>
      <c r="BL27" s="176"/>
      <c r="BM27" s="175"/>
      <c r="BN27" s="184"/>
      <c r="BO27" s="184"/>
      <c r="BP27" s="129"/>
      <c r="BQ27" s="129"/>
      <c r="BR27" s="130"/>
      <c r="BS27" s="97"/>
      <c r="BT27" s="97"/>
      <c r="BU27" s="97"/>
      <c r="BV27" s="129"/>
      <c r="BW27" s="129"/>
      <c r="BX27" s="129"/>
      <c r="BY27" s="97"/>
      <c r="BZ27" s="129"/>
      <c r="CA27" s="129"/>
      <c r="CB27" s="97"/>
      <c r="CC27" s="129"/>
      <c r="CD27" s="130"/>
      <c r="CE27" s="129"/>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x14ac:dyDescent="0.3">
      <c r="A28" s="309"/>
      <c r="B28" s="310"/>
      <c r="C28" s="310"/>
      <c r="D28" s="310"/>
      <c r="E28" s="335"/>
      <c r="F28" s="310"/>
      <c r="G28" s="310"/>
      <c r="H28" s="310"/>
      <c r="I28" s="176"/>
      <c r="J28" s="176"/>
      <c r="K28" s="310"/>
      <c r="L28" s="335"/>
      <c r="M28" s="309"/>
      <c r="N28" s="336"/>
      <c r="O28" s="333"/>
      <c r="P28" s="374"/>
      <c r="Q28" s="333">
        <f t="shared" si="11"/>
        <v>0</v>
      </c>
      <c r="R28" s="336"/>
      <c r="S28" s="333"/>
      <c r="T28" s="334"/>
      <c r="U28" s="175">
        <v>6</v>
      </c>
      <c r="V28" s="178"/>
      <c r="W28" s="131" t="str">
        <f t="shared" si="0"/>
        <v/>
      </c>
      <c r="X28" s="131"/>
      <c r="Y28" s="131"/>
      <c r="Z28" s="131"/>
      <c r="AA28" s="131"/>
      <c r="AB28" s="179"/>
      <c r="AC28" s="179"/>
      <c r="AD28" s="95" t="str">
        <f t="shared" si="4"/>
        <v/>
      </c>
      <c r="AE28" s="179"/>
      <c r="AF28" s="179"/>
      <c r="AG28" s="179"/>
      <c r="AH28" s="146" t="str">
        <f>IFERROR(IF(AND(W27="Probabilidad",W28="Probabilidad"),(AJ27-(+AJ27*AD28)),IF(AND(W27="Impacto",W28="Probabilidad"),(AJ26-(+AJ26*AD28)),IF(W28="Impacto",AJ27,""))),"")</f>
        <v/>
      </c>
      <c r="AI28" s="128" t="str">
        <f t="shared" si="5"/>
        <v/>
      </c>
      <c r="AJ28" s="95" t="str">
        <f t="shared" si="6"/>
        <v/>
      </c>
      <c r="AK28" s="128" t="str">
        <f t="shared" si="7"/>
        <v/>
      </c>
      <c r="AL28" s="95" t="str">
        <f>IFERROR(IF(AND(W27="Impacto",W28="Impacto"),(AL27-(+AL27*AD28)),IF(AND(W27="Probabilidad",W28="Impacto"),(AL26-(+AL26*AD28)),IF(W28="Probabilidad",AL27,""))),"")</f>
        <v/>
      </c>
      <c r="AM28" s="96" t="str">
        <f t="shared" si="8"/>
        <v/>
      </c>
      <c r="AN28" s="319"/>
      <c r="AO28" s="176"/>
      <c r="AP28" s="175"/>
      <c r="AQ28" s="184"/>
      <c r="AR28" s="184"/>
      <c r="AS28" s="176"/>
      <c r="AT28" s="184"/>
      <c r="AU28" s="176"/>
      <c r="AV28" s="184"/>
      <c r="AW28" s="176"/>
      <c r="AX28" s="97"/>
      <c r="AY28" s="129"/>
      <c r="AZ28" s="130"/>
      <c r="BA28" s="176"/>
      <c r="BB28" s="176"/>
      <c r="BC28" s="175"/>
      <c r="BD28" s="184"/>
      <c r="BE28" s="184"/>
      <c r="BF28" s="176"/>
      <c r="BG28" s="176"/>
      <c r="BH28" s="175"/>
      <c r="BI28" s="184"/>
      <c r="BJ28" s="184"/>
      <c r="BK28" s="176"/>
      <c r="BL28" s="176"/>
      <c r="BM28" s="175"/>
      <c r="BN28" s="184"/>
      <c r="BO28" s="184"/>
      <c r="BP28" s="129"/>
      <c r="BQ28" s="129"/>
      <c r="BR28" s="130"/>
      <c r="BS28" s="97"/>
      <c r="BT28" s="97"/>
      <c r="BU28" s="97"/>
      <c r="BV28" s="129"/>
      <c r="BW28" s="129"/>
      <c r="BX28" s="129"/>
      <c r="BY28" s="97"/>
      <c r="BZ28" s="129"/>
      <c r="CA28" s="129"/>
      <c r="CB28" s="97"/>
      <c r="CC28" s="129"/>
      <c r="CD28" s="130"/>
      <c r="CE28" s="129"/>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x14ac:dyDescent="0.3">
      <c r="A29" s="309">
        <v>5</v>
      </c>
      <c r="B29" s="310"/>
      <c r="C29" s="310"/>
      <c r="D29" s="310"/>
      <c r="E29" s="335"/>
      <c r="F29" s="310"/>
      <c r="G29" s="310"/>
      <c r="H29" s="310"/>
      <c r="I29" s="176"/>
      <c r="J29" s="176"/>
      <c r="K29" s="310"/>
      <c r="L29" s="335"/>
      <c r="M29" s="309"/>
      <c r="N29" s="336" t="str">
        <f>IF(M29&lt;=0,"",IF(M29&lt;=2,"Muy Baja",IF(M29&lt;=24,"Baja",IF(M29&lt;=500,"Media",IF(M29&lt;=5000,"Alta","Muy Alta")))))</f>
        <v/>
      </c>
      <c r="O29" s="333" t="str">
        <f>IF(N29="","",IF(N29="Muy Baja",0.2,IF(N29="Baja",0.4,IF(N29="Media",0.6,IF(N29="Alta",0.8,IF(N29="Muy Alta",1,))))))</f>
        <v/>
      </c>
      <c r="P29" s="374"/>
      <c r="Q29" s="333">
        <f ca="1">IF(NOT(ISERROR(MATCH(P29,'Tabla Impacto'!$B$221:$B$223,0))),'Tabla Impacto'!$F$223&amp;"Por favor no seleccionar los criterios de impacto(Afectación Económica o presupuestal y Pérdida Reputacional)",P29)</f>
        <v>0</v>
      </c>
      <c r="R29" s="336" t="str">
        <f ca="1">IF(OR(Q29='Tabla Impacto'!$C$11,Q29='Tabla Impacto'!$D$11),"Leve",IF(OR(Q29='Tabla Impacto'!$C$12,Q29='Tabla Impacto'!$D$12),"Menor",IF(OR(Q29='Tabla Impacto'!$C$13,Q29='Tabla Impacto'!$D$13),"Moderado",IF(OR(Q29='Tabla Impacto'!$C$14,Q29='Tabla Impacto'!$D$14),"Mayor",IF(OR(Q29='Tabla Impacto'!$C$15,Q29='Tabla Impacto'!$D$15),"Catastrófico","")))))</f>
        <v/>
      </c>
      <c r="S29" s="333" t="str">
        <f ca="1">IF(R29="","",IF(R29="Leve",0.2,IF(R29="Menor",0.4,IF(R29="Moderado",0.6,IF(R29="Mayor",0.8,IF(R29="Catastrófico",1,))))))</f>
        <v/>
      </c>
      <c r="T29" s="334"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5">
        <v>1</v>
      </c>
      <c r="V29" s="178"/>
      <c r="W29" s="131" t="str">
        <f t="shared" si="0"/>
        <v/>
      </c>
      <c r="X29" s="131"/>
      <c r="Y29" s="131"/>
      <c r="Z29" s="131"/>
      <c r="AA29" s="131"/>
      <c r="AB29" s="179"/>
      <c r="AC29" s="179"/>
      <c r="AD29" s="95" t="str">
        <f t="shared" si="4"/>
        <v/>
      </c>
      <c r="AE29" s="179"/>
      <c r="AF29" s="179"/>
      <c r="AG29" s="179"/>
      <c r="AH29" s="146" t="str">
        <f>IFERROR(IF(W29="Probabilidad",(O29-(+O29*AD29)),IF(W29="Impacto",O29,"")),"")</f>
        <v/>
      </c>
      <c r="AI29" s="128" t="str">
        <f>IFERROR(IF(AH29="","",IF(AH29&lt;=0.2,"Muy Baja",IF(AH29&lt;=0.4,"Baja",IF(AH29&lt;=0.6,"Media",IF(AH29&lt;=0.8,"Alta","Muy Alta"))))),"")</f>
        <v/>
      </c>
      <c r="AJ29" s="95" t="str">
        <f t="shared" si="6"/>
        <v/>
      </c>
      <c r="AK29" s="128" t="str">
        <f>IFERROR(IF(AL29="","",IF(AL29&lt;=0.2,"Leve",IF(AL29&lt;=0.4,"Menor",IF(AL29&lt;=0.6,"Moderado",IF(AL29&lt;=0.8,"Mayor","Catastrófico"))))),"")</f>
        <v/>
      </c>
      <c r="AL29" s="95" t="str">
        <f>IFERROR(IF(W29="Impacto",(S29-(+S29*AD29)),IF(W29="Probabilidad",S29,"")),"")</f>
        <v/>
      </c>
      <c r="AM29" s="96" t="str">
        <f t="shared" si="8"/>
        <v/>
      </c>
      <c r="AN29" s="317"/>
      <c r="AO29" s="176"/>
      <c r="AP29" s="175"/>
      <c r="AQ29" s="184"/>
      <c r="AR29" s="184"/>
      <c r="AS29" s="176"/>
      <c r="AT29" s="184"/>
      <c r="AU29" s="176"/>
      <c r="AV29" s="184"/>
      <c r="AW29" s="176"/>
      <c r="AX29" s="97"/>
      <c r="AY29" s="129"/>
      <c r="AZ29" s="130"/>
      <c r="BA29" s="176"/>
      <c r="BB29" s="176"/>
      <c r="BC29" s="175"/>
      <c r="BD29" s="184"/>
      <c r="BE29" s="184"/>
      <c r="BF29" s="176"/>
      <c r="BG29" s="176"/>
      <c r="BH29" s="175"/>
      <c r="BI29" s="184"/>
      <c r="BJ29" s="184"/>
      <c r="BK29" s="176"/>
      <c r="BL29" s="176"/>
      <c r="BM29" s="175"/>
      <c r="BN29" s="184"/>
      <c r="BO29" s="184"/>
      <c r="BP29" s="129"/>
      <c r="BQ29" s="129"/>
      <c r="BR29" s="130"/>
      <c r="BS29" s="97"/>
      <c r="BT29" s="97"/>
      <c r="BU29" s="97"/>
      <c r="BV29" s="129"/>
      <c r="BW29" s="129"/>
      <c r="BX29" s="129"/>
      <c r="BY29" s="97"/>
      <c r="BZ29" s="129"/>
      <c r="CA29" s="129"/>
      <c r="CB29" s="97"/>
      <c r="CC29" s="129"/>
      <c r="CD29" s="130"/>
      <c r="CE29" s="129"/>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x14ac:dyDescent="0.3">
      <c r="A30" s="309"/>
      <c r="B30" s="310"/>
      <c r="C30" s="310"/>
      <c r="D30" s="310"/>
      <c r="E30" s="335"/>
      <c r="F30" s="310"/>
      <c r="G30" s="310"/>
      <c r="H30" s="310"/>
      <c r="I30" s="176"/>
      <c r="J30" s="176"/>
      <c r="K30" s="310"/>
      <c r="L30" s="335"/>
      <c r="M30" s="309"/>
      <c r="N30" s="336"/>
      <c r="O30" s="333"/>
      <c r="P30" s="374"/>
      <c r="Q30" s="333">
        <f t="shared" ref="Q30:Q34" si="12">IF(NOT(ISERROR(MATCH(P30,_xlfn.ANCHORARRAY(E41),0))),O43&amp;"Por favor no seleccionar los criterios de impacto",P30)</f>
        <v>0</v>
      </c>
      <c r="R30" s="336"/>
      <c r="S30" s="333"/>
      <c r="T30" s="334"/>
      <c r="U30" s="175">
        <v>2</v>
      </c>
      <c r="V30" s="178"/>
      <c r="W30" s="131" t="str">
        <f t="shared" si="0"/>
        <v/>
      </c>
      <c r="X30" s="131"/>
      <c r="Y30" s="131"/>
      <c r="Z30" s="131"/>
      <c r="AA30" s="131"/>
      <c r="AB30" s="179"/>
      <c r="AC30" s="179"/>
      <c r="AD30" s="95" t="str">
        <f t="shared" si="4"/>
        <v/>
      </c>
      <c r="AE30" s="179"/>
      <c r="AF30" s="179"/>
      <c r="AG30" s="179"/>
      <c r="AH30" s="146" t="str">
        <f>IFERROR(IF(AND(W29="Probabilidad",W30="Probabilidad"),(AJ29-(+AJ29*AD30)),IF(W30="Probabilidad",(O29-(+O29*AD30)),IF(W30="Impacto",AJ29,""))),"")</f>
        <v/>
      </c>
      <c r="AI30" s="128" t="str">
        <f t="shared" si="5"/>
        <v/>
      </c>
      <c r="AJ30" s="95" t="str">
        <f t="shared" si="6"/>
        <v/>
      </c>
      <c r="AK30" s="128" t="str">
        <f t="shared" si="7"/>
        <v/>
      </c>
      <c r="AL30" s="95" t="str">
        <f>IFERROR(IF(AND(W29="Impacto",W30="Impacto"),(AL23-(+AL23*AD30)),IF(W30="Impacto",($S$29-(+$S$29*AD30)),IF(W30="Probabilidad",AL23,""))),"")</f>
        <v/>
      </c>
      <c r="AM30" s="96" t="str">
        <f t="shared" si="8"/>
        <v/>
      </c>
      <c r="AN30" s="318"/>
      <c r="AO30" s="176"/>
      <c r="AP30" s="175"/>
      <c r="AQ30" s="184"/>
      <c r="AR30" s="184"/>
      <c r="AS30" s="176"/>
      <c r="AT30" s="184"/>
      <c r="AU30" s="176"/>
      <c r="AV30" s="184"/>
      <c r="AW30" s="176"/>
      <c r="AX30" s="97"/>
      <c r="AY30" s="129"/>
      <c r="AZ30" s="130"/>
      <c r="BA30" s="176"/>
      <c r="BB30" s="176"/>
      <c r="BC30" s="175"/>
      <c r="BD30" s="184"/>
      <c r="BE30" s="184"/>
      <c r="BF30" s="176"/>
      <c r="BG30" s="176"/>
      <c r="BH30" s="175"/>
      <c r="BI30" s="184"/>
      <c r="BJ30" s="184"/>
      <c r="BK30" s="176"/>
      <c r="BL30" s="176"/>
      <c r="BM30" s="175"/>
      <c r="BN30" s="184"/>
      <c r="BO30" s="184"/>
      <c r="BP30" s="129"/>
      <c r="BQ30" s="129"/>
      <c r="BR30" s="130"/>
      <c r="BS30" s="97"/>
      <c r="BT30" s="97"/>
      <c r="BU30" s="97"/>
      <c r="BV30" s="129"/>
      <c r="BW30" s="129"/>
      <c r="BX30" s="129"/>
      <c r="BY30" s="97"/>
      <c r="BZ30" s="129"/>
      <c r="CA30" s="129"/>
      <c r="CB30" s="97"/>
      <c r="CC30" s="129"/>
      <c r="CD30" s="130"/>
      <c r="CE30" s="129"/>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x14ac:dyDescent="0.3">
      <c r="A31" s="309"/>
      <c r="B31" s="310"/>
      <c r="C31" s="310"/>
      <c r="D31" s="310"/>
      <c r="E31" s="335"/>
      <c r="F31" s="310"/>
      <c r="G31" s="310"/>
      <c r="H31" s="310"/>
      <c r="I31" s="176"/>
      <c r="J31" s="176"/>
      <c r="K31" s="310"/>
      <c r="L31" s="335"/>
      <c r="M31" s="309"/>
      <c r="N31" s="336"/>
      <c r="O31" s="333"/>
      <c r="P31" s="374"/>
      <c r="Q31" s="333">
        <f t="shared" si="12"/>
        <v>0</v>
      </c>
      <c r="R31" s="336"/>
      <c r="S31" s="333"/>
      <c r="T31" s="334"/>
      <c r="U31" s="175">
        <v>3</v>
      </c>
      <c r="V31" s="180"/>
      <c r="W31" s="131" t="str">
        <f t="shared" si="0"/>
        <v/>
      </c>
      <c r="X31" s="131"/>
      <c r="Y31" s="131"/>
      <c r="Z31" s="131"/>
      <c r="AA31" s="131"/>
      <c r="AB31" s="179"/>
      <c r="AC31" s="179"/>
      <c r="AD31" s="95" t="str">
        <f t="shared" si="4"/>
        <v/>
      </c>
      <c r="AE31" s="179"/>
      <c r="AF31" s="179"/>
      <c r="AG31" s="179"/>
      <c r="AH31" s="146" t="str">
        <f>IFERROR(IF(AND(W30="Probabilidad",W31="Probabilidad"),(AJ30-(+AJ30*AD31)),IF(AND(W30="Impacto",W31="Probabilidad"),(AJ29-(+AJ29*AD31)),IF(W31="Impacto",AJ30,""))),"")</f>
        <v/>
      </c>
      <c r="AI31" s="128" t="str">
        <f t="shared" si="5"/>
        <v/>
      </c>
      <c r="AJ31" s="95" t="str">
        <f t="shared" si="6"/>
        <v/>
      </c>
      <c r="AK31" s="128" t="str">
        <f t="shared" si="7"/>
        <v/>
      </c>
      <c r="AL31" s="95" t="str">
        <f>IFERROR(IF(AND(W30="Impacto",W31="Impacto"),(AL30-(+AL30*AD31)),IF(AND(W30="Probabilidad",W31="Impacto"),(AL29-(+AL29*AD31)),IF(W31="Probabilidad",AL30,""))),"")</f>
        <v/>
      </c>
      <c r="AM31" s="96" t="str">
        <f t="shared" si="8"/>
        <v/>
      </c>
      <c r="AN31" s="318"/>
      <c r="AO31" s="176"/>
      <c r="AP31" s="175"/>
      <c r="AQ31" s="184"/>
      <c r="AR31" s="184"/>
      <c r="AS31" s="176"/>
      <c r="AT31" s="184"/>
      <c r="AU31" s="176"/>
      <c r="AV31" s="184"/>
      <c r="AW31" s="176"/>
      <c r="AX31" s="97"/>
      <c r="AY31" s="129"/>
      <c r="AZ31" s="130"/>
      <c r="BA31" s="176"/>
      <c r="BB31" s="176"/>
      <c r="BC31" s="175"/>
      <c r="BD31" s="184"/>
      <c r="BE31" s="184"/>
      <c r="BF31" s="176"/>
      <c r="BG31" s="176"/>
      <c r="BH31" s="175"/>
      <c r="BI31" s="184"/>
      <c r="BJ31" s="184"/>
      <c r="BK31" s="176"/>
      <c r="BL31" s="176"/>
      <c r="BM31" s="175"/>
      <c r="BN31" s="184"/>
      <c r="BO31" s="184"/>
      <c r="BP31" s="129"/>
      <c r="BQ31" s="129"/>
      <c r="BR31" s="130"/>
      <c r="BS31" s="97"/>
      <c r="BT31" s="97"/>
      <c r="BU31" s="97"/>
      <c r="BV31" s="129"/>
      <c r="BW31" s="129"/>
      <c r="BX31" s="129"/>
      <c r="BY31" s="97"/>
      <c r="BZ31" s="129"/>
      <c r="CA31" s="129"/>
      <c r="CB31" s="97"/>
      <c r="CC31" s="129"/>
      <c r="CD31" s="130"/>
      <c r="CE31" s="129"/>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x14ac:dyDescent="0.3">
      <c r="A32" s="309"/>
      <c r="B32" s="310"/>
      <c r="C32" s="310"/>
      <c r="D32" s="310"/>
      <c r="E32" s="335"/>
      <c r="F32" s="310"/>
      <c r="G32" s="310"/>
      <c r="H32" s="310"/>
      <c r="I32" s="176"/>
      <c r="J32" s="176"/>
      <c r="K32" s="310"/>
      <c r="L32" s="335"/>
      <c r="M32" s="309"/>
      <c r="N32" s="336"/>
      <c r="O32" s="333"/>
      <c r="P32" s="374"/>
      <c r="Q32" s="333">
        <f t="shared" si="12"/>
        <v>0</v>
      </c>
      <c r="R32" s="336"/>
      <c r="S32" s="333"/>
      <c r="T32" s="334"/>
      <c r="U32" s="175">
        <v>4</v>
      </c>
      <c r="V32" s="178"/>
      <c r="W32" s="131" t="str">
        <f t="shared" si="0"/>
        <v/>
      </c>
      <c r="X32" s="131"/>
      <c r="Y32" s="131"/>
      <c r="Z32" s="131"/>
      <c r="AA32" s="131"/>
      <c r="AB32" s="179"/>
      <c r="AC32" s="179"/>
      <c r="AD32" s="95" t="str">
        <f t="shared" si="4"/>
        <v/>
      </c>
      <c r="AE32" s="179"/>
      <c r="AF32" s="179"/>
      <c r="AG32" s="179"/>
      <c r="AH32" s="146" t="str">
        <f>IFERROR(IF(AND(W31="Probabilidad",W32="Probabilidad"),(AJ31-(+AJ31*AD32)),IF(AND(W31="Impacto",W32="Probabilidad"),(AJ30-(+AJ30*AD32)),IF(W32="Impacto",AJ31,""))),"")</f>
        <v/>
      </c>
      <c r="AI32" s="128" t="str">
        <f t="shared" si="5"/>
        <v/>
      </c>
      <c r="AJ32" s="95" t="str">
        <f t="shared" si="6"/>
        <v/>
      </c>
      <c r="AK32" s="128" t="str">
        <f t="shared" si="7"/>
        <v/>
      </c>
      <c r="AL32" s="95" t="str">
        <f>IFERROR(IF(AND(W31="Impacto",W32="Impacto"),(AL31-(+AL31*AD32)),IF(AND(W31="Probabilidad",W32="Impacto"),(AL30-(+AL30*AD32)),IF(W32="Probabilidad",AL31,""))),"")</f>
        <v/>
      </c>
      <c r="AM32" s="96" t="str">
        <f t="shared" si="8"/>
        <v/>
      </c>
      <c r="AN32" s="318"/>
      <c r="AO32" s="176"/>
      <c r="AP32" s="175"/>
      <c r="AQ32" s="184"/>
      <c r="AR32" s="184"/>
      <c r="AS32" s="176"/>
      <c r="AT32" s="184"/>
      <c r="AU32" s="176"/>
      <c r="AV32" s="184"/>
      <c r="AW32" s="176"/>
      <c r="AX32" s="97"/>
      <c r="AY32" s="129"/>
      <c r="AZ32" s="130"/>
      <c r="BA32" s="176"/>
      <c r="BB32" s="176"/>
      <c r="BC32" s="175"/>
      <c r="BD32" s="184"/>
      <c r="BE32" s="184"/>
      <c r="BF32" s="176"/>
      <c r="BG32" s="176"/>
      <c r="BH32" s="175"/>
      <c r="BI32" s="184"/>
      <c r="BJ32" s="184"/>
      <c r="BK32" s="176"/>
      <c r="BL32" s="176"/>
      <c r="BM32" s="175"/>
      <c r="BN32" s="184"/>
      <c r="BO32" s="184"/>
      <c r="BP32" s="129"/>
      <c r="BQ32" s="129"/>
      <c r="BR32" s="130"/>
      <c r="BS32" s="97"/>
      <c r="BT32" s="97"/>
      <c r="BU32" s="97"/>
      <c r="BV32" s="129"/>
      <c r="BW32" s="129"/>
      <c r="BX32" s="129"/>
      <c r="BY32" s="97"/>
      <c r="BZ32" s="129"/>
      <c r="CA32" s="129"/>
      <c r="CB32" s="97"/>
      <c r="CC32" s="129"/>
      <c r="CD32" s="130"/>
      <c r="CE32" s="129"/>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x14ac:dyDescent="0.3">
      <c r="A33" s="309"/>
      <c r="B33" s="310"/>
      <c r="C33" s="310"/>
      <c r="D33" s="310"/>
      <c r="E33" s="335"/>
      <c r="F33" s="310"/>
      <c r="G33" s="310"/>
      <c r="H33" s="310"/>
      <c r="I33" s="176"/>
      <c r="J33" s="176"/>
      <c r="K33" s="310"/>
      <c r="L33" s="335"/>
      <c r="M33" s="309"/>
      <c r="N33" s="336"/>
      <c r="O33" s="333"/>
      <c r="P33" s="374"/>
      <c r="Q33" s="333">
        <f t="shared" si="12"/>
        <v>0</v>
      </c>
      <c r="R33" s="336"/>
      <c r="S33" s="333"/>
      <c r="T33" s="334"/>
      <c r="U33" s="175">
        <v>5</v>
      </c>
      <c r="V33" s="178"/>
      <c r="W33" s="131" t="str">
        <f t="shared" si="0"/>
        <v/>
      </c>
      <c r="X33" s="131"/>
      <c r="Y33" s="131"/>
      <c r="Z33" s="131"/>
      <c r="AA33" s="131"/>
      <c r="AB33" s="179"/>
      <c r="AC33" s="179"/>
      <c r="AD33" s="95" t="str">
        <f t="shared" si="4"/>
        <v/>
      </c>
      <c r="AE33" s="179"/>
      <c r="AF33" s="179"/>
      <c r="AG33" s="179"/>
      <c r="AH33" s="146" t="str">
        <f>IFERROR(IF(AND(W32="Probabilidad",W33="Probabilidad"),(AJ32-(+AJ32*AD33)),IF(AND(W32="Impacto",W33="Probabilidad"),(AJ31-(+AJ31*AD33)),IF(W33="Impacto",AJ32,""))),"")</f>
        <v/>
      </c>
      <c r="AI33" s="128" t="str">
        <f t="shared" si="5"/>
        <v/>
      </c>
      <c r="AJ33" s="95" t="str">
        <f t="shared" si="6"/>
        <v/>
      </c>
      <c r="AK33" s="128" t="str">
        <f t="shared" si="7"/>
        <v/>
      </c>
      <c r="AL33" s="95" t="str">
        <f>IFERROR(IF(AND(W32="Impacto",W33="Impacto"),(AL32-(+AL32*AD33)),IF(AND(W32="Probabilidad",W33="Impacto"),(AL31-(+AL31*AD33)),IF(W33="Probabilidad",AL32,""))),"")</f>
        <v/>
      </c>
      <c r="AM33" s="96" t="str">
        <f t="shared" si="8"/>
        <v/>
      </c>
      <c r="AN33" s="318"/>
      <c r="AO33" s="176"/>
      <c r="AP33" s="175"/>
      <c r="AQ33" s="184"/>
      <c r="AR33" s="184"/>
      <c r="AS33" s="176"/>
      <c r="AT33" s="184"/>
      <c r="AU33" s="176"/>
      <c r="AV33" s="184"/>
      <c r="AW33" s="176"/>
      <c r="AX33" s="97"/>
      <c r="AY33" s="129"/>
      <c r="AZ33" s="130"/>
      <c r="BA33" s="176"/>
      <c r="BB33" s="176"/>
      <c r="BC33" s="175"/>
      <c r="BD33" s="184"/>
      <c r="BE33" s="184"/>
      <c r="BF33" s="176"/>
      <c r="BG33" s="176"/>
      <c r="BH33" s="175"/>
      <c r="BI33" s="184"/>
      <c r="BJ33" s="184"/>
      <c r="BK33" s="176"/>
      <c r="BL33" s="176"/>
      <c r="BM33" s="175"/>
      <c r="BN33" s="184"/>
      <c r="BO33" s="184"/>
      <c r="BP33" s="129"/>
      <c r="BQ33" s="129"/>
      <c r="BR33" s="130"/>
      <c r="BS33" s="97"/>
      <c r="BT33" s="97"/>
      <c r="BU33" s="97"/>
      <c r="BV33" s="129"/>
      <c r="BW33" s="129"/>
      <c r="BX33" s="129"/>
      <c r="BY33" s="97"/>
      <c r="BZ33" s="129"/>
      <c r="CA33" s="129"/>
      <c r="CB33" s="97"/>
      <c r="CC33" s="129"/>
      <c r="CD33" s="130"/>
      <c r="CE33" s="129"/>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x14ac:dyDescent="0.3">
      <c r="A34" s="309"/>
      <c r="B34" s="310"/>
      <c r="C34" s="310"/>
      <c r="D34" s="310"/>
      <c r="E34" s="335"/>
      <c r="F34" s="310"/>
      <c r="G34" s="310"/>
      <c r="H34" s="310"/>
      <c r="I34" s="176"/>
      <c r="J34" s="176"/>
      <c r="K34" s="310"/>
      <c r="L34" s="335"/>
      <c r="M34" s="309"/>
      <c r="N34" s="336"/>
      <c r="O34" s="333"/>
      <c r="P34" s="374"/>
      <c r="Q34" s="333">
        <f t="shared" si="12"/>
        <v>0</v>
      </c>
      <c r="R34" s="336"/>
      <c r="S34" s="333"/>
      <c r="T34" s="334"/>
      <c r="U34" s="175">
        <v>6</v>
      </c>
      <c r="V34" s="178"/>
      <c r="W34" s="131" t="str">
        <f t="shared" si="0"/>
        <v/>
      </c>
      <c r="X34" s="131"/>
      <c r="Y34" s="131"/>
      <c r="Z34" s="131"/>
      <c r="AA34" s="131"/>
      <c r="AB34" s="179"/>
      <c r="AC34" s="179"/>
      <c r="AD34" s="95" t="str">
        <f t="shared" si="4"/>
        <v/>
      </c>
      <c r="AE34" s="179"/>
      <c r="AF34" s="179"/>
      <c r="AG34" s="179"/>
      <c r="AH34" s="146" t="str">
        <f>IFERROR(IF(AND(W33="Probabilidad",W34="Probabilidad"),(AJ33-(+AJ33*AD34)),IF(AND(W33="Impacto",W34="Probabilidad"),(AJ32-(+AJ32*AD34)),IF(W34="Impacto",AJ33,""))),"")</f>
        <v/>
      </c>
      <c r="AI34" s="128" t="str">
        <f t="shared" si="5"/>
        <v/>
      </c>
      <c r="AJ34" s="95" t="str">
        <f t="shared" si="6"/>
        <v/>
      </c>
      <c r="AK34" s="128" t="str">
        <f t="shared" si="7"/>
        <v/>
      </c>
      <c r="AL34" s="95" t="str">
        <f>IFERROR(IF(AND(W33="Impacto",W34="Impacto"),(AL33-(+AL33*AD34)),IF(AND(W33="Probabilidad",W34="Impacto"),(AL32-(+AL32*AD34)),IF(W34="Probabilidad",AL33,""))),"")</f>
        <v/>
      </c>
      <c r="AM34" s="96" t="str">
        <f t="shared" si="8"/>
        <v/>
      </c>
      <c r="AN34" s="319"/>
      <c r="AO34" s="176"/>
      <c r="AP34" s="175"/>
      <c r="AQ34" s="184"/>
      <c r="AR34" s="184"/>
      <c r="AS34" s="176"/>
      <c r="AT34" s="184"/>
      <c r="AU34" s="176"/>
      <c r="AV34" s="184"/>
      <c r="AW34" s="176"/>
      <c r="AX34" s="97"/>
      <c r="AY34" s="129"/>
      <c r="AZ34" s="130"/>
      <c r="BA34" s="176"/>
      <c r="BB34" s="176"/>
      <c r="BC34" s="175"/>
      <c r="BD34" s="184"/>
      <c r="BE34" s="184"/>
      <c r="BF34" s="176"/>
      <c r="BG34" s="176"/>
      <c r="BH34" s="175"/>
      <c r="BI34" s="184"/>
      <c r="BJ34" s="184"/>
      <c r="BK34" s="176"/>
      <c r="BL34" s="176"/>
      <c r="BM34" s="175"/>
      <c r="BN34" s="184"/>
      <c r="BO34" s="184"/>
      <c r="BP34" s="129"/>
      <c r="BQ34" s="129"/>
      <c r="BR34" s="130"/>
      <c r="BS34" s="97"/>
      <c r="BT34" s="97"/>
      <c r="BU34" s="97"/>
      <c r="BV34" s="129"/>
      <c r="BW34" s="129"/>
      <c r="BX34" s="129"/>
      <c r="BY34" s="97"/>
      <c r="BZ34" s="129"/>
      <c r="CA34" s="129"/>
      <c r="CB34" s="97"/>
      <c r="CC34" s="129"/>
      <c r="CD34" s="130"/>
      <c r="CE34" s="129"/>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x14ac:dyDescent="0.3">
      <c r="A35" s="309">
        <v>6</v>
      </c>
      <c r="B35" s="310"/>
      <c r="C35" s="310"/>
      <c r="D35" s="310"/>
      <c r="E35" s="335"/>
      <c r="F35" s="310"/>
      <c r="G35" s="310"/>
      <c r="H35" s="310"/>
      <c r="I35" s="176"/>
      <c r="J35" s="176"/>
      <c r="K35" s="310"/>
      <c r="L35" s="335"/>
      <c r="M35" s="309"/>
      <c r="N35" s="336" t="str">
        <f>IF(M35&lt;=0,"",IF(M35&lt;=2,"Muy Baja",IF(M35&lt;=24,"Baja",IF(M35&lt;=500,"Media",IF(M35&lt;=5000,"Alta","Muy Alta")))))</f>
        <v/>
      </c>
      <c r="O35" s="333" t="str">
        <f>IF(N35="","",IF(N35="Muy Baja",0.2,IF(N35="Baja",0.4,IF(N35="Media",0.6,IF(N35="Alta",0.8,IF(N35="Muy Alta",1,))))))</f>
        <v/>
      </c>
      <c r="P35" s="374"/>
      <c r="Q35" s="333">
        <f ca="1">IF(NOT(ISERROR(MATCH(P35,'Tabla Impacto'!$B$221:$B$223,0))),'Tabla Impacto'!$F$223&amp;"Por favor no seleccionar los criterios de impacto(Afectación Económica o presupuestal y Pérdida Reputacional)",P35)</f>
        <v>0</v>
      </c>
      <c r="R35" s="336" t="str">
        <f ca="1">IF(OR(Q35='Tabla Impacto'!$C$11,Q35='Tabla Impacto'!$D$11),"Leve",IF(OR(Q35='Tabla Impacto'!$C$12,Q35='Tabla Impacto'!$D$12),"Menor",IF(OR(Q35='Tabla Impacto'!$C$13,Q35='Tabla Impacto'!$D$13),"Moderado",IF(OR(Q35='Tabla Impacto'!$C$14,Q35='Tabla Impacto'!$D$14),"Mayor",IF(OR(Q35='Tabla Impacto'!$C$15,Q35='Tabla Impacto'!$D$15),"Catastrófico","")))))</f>
        <v/>
      </c>
      <c r="S35" s="333" t="str">
        <f ca="1">IF(R35="","",IF(R35="Leve",0.2,IF(R35="Menor",0.4,IF(R35="Moderado",0.6,IF(R35="Mayor",0.8,IF(R35="Catastrófico",1,))))))</f>
        <v/>
      </c>
      <c r="T35" s="334"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5">
        <v>1</v>
      </c>
      <c r="V35" s="178"/>
      <c r="W35" s="131" t="str">
        <f t="shared" si="0"/>
        <v/>
      </c>
      <c r="X35" s="131"/>
      <c r="Y35" s="131"/>
      <c r="Z35" s="131"/>
      <c r="AA35" s="131"/>
      <c r="AB35" s="179"/>
      <c r="AC35" s="179"/>
      <c r="AD35" s="95" t="str">
        <f t="shared" si="4"/>
        <v/>
      </c>
      <c r="AE35" s="179"/>
      <c r="AF35" s="179"/>
      <c r="AG35" s="179"/>
      <c r="AH35" s="146" t="str">
        <f>IFERROR(IF(W35="Probabilidad",(O35-(+O35*AD35)),IF(W35="Impacto",O35,"")),"")</f>
        <v/>
      </c>
      <c r="AI35" s="128" t="str">
        <f>IFERROR(IF(AH35="","",IF(AH35&lt;=0.2,"Muy Baja",IF(AH35&lt;=0.4,"Baja",IF(AH35&lt;=0.6,"Media",IF(AH35&lt;=0.8,"Alta","Muy Alta"))))),"")</f>
        <v/>
      </c>
      <c r="AJ35" s="95" t="str">
        <f t="shared" si="6"/>
        <v/>
      </c>
      <c r="AK35" s="128" t="str">
        <f>IFERROR(IF(AL35="","",IF(AL35&lt;=0.2,"Leve",IF(AL35&lt;=0.4,"Menor",IF(AL35&lt;=0.6,"Moderado",IF(AL35&lt;=0.8,"Mayor","Catastrófico"))))),"")</f>
        <v/>
      </c>
      <c r="AL35" s="95" t="str">
        <f>IFERROR(IF(W35="Impacto",(S35-(+S35*AD35)),IF(W35="Probabilidad",S35,"")),"")</f>
        <v/>
      </c>
      <c r="AM35" s="96" t="str">
        <f t="shared" si="8"/>
        <v/>
      </c>
      <c r="AN35" s="317"/>
      <c r="AO35" s="176"/>
      <c r="AP35" s="175"/>
      <c r="AQ35" s="184"/>
      <c r="AR35" s="184"/>
      <c r="AS35" s="176"/>
      <c r="AT35" s="184"/>
      <c r="AU35" s="176"/>
      <c r="AV35" s="184"/>
      <c r="AW35" s="176"/>
      <c r="AX35" s="97"/>
      <c r="AY35" s="129"/>
      <c r="AZ35" s="130"/>
      <c r="BA35" s="176"/>
      <c r="BB35" s="176"/>
      <c r="BC35" s="175"/>
      <c r="BD35" s="184"/>
      <c r="BE35" s="184"/>
      <c r="BF35" s="176"/>
      <c r="BG35" s="176"/>
      <c r="BH35" s="175"/>
      <c r="BI35" s="184"/>
      <c r="BJ35" s="184"/>
      <c r="BK35" s="176"/>
      <c r="BL35" s="176"/>
      <c r="BM35" s="175"/>
      <c r="BN35" s="184"/>
      <c r="BO35" s="184"/>
      <c r="BP35" s="129"/>
      <c r="BQ35" s="129"/>
      <c r="BR35" s="130"/>
      <c r="BS35" s="97"/>
      <c r="BT35" s="97"/>
      <c r="BU35" s="97"/>
      <c r="BV35" s="129"/>
      <c r="BW35" s="129"/>
      <c r="BX35" s="129"/>
      <c r="BY35" s="97"/>
      <c r="BZ35" s="129"/>
      <c r="CA35" s="129"/>
      <c r="CB35" s="97"/>
      <c r="CC35" s="129"/>
      <c r="CD35" s="130"/>
      <c r="CE35" s="129"/>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x14ac:dyDescent="0.3">
      <c r="A36" s="309"/>
      <c r="B36" s="310"/>
      <c r="C36" s="310"/>
      <c r="D36" s="310"/>
      <c r="E36" s="335"/>
      <c r="F36" s="310"/>
      <c r="G36" s="310"/>
      <c r="H36" s="310"/>
      <c r="I36" s="176"/>
      <c r="J36" s="176"/>
      <c r="K36" s="310"/>
      <c r="L36" s="335"/>
      <c r="M36" s="309"/>
      <c r="N36" s="336"/>
      <c r="O36" s="333"/>
      <c r="P36" s="374"/>
      <c r="Q36" s="333">
        <f t="shared" ref="Q36:Q40" si="13">IF(NOT(ISERROR(MATCH(P36,_xlfn.ANCHORARRAY(E47),0))),O49&amp;"Por favor no seleccionar los criterios de impacto",P36)</f>
        <v>0</v>
      </c>
      <c r="R36" s="336"/>
      <c r="S36" s="333"/>
      <c r="T36" s="334"/>
      <c r="U36" s="175">
        <v>2</v>
      </c>
      <c r="V36" s="178"/>
      <c r="W36" s="131" t="str">
        <f t="shared" si="0"/>
        <v/>
      </c>
      <c r="X36" s="131"/>
      <c r="Y36" s="131"/>
      <c r="Z36" s="131"/>
      <c r="AA36" s="131"/>
      <c r="AB36" s="179"/>
      <c r="AC36" s="179"/>
      <c r="AD36" s="95" t="str">
        <f t="shared" si="4"/>
        <v/>
      </c>
      <c r="AE36" s="179"/>
      <c r="AF36" s="179"/>
      <c r="AG36" s="179"/>
      <c r="AH36" s="146" t="str">
        <f>IFERROR(IF(AND(W35="Probabilidad",W36="Probabilidad"),(AJ35-(+AJ35*AD36)),IF(W36="Probabilidad",(O35-(+O35*AD36)),IF(W36="Impacto",AJ35,""))),"")</f>
        <v/>
      </c>
      <c r="AI36" s="128" t="str">
        <f t="shared" si="5"/>
        <v/>
      </c>
      <c r="AJ36" s="95" t="str">
        <f t="shared" si="6"/>
        <v/>
      </c>
      <c r="AK36" s="128" t="str">
        <f t="shared" si="7"/>
        <v/>
      </c>
      <c r="AL36" s="95" t="str">
        <f>IFERROR(IF(AND(W35="Impacto",W36="Impacto"),(AL29-(+AL29*AD36)),IF(W36="Impacto",($S$35-(+$S$35*AD36)),IF(W36="Probabilidad",AL29,""))),"")</f>
        <v/>
      </c>
      <c r="AM36" s="96" t="str">
        <f t="shared" si="8"/>
        <v/>
      </c>
      <c r="AN36" s="318"/>
      <c r="AO36" s="176"/>
      <c r="AP36" s="175"/>
      <c r="AQ36" s="184"/>
      <c r="AR36" s="184"/>
      <c r="AS36" s="176"/>
      <c r="AT36" s="184"/>
      <c r="AU36" s="176"/>
      <c r="AV36" s="184"/>
      <c r="AW36" s="176"/>
      <c r="AX36" s="97"/>
      <c r="AY36" s="129"/>
      <c r="AZ36" s="130"/>
      <c r="BA36" s="176"/>
      <c r="BB36" s="176"/>
      <c r="BC36" s="175"/>
      <c r="BD36" s="184"/>
      <c r="BE36" s="184"/>
      <c r="BF36" s="176"/>
      <c r="BG36" s="176"/>
      <c r="BH36" s="175"/>
      <c r="BI36" s="184"/>
      <c r="BJ36" s="184"/>
      <c r="BK36" s="176"/>
      <c r="BL36" s="176"/>
      <c r="BM36" s="175"/>
      <c r="BN36" s="184"/>
      <c r="BO36" s="184"/>
      <c r="BP36" s="129"/>
      <c r="BQ36" s="129"/>
      <c r="BR36" s="130"/>
      <c r="BS36" s="97"/>
      <c r="BT36" s="97"/>
      <c r="BU36" s="97"/>
      <c r="BV36" s="129"/>
      <c r="BW36" s="129"/>
      <c r="BX36" s="129"/>
      <c r="BY36" s="97"/>
      <c r="BZ36" s="129"/>
      <c r="CA36" s="129"/>
      <c r="CB36" s="97"/>
      <c r="CC36" s="129"/>
      <c r="CD36" s="130"/>
      <c r="CE36" s="129"/>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x14ac:dyDescent="0.3">
      <c r="A37" s="309"/>
      <c r="B37" s="310"/>
      <c r="C37" s="310"/>
      <c r="D37" s="310"/>
      <c r="E37" s="335"/>
      <c r="F37" s="310"/>
      <c r="G37" s="310"/>
      <c r="H37" s="310"/>
      <c r="I37" s="176"/>
      <c r="J37" s="176"/>
      <c r="K37" s="310"/>
      <c r="L37" s="335"/>
      <c r="M37" s="309"/>
      <c r="N37" s="336"/>
      <c r="O37" s="333"/>
      <c r="P37" s="374"/>
      <c r="Q37" s="333">
        <f t="shared" si="13"/>
        <v>0</v>
      </c>
      <c r="R37" s="336"/>
      <c r="S37" s="333"/>
      <c r="T37" s="334"/>
      <c r="U37" s="175">
        <v>3</v>
      </c>
      <c r="V37" s="180"/>
      <c r="W37" s="131" t="str">
        <f t="shared" ref="W37:W64" si="14">IF(OR(AB37="Preventivo",AB37="Detectivo"),"Probabilidad",IF(AB37="Correctivo","Impacto",""))</f>
        <v/>
      </c>
      <c r="X37" s="131"/>
      <c r="Y37" s="131"/>
      <c r="Z37" s="131"/>
      <c r="AA37" s="131"/>
      <c r="AB37" s="179"/>
      <c r="AC37" s="179"/>
      <c r="AD37" s="95" t="str">
        <f t="shared" si="4"/>
        <v/>
      </c>
      <c r="AE37" s="179"/>
      <c r="AF37" s="179"/>
      <c r="AG37" s="179"/>
      <c r="AH37" s="146" t="str">
        <f>IFERROR(IF(AND(W36="Probabilidad",W37="Probabilidad"),(AJ36-(+AJ36*AD37)),IF(AND(W36="Impacto",W37="Probabilidad"),(AJ35-(+AJ35*AD37)),IF(W37="Impacto",AJ36,""))),"")</f>
        <v/>
      </c>
      <c r="AI37" s="128" t="str">
        <f t="shared" si="5"/>
        <v/>
      </c>
      <c r="AJ37" s="95" t="str">
        <f t="shared" ref="AJ37:AJ64" si="15">+AH37</f>
        <v/>
      </c>
      <c r="AK37" s="128" t="str">
        <f t="shared" si="7"/>
        <v/>
      </c>
      <c r="AL37" s="95" t="str">
        <f>IFERROR(IF(AND(W36="Impacto",W37="Impacto"),(AL36-(+AL36*AD37)),IF(AND(W36="Probabilidad",W37="Impacto"),(AL35-(+AL35*AD37)),IF(W37="Probabilidad",AL36,""))),"")</f>
        <v/>
      </c>
      <c r="AM37" s="96"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18"/>
      <c r="AO37" s="176"/>
      <c r="AP37" s="175"/>
      <c r="AQ37" s="184"/>
      <c r="AR37" s="184"/>
      <c r="AS37" s="176"/>
      <c r="AT37" s="184"/>
      <c r="AU37" s="176"/>
      <c r="AV37" s="184"/>
      <c r="AW37" s="176"/>
      <c r="AX37" s="97"/>
      <c r="AY37" s="129"/>
      <c r="AZ37" s="130"/>
      <c r="BA37" s="176"/>
      <c r="BB37" s="176"/>
      <c r="BC37" s="175"/>
      <c r="BD37" s="184"/>
      <c r="BE37" s="184"/>
      <c r="BF37" s="176"/>
      <c r="BG37" s="176"/>
      <c r="BH37" s="175"/>
      <c r="BI37" s="184"/>
      <c r="BJ37" s="184"/>
      <c r="BK37" s="176"/>
      <c r="BL37" s="176"/>
      <c r="BM37" s="175"/>
      <c r="BN37" s="184"/>
      <c r="BO37" s="184"/>
      <c r="BP37" s="129"/>
      <c r="BQ37" s="129"/>
      <c r="BR37" s="130"/>
      <c r="BS37" s="97"/>
      <c r="BT37" s="97"/>
      <c r="BU37" s="97"/>
      <c r="BV37" s="129"/>
      <c r="BW37" s="129"/>
      <c r="BX37" s="129"/>
      <c r="BY37" s="97"/>
      <c r="BZ37" s="129"/>
      <c r="CA37" s="129"/>
      <c r="CB37" s="97"/>
      <c r="CC37" s="129"/>
      <c r="CD37" s="130"/>
      <c r="CE37" s="129"/>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x14ac:dyDescent="0.3">
      <c r="A38" s="309"/>
      <c r="B38" s="310"/>
      <c r="C38" s="310"/>
      <c r="D38" s="310"/>
      <c r="E38" s="335"/>
      <c r="F38" s="310"/>
      <c r="G38" s="310"/>
      <c r="H38" s="310"/>
      <c r="I38" s="176"/>
      <c r="J38" s="176"/>
      <c r="K38" s="310"/>
      <c r="L38" s="335"/>
      <c r="M38" s="309"/>
      <c r="N38" s="336"/>
      <c r="O38" s="333"/>
      <c r="P38" s="374"/>
      <c r="Q38" s="333">
        <f t="shared" si="13"/>
        <v>0</v>
      </c>
      <c r="R38" s="336"/>
      <c r="S38" s="333"/>
      <c r="T38" s="334"/>
      <c r="U38" s="175">
        <v>4</v>
      </c>
      <c r="V38" s="178"/>
      <c r="W38" s="131" t="str">
        <f t="shared" si="14"/>
        <v/>
      </c>
      <c r="X38" s="131"/>
      <c r="Y38" s="131"/>
      <c r="Z38" s="131"/>
      <c r="AA38" s="131"/>
      <c r="AB38" s="179"/>
      <c r="AC38" s="179"/>
      <c r="AD38" s="95" t="str">
        <f t="shared" si="4"/>
        <v/>
      </c>
      <c r="AE38" s="179"/>
      <c r="AF38" s="179"/>
      <c r="AG38" s="179"/>
      <c r="AH38" s="146" t="str">
        <f>IFERROR(IF(AND(W37="Probabilidad",W38="Probabilidad"),(AJ37-(+AJ37*AD38)),IF(AND(W37="Impacto",W38="Probabilidad"),(AJ36-(+AJ36*AD38)),IF(W38="Impacto",AJ37,""))),"")</f>
        <v/>
      </c>
      <c r="AI38" s="128" t="str">
        <f t="shared" si="5"/>
        <v/>
      </c>
      <c r="AJ38" s="95" t="str">
        <f t="shared" si="15"/>
        <v/>
      </c>
      <c r="AK38" s="128" t="str">
        <f t="shared" si="7"/>
        <v/>
      </c>
      <c r="AL38" s="95" t="str">
        <f>IFERROR(IF(AND(W37="Impacto",W38="Impacto"),(AL37-(+AL37*AD38)),IF(AND(W37="Probabilidad",W38="Impacto"),(AL36-(+AL36*AD38)),IF(W38="Probabilidad",AL37,""))),"")</f>
        <v/>
      </c>
      <c r="AM38" s="96" t="str">
        <f t="shared" si="16"/>
        <v/>
      </c>
      <c r="AN38" s="318"/>
      <c r="AO38" s="176"/>
      <c r="AP38" s="175"/>
      <c r="AQ38" s="184"/>
      <c r="AR38" s="184"/>
      <c r="AS38" s="176"/>
      <c r="AT38" s="184"/>
      <c r="AU38" s="176"/>
      <c r="AV38" s="184"/>
      <c r="AW38" s="176"/>
      <c r="AX38" s="97"/>
      <c r="AY38" s="129"/>
      <c r="AZ38" s="130"/>
      <c r="BA38" s="176"/>
      <c r="BB38" s="176"/>
      <c r="BC38" s="175"/>
      <c r="BD38" s="184"/>
      <c r="BE38" s="184"/>
      <c r="BF38" s="176"/>
      <c r="BG38" s="176"/>
      <c r="BH38" s="175"/>
      <c r="BI38" s="184"/>
      <c r="BJ38" s="184"/>
      <c r="BK38" s="176"/>
      <c r="BL38" s="176"/>
      <c r="BM38" s="175"/>
      <c r="BN38" s="184"/>
      <c r="BO38" s="184"/>
      <c r="BP38" s="129"/>
      <c r="BQ38" s="129"/>
      <c r="BR38" s="130"/>
      <c r="BS38" s="97"/>
      <c r="BT38" s="97"/>
      <c r="BU38" s="97"/>
      <c r="BV38" s="129"/>
      <c r="BW38" s="129"/>
      <c r="BX38" s="129"/>
      <c r="BY38" s="97"/>
      <c r="BZ38" s="129"/>
      <c r="CA38" s="129"/>
      <c r="CB38" s="97"/>
      <c r="CC38" s="129"/>
      <c r="CD38" s="130"/>
      <c r="CE38" s="129"/>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x14ac:dyDescent="0.3">
      <c r="A39" s="309"/>
      <c r="B39" s="310"/>
      <c r="C39" s="310"/>
      <c r="D39" s="310"/>
      <c r="E39" s="335"/>
      <c r="F39" s="310"/>
      <c r="G39" s="310"/>
      <c r="H39" s="310"/>
      <c r="I39" s="176"/>
      <c r="J39" s="176"/>
      <c r="K39" s="310"/>
      <c r="L39" s="335"/>
      <c r="M39" s="309"/>
      <c r="N39" s="336"/>
      <c r="O39" s="333"/>
      <c r="P39" s="374"/>
      <c r="Q39" s="333">
        <f t="shared" si="13"/>
        <v>0</v>
      </c>
      <c r="R39" s="336"/>
      <c r="S39" s="333"/>
      <c r="T39" s="334"/>
      <c r="U39" s="175">
        <v>5</v>
      </c>
      <c r="V39" s="178"/>
      <c r="W39" s="131" t="str">
        <f t="shared" si="14"/>
        <v/>
      </c>
      <c r="X39" s="131"/>
      <c r="Y39" s="131"/>
      <c r="Z39" s="131"/>
      <c r="AA39" s="131"/>
      <c r="AB39" s="179"/>
      <c r="AC39" s="179"/>
      <c r="AD39" s="95" t="str">
        <f t="shared" si="4"/>
        <v/>
      </c>
      <c r="AE39" s="179"/>
      <c r="AF39" s="179"/>
      <c r="AG39" s="179"/>
      <c r="AH39" s="146" t="str">
        <f>IFERROR(IF(AND(W38="Probabilidad",W39="Probabilidad"),(AJ38-(+AJ38*AD39)),IF(AND(W38="Impacto",W39="Probabilidad"),(AJ37-(+AJ37*AD39)),IF(W39="Impacto",AJ38,""))),"")</f>
        <v/>
      </c>
      <c r="AI39" s="128" t="str">
        <f t="shared" si="5"/>
        <v/>
      </c>
      <c r="AJ39" s="95" t="str">
        <f t="shared" si="15"/>
        <v/>
      </c>
      <c r="AK39" s="128" t="str">
        <f t="shared" si="7"/>
        <v/>
      </c>
      <c r="AL39" s="95" t="str">
        <f>IFERROR(IF(AND(W38="Impacto",W39="Impacto"),(AL38-(+AL38*AD39)),IF(AND(W38="Probabilidad",W39="Impacto"),(AL37-(+AL37*AD39)),IF(W39="Probabilidad",AL38,""))),"")</f>
        <v/>
      </c>
      <c r="AM39" s="96" t="str">
        <f t="shared" si="16"/>
        <v/>
      </c>
      <c r="AN39" s="318"/>
      <c r="AO39" s="176"/>
      <c r="AP39" s="175"/>
      <c r="AQ39" s="184"/>
      <c r="AR39" s="184"/>
      <c r="AS39" s="176"/>
      <c r="AT39" s="184"/>
      <c r="AU39" s="176"/>
      <c r="AV39" s="184"/>
      <c r="AW39" s="176"/>
      <c r="AX39" s="97"/>
      <c r="AY39" s="129"/>
      <c r="AZ39" s="130"/>
      <c r="BA39" s="176"/>
      <c r="BB39" s="176"/>
      <c r="BC39" s="175"/>
      <c r="BD39" s="184"/>
      <c r="BE39" s="184"/>
      <c r="BF39" s="176"/>
      <c r="BG39" s="176"/>
      <c r="BH39" s="175"/>
      <c r="BI39" s="184"/>
      <c r="BJ39" s="184"/>
      <c r="BK39" s="176"/>
      <c r="BL39" s="176"/>
      <c r="BM39" s="175"/>
      <c r="BN39" s="184"/>
      <c r="BO39" s="184"/>
      <c r="BP39" s="129"/>
      <c r="BQ39" s="129"/>
      <c r="BR39" s="130"/>
      <c r="BS39" s="97"/>
      <c r="BT39" s="97"/>
      <c r="BU39" s="97"/>
      <c r="BV39" s="129"/>
      <c r="BW39" s="129"/>
      <c r="BX39" s="129"/>
      <c r="BY39" s="97"/>
      <c r="BZ39" s="129"/>
      <c r="CA39" s="129"/>
      <c r="CB39" s="97"/>
      <c r="CC39" s="129"/>
      <c r="CD39" s="130"/>
      <c r="CE39" s="129"/>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x14ac:dyDescent="0.3">
      <c r="A40" s="309"/>
      <c r="B40" s="310"/>
      <c r="C40" s="310"/>
      <c r="D40" s="310"/>
      <c r="E40" s="335"/>
      <c r="F40" s="310"/>
      <c r="G40" s="310"/>
      <c r="H40" s="310"/>
      <c r="I40" s="176"/>
      <c r="J40" s="176"/>
      <c r="K40" s="310"/>
      <c r="L40" s="335"/>
      <c r="M40" s="309"/>
      <c r="N40" s="336"/>
      <c r="O40" s="333"/>
      <c r="P40" s="374"/>
      <c r="Q40" s="333">
        <f t="shared" si="13"/>
        <v>0</v>
      </c>
      <c r="R40" s="336"/>
      <c r="S40" s="333"/>
      <c r="T40" s="334"/>
      <c r="U40" s="175">
        <v>6</v>
      </c>
      <c r="V40" s="178"/>
      <c r="W40" s="131" t="str">
        <f t="shared" si="14"/>
        <v/>
      </c>
      <c r="X40" s="131"/>
      <c r="Y40" s="131"/>
      <c r="Z40" s="131"/>
      <c r="AA40" s="131"/>
      <c r="AB40" s="179"/>
      <c r="AC40" s="179"/>
      <c r="AD40" s="95" t="str">
        <f t="shared" si="4"/>
        <v/>
      </c>
      <c r="AE40" s="179"/>
      <c r="AF40" s="179"/>
      <c r="AG40" s="179"/>
      <c r="AH40" s="146" t="str">
        <f>IFERROR(IF(AND(W39="Probabilidad",W40="Probabilidad"),(AJ39-(+AJ39*AD40)),IF(AND(W39="Impacto",W40="Probabilidad"),(AJ38-(+AJ38*AD40)),IF(W40="Impacto",AJ39,""))),"")</f>
        <v/>
      </c>
      <c r="AI40" s="128" t="str">
        <f t="shared" si="5"/>
        <v/>
      </c>
      <c r="AJ40" s="95" t="str">
        <f t="shared" si="15"/>
        <v/>
      </c>
      <c r="AK40" s="128" t="str">
        <f>IFERROR(IF(AL40="","",IF(AL40&lt;=0.2,"Leve",IF(AL40&lt;=0.4,"Menor",IF(AL40&lt;=0.6,"Moderado",IF(AL40&lt;=0.8,"Mayor","Catastrófico"))))),"")</f>
        <v/>
      </c>
      <c r="AL40" s="95" t="str">
        <f>IFERROR(IF(AND(W39="Impacto",W40="Impacto"),(AL39-(+AL39*AD40)),IF(AND(W39="Probabilidad",W40="Impacto"),(AL38-(+AL38*AD40)),IF(W40="Probabilidad",AL39,""))),"")</f>
        <v/>
      </c>
      <c r="AM40" s="96" t="str">
        <f t="shared" si="16"/>
        <v/>
      </c>
      <c r="AN40" s="319"/>
      <c r="AO40" s="176"/>
      <c r="AP40" s="175"/>
      <c r="AQ40" s="184"/>
      <c r="AR40" s="184"/>
      <c r="AS40" s="176"/>
      <c r="AT40" s="184"/>
      <c r="AU40" s="176"/>
      <c r="AV40" s="184"/>
      <c r="AW40" s="176"/>
      <c r="AX40" s="97"/>
      <c r="AY40" s="129"/>
      <c r="AZ40" s="130"/>
      <c r="BA40" s="176"/>
      <c r="BB40" s="176"/>
      <c r="BC40" s="175"/>
      <c r="BD40" s="184"/>
      <c r="BE40" s="184"/>
      <c r="BF40" s="176"/>
      <c r="BG40" s="176"/>
      <c r="BH40" s="175"/>
      <c r="BI40" s="184"/>
      <c r="BJ40" s="184"/>
      <c r="BK40" s="176"/>
      <c r="BL40" s="176"/>
      <c r="BM40" s="175"/>
      <c r="BN40" s="184"/>
      <c r="BO40" s="184"/>
      <c r="BP40" s="129"/>
      <c r="BQ40" s="129"/>
      <c r="BR40" s="130"/>
      <c r="BS40" s="97"/>
      <c r="BT40" s="97"/>
      <c r="BU40" s="97"/>
      <c r="BV40" s="129"/>
      <c r="BW40" s="129"/>
      <c r="BX40" s="129"/>
      <c r="BY40" s="97"/>
      <c r="BZ40" s="129"/>
      <c r="CA40" s="129"/>
      <c r="CB40" s="97"/>
      <c r="CC40" s="129"/>
      <c r="CD40" s="130"/>
      <c r="CE40" s="129"/>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x14ac:dyDescent="0.3">
      <c r="A41" s="309">
        <v>7</v>
      </c>
      <c r="B41" s="310"/>
      <c r="C41" s="310"/>
      <c r="D41" s="310"/>
      <c r="E41" s="335"/>
      <c r="F41" s="310"/>
      <c r="G41" s="310"/>
      <c r="H41" s="310"/>
      <c r="I41" s="176"/>
      <c r="J41" s="176"/>
      <c r="K41" s="310"/>
      <c r="L41" s="335"/>
      <c r="M41" s="309"/>
      <c r="N41" s="336" t="str">
        <f>IF(M41&lt;=0,"",IF(M41&lt;=2,"Muy Baja",IF(M41&lt;=24,"Baja",IF(M41&lt;=500,"Media",IF(M41&lt;=5000,"Alta","Muy Alta")))))</f>
        <v/>
      </c>
      <c r="O41" s="333" t="str">
        <f>IF(N41="","",IF(N41="Muy Baja",0.2,IF(N41="Baja",0.4,IF(N41="Media",0.6,IF(N41="Alta",0.8,IF(N41="Muy Alta",1,))))))</f>
        <v/>
      </c>
      <c r="P41" s="374"/>
      <c r="Q41" s="333">
        <f ca="1">IF(NOT(ISERROR(MATCH(P41,'Tabla Impacto'!$B$221:$B$223,0))),'Tabla Impacto'!$F$223&amp;"Por favor no seleccionar los criterios de impacto(Afectación Económica o presupuestal y Pérdida Reputacional)",P41)</f>
        <v>0</v>
      </c>
      <c r="R41" s="336" t="str">
        <f ca="1">IF(OR(Q41='Tabla Impacto'!$C$11,Q41='Tabla Impacto'!$D$11),"Leve",IF(OR(Q41='Tabla Impacto'!$C$12,Q41='Tabla Impacto'!$D$12),"Menor",IF(OR(Q41='Tabla Impacto'!$C$13,Q41='Tabla Impacto'!$D$13),"Moderado",IF(OR(Q41='Tabla Impacto'!$C$14,Q41='Tabla Impacto'!$D$14),"Mayor",IF(OR(Q41='Tabla Impacto'!$C$15,Q41='Tabla Impacto'!$D$15),"Catastrófico","")))))</f>
        <v/>
      </c>
      <c r="S41" s="333" t="str">
        <f ca="1">IF(R41="","",IF(R41="Leve",0.2,IF(R41="Menor",0.4,IF(R41="Moderado",0.6,IF(R41="Mayor",0.8,IF(R41="Catastrófico",1,))))))</f>
        <v/>
      </c>
      <c r="T41" s="334"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5">
        <v>1</v>
      </c>
      <c r="V41" s="178"/>
      <c r="W41" s="131" t="str">
        <f t="shared" si="14"/>
        <v/>
      </c>
      <c r="X41" s="131"/>
      <c r="Y41" s="131"/>
      <c r="Z41" s="131"/>
      <c r="AA41" s="131"/>
      <c r="AB41" s="179"/>
      <c r="AC41" s="179"/>
      <c r="AD41" s="95" t="str">
        <f t="shared" si="4"/>
        <v/>
      </c>
      <c r="AE41" s="179"/>
      <c r="AF41" s="179"/>
      <c r="AG41" s="179"/>
      <c r="AH41" s="146" t="str">
        <f>IFERROR(IF(W41="Probabilidad",(O41-(+O41*AD41)),IF(W41="Impacto",O41,"")),"")</f>
        <v/>
      </c>
      <c r="AI41" s="128" t="str">
        <f>IFERROR(IF(AH41="","",IF(AH41&lt;=0.2,"Muy Baja",IF(AH41&lt;=0.4,"Baja",IF(AH41&lt;=0.6,"Media",IF(AH41&lt;=0.8,"Alta","Muy Alta"))))),"")</f>
        <v/>
      </c>
      <c r="AJ41" s="95" t="str">
        <f t="shared" si="15"/>
        <v/>
      </c>
      <c r="AK41" s="128" t="str">
        <f>IFERROR(IF(AL41="","",IF(AL41&lt;=0.2,"Leve",IF(AL41&lt;=0.4,"Menor",IF(AL41&lt;=0.6,"Moderado",IF(AL41&lt;=0.8,"Mayor","Catastrófico"))))),"")</f>
        <v/>
      </c>
      <c r="AL41" s="95" t="str">
        <f>IFERROR(IF(W41="Impacto",(S41-(+S41*AD41)),IF(W41="Probabilidad",S41,"")),"")</f>
        <v/>
      </c>
      <c r="AM41" s="96" t="str">
        <f t="shared" si="16"/>
        <v/>
      </c>
      <c r="AN41" s="317"/>
      <c r="AO41" s="176"/>
      <c r="AP41" s="175"/>
      <c r="AQ41" s="184"/>
      <c r="AR41" s="184"/>
      <c r="AS41" s="176"/>
      <c r="AT41" s="184"/>
      <c r="AU41" s="176"/>
      <c r="AV41" s="184"/>
      <c r="AW41" s="176"/>
      <c r="AX41" s="97"/>
      <c r="AY41" s="129"/>
      <c r="AZ41" s="130"/>
      <c r="BA41" s="176"/>
      <c r="BB41" s="176"/>
      <c r="BC41" s="175"/>
      <c r="BD41" s="184"/>
      <c r="BE41" s="184"/>
      <c r="BF41" s="176"/>
      <c r="BG41" s="176"/>
      <c r="BH41" s="175"/>
      <c r="BI41" s="184"/>
      <c r="BJ41" s="184"/>
      <c r="BK41" s="176"/>
      <c r="BL41" s="176"/>
      <c r="BM41" s="175"/>
      <c r="BN41" s="184"/>
      <c r="BO41" s="184"/>
      <c r="BP41" s="129"/>
      <c r="BQ41" s="129"/>
      <c r="BR41" s="130"/>
      <c r="BS41" s="97"/>
      <c r="BT41" s="97"/>
      <c r="BU41" s="97"/>
      <c r="BV41" s="129"/>
      <c r="BW41" s="129"/>
      <c r="BX41" s="129"/>
      <c r="BY41" s="97"/>
      <c r="BZ41" s="129"/>
      <c r="CA41" s="129"/>
      <c r="CB41" s="97"/>
      <c r="CC41" s="129"/>
      <c r="CD41" s="130"/>
      <c r="CE41" s="129"/>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x14ac:dyDescent="0.3">
      <c r="A42" s="309"/>
      <c r="B42" s="310"/>
      <c r="C42" s="310"/>
      <c r="D42" s="310"/>
      <c r="E42" s="335"/>
      <c r="F42" s="310"/>
      <c r="G42" s="310"/>
      <c r="H42" s="310"/>
      <c r="I42" s="176"/>
      <c r="J42" s="176"/>
      <c r="K42" s="310"/>
      <c r="L42" s="335"/>
      <c r="M42" s="309"/>
      <c r="N42" s="336"/>
      <c r="O42" s="333"/>
      <c r="P42" s="374"/>
      <c r="Q42" s="333">
        <f t="shared" ref="Q42:Q46" si="17">IF(NOT(ISERROR(MATCH(P42,_xlfn.ANCHORARRAY(E53),0))),O55&amp;"Por favor no seleccionar los criterios de impacto",P42)</f>
        <v>0</v>
      </c>
      <c r="R42" s="336"/>
      <c r="S42" s="333"/>
      <c r="T42" s="334"/>
      <c r="U42" s="175">
        <v>2</v>
      </c>
      <c r="V42" s="178"/>
      <c r="W42" s="131" t="str">
        <f t="shared" si="14"/>
        <v/>
      </c>
      <c r="X42" s="131"/>
      <c r="Y42" s="131"/>
      <c r="Z42" s="131"/>
      <c r="AA42" s="131"/>
      <c r="AB42" s="179"/>
      <c r="AC42" s="179"/>
      <c r="AD42" s="95" t="str">
        <f t="shared" si="4"/>
        <v/>
      </c>
      <c r="AE42" s="179"/>
      <c r="AF42" s="179"/>
      <c r="AG42" s="179"/>
      <c r="AH42" s="146" t="str">
        <f>IFERROR(IF(AND(W41="Probabilidad",W42="Probabilidad"),(AJ41-(+AJ41*AD42)),IF(W42="Probabilidad",(O41-(+O41*AD42)),IF(W42="Impacto",AJ41,""))),"")</f>
        <v/>
      </c>
      <c r="AI42" s="128" t="str">
        <f t="shared" si="5"/>
        <v/>
      </c>
      <c r="AJ42" s="95" t="str">
        <f t="shared" si="15"/>
        <v/>
      </c>
      <c r="AK42" s="128" t="str">
        <f t="shared" si="7"/>
        <v/>
      </c>
      <c r="AL42" s="95" t="str">
        <f>IFERROR(IF(AND(W41="Impacto",W42="Impacto"),(AL35-(+AL35*AD42)),IF(W42="Impacto",($S$41-(+$S$41*AD42)),IF(W42="Probabilidad",AL35,""))),"")</f>
        <v/>
      </c>
      <c r="AM42" s="96" t="str">
        <f t="shared" si="16"/>
        <v/>
      </c>
      <c r="AN42" s="318"/>
      <c r="AO42" s="176"/>
      <c r="AP42" s="175"/>
      <c r="AQ42" s="184"/>
      <c r="AR42" s="184"/>
      <c r="AS42" s="176"/>
      <c r="AT42" s="184"/>
      <c r="AU42" s="176"/>
      <c r="AV42" s="184"/>
      <c r="AW42" s="176"/>
      <c r="AX42" s="97"/>
      <c r="AY42" s="129"/>
      <c r="AZ42" s="130"/>
      <c r="BA42" s="176"/>
      <c r="BB42" s="176"/>
      <c r="BC42" s="175"/>
      <c r="BD42" s="184"/>
      <c r="BE42" s="184"/>
      <c r="BF42" s="176"/>
      <c r="BG42" s="176"/>
      <c r="BH42" s="175"/>
      <c r="BI42" s="184"/>
      <c r="BJ42" s="184"/>
      <c r="BK42" s="176"/>
      <c r="BL42" s="176"/>
      <c r="BM42" s="175"/>
      <c r="BN42" s="184"/>
      <c r="BO42" s="184"/>
      <c r="BP42" s="129"/>
      <c r="BQ42" s="129"/>
      <c r="BR42" s="130"/>
      <c r="BS42" s="97"/>
      <c r="BT42" s="97"/>
      <c r="BU42" s="97"/>
      <c r="BV42" s="129"/>
      <c r="BW42" s="129"/>
      <c r="BX42" s="129"/>
      <c r="BY42" s="97"/>
      <c r="BZ42" s="129"/>
      <c r="CA42" s="129"/>
      <c r="CB42" s="97"/>
      <c r="CC42" s="129"/>
      <c r="CD42" s="130"/>
      <c r="CE42" s="129"/>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x14ac:dyDescent="0.3">
      <c r="A43" s="309"/>
      <c r="B43" s="310"/>
      <c r="C43" s="310"/>
      <c r="D43" s="310"/>
      <c r="E43" s="335"/>
      <c r="F43" s="310"/>
      <c r="G43" s="310"/>
      <c r="H43" s="310"/>
      <c r="I43" s="176"/>
      <c r="J43" s="176"/>
      <c r="K43" s="310"/>
      <c r="L43" s="335"/>
      <c r="M43" s="309"/>
      <c r="N43" s="336"/>
      <c r="O43" s="333"/>
      <c r="P43" s="374"/>
      <c r="Q43" s="333">
        <f t="shared" si="17"/>
        <v>0</v>
      </c>
      <c r="R43" s="336"/>
      <c r="S43" s="333"/>
      <c r="T43" s="334"/>
      <c r="U43" s="175">
        <v>3</v>
      </c>
      <c r="V43" s="180"/>
      <c r="W43" s="131" t="str">
        <f t="shared" si="14"/>
        <v/>
      </c>
      <c r="X43" s="131"/>
      <c r="Y43" s="131"/>
      <c r="Z43" s="131"/>
      <c r="AA43" s="131"/>
      <c r="AB43" s="179"/>
      <c r="AC43" s="179"/>
      <c r="AD43" s="95" t="str">
        <f t="shared" si="4"/>
        <v/>
      </c>
      <c r="AE43" s="179"/>
      <c r="AF43" s="179"/>
      <c r="AG43" s="179"/>
      <c r="AH43" s="146" t="str">
        <f>IFERROR(IF(AND(W42="Probabilidad",W43="Probabilidad"),(AJ42-(+AJ42*AD43)),IF(AND(W42="Impacto",W43="Probabilidad"),(AJ41-(+AJ41*AD43)),IF(W43="Impacto",AJ42,""))),"")</f>
        <v/>
      </c>
      <c r="AI43" s="128" t="str">
        <f t="shared" si="5"/>
        <v/>
      </c>
      <c r="AJ43" s="95" t="str">
        <f t="shared" si="15"/>
        <v/>
      </c>
      <c r="AK43" s="128" t="str">
        <f t="shared" si="7"/>
        <v/>
      </c>
      <c r="AL43" s="95" t="str">
        <f>IFERROR(IF(AND(W42="Impacto",W43="Impacto"),(AL42-(+AL42*AD43)),IF(AND(W42="Probabilidad",W43="Impacto"),(AL41-(+AL41*AD43)),IF(W43="Probabilidad",AL42,""))),"")</f>
        <v/>
      </c>
      <c r="AM43" s="96" t="str">
        <f t="shared" si="16"/>
        <v/>
      </c>
      <c r="AN43" s="318"/>
      <c r="AO43" s="176"/>
      <c r="AP43" s="175"/>
      <c r="AQ43" s="184"/>
      <c r="AR43" s="184"/>
      <c r="AS43" s="176"/>
      <c r="AT43" s="184"/>
      <c r="AU43" s="176"/>
      <c r="AV43" s="184"/>
      <c r="AW43" s="176"/>
      <c r="AX43" s="97"/>
      <c r="AY43" s="129"/>
      <c r="AZ43" s="130"/>
      <c r="BA43" s="176"/>
      <c r="BB43" s="176"/>
      <c r="BC43" s="175"/>
      <c r="BD43" s="184"/>
      <c r="BE43" s="184"/>
      <c r="BF43" s="176"/>
      <c r="BG43" s="176"/>
      <c r="BH43" s="175"/>
      <c r="BI43" s="184"/>
      <c r="BJ43" s="184"/>
      <c r="BK43" s="176"/>
      <c r="BL43" s="176"/>
      <c r="BM43" s="175"/>
      <c r="BN43" s="184"/>
      <c r="BO43" s="184"/>
      <c r="BP43" s="129"/>
      <c r="BQ43" s="129"/>
      <c r="BR43" s="130"/>
      <c r="BS43" s="97"/>
      <c r="BT43" s="97"/>
      <c r="BU43" s="97"/>
      <c r="BV43" s="129"/>
      <c r="BW43" s="129"/>
      <c r="BX43" s="129"/>
      <c r="BY43" s="97"/>
      <c r="BZ43" s="129"/>
      <c r="CA43" s="129"/>
      <c r="CB43" s="97"/>
      <c r="CC43" s="129"/>
      <c r="CD43" s="130"/>
      <c r="CE43" s="129"/>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x14ac:dyDescent="0.3">
      <c r="A44" s="309"/>
      <c r="B44" s="310"/>
      <c r="C44" s="310"/>
      <c r="D44" s="310"/>
      <c r="E44" s="335"/>
      <c r="F44" s="310"/>
      <c r="G44" s="310"/>
      <c r="H44" s="310"/>
      <c r="I44" s="176"/>
      <c r="J44" s="176"/>
      <c r="K44" s="310"/>
      <c r="L44" s="335"/>
      <c r="M44" s="309"/>
      <c r="N44" s="336"/>
      <c r="O44" s="333"/>
      <c r="P44" s="374"/>
      <c r="Q44" s="333">
        <f t="shared" si="17"/>
        <v>0</v>
      </c>
      <c r="R44" s="336"/>
      <c r="S44" s="333"/>
      <c r="T44" s="334"/>
      <c r="U44" s="175">
        <v>4</v>
      </c>
      <c r="V44" s="178"/>
      <c r="W44" s="131" t="str">
        <f t="shared" si="14"/>
        <v/>
      </c>
      <c r="X44" s="131"/>
      <c r="Y44" s="131"/>
      <c r="Z44" s="131"/>
      <c r="AA44" s="131"/>
      <c r="AB44" s="179"/>
      <c r="AC44" s="179"/>
      <c r="AD44" s="95" t="str">
        <f t="shared" si="4"/>
        <v/>
      </c>
      <c r="AE44" s="179"/>
      <c r="AF44" s="179"/>
      <c r="AG44" s="179"/>
      <c r="AH44" s="146" t="str">
        <f>IFERROR(IF(AND(W43="Probabilidad",W44="Probabilidad"),(AJ43-(+AJ43*AD44)),IF(AND(W43="Impacto",W44="Probabilidad"),(AJ42-(+AJ42*AD44)),IF(W44="Impacto",AJ43,""))),"")</f>
        <v/>
      </c>
      <c r="AI44" s="128" t="str">
        <f t="shared" si="5"/>
        <v/>
      </c>
      <c r="AJ44" s="95" t="str">
        <f t="shared" si="15"/>
        <v/>
      </c>
      <c r="AK44" s="128" t="str">
        <f t="shared" si="7"/>
        <v/>
      </c>
      <c r="AL44" s="95" t="str">
        <f>IFERROR(IF(AND(W43="Impacto",W44="Impacto"),(AL43-(+AL43*AD44)),IF(AND(W43="Probabilidad",W44="Impacto"),(AL42-(+AL42*AD44)),IF(W44="Probabilidad",AL43,""))),"")</f>
        <v/>
      </c>
      <c r="AM44" s="96" t="str">
        <f t="shared" si="16"/>
        <v/>
      </c>
      <c r="AN44" s="318"/>
      <c r="AO44" s="176"/>
      <c r="AP44" s="175"/>
      <c r="AQ44" s="184"/>
      <c r="AR44" s="184"/>
      <c r="AS44" s="176"/>
      <c r="AT44" s="184"/>
      <c r="AU44" s="176"/>
      <c r="AV44" s="184"/>
      <c r="AW44" s="176"/>
      <c r="AX44" s="97"/>
      <c r="AY44" s="129"/>
      <c r="AZ44" s="130"/>
      <c r="BA44" s="176"/>
      <c r="BB44" s="176"/>
      <c r="BC44" s="175"/>
      <c r="BD44" s="184"/>
      <c r="BE44" s="184"/>
      <c r="BF44" s="176"/>
      <c r="BG44" s="176"/>
      <c r="BH44" s="175"/>
      <c r="BI44" s="184"/>
      <c r="BJ44" s="184"/>
      <c r="BK44" s="176"/>
      <c r="BL44" s="176"/>
      <c r="BM44" s="175"/>
      <c r="BN44" s="184"/>
      <c r="BO44" s="184"/>
      <c r="BP44" s="129"/>
      <c r="BQ44" s="129"/>
      <c r="BR44" s="130"/>
      <c r="BS44" s="97"/>
      <c r="BT44" s="97"/>
      <c r="BU44" s="97"/>
      <c r="BV44" s="129"/>
      <c r="BW44" s="129"/>
      <c r="BX44" s="129"/>
      <c r="BY44" s="97"/>
      <c r="BZ44" s="129"/>
      <c r="CA44" s="129"/>
      <c r="CB44" s="97"/>
      <c r="CC44" s="129"/>
      <c r="CD44" s="130"/>
      <c r="CE44" s="129"/>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x14ac:dyDescent="0.3">
      <c r="A45" s="309"/>
      <c r="B45" s="310"/>
      <c r="C45" s="310"/>
      <c r="D45" s="310"/>
      <c r="E45" s="335"/>
      <c r="F45" s="310"/>
      <c r="G45" s="310"/>
      <c r="H45" s="310"/>
      <c r="I45" s="176"/>
      <c r="J45" s="176"/>
      <c r="K45" s="310"/>
      <c r="L45" s="335"/>
      <c r="M45" s="309"/>
      <c r="N45" s="336"/>
      <c r="O45" s="333"/>
      <c r="P45" s="374"/>
      <c r="Q45" s="333">
        <f t="shared" si="17"/>
        <v>0</v>
      </c>
      <c r="R45" s="336"/>
      <c r="S45" s="333"/>
      <c r="T45" s="334"/>
      <c r="U45" s="175">
        <v>5</v>
      </c>
      <c r="V45" s="178"/>
      <c r="W45" s="131" t="str">
        <f t="shared" si="14"/>
        <v/>
      </c>
      <c r="X45" s="131"/>
      <c r="Y45" s="131"/>
      <c r="Z45" s="131"/>
      <c r="AA45" s="131"/>
      <c r="AB45" s="179"/>
      <c r="AC45" s="179"/>
      <c r="AD45" s="95" t="str">
        <f t="shared" si="4"/>
        <v/>
      </c>
      <c r="AE45" s="179"/>
      <c r="AF45" s="179"/>
      <c r="AG45" s="179"/>
      <c r="AH45" s="146" t="str">
        <f>IFERROR(IF(AND(W44="Probabilidad",W45="Probabilidad"),(AJ44-(+AJ44*AD45)),IF(AND(W44="Impacto",W45="Probabilidad"),(AJ43-(+AJ43*AD45)),IF(W45="Impacto",AJ44,""))),"")</f>
        <v/>
      </c>
      <c r="AI45" s="128" t="str">
        <f t="shared" si="5"/>
        <v/>
      </c>
      <c r="AJ45" s="95" t="str">
        <f t="shared" si="15"/>
        <v/>
      </c>
      <c r="AK45" s="128" t="str">
        <f t="shared" si="7"/>
        <v/>
      </c>
      <c r="AL45" s="95" t="str">
        <f>IFERROR(IF(AND(W44="Impacto",W45="Impacto"),(AL44-(+AL44*AD45)),IF(AND(W44="Probabilidad",W45="Impacto"),(AL43-(+AL43*AD45)),IF(W45="Probabilidad",AL44,""))),"")</f>
        <v/>
      </c>
      <c r="AM45" s="96" t="str">
        <f t="shared" si="16"/>
        <v/>
      </c>
      <c r="AN45" s="318"/>
      <c r="AO45" s="176"/>
      <c r="AP45" s="175"/>
      <c r="AQ45" s="184"/>
      <c r="AR45" s="184"/>
      <c r="AS45" s="176"/>
      <c r="AT45" s="184"/>
      <c r="AU45" s="176"/>
      <c r="AV45" s="184"/>
      <c r="AW45" s="176"/>
      <c r="AX45" s="97"/>
      <c r="AY45" s="129"/>
      <c r="AZ45" s="130"/>
      <c r="BA45" s="176"/>
      <c r="BB45" s="176"/>
      <c r="BC45" s="175"/>
      <c r="BD45" s="184"/>
      <c r="BE45" s="184"/>
      <c r="BF45" s="176"/>
      <c r="BG45" s="176"/>
      <c r="BH45" s="175"/>
      <c r="BI45" s="184"/>
      <c r="BJ45" s="184"/>
      <c r="BK45" s="176"/>
      <c r="BL45" s="176"/>
      <c r="BM45" s="175"/>
      <c r="BN45" s="184"/>
      <c r="BO45" s="184"/>
      <c r="BP45" s="129"/>
      <c r="BQ45" s="129"/>
      <c r="BR45" s="130"/>
      <c r="BS45" s="97"/>
      <c r="BT45" s="97"/>
      <c r="BU45" s="97"/>
      <c r="BV45" s="129"/>
      <c r="BW45" s="129"/>
      <c r="BX45" s="129"/>
      <c r="BY45" s="97"/>
      <c r="BZ45" s="129"/>
      <c r="CA45" s="129"/>
      <c r="CB45" s="97"/>
      <c r="CC45" s="129"/>
      <c r="CD45" s="130"/>
      <c r="CE45" s="129"/>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x14ac:dyDescent="0.3">
      <c r="A46" s="309"/>
      <c r="B46" s="310"/>
      <c r="C46" s="310"/>
      <c r="D46" s="310"/>
      <c r="E46" s="335"/>
      <c r="F46" s="310"/>
      <c r="G46" s="310"/>
      <c r="H46" s="310"/>
      <c r="I46" s="176"/>
      <c r="J46" s="176"/>
      <c r="K46" s="310"/>
      <c r="L46" s="335"/>
      <c r="M46" s="309"/>
      <c r="N46" s="336"/>
      <c r="O46" s="333"/>
      <c r="P46" s="374"/>
      <c r="Q46" s="333">
        <f t="shared" si="17"/>
        <v>0</v>
      </c>
      <c r="R46" s="336"/>
      <c r="S46" s="333"/>
      <c r="T46" s="334"/>
      <c r="U46" s="175">
        <v>6</v>
      </c>
      <c r="V46" s="178"/>
      <c r="W46" s="131" t="str">
        <f t="shared" si="14"/>
        <v/>
      </c>
      <c r="X46" s="131"/>
      <c r="Y46" s="131"/>
      <c r="Z46" s="131"/>
      <c r="AA46" s="131"/>
      <c r="AB46" s="179"/>
      <c r="AC46" s="179"/>
      <c r="AD46" s="95" t="str">
        <f t="shared" si="4"/>
        <v/>
      </c>
      <c r="AE46" s="179"/>
      <c r="AF46" s="179"/>
      <c r="AG46" s="179"/>
      <c r="AH46" s="146" t="str">
        <f>IFERROR(IF(AND(W45="Probabilidad",W46="Probabilidad"),(AJ45-(+AJ45*AD46)),IF(AND(W45="Impacto",W46="Probabilidad"),(AJ44-(+AJ44*AD46)),IF(W46="Impacto",AJ45,""))),"")</f>
        <v/>
      </c>
      <c r="AI46" s="128" t="str">
        <f t="shared" si="5"/>
        <v/>
      </c>
      <c r="AJ46" s="95" t="str">
        <f t="shared" si="15"/>
        <v/>
      </c>
      <c r="AK46" s="128" t="str">
        <f t="shared" si="7"/>
        <v/>
      </c>
      <c r="AL46" s="95" t="str">
        <f>IFERROR(IF(AND(W45="Impacto",W46="Impacto"),(AL45-(+AL45*AD46)),IF(AND(W45="Probabilidad",W46="Impacto"),(AL44-(+AL44*AD46)),IF(W46="Probabilidad",AL45,""))),"")</f>
        <v/>
      </c>
      <c r="AM46" s="96" t="str">
        <f t="shared" si="16"/>
        <v/>
      </c>
      <c r="AN46" s="319"/>
      <c r="AO46" s="176"/>
      <c r="AP46" s="175"/>
      <c r="AQ46" s="184"/>
      <c r="AR46" s="184"/>
      <c r="AS46" s="176"/>
      <c r="AT46" s="184"/>
      <c r="AU46" s="176"/>
      <c r="AV46" s="184"/>
      <c r="AW46" s="176"/>
      <c r="AX46" s="97"/>
      <c r="AY46" s="129"/>
      <c r="AZ46" s="130"/>
      <c r="BA46" s="176"/>
      <c r="BB46" s="176"/>
      <c r="BC46" s="175"/>
      <c r="BD46" s="184"/>
      <c r="BE46" s="184"/>
      <c r="BF46" s="176"/>
      <c r="BG46" s="176"/>
      <c r="BH46" s="175"/>
      <c r="BI46" s="184"/>
      <c r="BJ46" s="184"/>
      <c r="BK46" s="176"/>
      <c r="BL46" s="176"/>
      <c r="BM46" s="175"/>
      <c r="BN46" s="184"/>
      <c r="BO46" s="184"/>
      <c r="BP46" s="129"/>
      <c r="BQ46" s="129"/>
      <c r="BR46" s="130"/>
      <c r="BS46" s="97"/>
      <c r="BT46" s="97"/>
      <c r="BU46" s="97"/>
      <c r="BV46" s="129"/>
      <c r="BW46" s="129"/>
      <c r="BX46" s="129"/>
      <c r="BY46" s="97"/>
      <c r="BZ46" s="129"/>
      <c r="CA46" s="129"/>
      <c r="CB46" s="97"/>
      <c r="CC46" s="129"/>
      <c r="CD46" s="130"/>
      <c r="CE46" s="129"/>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x14ac:dyDescent="0.3">
      <c r="A47" s="309">
        <v>8</v>
      </c>
      <c r="B47" s="310"/>
      <c r="C47" s="310"/>
      <c r="D47" s="310"/>
      <c r="E47" s="335"/>
      <c r="F47" s="310"/>
      <c r="G47" s="310"/>
      <c r="H47" s="310"/>
      <c r="I47" s="176"/>
      <c r="J47" s="176"/>
      <c r="K47" s="310"/>
      <c r="L47" s="335"/>
      <c r="M47" s="309"/>
      <c r="N47" s="336" t="str">
        <f>IF(M47&lt;=0,"",IF(M47&lt;=2,"Muy Baja",IF(M47&lt;=24,"Baja",IF(M47&lt;=500,"Media",IF(M47&lt;=5000,"Alta","Muy Alta")))))</f>
        <v/>
      </c>
      <c r="O47" s="333" t="str">
        <f>IF(N47="","",IF(N47="Muy Baja",0.2,IF(N47="Baja",0.4,IF(N47="Media",0.6,IF(N47="Alta",0.8,IF(N47="Muy Alta",1,))))))</f>
        <v/>
      </c>
      <c r="P47" s="374"/>
      <c r="Q47" s="333">
        <f ca="1">IF(NOT(ISERROR(MATCH(P47,'Tabla Impacto'!$B$221:$B$223,0))),'Tabla Impacto'!$F$223&amp;"Por favor no seleccionar los criterios de impacto(Afectación Económica o presupuestal y Pérdida Reputacional)",P47)</f>
        <v>0</v>
      </c>
      <c r="R47" s="336" t="str">
        <f ca="1">IF(OR(Q47='Tabla Impacto'!$C$11,Q47='Tabla Impacto'!$D$11),"Leve",IF(OR(Q47='Tabla Impacto'!$C$12,Q47='Tabla Impacto'!$D$12),"Menor",IF(OR(Q47='Tabla Impacto'!$C$13,Q47='Tabla Impacto'!$D$13),"Moderado",IF(OR(Q47='Tabla Impacto'!$C$14,Q47='Tabla Impacto'!$D$14),"Mayor",IF(OR(Q47='Tabla Impacto'!$C$15,Q47='Tabla Impacto'!$D$15),"Catastrófico","")))))</f>
        <v/>
      </c>
      <c r="S47" s="333" t="str">
        <f ca="1">IF(R47="","",IF(R47="Leve",0.2,IF(R47="Menor",0.4,IF(R47="Moderado",0.6,IF(R47="Mayor",0.8,IF(R47="Catastrófico",1,))))))</f>
        <v/>
      </c>
      <c r="T47" s="334"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5">
        <v>1</v>
      </c>
      <c r="V47" s="178"/>
      <c r="W47" s="131" t="str">
        <f t="shared" si="14"/>
        <v/>
      </c>
      <c r="X47" s="131"/>
      <c r="Y47" s="131"/>
      <c r="Z47" s="131"/>
      <c r="AA47" s="131"/>
      <c r="AB47" s="179"/>
      <c r="AC47" s="179"/>
      <c r="AD47" s="95" t="str">
        <f t="shared" si="4"/>
        <v/>
      </c>
      <c r="AE47" s="179"/>
      <c r="AF47" s="179"/>
      <c r="AG47" s="179"/>
      <c r="AH47" s="146" t="str">
        <f>IFERROR(IF(W47="Probabilidad",(O47-(+O47*AD47)),IF(W47="Impacto",O47,"")),"")</f>
        <v/>
      </c>
      <c r="AI47" s="128" t="str">
        <f>IFERROR(IF(AH47="","",IF(AH47&lt;=0.2,"Muy Baja",IF(AH47&lt;=0.4,"Baja",IF(AH47&lt;=0.6,"Media",IF(AH47&lt;=0.8,"Alta","Muy Alta"))))),"")</f>
        <v/>
      </c>
      <c r="AJ47" s="95" t="str">
        <f t="shared" si="15"/>
        <v/>
      </c>
      <c r="AK47" s="128" t="str">
        <f>IFERROR(IF(AL47="","",IF(AL47&lt;=0.2,"Leve",IF(AL47&lt;=0.4,"Menor",IF(AL47&lt;=0.6,"Moderado",IF(AL47&lt;=0.8,"Mayor","Catastrófico"))))),"")</f>
        <v/>
      </c>
      <c r="AL47" s="95" t="str">
        <f>IFERROR(IF(W47="Impacto",(S47-(+S47*AD47)),IF(W47="Probabilidad",S47,"")),"")</f>
        <v/>
      </c>
      <c r="AM47" s="96" t="str">
        <f t="shared" si="16"/>
        <v/>
      </c>
      <c r="AN47" s="317"/>
      <c r="AO47" s="176"/>
      <c r="AP47" s="175"/>
      <c r="AQ47" s="184"/>
      <c r="AR47" s="184"/>
      <c r="AS47" s="176"/>
      <c r="AT47" s="184"/>
      <c r="AU47" s="176"/>
      <c r="AV47" s="184"/>
      <c r="AW47" s="176"/>
      <c r="AX47" s="97"/>
      <c r="AY47" s="129"/>
      <c r="AZ47" s="130"/>
      <c r="BA47" s="176"/>
      <c r="BB47" s="176"/>
      <c r="BC47" s="175"/>
      <c r="BD47" s="184"/>
      <c r="BE47" s="184"/>
      <c r="BF47" s="176"/>
      <c r="BG47" s="176"/>
      <c r="BH47" s="175"/>
      <c r="BI47" s="184"/>
      <c r="BJ47" s="184"/>
      <c r="BK47" s="176"/>
      <c r="BL47" s="176"/>
      <c r="BM47" s="175"/>
      <c r="BN47" s="184"/>
      <c r="BO47" s="184"/>
      <c r="BP47" s="129"/>
      <c r="BQ47" s="129"/>
      <c r="BR47" s="130"/>
      <c r="BS47" s="97"/>
      <c r="BT47" s="97"/>
      <c r="BU47" s="97"/>
      <c r="BV47" s="129"/>
      <c r="BW47" s="129"/>
      <c r="BX47" s="129"/>
      <c r="BY47" s="97"/>
      <c r="BZ47" s="129"/>
      <c r="CA47" s="129"/>
      <c r="CB47" s="97"/>
      <c r="CC47" s="129"/>
      <c r="CD47" s="130"/>
      <c r="CE47" s="129"/>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x14ac:dyDescent="0.3">
      <c r="A48" s="309"/>
      <c r="B48" s="310"/>
      <c r="C48" s="310"/>
      <c r="D48" s="310"/>
      <c r="E48" s="335"/>
      <c r="F48" s="310"/>
      <c r="G48" s="310"/>
      <c r="H48" s="310"/>
      <c r="I48" s="176"/>
      <c r="J48" s="176"/>
      <c r="K48" s="310"/>
      <c r="L48" s="335"/>
      <c r="M48" s="309"/>
      <c r="N48" s="336"/>
      <c r="O48" s="333"/>
      <c r="P48" s="374"/>
      <c r="Q48" s="333">
        <f t="shared" ref="Q48:Q52" si="18">IF(NOT(ISERROR(MATCH(P48,_xlfn.ANCHORARRAY(E59),0))),O61&amp;"Por favor no seleccionar los criterios de impacto",P48)</f>
        <v>0</v>
      </c>
      <c r="R48" s="336"/>
      <c r="S48" s="333"/>
      <c r="T48" s="334"/>
      <c r="U48" s="175">
        <v>2</v>
      </c>
      <c r="V48" s="178"/>
      <c r="W48" s="131" t="str">
        <f t="shared" si="14"/>
        <v/>
      </c>
      <c r="X48" s="131"/>
      <c r="Y48" s="131"/>
      <c r="Z48" s="131"/>
      <c r="AA48" s="131"/>
      <c r="AB48" s="179"/>
      <c r="AC48" s="179"/>
      <c r="AD48" s="95" t="str">
        <f t="shared" si="4"/>
        <v/>
      </c>
      <c r="AE48" s="179"/>
      <c r="AF48" s="179"/>
      <c r="AG48" s="179"/>
      <c r="AH48" s="146" t="str">
        <f>IFERROR(IF(AND(W47="Probabilidad",W48="Probabilidad"),(AJ47-(+AJ47*AD48)),IF(W48="Probabilidad",(O47-(+O47*AD48)),IF(W48="Impacto",AJ47,""))),"")</f>
        <v/>
      </c>
      <c r="AI48" s="128" t="str">
        <f t="shared" si="5"/>
        <v/>
      </c>
      <c r="AJ48" s="95" t="str">
        <f t="shared" si="15"/>
        <v/>
      </c>
      <c r="AK48" s="128" t="str">
        <f t="shared" si="7"/>
        <v/>
      </c>
      <c r="AL48" s="95" t="str">
        <f>IFERROR(IF(AND(W47="Impacto",W48="Impacto"),(AL41-(+AL41*AD48)),IF(W48="Impacto",($S$47-(+$S$47*AD48)),IF(W48="Probabilidad",AL41,""))),"")</f>
        <v/>
      </c>
      <c r="AM48" s="96" t="str">
        <f t="shared" si="16"/>
        <v/>
      </c>
      <c r="AN48" s="318"/>
      <c r="AO48" s="176"/>
      <c r="AP48" s="175"/>
      <c r="AQ48" s="184"/>
      <c r="AR48" s="184"/>
      <c r="AS48" s="176"/>
      <c r="AT48" s="184"/>
      <c r="AU48" s="176"/>
      <c r="AV48" s="184"/>
      <c r="AW48" s="176"/>
      <c r="AX48" s="97"/>
      <c r="AY48" s="129"/>
      <c r="AZ48" s="130"/>
      <c r="BA48" s="176"/>
      <c r="BB48" s="176"/>
      <c r="BC48" s="175"/>
      <c r="BD48" s="184"/>
      <c r="BE48" s="184"/>
      <c r="BF48" s="176"/>
      <c r="BG48" s="176"/>
      <c r="BH48" s="175"/>
      <c r="BI48" s="184"/>
      <c r="BJ48" s="184"/>
      <c r="BK48" s="176"/>
      <c r="BL48" s="176"/>
      <c r="BM48" s="175"/>
      <c r="BN48" s="184"/>
      <c r="BO48" s="184"/>
      <c r="BP48" s="129"/>
      <c r="BQ48" s="129"/>
      <c r="BR48" s="130"/>
      <c r="BS48" s="97"/>
      <c r="BT48" s="97"/>
      <c r="BU48" s="97"/>
      <c r="BV48" s="129"/>
      <c r="BW48" s="129"/>
      <c r="BX48" s="129"/>
      <c r="BY48" s="97"/>
      <c r="BZ48" s="129"/>
      <c r="CA48" s="129"/>
      <c r="CB48" s="97"/>
      <c r="CC48" s="129"/>
      <c r="CD48" s="130"/>
      <c r="CE48" s="129"/>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x14ac:dyDescent="0.3">
      <c r="A49" s="309"/>
      <c r="B49" s="310"/>
      <c r="C49" s="310"/>
      <c r="D49" s="310"/>
      <c r="E49" s="335"/>
      <c r="F49" s="310"/>
      <c r="G49" s="310"/>
      <c r="H49" s="310"/>
      <c r="I49" s="176"/>
      <c r="J49" s="176"/>
      <c r="K49" s="310"/>
      <c r="L49" s="335"/>
      <c r="M49" s="309"/>
      <c r="N49" s="336"/>
      <c r="O49" s="333"/>
      <c r="P49" s="374"/>
      <c r="Q49" s="333">
        <f t="shared" si="18"/>
        <v>0</v>
      </c>
      <c r="R49" s="336"/>
      <c r="S49" s="333"/>
      <c r="T49" s="334"/>
      <c r="U49" s="175">
        <v>3</v>
      </c>
      <c r="V49" s="180"/>
      <c r="W49" s="131" t="str">
        <f t="shared" si="14"/>
        <v/>
      </c>
      <c r="X49" s="131"/>
      <c r="Y49" s="131"/>
      <c r="Z49" s="131"/>
      <c r="AA49" s="131"/>
      <c r="AB49" s="179"/>
      <c r="AC49" s="179"/>
      <c r="AD49" s="95" t="str">
        <f t="shared" si="4"/>
        <v/>
      </c>
      <c r="AE49" s="179"/>
      <c r="AF49" s="179"/>
      <c r="AG49" s="179"/>
      <c r="AH49" s="146" t="str">
        <f>IFERROR(IF(AND(W48="Probabilidad",W49="Probabilidad"),(AJ48-(+AJ48*AD49)),IF(AND(W48="Impacto",W49="Probabilidad"),(AJ47-(+AJ47*AD49)),IF(W49="Impacto",AJ48,""))),"")</f>
        <v/>
      </c>
      <c r="AI49" s="128" t="str">
        <f t="shared" si="5"/>
        <v/>
      </c>
      <c r="AJ49" s="95" t="str">
        <f t="shared" si="15"/>
        <v/>
      </c>
      <c r="AK49" s="128" t="str">
        <f t="shared" si="7"/>
        <v/>
      </c>
      <c r="AL49" s="95" t="str">
        <f>IFERROR(IF(AND(W48="Impacto",W49="Impacto"),(AL48-(+AL48*AD49)),IF(AND(W48="Probabilidad",W49="Impacto"),(AL47-(+AL47*AD49)),IF(W49="Probabilidad",AL48,""))),"")</f>
        <v/>
      </c>
      <c r="AM49" s="96" t="str">
        <f t="shared" si="16"/>
        <v/>
      </c>
      <c r="AN49" s="318"/>
      <c r="AO49" s="176"/>
      <c r="AP49" s="175"/>
      <c r="AQ49" s="184"/>
      <c r="AR49" s="184"/>
      <c r="AS49" s="176"/>
      <c r="AT49" s="184"/>
      <c r="AU49" s="176"/>
      <c r="AV49" s="184"/>
      <c r="AW49" s="176"/>
      <c r="AX49" s="97"/>
      <c r="AY49" s="129"/>
      <c r="AZ49" s="130"/>
      <c r="BA49" s="176"/>
      <c r="BB49" s="176"/>
      <c r="BC49" s="175"/>
      <c r="BD49" s="184"/>
      <c r="BE49" s="184"/>
      <c r="BF49" s="176"/>
      <c r="BG49" s="176"/>
      <c r="BH49" s="175"/>
      <c r="BI49" s="184"/>
      <c r="BJ49" s="184"/>
      <c r="BK49" s="176"/>
      <c r="BL49" s="176"/>
      <c r="BM49" s="175"/>
      <c r="BN49" s="184"/>
      <c r="BO49" s="184"/>
      <c r="BP49" s="129"/>
      <c r="BQ49" s="129"/>
      <c r="BR49" s="130"/>
      <c r="BS49" s="97"/>
      <c r="BT49" s="97"/>
      <c r="BU49" s="97"/>
      <c r="BV49" s="129"/>
      <c r="BW49" s="129"/>
      <c r="BX49" s="129"/>
      <c r="BY49" s="97"/>
      <c r="BZ49" s="129"/>
      <c r="CA49" s="129"/>
      <c r="CB49" s="97"/>
      <c r="CC49" s="129"/>
      <c r="CD49" s="130"/>
      <c r="CE49" s="129"/>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x14ac:dyDescent="0.3">
      <c r="A50" s="309"/>
      <c r="B50" s="310"/>
      <c r="C50" s="310"/>
      <c r="D50" s="310"/>
      <c r="E50" s="335"/>
      <c r="F50" s="310"/>
      <c r="G50" s="310"/>
      <c r="H50" s="310"/>
      <c r="I50" s="176"/>
      <c r="J50" s="176"/>
      <c r="K50" s="310"/>
      <c r="L50" s="335"/>
      <c r="M50" s="309"/>
      <c r="N50" s="336"/>
      <c r="O50" s="333"/>
      <c r="P50" s="374"/>
      <c r="Q50" s="333">
        <f t="shared" si="18"/>
        <v>0</v>
      </c>
      <c r="R50" s="336"/>
      <c r="S50" s="333"/>
      <c r="T50" s="334"/>
      <c r="U50" s="175">
        <v>4</v>
      </c>
      <c r="V50" s="178"/>
      <c r="W50" s="131" t="str">
        <f t="shared" si="14"/>
        <v/>
      </c>
      <c r="X50" s="131"/>
      <c r="Y50" s="131"/>
      <c r="Z50" s="131"/>
      <c r="AA50" s="131"/>
      <c r="AB50" s="179"/>
      <c r="AC50" s="179"/>
      <c r="AD50" s="95" t="str">
        <f t="shared" si="4"/>
        <v/>
      </c>
      <c r="AE50" s="179"/>
      <c r="AF50" s="179"/>
      <c r="AG50" s="179"/>
      <c r="AH50" s="146" t="str">
        <f>IFERROR(IF(AND(W49="Probabilidad",W50="Probabilidad"),(AJ49-(+AJ49*AD50)),IF(AND(W49="Impacto",W50="Probabilidad"),(AJ48-(+AJ48*AD50)),IF(W50="Impacto",AJ49,""))),"")</f>
        <v/>
      </c>
      <c r="AI50" s="128" t="str">
        <f t="shared" si="5"/>
        <v/>
      </c>
      <c r="AJ50" s="95" t="str">
        <f t="shared" si="15"/>
        <v/>
      </c>
      <c r="AK50" s="128" t="str">
        <f t="shared" si="7"/>
        <v/>
      </c>
      <c r="AL50" s="95" t="str">
        <f>IFERROR(IF(AND(W49="Impacto",W50="Impacto"),(AL49-(+AL49*AD50)),IF(AND(W49="Probabilidad",W50="Impacto"),(AL48-(+AL48*AD50)),IF(W50="Probabilidad",AL49,""))),"")</f>
        <v/>
      </c>
      <c r="AM50" s="96" t="str">
        <f t="shared" si="16"/>
        <v/>
      </c>
      <c r="AN50" s="318"/>
      <c r="AO50" s="176"/>
      <c r="AP50" s="175"/>
      <c r="AQ50" s="184"/>
      <c r="AR50" s="184"/>
      <c r="AS50" s="176"/>
      <c r="AT50" s="184"/>
      <c r="AU50" s="176"/>
      <c r="AV50" s="184"/>
      <c r="AW50" s="176"/>
      <c r="AX50" s="97"/>
      <c r="AY50" s="129"/>
      <c r="AZ50" s="130"/>
      <c r="BA50" s="176"/>
      <c r="BB50" s="176"/>
      <c r="BC50" s="175"/>
      <c r="BD50" s="184"/>
      <c r="BE50" s="184"/>
      <c r="BF50" s="176"/>
      <c r="BG50" s="176"/>
      <c r="BH50" s="175"/>
      <c r="BI50" s="184"/>
      <c r="BJ50" s="184"/>
      <c r="BK50" s="176"/>
      <c r="BL50" s="176"/>
      <c r="BM50" s="175"/>
      <c r="BN50" s="184"/>
      <c r="BO50" s="184"/>
      <c r="BP50" s="129"/>
      <c r="BQ50" s="129"/>
      <c r="BR50" s="130"/>
      <c r="BS50" s="97"/>
      <c r="BT50" s="97"/>
      <c r="BU50" s="97"/>
      <c r="BV50" s="129"/>
      <c r="BW50" s="129"/>
      <c r="BX50" s="129"/>
      <c r="BY50" s="97"/>
      <c r="BZ50" s="129"/>
      <c r="CA50" s="129"/>
      <c r="CB50" s="97"/>
      <c r="CC50" s="129"/>
      <c r="CD50" s="130"/>
      <c r="CE50" s="129"/>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x14ac:dyDescent="0.3">
      <c r="A51" s="309"/>
      <c r="B51" s="310"/>
      <c r="C51" s="310"/>
      <c r="D51" s="310"/>
      <c r="E51" s="335"/>
      <c r="F51" s="310"/>
      <c r="G51" s="310"/>
      <c r="H51" s="310"/>
      <c r="I51" s="176"/>
      <c r="J51" s="176"/>
      <c r="K51" s="310"/>
      <c r="L51" s="335"/>
      <c r="M51" s="309"/>
      <c r="N51" s="336"/>
      <c r="O51" s="333"/>
      <c r="P51" s="374"/>
      <c r="Q51" s="333">
        <f t="shared" si="18"/>
        <v>0</v>
      </c>
      <c r="R51" s="336"/>
      <c r="S51" s="333"/>
      <c r="T51" s="334"/>
      <c r="U51" s="175">
        <v>5</v>
      </c>
      <c r="V51" s="178"/>
      <c r="W51" s="131" t="str">
        <f t="shared" si="14"/>
        <v/>
      </c>
      <c r="X51" s="131"/>
      <c r="Y51" s="131"/>
      <c r="Z51" s="131"/>
      <c r="AA51" s="131"/>
      <c r="AB51" s="179"/>
      <c r="AC51" s="179"/>
      <c r="AD51" s="95" t="str">
        <f t="shared" si="4"/>
        <v/>
      </c>
      <c r="AE51" s="179"/>
      <c r="AF51" s="179"/>
      <c r="AG51" s="179"/>
      <c r="AH51" s="146" t="str">
        <f>IFERROR(IF(AND(W50="Probabilidad",W51="Probabilidad"),(AJ50-(+AJ50*AD51)),IF(AND(W50="Impacto",W51="Probabilidad"),(AJ49-(+AJ49*AD51)),IF(W51="Impacto",AJ50,""))),"")</f>
        <v/>
      </c>
      <c r="AI51" s="128" t="str">
        <f t="shared" si="5"/>
        <v/>
      </c>
      <c r="AJ51" s="95" t="str">
        <f t="shared" si="15"/>
        <v/>
      </c>
      <c r="AK51" s="128" t="str">
        <f t="shared" si="7"/>
        <v/>
      </c>
      <c r="AL51" s="95" t="str">
        <f>IFERROR(IF(AND(W50="Impacto",W51="Impacto"),(AL50-(+AL50*AD51)),IF(AND(W50="Probabilidad",W51="Impacto"),(AL49-(+AL49*AD51)),IF(W51="Probabilidad",AL50,""))),"")</f>
        <v/>
      </c>
      <c r="AM51" s="96" t="str">
        <f t="shared" si="16"/>
        <v/>
      </c>
      <c r="AN51" s="318"/>
      <c r="AO51" s="176"/>
      <c r="AP51" s="175"/>
      <c r="AQ51" s="184"/>
      <c r="AR51" s="184"/>
      <c r="AS51" s="176"/>
      <c r="AT51" s="184"/>
      <c r="AU51" s="176"/>
      <c r="AV51" s="184"/>
      <c r="AW51" s="176"/>
      <c r="AX51" s="97"/>
      <c r="AY51" s="129"/>
      <c r="AZ51" s="130"/>
      <c r="BA51" s="176"/>
      <c r="BB51" s="176"/>
      <c r="BC51" s="175"/>
      <c r="BD51" s="184"/>
      <c r="BE51" s="184"/>
      <c r="BF51" s="176"/>
      <c r="BG51" s="176"/>
      <c r="BH51" s="175"/>
      <c r="BI51" s="184"/>
      <c r="BJ51" s="184"/>
      <c r="BK51" s="176"/>
      <c r="BL51" s="176"/>
      <c r="BM51" s="175"/>
      <c r="BN51" s="184"/>
      <c r="BO51" s="184"/>
      <c r="BP51" s="129"/>
      <c r="BQ51" s="129"/>
      <c r="BR51" s="130"/>
      <c r="BS51" s="97"/>
      <c r="BT51" s="97"/>
      <c r="BU51" s="97"/>
      <c r="BV51" s="129"/>
      <c r="BW51" s="129"/>
      <c r="BX51" s="129"/>
      <c r="BY51" s="97"/>
      <c r="BZ51" s="129"/>
      <c r="CA51" s="129"/>
      <c r="CB51" s="97"/>
      <c r="CC51" s="129"/>
      <c r="CD51" s="130"/>
      <c r="CE51" s="129"/>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x14ac:dyDescent="0.3">
      <c r="A52" s="309"/>
      <c r="B52" s="310"/>
      <c r="C52" s="310"/>
      <c r="D52" s="310"/>
      <c r="E52" s="335"/>
      <c r="F52" s="310"/>
      <c r="G52" s="310"/>
      <c r="H52" s="310"/>
      <c r="I52" s="176"/>
      <c r="J52" s="176"/>
      <c r="K52" s="310"/>
      <c r="L52" s="335"/>
      <c r="M52" s="309"/>
      <c r="N52" s="336"/>
      <c r="O52" s="333"/>
      <c r="P52" s="374"/>
      <c r="Q52" s="333">
        <f t="shared" si="18"/>
        <v>0</v>
      </c>
      <c r="R52" s="336"/>
      <c r="S52" s="333"/>
      <c r="T52" s="334"/>
      <c r="U52" s="175">
        <v>6</v>
      </c>
      <c r="V52" s="178"/>
      <c r="W52" s="131" t="str">
        <f t="shared" si="14"/>
        <v/>
      </c>
      <c r="X52" s="131"/>
      <c r="Y52" s="131"/>
      <c r="Z52" s="131"/>
      <c r="AA52" s="131"/>
      <c r="AB52" s="179"/>
      <c r="AC52" s="179"/>
      <c r="AD52" s="95" t="str">
        <f t="shared" si="4"/>
        <v/>
      </c>
      <c r="AE52" s="179"/>
      <c r="AF52" s="179"/>
      <c r="AG52" s="179"/>
      <c r="AH52" s="146" t="str">
        <f>IFERROR(IF(AND(W51="Probabilidad",W52="Probabilidad"),(AJ51-(+AJ51*AD52)),IF(AND(W51="Impacto",W52="Probabilidad"),(AJ50-(+AJ50*AD52)),IF(W52="Impacto",AJ51,""))),"")</f>
        <v/>
      </c>
      <c r="AI52" s="128" t="str">
        <f t="shared" si="5"/>
        <v/>
      </c>
      <c r="AJ52" s="95" t="str">
        <f t="shared" si="15"/>
        <v/>
      </c>
      <c r="AK52" s="128" t="str">
        <f t="shared" si="7"/>
        <v/>
      </c>
      <c r="AL52" s="95" t="str">
        <f>IFERROR(IF(AND(W51="Impacto",W52="Impacto"),(AL51-(+AL51*AD52)),IF(AND(W51="Probabilidad",W52="Impacto"),(AL50-(+AL50*AD52)),IF(W52="Probabilidad",AL51,""))),"")</f>
        <v/>
      </c>
      <c r="AM52" s="96" t="str">
        <f t="shared" si="16"/>
        <v/>
      </c>
      <c r="AN52" s="319"/>
      <c r="AO52" s="176"/>
      <c r="AP52" s="175"/>
      <c r="AQ52" s="184"/>
      <c r="AR52" s="184"/>
      <c r="AS52" s="176"/>
      <c r="AT52" s="97"/>
      <c r="AU52" s="129"/>
      <c r="AV52" s="184"/>
      <c r="AW52" s="176"/>
      <c r="AX52" s="97"/>
      <c r="AY52" s="129"/>
      <c r="AZ52" s="130"/>
      <c r="BA52" s="176"/>
      <c r="BB52" s="176"/>
      <c r="BC52" s="175"/>
      <c r="BD52" s="184"/>
      <c r="BE52" s="184"/>
      <c r="BF52" s="176"/>
      <c r="BG52" s="176"/>
      <c r="BH52" s="175"/>
      <c r="BI52" s="184"/>
      <c r="BJ52" s="184"/>
      <c r="BK52" s="176"/>
      <c r="BL52" s="176"/>
      <c r="BM52" s="175"/>
      <c r="BN52" s="184"/>
      <c r="BO52" s="184"/>
      <c r="BP52" s="129"/>
      <c r="BQ52" s="129"/>
      <c r="BR52" s="130"/>
      <c r="BS52" s="97"/>
      <c r="BT52" s="97"/>
      <c r="BU52" s="97"/>
      <c r="BV52" s="129"/>
      <c r="BW52" s="129"/>
      <c r="BX52" s="129"/>
      <c r="BY52" s="97"/>
      <c r="BZ52" s="129"/>
      <c r="CA52" s="129"/>
      <c r="CB52" s="97"/>
      <c r="CC52" s="129"/>
      <c r="CD52" s="130"/>
      <c r="CE52" s="129"/>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x14ac:dyDescent="0.3">
      <c r="A53" s="309">
        <v>9</v>
      </c>
      <c r="B53" s="310"/>
      <c r="C53" s="310"/>
      <c r="D53" s="310"/>
      <c r="E53" s="335"/>
      <c r="F53" s="310"/>
      <c r="G53" s="310"/>
      <c r="H53" s="310"/>
      <c r="I53" s="176"/>
      <c r="J53" s="176"/>
      <c r="K53" s="310"/>
      <c r="L53" s="335"/>
      <c r="M53" s="309"/>
      <c r="N53" s="336" t="str">
        <f>IF(M53&lt;=0,"",IF(M53&lt;=2,"Muy Baja",IF(M53&lt;=24,"Baja",IF(M53&lt;=500,"Media",IF(M53&lt;=5000,"Alta","Muy Alta")))))</f>
        <v/>
      </c>
      <c r="O53" s="333" t="str">
        <f>IF(N53="","",IF(N53="Muy Baja",0.2,IF(N53="Baja",0.4,IF(N53="Media",0.6,IF(N53="Alta",0.8,IF(N53="Muy Alta",1,))))))</f>
        <v/>
      </c>
      <c r="P53" s="374"/>
      <c r="Q53" s="333">
        <f ca="1">IF(NOT(ISERROR(MATCH(P53,'Tabla Impacto'!$B$221:$B$223,0))),'Tabla Impacto'!$F$223&amp;"Por favor no seleccionar los criterios de impacto(Afectación Económica o presupuestal y Pérdida Reputacional)",P53)</f>
        <v>0</v>
      </c>
      <c r="R53" s="336" t="str">
        <f ca="1">IF(OR(Q53='Tabla Impacto'!$C$11,Q53='Tabla Impacto'!$D$11),"Leve",IF(OR(Q53='Tabla Impacto'!$C$12,Q53='Tabla Impacto'!$D$12),"Menor",IF(OR(Q53='Tabla Impacto'!$C$13,Q53='Tabla Impacto'!$D$13),"Moderado",IF(OR(Q53='Tabla Impacto'!$C$14,Q53='Tabla Impacto'!$D$14),"Mayor",IF(OR(Q53='Tabla Impacto'!$C$15,Q53='Tabla Impacto'!$D$15),"Catastrófico","")))))</f>
        <v/>
      </c>
      <c r="S53" s="333" t="str">
        <f ca="1">IF(R53="","",IF(R53="Leve",0.2,IF(R53="Menor",0.4,IF(R53="Moderado",0.6,IF(R53="Mayor",0.8,IF(R53="Catastrófico",1,))))))</f>
        <v/>
      </c>
      <c r="T53" s="334"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5">
        <v>1</v>
      </c>
      <c r="V53" s="178"/>
      <c r="W53" s="131" t="str">
        <f t="shared" si="14"/>
        <v/>
      </c>
      <c r="X53" s="131"/>
      <c r="Y53" s="131"/>
      <c r="Z53" s="131"/>
      <c r="AA53" s="131"/>
      <c r="AB53" s="179"/>
      <c r="AC53" s="179"/>
      <c r="AD53" s="95" t="str">
        <f t="shared" si="4"/>
        <v/>
      </c>
      <c r="AE53" s="179"/>
      <c r="AF53" s="179"/>
      <c r="AG53" s="179"/>
      <c r="AH53" s="146" t="str">
        <f>IFERROR(IF(W53="Probabilidad",(O53-(+O53*AD53)),IF(W53="Impacto",O53,"")),"")</f>
        <v/>
      </c>
      <c r="AI53" s="128" t="str">
        <f>IFERROR(IF(AH53="","",IF(AH53&lt;=0.2,"Muy Baja",IF(AH53&lt;=0.4,"Baja",IF(AH53&lt;=0.6,"Media",IF(AH53&lt;=0.8,"Alta","Muy Alta"))))),"")</f>
        <v/>
      </c>
      <c r="AJ53" s="95" t="str">
        <f t="shared" si="15"/>
        <v/>
      </c>
      <c r="AK53" s="128" t="str">
        <f>IFERROR(IF(AL53="","",IF(AL53&lt;=0.2,"Leve",IF(AL53&lt;=0.4,"Menor",IF(AL53&lt;=0.6,"Moderado",IF(AL53&lt;=0.8,"Mayor","Catastrófico"))))),"")</f>
        <v/>
      </c>
      <c r="AL53" s="95" t="str">
        <f>IFERROR(IF(W53="Impacto",(S53-(+S53*AD53)),IF(W53="Probabilidad",S53,"")),"")</f>
        <v/>
      </c>
      <c r="AM53" s="96" t="str">
        <f t="shared" si="16"/>
        <v/>
      </c>
      <c r="AN53" s="317"/>
      <c r="AO53" s="176"/>
      <c r="AP53" s="175"/>
      <c r="AQ53" s="184"/>
      <c r="AR53" s="184"/>
      <c r="AS53" s="176"/>
      <c r="AT53" s="97"/>
      <c r="AU53" s="129"/>
      <c r="AV53" s="184"/>
      <c r="AW53" s="176"/>
      <c r="AX53" s="97"/>
      <c r="AY53" s="129"/>
      <c r="AZ53" s="130"/>
      <c r="BA53" s="176"/>
      <c r="BB53" s="176"/>
      <c r="BC53" s="175"/>
      <c r="BD53" s="184"/>
      <c r="BE53" s="184"/>
      <c r="BF53" s="176"/>
      <c r="BG53" s="176"/>
      <c r="BH53" s="175"/>
      <c r="BI53" s="184"/>
      <c r="BJ53" s="184"/>
      <c r="BK53" s="176"/>
      <c r="BL53" s="176"/>
      <c r="BM53" s="175"/>
      <c r="BN53" s="184"/>
      <c r="BO53" s="184"/>
      <c r="BP53" s="129"/>
      <c r="BQ53" s="129"/>
      <c r="BR53" s="130"/>
      <c r="BS53" s="97"/>
      <c r="BT53" s="97"/>
      <c r="BU53" s="97"/>
      <c r="BV53" s="129"/>
      <c r="BW53" s="129"/>
      <c r="BX53" s="129"/>
      <c r="BY53" s="97"/>
      <c r="BZ53" s="129"/>
      <c r="CA53" s="129"/>
      <c r="CB53" s="97"/>
      <c r="CC53" s="129"/>
      <c r="CD53" s="130"/>
      <c r="CE53" s="129"/>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x14ac:dyDescent="0.3">
      <c r="A54" s="309"/>
      <c r="B54" s="310"/>
      <c r="C54" s="310"/>
      <c r="D54" s="310"/>
      <c r="E54" s="335"/>
      <c r="F54" s="310"/>
      <c r="G54" s="310"/>
      <c r="H54" s="310"/>
      <c r="I54" s="176"/>
      <c r="J54" s="176"/>
      <c r="K54" s="310"/>
      <c r="L54" s="335"/>
      <c r="M54" s="309"/>
      <c r="N54" s="336"/>
      <c r="O54" s="333"/>
      <c r="P54" s="374"/>
      <c r="Q54" s="333">
        <f t="shared" ref="Q54:Q58" si="19">IF(NOT(ISERROR(MATCH(P54,_xlfn.ANCHORARRAY(E65),0))),O67&amp;"Por favor no seleccionar los criterios de impacto",P54)</f>
        <v>0</v>
      </c>
      <c r="R54" s="336"/>
      <c r="S54" s="333"/>
      <c r="T54" s="334"/>
      <c r="U54" s="175">
        <v>2</v>
      </c>
      <c r="V54" s="178"/>
      <c r="W54" s="131" t="str">
        <f t="shared" si="14"/>
        <v/>
      </c>
      <c r="X54" s="131"/>
      <c r="Y54" s="131"/>
      <c r="Z54" s="131"/>
      <c r="AA54" s="131"/>
      <c r="AB54" s="179"/>
      <c r="AC54" s="179"/>
      <c r="AD54" s="95" t="str">
        <f t="shared" si="4"/>
        <v/>
      </c>
      <c r="AE54" s="179"/>
      <c r="AF54" s="179"/>
      <c r="AG54" s="179"/>
      <c r="AH54" s="146" t="str">
        <f>IFERROR(IF(AND(W53="Probabilidad",W54="Probabilidad"),(AJ53-(+AJ53*AD54)),IF(W54="Probabilidad",(O53-(+O53*AD54)),IF(W54="Impacto",AJ53,""))),"")</f>
        <v/>
      </c>
      <c r="AI54" s="128" t="str">
        <f t="shared" si="5"/>
        <v/>
      </c>
      <c r="AJ54" s="95" t="str">
        <f t="shared" si="15"/>
        <v/>
      </c>
      <c r="AK54" s="128" t="str">
        <f t="shared" si="7"/>
        <v/>
      </c>
      <c r="AL54" s="95" t="str">
        <f>IFERROR(IF(AND(W53="Impacto",W54="Impacto"),(AL47-(+AL47*AD54)),IF(W54="Impacto",($S$53-(+$S$53*AD54)),IF(W54="Probabilidad",AL47,""))),"")</f>
        <v/>
      </c>
      <c r="AM54" s="96" t="str">
        <f t="shared" si="16"/>
        <v/>
      </c>
      <c r="AN54" s="318"/>
      <c r="AO54" s="176"/>
      <c r="AP54" s="175"/>
      <c r="AQ54" s="184"/>
      <c r="AR54" s="184"/>
      <c r="AS54" s="176"/>
      <c r="AT54" s="97"/>
      <c r="AU54" s="129"/>
      <c r="AV54" s="184"/>
      <c r="AW54" s="176"/>
      <c r="AX54" s="97"/>
      <c r="AY54" s="129"/>
      <c r="AZ54" s="130"/>
      <c r="BA54" s="176"/>
      <c r="BB54" s="176"/>
      <c r="BC54" s="175"/>
      <c r="BD54" s="184"/>
      <c r="BE54" s="184"/>
      <c r="BF54" s="176"/>
      <c r="BG54" s="176"/>
      <c r="BH54" s="175"/>
      <c r="BI54" s="184"/>
      <c r="BJ54" s="184"/>
      <c r="BK54" s="176"/>
      <c r="BL54" s="176"/>
      <c r="BM54" s="175"/>
      <c r="BN54" s="184"/>
      <c r="BO54" s="184"/>
      <c r="BP54" s="129"/>
      <c r="BQ54" s="129"/>
      <c r="BR54" s="130"/>
      <c r="BS54" s="97"/>
      <c r="BT54" s="97"/>
      <c r="BU54" s="97"/>
      <c r="BV54" s="129"/>
      <c r="BW54" s="129"/>
      <c r="BX54" s="129"/>
      <c r="BY54" s="97"/>
      <c r="BZ54" s="129"/>
      <c r="CA54" s="129"/>
      <c r="CB54" s="97"/>
      <c r="CC54" s="129"/>
      <c r="CD54" s="130"/>
      <c r="CE54" s="129"/>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x14ac:dyDescent="0.3">
      <c r="A55" s="309"/>
      <c r="B55" s="310"/>
      <c r="C55" s="310"/>
      <c r="D55" s="310"/>
      <c r="E55" s="335"/>
      <c r="F55" s="310"/>
      <c r="G55" s="310"/>
      <c r="H55" s="310"/>
      <c r="I55" s="176"/>
      <c r="J55" s="176"/>
      <c r="K55" s="310"/>
      <c r="L55" s="335"/>
      <c r="M55" s="309"/>
      <c r="N55" s="336"/>
      <c r="O55" s="333"/>
      <c r="P55" s="374"/>
      <c r="Q55" s="333">
        <f t="shared" si="19"/>
        <v>0</v>
      </c>
      <c r="R55" s="336"/>
      <c r="S55" s="333"/>
      <c r="T55" s="334"/>
      <c r="U55" s="175">
        <v>3</v>
      </c>
      <c r="V55" s="180"/>
      <c r="W55" s="131" t="str">
        <f t="shared" si="14"/>
        <v/>
      </c>
      <c r="X55" s="131"/>
      <c r="Y55" s="131"/>
      <c r="Z55" s="131"/>
      <c r="AA55" s="131"/>
      <c r="AB55" s="179"/>
      <c r="AC55" s="179"/>
      <c r="AD55" s="95" t="str">
        <f t="shared" si="4"/>
        <v/>
      </c>
      <c r="AE55" s="179"/>
      <c r="AF55" s="179"/>
      <c r="AG55" s="179"/>
      <c r="AH55" s="146" t="str">
        <f>IFERROR(IF(AND(W54="Probabilidad",W55="Probabilidad"),(AJ54-(+AJ54*AD55)),IF(AND(W54="Impacto",W55="Probabilidad"),(AJ53-(+AJ53*AD55)),IF(W55="Impacto",AJ54,""))),"")</f>
        <v/>
      </c>
      <c r="AI55" s="128" t="str">
        <f t="shared" si="5"/>
        <v/>
      </c>
      <c r="AJ55" s="95" t="str">
        <f t="shared" si="15"/>
        <v/>
      </c>
      <c r="AK55" s="128" t="str">
        <f t="shared" si="7"/>
        <v/>
      </c>
      <c r="AL55" s="95" t="str">
        <f>IFERROR(IF(AND(W54="Impacto",W55="Impacto"),(AL54-(+AL54*AD55)),IF(AND(W54="Probabilidad",W55="Impacto"),(AL53-(+AL53*AD55)),IF(W55="Probabilidad",AL54,""))),"")</f>
        <v/>
      </c>
      <c r="AM55" s="96" t="str">
        <f t="shared" si="16"/>
        <v/>
      </c>
      <c r="AN55" s="318"/>
      <c r="AO55" s="176"/>
      <c r="AP55" s="175"/>
      <c r="AQ55" s="184"/>
      <c r="AR55" s="184"/>
      <c r="AS55" s="176"/>
      <c r="AT55" s="97"/>
      <c r="AU55" s="129"/>
      <c r="AV55" s="184"/>
      <c r="AW55" s="176"/>
      <c r="AX55" s="97"/>
      <c r="AY55" s="129"/>
      <c r="AZ55" s="130"/>
      <c r="BA55" s="176"/>
      <c r="BB55" s="176"/>
      <c r="BC55" s="175"/>
      <c r="BD55" s="184"/>
      <c r="BE55" s="184"/>
      <c r="BF55" s="176"/>
      <c r="BG55" s="176"/>
      <c r="BH55" s="175"/>
      <c r="BI55" s="184"/>
      <c r="BJ55" s="184"/>
      <c r="BK55" s="176"/>
      <c r="BL55" s="176"/>
      <c r="BM55" s="175"/>
      <c r="BN55" s="184"/>
      <c r="BO55" s="184"/>
      <c r="BP55" s="129"/>
      <c r="BQ55" s="129"/>
      <c r="BR55" s="130"/>
      <c r="BS55" s="97"/>
      <c r="BT55" s="97"/>
      <c r="BU55" s="97"/>
      <c r="BV55" s="129"/>
      <c r="BW55" s="129"/>
      <c r="BX55" s="129"/>
      <c r="BY55" s="97"/>
      <c r="BZ55" s="129"/>
      <c r="CA55" s="129"/>
      <c r="CB55" s="97"/>
      <c r="CC55" s="129"/>
      <c r="CD55" s="130"/>
      <c r="CE55" s="129"/>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x14ac:dyDescent="0.3">
      <c r="A56" s="309"/>
      <c r="B56" s="310"/>
      <c r="C56" s="310"/>
      <c r="D56" s="310"/>
      <c r="E56" s="335"/>
      <c r="F56" s="310"/>
      <c r="G56" s="310"/>
      <c r="H56" s="310"/>
      <c r="I56" s="176"/>
      <c r="J56" s="176"/>
      <c r="K56" s="310"/>
      <c r="L56" s="335"/>
      <c r="M56" s="309"/>
      <c r="N56" s="336"/>
      <c r="O56" s="333"/>
      <c r="P56" s="374"/>
      <c r="Q56" s="333">
        <f t="shared" si="19"/>
        <v>0</v>
      </c>
      <c r="R56" s="336"/>
      <c r="S56" s="333"/>
      <c r="T56" s="334"/>
      <c r="U56" s="175">
        <v>4</v>
      </c>
      <c r="V56" s="178"/>
      <c r="W56" s="131" t="str">
        <f t="shared" si="14"/>
        <v/>
      </c>
      <c r="X56" s="131"/>
      <c r="Y56" s="131"/>
      <c r="Z56" s="131"/>
      <c r="AA56" s="131"/>
      <c r="AB56" s="179"/>
      <c r="AC56" s="179"/>
      <c r="AD56" s="95" t="str">
        <f t="shared" si="4"/>
        <v/>
      </c>
      <c r="AE56" s="179"/>
      <c r="AF56" s="179"/>
      <c r="AG56" s="179"/>
      <c r="AH56" s="146" t="str">
        <f>IFERROR(IF(AND(W55="Probabilidad",W56="Probabilidad"),(AJ55-(+AJ55*AD56)),IF(AND(W55="Impacto",W56="Probabilidad"),(AJ54-(+AJ54*AD56)),IF(W56="Impacto",AJ55,""))),"")</f>
        <v/>
      </c>
      <c r="AI56" s="128" t="str">
        <f t="shared" si="5"/>
        <v/>
      </c>
      <c r="AJ56" s="95" t="str">
        <f t="shared" si="15"/>
        <v/>
      </c>
      <c r="AK56" s="128" t="str">
        <f t="shared" si="7"/>
        <v/>
      </c>
      <c r="AL56" s="95" t="str">
        <f>IFERROR(IF(AND(W55="Impacto",W56="Impacto"),(AL55-(+AL55*AD56)),IF(AND(W55="Probabilidad",W56="Impacto"),(AL54-(+AL54*AD56)),IF(W56="Probabilidad",AL55,""))),"")</f>
        <v/>
      </c>
      <c r="AM56" s="96" t="str">
        <f t="shared" si="16"/>
        <v/>
      </c>
      <c r="AN56" s="318"/>
      <c r="AO56" s="176"/>
      <c r="AP56" s="175"/>
      <c r="AQ56" s="184"/>
      <c r="AR56" s="184"/>
      <c r="AS56" s="176"/>
      <c r="AT56" s="97"/>
      <c r="AU56" s="129"/>
      <c r="AV56" s="184"/>
      <c r="AW56" s="176"/>
      <c r="AX56" s="97"/>
      <c r="AY56" s="129"/>
      <c r="AZ56" s="130"/>
      <c r="BA56" s="176"/>
      <c r="BB56" s="176"/>
      <c r="BC56" s="175"/>
      <c r="BD56" s="184"/>
      <c r="BE56" s="184"/>
      <c r="BF56" s="176"/>
      <c r="BG56" s="176"/>
      <c r="BH56" s="175"/>
      <c r="BI56" s="184"/>
      <c r="BJ56" s="184"/>
      <c r="BK56" s="176"/>
      <c r="BL56" s="176"/>
      <c r="BM56" s="175"/>
      <c r="BN56" s="184"/>
      <c r="BO56" s="184"/>
      <c r="BP56" s="129"/>
      <c r="BQ56" s="129"/>
      <c r="BR56" s="130"/>
      <c r="BS56" s="97"/>
      <c r="BT56" s="97"/>
      <c r="BU56" s="97"/>
      <c r="BV56" s="129"/>
      <c r="BW56" s="129"/>
      <c r="BX56" s="129"/>
      <c r="BY56" s="97"/>
      <c r="BZ56" s="129"/>
      <c r="CA56" s="129"/>
      <c r="CB56" s="97"/>
      <c r="CC56" s="129"/>
      <c r="CD56" s="130"/>
      <c r="CE56" s="129"/>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x14ac:dyDescent="0.3">
      <c r="A57" s="309"/>
      <c r="B57" s="310"/>
      <c r="C57" s="310"/>
      <c r="D57" s="310"/>
      <c r="E57" s="335"/>
      <c r="F57" s="310"/>
      <c r="G57" s="310"/>
      <c r="H57" s="310"/>
      <c r="I57" s="176"/>
      <c r="J57" s="176"/>
      <c r="K57" s="310"/>
      <c r="L57" s="335"/>
      <c r="M57" s="309"/>
      <c r="N57" s="336"/>
      <c r="O57" s="333"/>
      <c r="P57" s="374"/>
      <c r="Q57" s="333">
        <f t="shared" si="19"/>
        <v>0</v>
      </c>
      <c r="R57" s="336"/>
      <c r="S57" s="333"/>
      <c r="T57" s="334"/>
      <c r="U57" s="175">
        <v>5</v>
      </c>
      <c r="V57" s="178"/>
      <c r="W57" s="131" t="str">
        <f t="shared" si="14"/>
        <v/>
      </c>
      <c r="X57" s="131"/>
      <c r="Y57" s="131"/>
      <c r="Z57" s="131"/>
      <c r="AA57" s="131"/>
      <c r="AB57" s="179"/>
      <c r="AC57" s="179"/>
      <c r="AD57" s="95" t="str">
        <f t="shared" si="4"/>
        <v/>
      </c>
      <c r="AE57" s="179"/>
      <c r="AF57" s="179"/>
      <c r="AG57" s="179"/>
      <c r="AH57" s="146" t="str">
        <f>IFERROR(IF(AND(W56="Probabilidad",W57="Probabilidad"),(AJ56-(+AJ56*AD57)),IF(AND(W56="Impacto",W57="Probabilidad"),(AJ55-(+AJ55*AD57)),IF(W57="Impacto",AJ56,""))),"")</f>
        <v/>
      </c>
      <c r="AI57" s="128" t="str">
        <f t="shared" si="5"/>
        <v/>
      </c>
      <c r="AJ57" s="95" t="str">
        <f t="shared" si="15"/>
        <v/>
      </c>
      <c r="AK57" s="128" t="str">
        <f t="shared" si="7"/>
        <v/>
      </c>
      <c r="AL57" s="95" t="str">
        <f>IFERROR(IF(AND(W56="Impacto",W57="Impacto"),(AL56-(+AL56*AD57)),IF(AND(W56="Probabilidad",W57="Impacto"),(AL55-(+AL55*AD57)),IF(W57="Probabilidad",AL56,""))),"")</f>
        <v/>
      </c>
      <c r="AM57" s="96" t="str">
        <f t="shared" si="16"/>
        <v/>
      </c>
      <c r="AN57" s="318"/>
      <c r="AO57" s="176"/>
      <c r="AP57" s="175"/>
      <c r="AQ57" s="184"/>
      <c r="AR57" s="97"/>
      <c r="AS57" s="129"/>
      <c r="AT57" s="97"/>
      <c r="AU57" s="129"/>
      <c r="AV57" s="184"/>
      <c r="AW57" s="176"/>
      <c r="AX57" s="97"/>
      <c r="AY57" s="129"/>
      <c r="AZ57" s="130"/>
      <c r="BA57" s="176"/>
      <c r="BB57" s="176"/>
      <c r="BC57" s="175"/>
      <c r="BD57" s="184"/>
      <c r="BE57" s="184"/>
      <c r="BF57" s="176"/>
      <c r="BG57" s="176"/>
      <c r="BH57" s="175"/>
      <c r="BI57" s="184"/>
      <c r="BJ57" s="184"/>
      <c r="BK57" s="176"/>
      <c r="BL57" s="176"/>
      <c r="BM57" s="175"/>
      <c r="BN57" s="184"/>
      <c r="BO57" s="184"/>
      <c r="BP57" s="129"/>
      <c r="BQ57" s="129"/>
      <c r="BR57" s="130"/>
      <c r="BS57" s="97"/>
      <c r="BT57" s="97"/>
      <c r="BU57" s="97"/>
      <c r="BV57" s="129"/>
      <c r="BW57" s="129"/>
      <c r="BX57" s="129"/>
      <c r="BY57" s="97"/>
      <c r="BZ57" s="129"/>
      <c r="CA57" s="129"/>
      <c r="CB57" s="97"/>
      <c r="CC57" s="129"/>
      <c r="CD57" s="130"/>
      <c r="CE57" s="129"/>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x14ac:dyDescent="0.3">
      <c r="A58" s="309"/>
      <c r="B58" s="310"/>
      <c r="C58" s="310"/>
      <c r="D58" s="310"/>
      <c r="E58" s="335"/>
      <c r="F58" s="310"/>
      <c r="G58" s="310"/>
      <c r="H58" s="310"/>
      <c r="I58" s="176"/>
      <c r="J58" s="176"/>
      <c r="K58" s="310"/>
      <c r="L58" s="335"/>
      <c r="M58" s="309"/>
      <c r="N58" s="336"/>
      <c r="O58" s="333"/>
      <c r="P58" s="374"/>
      <c r="Q58" s="333">
        <f t="shared" si="19"/>
        <v>0</v>
      </c>
      <c r="R58" s="336"/>
      <c r="S58" s="333"/>
      <c r="T58" s="334"/>
      <c r="U58" s="175">
        <v>6</v>
      </c>
      <c r="V58" s="178"/>
      <c r="W58" s="131" t="str">
        <f t="shared" si="14"/>
        <v/>
      </c>
      <c r="X58" s="131"/>
      <c r="Y58" s="131"/>
      <c r="Z58" s="131"/>
      <c r="AA58" s="131"/>
      <c r="AB58" s="179"/>
      <c r="AC58" s="179"/>
      <c r="AD58" s="95" t="str">
        <f t="shared" si="4"/>
        <v/>
      </c>
      <c r="AE58" s="179"/>
      <c r="AF58" s="179"/>
      <c r="AG58" s="179"/>
      <c r="AH58" s="146" t="str">
        <f>IFERROR(IF(AND(W57="Probabilidad",W58="Probabilidad"),(AJ57-(+AJ57*AD58)),IF(AND(W57="Impacto",W58="Probabilidad"),(AJ56-(+AJ56*AD58)),IF(W58="Impacto",AJ57,""))),"")</f>
        <v/>
      </c>
      <c r="AI58" s="128" t="str">
        <f t="shared" si="5"/>
        <v/>
      </c>
      <c r="AJ58" s="95" t="str">
        <f t="shared" si="15"/>
        <v/>
      </c>
      <c r="AK58" s="128" t="str">
        <f t="shared" si="7"/>
        <v/>
      </c>
      <c r="AL58" s="95" t="str">
        <f>IFERROR(IF(AND(W57="Impacto",W58="Impacto"),(AL57-(+AL57*AD58)),IF(AND(W57="Probabilidad",W58="Impacto"),(AL56-(+AL56*AD58)),IF(W58="Probabilidad",AL57,""))),"")</f>
        <v/>
      </c>
      <c r="AM58" s="96" t="str">
        <f t="shared" si="16"/>
        <v/>
      </c>
      <c r="AN58" s="319"/>
      <c r="AO58" s="176"/>
      <c r="AP58" s="175"/>
      <c r="AQ58" s="184"/>
      <c r="AR58" s="97"/>
      <c r="AS58" s="129"/>
      <c r="AT58" s="97"/>
      <c r="AU58" s="129"/>
      <c r="AV58" s="184"/>
      <c r="AW58" s="176"/>
      <c r="AX58" s="97"/>
      <c r="AY58" s="129"/>
      <c r="AZ58" s="130"/>
      <c r="BA58" s="176"/>
      <c r="BB58" s="176"/>
      <c r="BC58" s="175"/>
      <c r="BD58" s="184"/>
      <c r="BE58" s="184"/>
      <c r="BF58" s="176"/>
      <c r="BG58" s="176"/>
      <c r="BH58" s="175"/>
      <c r="BI58" s="184"/>
      <c r="BJ58" s="184"/>
      <c r="BK58" s="176"/>
      <c r="BL58" s="176"/>
      <c r="BM58" s="175"/>
      <c r="BN58" s="184"/>
      <c r="BO58" s="184"/>
      <c r="BP58" s="129"/>
      <c r="BQ58" s="129"/>
      <c r="BR58" s="130"/>
      <c r="BS58" s="97"/>
      <c r="BT58" s="97"/>
      <c r="BU58" s="97"/>
      <c r="BV58" s="129"/>
      <c r="BW58" s="129"/>
      <c r="BX58" s="129"/>
      <c r="BY58" s="97"/>
      <c r="BZ58" s="129"/>
      <c r="CA58" s="129"/>
      <c r="CB58" s="97"/>
      <c r="CC58" s="129"/>
      <c r="CD58" s="130"/>
      <c r="CE58" s="129"/>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x14ac:dyDescent="0.3">
      <c r="A59" s="309">
        <v>10</v>
      </c>
      <c r="B59" s="310"/>
      <c r="C59" s="310"/>
      <c r="D59" s="310"/>
      <c r="E59" s="335"/>
      <c r="F59" s="310"/>
      <c r="G59" s="310"/>
      <c r="H59" s="310"/>
      <c r="I59" s="176"/>
      <c r="J59" s="176"/>
      <c r="K59" s="310"/>
      <c r="L59" s="335"/>
      <c r="M59" s="309"/>
      <c r="N59" s="336" t="str">
        <f>IF(M59&lt;=0,"",IF(M59&lt;=2,"Muy Baja",IF(M59&lt;=24,"Baja",IF(M59&lt;=500,"Media",IF(M59&lt;=5000,"Alta","Muy Alta")))))</f>
        <v/>
      </c>
      <c r="O59" s="333" t="str">
        <f>IF(N59="","",IF(N59="Muy Baja",0.2,IF(N59="Baja",0.4,IF(N59="Media",0.6,IF(N59="Alta",0.8,IF(N59="Muy Alta",1,))))))</f>
        <v/>
      </c>
      <c r="P59" s="374"/>
      <c r="Q59" s="333">
        <f ca="1">IF(NOT(ISERROR(MATCH(P59,'Tabla Impacto'!$B$221:$B$223,0))),'Tabla Impacto'!$F$223&amp;"Por favor no seleccionar los criterios de impacto(Afectación Económica o presupuestal y Pérdida Reputacional)",P59)</f>
        <v>0</v>
      </c>
      <c r="R59" s="336" t="str">
        <f ca="1">IF(OR(Q59='Tabla Impacto'!$C$11,Q59='Tabla Impacto'!$D$11),"Leve",IF(OR(Q59='Tabla Impacto'!$C$12,Q59='Tabla Impacto'!$D$12),"Menor",IF(OR(Q59='Tabla Impacto'!$C$13,Q59='Tabla Impacto'!$D$13),"Moderado",IF(OR(Q59='Tabla Impacto'!$C$14,Q59='Tabla Impacto'!$D$14),"Mayor",IF(OR(Q59='Tabla Impacto'!$C$15,Q59='Tabla Impacto'!$D$15),"Catastrófico","")))))</f>
        <v/>
      </c>
      <c r="S59" s="333" t="str">
        <f ca="1">IF(R59="","",IF(R59="Leve",0.2,IF(R59="Menor",0.4,IF(R59="Moderado",0.6,IF(R59="Mayor",0.8,IF(R59="Catastrófico",1,))))))</f>
        <v/>
      </c>
      <c r="T59" s="334"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5">
        <v>1</v>
      </c>
      <c r="V59" s="178"/>
      <c r="W59" s="131" t="str">
        <f t="shared" si="14"/>
        <v/>
      </c>
      <c r="X59" s="131"/>
      <c r="Y59" s="131"/>
      <c r="Z59" s="131"/>
      <c r="AA59" s="131"/>
      <c r="AB59" s="179"/>
      <c r="AC59" s="179"/>
      <c r="AD59" s="95" t="str">
        <f t="shared" si="4"/>
        <v/>
      </c>
      <c r="AE59" s="179"/>
      <c r="AF59" s="179"/>
      <c r="AG59" s="179"/>
      <c r="AH59" s="146" t="str">
        <f>IFERROR(IF(W59="Probabilidad",(O59-(+O59*AD59)),IF(W59="Impacto",O59,"")),"")</f>
        <v/>
      </c>
      <c r="AI59" s="128" t="str">
        <f>IFERROR(IF(AH59="","",IF(AH59&lt;=0.2,"Muy Baja",IF(AH59&lt;=0.4,"Baja",IF(AH59&lt;=0.6,"Media",IF(AH59&lt;=0.8,"Alta","Muy Alta"))))),"")</f>
        <v/>
      </c>
      <c r="AJ59" s="95" t="str">
        <f t="shared" si="15"/>
        <v/>
      </c>
      <c r="AK59" s="128" t="str">
        <f>IFERROR(IF(AL59="","",IF(AL59&lt;=0.2,"Leve",IF(AL59&lt;=0.4,"Menor",IF(AL59&lt;=0.6,"Moderado",IF(AL59&lt;=0.8,"Mayor","Catastrófico"))))),"")</f>
        <v/>
      </c>
      <c r="AL59" s="95" t="str">
        <f>IFERROR(IF(W59="Impacto",(S59-(+S59*AD59)),IF(W59="Probabilidad",S59,"")),"")</f>
        <v/>
      </c>
      <c r="AM59" s="96" t="str">
        <f t="shared" si="16"/>
        <v/>
      </c>
      <c r="AN59" s="317"/>
      <c r="AO59" s="176"/>
      <c r="AP59" s="175"/>
      <c r="AQ59" s="184"/>
      <c r="AR59" s="97"/>
      <c r="AS59" s="129"/>
      <c r="AT59" s="97"/>
      <c r="AU59" s="129"/>
      <c r="AV59" s="184"/>
      <c r="AW59" s="176"/>
      <c r="AX59" s="97"/>
      <c r="AY59" s="129"/>
      <c r="AZ59" s="130"/>
      <c r="BA59" s="176"/>
      <c r="BB59" s="176"/>
      <c r="BC59" s="175"/>
      <c r="BD59" s="184"/>
      <c r="BE59" s="184"/>
      <c r="BF59" s="129"/>
      <c r="BG59" s="129"/>
      <c r="BH59" s="130"/>
      <c r="BI59" s="97"/>
      <c r="BJ59" s="97"/>
      <c r="BK59" s="176"/>
      <c r="BL59" s="176"/>
      <c r="BM59" s="175"/>
      <c r="BN59" s="184"/>
      <c r="BO59" s="184"/>
      <c r="BP59" s="129"/>
      <c r="BQ59" s="129"/>
      <c r="BR59" s="130"/>
      <c r="BS59" s="97"/>
      <c r="BT59" s="97"/>
      <c r="BU59" s="97"/>
      <c r="BV59" s="129"/>
      <c r="BW59" s="129"/>
      <c r="BX59" s="129"/>
      <c r="BY59" s="97"/>
      <c r="BZ59" s="129"/>
      <c r="CA59" s="129"/>
      <c r="CB59" s="97"/>
      <c r="CC59" s="129"/>
      <c r="CD59" s="130"/>
      <c r="CE59" s="129"/>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x14ac:dyDescent="0.3">
      <c r="A60" s="309"/>
      <c r="B60" s="310"/>
      <c r="C60" s="310"/>
      <c r="D60" s="310"/>
      <c r="E60" s="335"/>
      <c r="F60" s="310"/>
      <c r="G60" s="310"/>
      <c r="H60" s="310"/>
      <c r="I60" s="176"/>
      <c r="J60" s="176"/>
      <c r="K60" s="310"/>
      <c r="L60" s="335"/>
      <c r="M60" s="309"/>
      <c r="N60" s="336"/>
      <c r="O60" s="333"/>
      <c r="P60" s="374"/>
      <c r="Q60" s="333">
        <f>IF(NOT(ISERROR(MATCH(P60,_xlfn.ANCHORARRAY(E71),0))),O73&amp;"Por favor no seleccionar los criterios de impacto",P60)</f>
        <v>0</v>
      </c>
      <c r="R60" s="336"/>
      <c r="S60" s="333"/>
      <c r="T60" s="334"/>
      <c r="U60" s="175">
        <v>2</v>
      </c>
      <c r="V60" s="178"/>
      <c r="W60" s="131" t="str">
        <f t="shared" si="14"/>
        <v/>
      </c>
      <c r="X60" s="131"/>
      <c r="Y60" s="131"/>
      <c r="Z60" s="131"/>
      <c r="AA60" s="131"/>
      <c r="AB60" s="179"/>
      <c r="AC60" s="179"/>
      <c r="AD60" s="95" t="str">
        <f t="shared" si="4"/>
        <v/>
      </c>
      <c r="AE60" s="179"/>
      <c r="AF60" s="179"/>
      <c r="AG60" s="179"/>
      <c r="AH60" s="146" t="str">
        <f>IFERROR(IF(AND(W59="Probabilidad",W60="Probabilidad"),(AJ59-(+AJ59*AD60)),IF(W60="Probabilidad",(O59-(+O59*AD60)),IF(W60="Impacto",AJ59,""))),"")</f>
        <v/>
      </c>
      <c r="AI60" s="128" t="str">
        <f t="shared" si="5"/>
        <v/>
      </c>
      <c r="AJ60" s="95" t="str">
        <f t="shared" si="15"/>
        <v/>
      </c>
      <c r="AK60" s="128" t="str">
        <f t="shared" si="7"/>
        <v/>
      </c>
      <c r="AL60" s="95" t="str">
        <f>IFERROR(IF(AND(W59="Impacto",W60="Impacto"),(AL53-(+AL53*AD60)),IF(W60="Impacto",($S$59-(+$S$59*AD60)),IF(W60="Probabilidad",AL53,""))),"")</f>
        <v/>
      </c>
      <c r="AM60" s="96" t="str">
        <f t="shared" si="16"/>
        <v/>
      </c>
      <c r="AN60" s="318"/>
      <c r="AO60" s="176"/>
      <c r="AP60" s="175"/>
      <c r="AQ60" s="184"/>
      <c r="AR60" s="97"/>
      <c r="AS60" s="129"/>
      <c r="AT60" s="97"/>
      <c r="AU60" s="129"/>
      <c r="AV60" s="184"/>
      <c r="AW60" s="176"/>
      <c r="AX60" s="97"/>
      <c r="AY60" s="129"/>
      <c r="AZ60" s="130"/>
      <c r="BA60" s="176"/>
      <c r="BB60" s="176"/>
      <c r="BC60" s="175"/>
      <c r="BD60" s="184"/>
      <c r="BE60" s="184"/>
      <c r="BF60" s="129"/>
      <c r="BG60" s="129"/>
      <c r="BH60" s="130"/>
      <c r="BI60" s="97"/>
      <c r="BJ60" s="97"/>
      <c r="BK60" s="176"/>
      <c r="BL60" s="176"/>
      <c r="BM60" s="175"/>
      <c r="BN60" s="184"/>
      <c r="BO60" s="184"/>
      <c r="BP60" s="129"/>
      <c r="BQ60" s="129"/>
      <c r="BR60" s="130"/>
      <c r="BS60" s="97"/>
      <c r="BT60" s="97"/>
      <c r="BU60" s="97"/>
      <c r="BV60" s="129"/>
      <c r="BW60" s="129"/>
      <c r="BX60" s="129"/>
      <c r="BY60" s="97"/>
      <c r="BZ60" s="129"/>
      <c r="CA60" s="129"/>
      <c r="CB60" s="97"/>
      <c r="CC60" s="129"/>
      <c r="CD60" s="130"/>
      <c r="CE60" s="129"/>
    </row>
    <row r="61" spans="1:109" ht="15.75" customHeight="1" x14ac:dyDescent="0.3">
      <c r="A61" s="309"/>
      <c r="B61" s="310"/>
      <c r="C61" s="310"/>
      <c r="D61" s="310"/>
      <c r="E61" s="335"/>
      <c r="F61" s="310"/>
      <c r="G61" s="310"/>
      <c r="H61" s="310"/>
      <c r="I61" s="176"/>
      <c r="J61" s="176"/>
      <c r="K61" s="310"/>
      <c r="L61" s="335"/>
      <c r="M61" s="309"/>
      <c r="N61" s="336"/>
      <c r="O61" s="333"/>
      <c r="P61" s="374"/>
      <c r="Q61" s="333">
        <f>IF(NOT(ISERROR(MATCH(P61,_xlfn.ANCHORARRAY(E72),0))),O74&amp;"Por favor no seleccionar los criterios de impacto",P61)</f>
        <v>0</v>
      </c>
      <c r="R61" s="336"/>
      <c r="S61" s="333"/>
      <c r="T61" s="334"/>
      <c r="U61" s="175">
        <v>3</v>
      </c>
      <c r="V61" s="180"/>
      <c r="W61" s="131" t="str">
        <f t="shared" si="14"/>
        <v/>
      </c>
      <c r="X61" s="131"/>
      <c r="Y61" s="131"/>
      <c r="Z61" s="131"/>
      <c r="AA61" s="131"/>
      <c r="AB61" s="179"/>
      <c r="AC61" s="179"/>
      <c r="AD61" s="95" t="str">
        <f t="shared" si="4"/>
        <v/>
      </c>
      <c r="AE61" s="179"/>
      <c r="AF61" s="179"/>
      <c r="AG61" s="179"/>
      <c r="AH61" s="146" t="str">
        <f>IFERROR(IF(AND(W60="Probabilidad",W61="Probabilidad"),(AJ60-(+AJ60*AD61)),IF(AND(W60="Impacto",W61="Probabilidad"),(AJ59-(+AJ59*AD61)),IF(W61="Impacto",AJ60,""))),"")</f>
        <v/>
      </c>
      <c r="AI61" s="128" t="str">
        <f t="shared" si="5"/>
        <v/>
      </c>
      <c r="AJ61" s="95" t="str">
        <f t="shared" si="15"/>
        <v/>
      </c>
      <c r="AK61" s="128" t="str">
        <f t="shared" si="7"/>
        <v/>
      </c>
      <c r="AL61" s="95" t="str">
        <f>IFERROR(IF(AND(W60="Impacto",W61="Impacto"),(AL60-(+AL60*AD61)),IF(AND(W60="Probabilidad",W61="Impacto"),(AL59-(+AL59*AD61)),IF(W61="Probabilidad",AL60,""))),"")</f>
        <v/>
      </c>
      <c r="AM61" s="96" t="str">
        <f t="shared" si="16"/>
        <v/>
      </c>
      <c r="AN61" s="318"/>
      <c r="AO61" s="176"/>
      <c r="AP61" s="175"/>
      <c r="AQ61" s="184"/>
      <c r="AR61" s="97"/>
      <c r="AS61" s="129"/>
      <c r="AT61" s="97"/>
      <c r="AU61" s="129"/>
      <c r="AV61" s="184"/>
      <c r="AW61" s="176"/>
      <c r="AX61" s="97"/>
      <c r="AY61" s="129"/>
      <c r="AZ61" s="130"/>
      <c r="BA61" s="129"/>
      <c r="BB61" s="129"/>
      <c r="BC61" s="130"/>
      <c r="BD61" s="97"/>
      <c r="BE61" s="97"/>
      <c r="BF61" s="129"/>
      <c r="BG61" s="129"/>
      <c r="BH61" s="130"/>
      <c r="BI61" s="97"/>
      <c r="BJ61" s="97"/>
      <c r="BK61" s="176"/>
      <c r="BL61" s="176"/>
      <c r="BM61" s="175"/>
      <c r="BN61" s="184"/>
      <c r="BO61" s="184"/>
      <c r="BP61" s="129"/>
      <c r="BQ61" s="129"/>
      <c r="BR61" s="130"/>
      <c r="BS61" s="97"/>
      <c r="BT61" s="97"/>
      <c r="BU61" s="97"/>
      <c r="BV61" s="129"/>
      <c r="BW61" s="129"/>
      <c r="BX61" s="129"/>
      <c r="BY61" s="97"/>
      <c r="BZ61" s="129"/>
      <c r="CA61" s="129"/>
      <c r="CB61" s="97"/>
      <c r="CC61" s="129"/>
      <c r="CD61" s="130"/>
      <c r="CE61" s="129"/>
    </row>
    <row r="62" spans="1:109" ht="15.75" customHeight="1" x14ac:dyDescent="0.3">
      <c r="A62" s="309"/>
      <c r="B62" s="310"/>
      <c r="C62" s="310"/>
      <c r="D62" s="310"/>
      <c r="E62" s="335"/>
      <c r="F62" s="310"/>
      <c r="G62" s="310"/>
      <c r="H62" s="310"/>
      <c r="I62" s="176"/>
      <c r="J62" s="176"/>
      <c r="K62" s="310"/>
      <c r="L62" s="335"/>
      <c r="M62" s="309"/>
      <c r="N62" s="336"/>
      <c r="O62" s="333"/>
      <c r="P62" s="374"/>
      <c r="Q62" s="333">
        <f>IF(NOT(ISERROR(MATCH(P62,_xlfn.ANCHORARRAY(E73),0))),O75&amp;"Por favor no seleccionar los criterios de impacto",P62)</f>
        <v>0</v>
      </c>
      <c r="R62" s="336"/>
      <c r="S62" s="333"/>
      <c r="T62" s="334"/>
      <c r="U62" s="175">
        <v>4</v>
      </c>
      <c r="V62" s="178"/>
      <c r="W62" s="131" t="str">
        <f t="shared" si="14"/>
        <v/>
      </c>
      <c r="X62" s="131"/>
      <c r="Y62" s="131"/>
      <c r="Z62" s="131"/>
      <c r="AA62" s="131"/>
      <c r="AB62" s="179"/>
      <c r="AC62" s="179"/>
      <c r="AD62" s="95" t="str">
        <f t="shared" si="4"/>
        <v/>
      </c>
      <c r="AE62" s="179"/>
      <c r="AF62" s="179"/>
      <c r="AG62" s="179"/>
      <c r="AH62" s="146" t="str">
        <f>IFERROR(IF(AND(W61="Probabilidad",W62="Probabilidad"),(AJ61-(+AJ61*AD62)),IF(AND(W61="Impacto",W62="Probabilidad"),(AJ60-(+AJ60*AD62)),IF(W62="Impacto",AJ61,""))),"")</f>
        <v/>
      </c>
      <c r="AI62" s="128" t="str">
        <f t="shared" si="5"/>
        <v/>
      </c>
      <c r="AJ62" s="95" t="str">
        <f t="shared" si="15"/>
        <v/>
      </c>
      <c r="AK62" s="128" t="str">
        <f t="shared" si="7"/>
        <v/>
      </c>
      <c r="AL62" s="95" t="str">
        <f>IFERROR(IF(AND(W61="Impacto",W62="Impacto"),(AL61-(+AL61*AD62)),IF(AND(W61="Probabilidad",W62="Impacto"),(AL60-(+AL60*AD62)),IF(W62="Probabilidad",AL61,""))),"")</f>
        <v/>
      </c>
      <c r="AM62" s="96" t="str">
        <f t="shared" si="16"/>
        <v/>
      </c>
      <c r="AN62" s="318"/>
      <c r="AO62" s="176"/>
      <c r="AP62" s="175"/>
      <c r="AQ62" s="184"/>
      <c r="AR62" s="97"/>
      <c r="AS62" s="129"/>
      <c r="AT62" s="97"/>
      <c r="AU62" s="129"/>
      <c r="AV62" s="184"/>
      <c r="AW62" s="176"/>
      <c r="AX62" s="97"/>
      <c r="AY62" s="129"/>
      <c r="AZ62" s="130"/>
      <c r="BA62" s="129"/>
      <c r="BB62" s="129"/>
      <c r="BC62" s="130"/>
      <c r="BD62" s="97"/>
      <c r="BE62" s="97"/>
      <c r="BF62" s="129"/>
      <c r="BG62" s="129"/>
      <c r="BH62" s="130"/>
      <c r="BI62" s="97"/>
      <c r="BJ62" s="97"/>
      <c r="BK62" s="176"/>
      <c r="BL62" s="176"/>
      <c r="BM62" s="175"/>
      <c r="BN62" s="184"/>
      <c r="BO62" s="184"/>
      <c r="BP62" s="129"/>
      <c r="BQ62" s="129"/>
      <c r="BR62" s="130"/>
      <c r="BS62" s="97"/>
      <c r="BT62" s="97"/>
      <c r="BU62" s="97"/>
      <c r="BV62" s="129"/>
      <c r="BW62" s="129"/>
      <c r="BX62" s="129"/>
      <c r="BY62" s="97"/>
      <c r="BZ62" s="129"/>
      <c r="CA62" s="129"/>
      <c r="CB62" s="97"/>
      <c r="CC62" s="129"/>
      <c r="CD62" s="130"/>
      <c r="CE62" s="129"/>
    </row>
    <row r="63" spans="1:109" ht="15.75" customHeight="1" x14ac:dyDescent="0.3">
      <c r="A63" s="309"/>
      <c r="B63" s="310"/>
      <c r="C63" s="310"/>
      <c r="D63" s="310"/>
      <c r="E63" s="335"/>
      <c r="F63" s="310"/>
      <c r="G63" s="310"/>
      <c r="H63" s="310"/>
      <c r="I63" s="176"/>
      <c r="J63" s="176"/>
      <c r="K63" s="310"/>
      <c r="L63" s="335"/>
      <c r="M63" s="309"/>
      <c r="N63" s="336"/>
      <c r="O63" s="333"/>
      <c r="P63" s="374"/>
      <c r="Q63" s="333">
        <f>IF(NOT(ISERROR(MATCH(P63,_xlfn.ANCHORARRAY(E74),0))),O76&amp;"Por favor no seleccionar los criterios de impacto",P63)</f>
        <v>0</v>
      </c>
      <c r="R63" s="336"/>
      <c r="S63" s="333"/>
      <c r="T63" s="334"/>
      <c r="U63" s="175">
        <v>5</v>
      </c>
      <c r="V63" s="178"/>
      <c r="W63" s="131" t="str">
        <f t="shared" si="14"/>
        <v/>
      </c>
      <c r="X63" s="131"/>
      <c r="Y63" s="131"/>
      <c r="Z63" s="131"/>
      <c r="AA63" s="131"/>
      <c r="AB63" s="179"/>
      <c r="AC63" s="179"/>
      <c r="AD63" s="95" t="str">
        <f t="shared" si="4"/>
        <v/>
      </c>
      <c r="AE63" s="179"/>
      <c r="AF63" s="179"/>
      <c r="AG63" s="179"/>
      <c r="AH63" s="146" t="str">
        <f>IFERROR(IF(AND(W62="Probabilidad",W63="Probabilidad"),(AJ62-(+AJ62*AD63)),IF(AND(W62="Impacto",W63="Probabilidad"),(AJ61-(+AJ61*AD63)),IF(W63="Impacto",AJ62,""))),"")</f>
        <v/>
      </c>
      <c r="AI63" s="128" t="str">
        <f t="shared" si="5"/>
        <v/>
      </c>
      <c r="AJ63" s="95" t="str">
        <f t="shared" si="15"/>
        <v/>
      </c>
      <c r="AK63" s="128" t="str">
        <f t="shared" si="7"/>
        <v/>
      </c>
      <c r="AL63" s="95" t="str">
        <f>IFERROR(IF(AND(W62="Impacto",W63="Impacto"),(AL62-(+AL62*AD63)),IF(AND(W62="Probabilidad",W63="Impacto"),(AL61-(+AL61*AD63)),IF(W63="Probabilidad",AL62,""))),"")</f>
        <v/>
      </c>
      <c r="AM63" s="96" t="str">
        <f t="shared" si="16"/>
        <v/>
      </c>
      <c r="AN63" s="318"/>
      <c r="AO63" s="176"/>
      <c r="AP63" s="175"/>
      <c r="AQ63" s="184"/>
      <c r="AR63" s="97"/>
      <c r="AS63" s="129"/>
      <c r="AT63" s="97"/>
      <c r="AU63" s="129"/>
      <c r="AV63" s="184"/>
      <c r="AW63" s="176"/>
      <c r="AX63" s="97"/>
      <c r="AY63" s="129"/>
      <c r="AZ63" s="130"/>
      <c r="BA63" s="129"/>
      <c r="BB63" s="129"/>
      <c r="BC63" s="130"/>
      <c r="BD63" s="97"/>
      <c r="BE63" s="97"/>
      <c r="BF63" s="129"/>
      <c r="BG63" s="129"/>
      <c r="BH63" s="130"/>
      <c r="BI63" s="97"/>
      <c r="BJ63" s="97"/>
      <c r="BK63" s="176"/>
      <c r="BL63" s="176"/>
      <c r="BM63" s="175"/>
      <c r="BN63" s="184"/>
      <c r="BO63" s="184"/>
      <c r="BP63" s="129"/>
      <c r="BQ63" s="129"/>
      <c r="BR63" s="130"/>
      <c r="BS63" s="97"/>
      <c r="BT63" s="97"/>
      <c r="BU63" s="97"/>
      <c r="BV63" s="129"/>
      <c r="BW63" s="129"/>
      <c r="BX63" s="129"/>
      <c r="BY63" s="97"/>
      <c r="BZ63" s="129"/>
      <c r="CA63" s="129"/>
      <c r="CB63" s="97"/>
      <c r="CC63" s="129"/>
      <c r="CD63" s="130"/>
      <c r="CE63" s="129"/>
    </row>
    <row r="64" spans="1:109" ht="15.75" customHeight="1" x14ac:dyDescent="0.3">
      <c r="A64" s="309"/>
      <c r="B64" s="310"/>
      <c r="C64" s="310"/>
      <c r="D64" s="310"/>
      <c r="E64" s="335"/>
      <c r="F64" s="310"/>
      <c r="G64" s="310"/>
      <c r="H64" s="310"/>
      <c r="I64" s="176"/>
      <c r="J64" s="176"/>
      <c r="K64" s="310"/>
      <c r="L64" s="335"/>
      <c r="M64" s="309"/>
      <c r="N64" s="336"/>
      <c r="O64" s="333"/>
      <c r="P64" s="374"/>
      <c r="Q64" s="333">
        <f>IF(NOT(ISERROR(MATCH(P64,_xlfn.ANCHORARRAY(E75),0))),O77&amp;"Por favor no seleccionar los criterios de impacto",P64)</f>
        <v>0</v>
      </c>
      <c r="R64" s="336"/>
      <c r="S64" s="333"/>
      <c r="T64" s="334"/>
      <c r="U64" s="175">
        <v>6</v>
      </c>
      <c r="V64" s="178"/>
      <c r="W64" s="131" t="str">
        <f t="shared" si="14"/>
        <v/>
      </c>
      <c r="X64" s="131"/>
      <c r="Y64" s="131"/>
      <c r="Z64" s="131"/>
      <c r="AA64" s="131"/>
      <c r="AB64" s="179"/>
      <c r="AC64" s="179"/>
      <c r="AD64" s="95" t="str">
        <f t="shared" si="4"/>
        <v/>
      </c>
      <c r="AE64" s="179"/>
      <c r="AF64" s="179"/>
      <c r="AG64" s="179"/>
      <c r="AH64" s="146" t="str">
        <f>IFERROR(IF(AND(W63="Probabilidad",W64="Probabilidad"),(AJ63-(+AJ63*AD64)),IF(AND(W63="Impacto",W64="Probabilidad"),(AJ62-(+AJ62*AD64)),IF(W64="Impacto",AJ63,""))),"")</f>
        <v/>
      </c>
      <c r="AI64" s="128" t="str">
        <f t="shared" si="5"/>
        <v/>
      </c>
      <c r="AJ64" s="95" t="str">
        <f t="shared" si="15"/>
        <v/>
      </c>
      <c r="AK64" s="128" t="str">
        <f t="shared" si="7"/>
        <v/>
      </c>
      <c r="AL64" s="95" t="str">
        <f>IFERROR(IF(AND(W63="Impacto",W64="Impacto"),(AL63-(+AL63*AD64)),IF(AND(W63="Probabilidad",W64="Impacto"),(AL62-(+AL62*AD64)),IF(W64="Probabilidad",AL63,""))),"")</f>
        <v/>
      </c>
      <c r="AM64" s="96" t="str">
        <f t="shared" si="16"/>
        <v/>
      </c>
      <c r="AN64" s="319"/>
      <c r="AO64" s="176"/>
      <c r="AP64" s="175"/>
      <c r="AQ64" s="184"/>
      <c r="AR64" s="97"/>
      <c r="AS64" s="129"/>
      <c r="AT64" s="97"/>
      <c r="AU64" s="129"/>
      <c r="AV64" s="184"/>
      <c r="AW64" s="176"/>
      <c r="AX64" s="97"/>
      <c r="AY64" s="129"/>
      <c r="AZ64" s="130"/>
      <c r="BA64" s="129"/>
      <c r="BB64" s="129"/>
      <c r="BC64" s="130"/>
      <c r="BD64" s="97"/>
      <c r="BE64" s="97"/>
      <c r="BF64" s="129"/>
      <c r="BG64" s="129"/>
      <c r="BH64" s="130"/>
      <c r="BI64" s="97"/>
      <c r="BJ64" s="97"/>
      <c r="BK64" s="176"/>
      <c r="BL64" s="176"/>
      <c r="BM64" s="175"/>
      <c r="BN64" s="184"/>
      <c r="BO64" s="184"/>
      <c r="BP64" s="129"/>
      <c r="BQ64" s="129"/>
      <c r="BR64" s="130"/>
      <c r="BS64" s="97"/>
      <c r="BT64" s="97"/>
      <c r="BU64" s="97"/>
      <c r="BV64" s="129"/>
      <c r="BW64" s="129"/>
      <c r="BX64" s="129"/>
      <c r="BY64" s="97"/>
      <c r="BZ64" s="129"/>
      <c r="CA64" s="129"/>
      <c r="CB64" s="97"/>
      <c r="CC64" s="129"/>
      <c r="CD64" s="130"/>
      <c r="CE64" s="129"/>
    </row>
  </sheetData>
  <sheetProtection algorithmName="SHA-512" hashValue="zdzDYCWWCAF6mrR36q7Lwiy3vgRd2pthslgaP3MG+PE8AWtW+xmTdtRudg2pmXGJg3VK4w+RkWjjokyP4/EBgA==" saltValue="p6+lDYjLk2YpZ4D8gdI3Wg=="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R5" zoomScaleNormal="100" zoomScalePageLayoutView="50" workbookViewId="0">
      <selection activeCell="W5" sqref="W5"/>
    </sheetView>
  </sheetViews>
  <sheetFormatPr baseColWidth="10" defaultColWidth="11.42578125" defaultRowHeight="16.5" x14ac:dyDescent="0.3"/>
  <cols>
    <col min="1" max="1" width="4" style="181" bestFit="1" customWidth="1"/>
    <col min="2" max="3" width="18.7109375" style="182" customWidth="1"/>
    <col min="4" max="4" width="25.85546875" style="182" customWidth="1"/>
    <col min="5" max="5" width="14.140625" style="181" customWidth="1"/>
    <col min="6" max="6" width="17.5703125" style="181" customWidth="1"/>
    <col min="7" max="7" width="32.42578125" style="1" customWidth="1"/>
    <col min="8" max="8" width="34.7109375" style="1" customWidth="1"/>
    <col min="9" max="9" width="18.85546875" style="1" customWidth="1"/>
    <col min="10" max="10" width="22.140625" style="1" customWidth="1"/>
    <col min="11" max="11" width="20.5703125" style="1" hidden="1" customWidth="1"/>
    <col min="12" max="12" width="18.5703125" style="1" hidden="1" customWidth="1"/>
    <col min="13" max="13" width="20.5703125" style="1" hidden="1" customWidth="1"/>
    <col min="14" max="14" width="18.5703125" style="1" hidden="1" customWidth="1"/>
    <col min="15" max="15" width="20.5703125" style="1" hidden="1" customWidth="1"/>
    <col min="16" max="16" width="18.5703125" style="1" hidden="1" customWidth="1"/>
    <col min="17" max="17" width="20.5703125" style="1" customWidth="1"/>
    <col min="18" max="18" width="18.5703125" style="1" customWidth="1"/>
    <col min="19" max="19" width="21" style="1" customWidth="1"/>
    <col min="20" max="20" width="20.5703125" style="1" customWidth="1"/>
    <col min="21" max="21" width="23" style="1" hidden="1" customWidth="1"/>
    <col min="22" max="22" width="18.5703125" style="1" customWidth="1"/>
    <col min="23" max="23" width="28.42578125" style="1" customWidth="1"/>
    <col min="24" max="24" width="40.7109375" style="1" customWidth="1"/>
    <col min="25" max="25" width="38" style="1" customWidth="1"/>
  </cols>
  <sheetData>
    <row r="1" spans="1:25" x14ac:dyDescent="0.3">
      <c r="H1" s="2"/>
      <c r="I1" s="2"/>
      <c r="J1" s="2"/>
      <c r="K1" s="2"/>
      <c r="L1" s="2"/>
      <c r="M1" s="2"/>
      <c r="N1" s="2"/>
      <c r="O1" s="2"/>
      <c r="P1" s="2"/>
      <c r="Q1" s="2"/>
      <c r="R1" s="2"/>
      <c r="S1" s="2"/>
      <c r="T1" s="2"/>
      <c r="U1" s="2"/>
      <c r="V1" s="2"/>
      <c r="W1" s="2"/>
      <c r="X1" s="2"/>
      <c r="Y1" s="2"/>
    </row>
    <row r="2" spans="1:25" x14ac:dyDescent="0.25">
      <c r="A2" s="314" t="s">
        <v>352</v>
      </c>
      <c r="B2" s="315"/>
      <c r="C2" s="315"/>
      <c r="D2" s="315"/>
      <c r="E2" s="315"/>
      <c r="F2" s="315"/>
      <c r="G2" s="315"/>
      <c r="H2" s="349" t="s">
        <v>353</v>
      </c>
      <c r="I2" s="349"/>
      <c r="J2" s="349"/>
      <c r="K2" s="349"/>
      <c r="L2" s="349"/>
      <c r="M2" s="349"/>
      <c r="N2" s="349"/>
      <c r="O2" s="349"/>
      <c r="P2" s="349"/>
      <c r="Q2" s="349"/>
      <c r="R2" s="349"/>
      <c r="S2" s="349"/>
      <c r="T2" s="320" t="s">
        <v>137</v>
      </c>
      <c r="U2" s="320"/>
      <c r="V2" s="320"/>
      <c r="W2" s="375" t="s">
        <v>354</v>
      </c>
      <c r="X2" s="375"/>
      <c r="Y2" s="375"/>
    </row>
    <row r="3" spans="1:25" ht="15" customHeight="1" x14ac:dyDescent="0.25">
      <c r="A3" s="372" t="s">
        <v>139</v>
      </c>
      <c r="B3" s="340" t="s">
        <v>7</v>
      </c>
      <c r="C3" s="340" t="s">
        <v>9</v>
      </c>
      <c r="D3" s="340" t="s">
        <v>11</v>
      </c>
      <c r="E3" s="373" t="s">
        <v>15</v>
      </c>
      <c r="F3" s="340" t="s">
        <v>355</v>
      </c>
      <c r="G3" s="373" t="s">
        <v>356</v>
      </c>
      <c r="H3" s="328" t="s">
        <v>155</v>
      </c>
      <c r="I3" s="328" t="s">
        <v>156</v>
      </c>
      <c r="J3" s="328" t="s">
        <v>157</v>
      </c>
      <c r="K3" s="328" t="s">
        <v>158</v>
      </c>
      <c r="L3" s="328" t="s">
        <v>159</v>
      </c>
      <c r="M3" s="328" t="s">
        <v>158</v>
      </c>
      <c r="N3" s="328" t="s">
        <v>160</v>
      </c>
      <c r="O3" s="328" t="s">
        <v>158</v>
      </c>
      <c r="P3" s="328" t="s">
        <v>161</v>
      </c>
      <c r="Q3" s="328" t="s">
        <v>158</v>
      </c>
      <c r="R3" s="328" t="s">
        <v>162</v>
      </c>
      <c r="S3" s="328" t="s">
        <v>53</v>
      </c>
      <c r="T3" s="321" t="s">
        <v>158</v>
      </c>
      <c r="U3" s="321" t="s">
        <v>170</v>
      </c>
      <c r="V3" s="321" t="s">
        <v>357</v>
      </c>
      <c r="W3" s="352" t="s">
        <v>158</v>
      </c>
      <c r="X3" s="352" t="s">
        <v>358</v>
      </c>
      <c r="Y3" s="352" t="s">
        <v>53</v>
      </c>
    </row>
    <row r="4" spans="1:25" ht="15" customHeight="1" x14ac:dyDescent="0.25">
      <c r="A4" s="372"/>
      <c r="B4" s="340"/>
      <c r="C4" s="340"/>
      <c r="D4" s="340"/>
      <c r="E4" s="373"/>
      <c r="F4" s="340"/>
      <c r="G4" s="373"/>
      <c r="H4" s="328"/>
      <c r="I4" s="328"/>
      <c r="J4" s="328"/>
      <c r="K4" s="328"/>
      <c r="L4" s="328"/>
      <c r="M4" s="328"/>
      <c r="N4" s="328"/>
      <c r="O4" s="328"/>
      <c r="P4" s="328"/>
      <c r="Q4" s="328"/>
      <c r="R4" s="328"/>
      <c r="S4" s="328"/>
      <c r="T4" s="321"/>
      <c r="U4" s="321"/>
      <c r="V4" s="321"/>
      <c r="W4" s="352"/>
      <c r="X4" s="352"/>
      <c r="Y4" s="352"/>
    </row>
    <row r="5" spans="1:25" s="144" customFormat="1" ht="396" x14ac:dyDescent="0.25">
      <c r="A5" s="309">
        <v>1</v>
      </c>
      <c r="B5" s="310" t="s">
        <v>72</v>
      </c>
      <c r="C5" s="310" t="s">
        <v>184</v>
      </c>
      <c r="D5" s="310" t="s">
        <v>185</v>
      </c>
      <c r="E5" s="310" t="s">
        <v>359</v>
      </c>
      <c r="F5" s="310" t="s">
        <v>360</v>
      </c>
      <c r="G5" s="335" t="s">
        <v>361</v>
      </c>
      <c r="H5" s="176" t="s">
        <v>362</v>
      </c>
      <c r="I5" s="176" t="s">
        <v>363</v>
      </c>
      <c r="J5" s="184">
        <v>44958</v>
      </c>
      <c r="K5" s="196" t="s">
        <v>263</v>
      </c>
      <c r="L5" s="176" t="s">
        <v>364</v>
      </c>
      <c r="M5" s="196" t="s">
        <v>365</v>
      </c>
      <c r="N5" s="196" t="s">
        <v>366</v>
      </c>
      <c r="O5" s="196" t="s">
        <v>206</v>
      </c>
      <c r="P5" s="176" t="s">
        <v>367</v>
      </c>
      <c r="Q5" s="132" t="s">
        <v>222</v>
      </c>
      <c r="R5" s="132" t="s">
        <v>368</v>
      </c>
      <c r="S5" s="130"/>
      <c r="T5" s="132" t="s">
        <v>637</v>
      </c>
      <c r="U5" s="129"/>
      <c r="V5" s="129" t="s">
        <v>648</v>
      </c>
      <c r="W5" s="251" t="s">
        <v>369</v>
      </c>
      <c r="X5" s="255" t="s">
        <v>370</v>
      </c>
      <c r="Y5" s="245" t="s">
        <v>371</v>
      </c>
    </row>
    <row r="6" spans="1:25" s="144" customFormat="1" ht="31.5" customHeight="1" x14ac:dyDescent="0.25">
      <c r="A6" s="309"/>
      <c r="B6" s="310"/>
      <c r="C6" s="310"/>
      <c r="D6" s="310"/>
      <c r="E6" s="310"/>
      <c r="F6" s="310"/>
      <c r="G6" s="335"/>
      <c r="H6" s="176"/>
      <c r="I6" s="175"/>
      <c r="J6" s="184"/>
      <c r="K6" s="184"/>
      <c r="L6" s="176"/>
      <c r="M6" s="184"/>
      <c r="N6" s="176"/>
      <c r="O6" s="184"/>
      <c r="P6" s="176"/>
      <c r="Q6" s="97"/>
      <c r="R6" s="129"/>
      <c r="S6" s="130"/>
      <c r="T6" s="97"/>
      <c r="U6" s="129"/>
      <c r="V6" s="129"/>
      <c r="W6" s="97"/>
      <c r="X6" s="129"/>
      <c r="Y6" s="130"/>
    </row>
    <row r="7" spans="1:25" s="144" customFormat="1" ht="23.25" customHeight="1" x14ac:dyDescent="0.25">
      <c r="A7" s="309"/>
      <c r="B7" s="310"/>
      <c r="C7" s="310"/>
      <c r="D7" s="310"/>
      <c r="E7" s="310"/>
      <c r="F7" s="310"/>
      <c r="G7" s="335"/>
      <c r="H7" s="176"/>
      <c r="I7" s="175"/>
      <c r="J7" s="184"/>
      <c r="K7" s="184"/>
      <c r="L7" s="176"/>
      <c r="M7" s="184"/>
      <c r="N7" s="176"/>
      <c r="O7" s="184"/>
      <c r="P7" s="176"/>
      <c r="Q7" s="97"/>
      <c r="R7" s="129"/>
      <c r="S7" s="130"/>
      <c r="T7" s="97"/>
      <c r="U7" s="129"/>
      <c r="V7" s="129"/>
      <c r="W7" s="97"/>
      <c r="X7" s="129"/>
      <c r="Y7" s="130"/>
    </row>
    <row r="8" spans="1:25" s="144" customFormat="1" ht="25.5" customHeight="1" x14ac:dyDescent="0.25">
      <c r="A8" s="309"/>
      <c r="B8" s="310"/>
      <c r="C8" s="310"/>
      <c r="D8" s="310"/>
      <c r="E8" s="310"/>
      <c r="F8" s="310"/>
      <c r="G8" s="335"/>
      <c r="H8" s="176"/>
      <c r="I8" s="175"/>
      <c r="J8" s="184"/>
      <c r="K8" s="184"/>
      <c r="L8" s="176"/>
      <c r="M8" s="184"/>
      <c r="N8" s="176"/>
      <c r="O8" s="184"/>
      <c r="P8" s="176"/>
      <c r="Q8" s="97"/>
      <c r="R8" s="129"/>
      <c r="S8" s="130"/>
      <c r="T8" s="97"/>
      <c r="U8" s="129"/>
      <c r="V8" s="129"/>
      <c r="W8" s="97"/>
      <c r="X8" s="129"/>
      <c r="Y8" s="130"/>
    </row>
    <row r="9" spans="1:25" s="144" customFormat="1" ht="26.25" customHeight="1" x14ac:dyDescent="0.25">
      <c r="A9" s="309"/>
      <c r="B9" s="310"/>
      <c r="C9" s="310"/>
      <c r="D9" s="310"/>
      <c r="E9" s="310"/>
      <c r="F9" s="310"/>
      <c r="G9" s="335"/>
      <c r="H9" s="176"/>
      <c r="I9" s="175"/>
      <c r="J9" s="184"/>
      <c r="K9" s="184"/>
      <c r="L9" s="176"/>
      <c r="M9" s="184"/>
      <c r="N9" s="176"/>
      <c r="O9" s="184"/>
      <c r="P9" s="176"/>
      <c r="Q9" s="97"/>
      <c r="R9" s="129"/>
      <c r="S9" s="130"/>
      <c r="T9" s="97"/>
      <c r="U9" s="129"/>
      <c r="V9" s="129"/>
      <c r="W9" s="97"/>
      <c r="X9" s="129"/>
      <c r="Y9" s="130"/>
    </row>
    <row r="10" spans="1:25" s="144" customFormat="1" ht="35.25" customHeight="1" x14ac:dyDescent="0.25">
      <c r="A10" s="309"/>
      <c r="B10" s="310"/>
      <c r="C10" s="310"/>
      <c r="D10" s="310"/>
      <c r="E10" s="310"/>
      <c r="F10" s="310"/>
      <c r="G10" s="335"/>
      <c r="H10" s="176"/>
      <c r="I10" s="175"/>
      <c r="J10" s="184"/>
      <c r="K10" s="184"/>
      <c r="L10" s="176"/>
      <c r="M10" s="184"/>
      <c r="N10" s="176"/>
      <c r="O10" s="184"/>
      <c r="P10" s="176"/>
      <c r="Q10" s="97"/>
      <c r="R10" s="129"/>
      <c r="S10" s="130"/>
      <c r="T10" s="97"/>
      <c r="U10" s="129"/>
      <c r="V10" s="129"/>
      <c r="W10" s="97"/>
      <c r="X10" s="129"/>
      <c r="Y10" s="130"/>
    </row>
    <row r="11" spans="1:25" s="144" customFormat="1" ht="15" customHeight="1" x14ac:dyDescent="0.25">
      <c r="A11" s="309">
        <v>2</v>
      </c>
      <c r="B11" s="310"/>
      <c r="C11" s="310"/>
      <c r="D11" s="310"/>
      <c r="E11" s="310"/>
      <c r="F11" s="310"/>
      <c r="G11" s="335"/>
      <c r="H11" s="176"/>
      <c r="I11" s="175"/>
      <c r="J11" s="184"/>
      <c r="K11" s="184"/>
      <c r="L11" s="176"/>
      <c r="M11" s="184"/>
      <c r="N11" s="176"/>
      <c r="O11" s="184"/>
      <c r="P11" s="176"/>
      <c r="Q11" s="97"/>
      <c r="R11" s="129"/>
      <c r="S11" s="130"/>
      <c r="T11" s="97"/>
      <c r="U11" s="129"/>
      <c r="V11" s="129"/>
      <c r="W11" s="97"/>
      <c r="X11" s="129"/>
      <c r="Y11" s="130"/>
    </row>
    <row r="12" spans="1:25" s="144" customFormat="1" ht="15" customHeight="1" x14ac:dyDescent="0.25">
      <c r="A12" s="309"/>
      <c r="B12" s="310"/>
      <c r="C12" s="310"/>
      <c r="D12" s="310"/>
      <c r="E12" s="310"/>
      <c r="F12" s="310"/>
      <c r="G12" s="335"/>
      <c r="H12" s="176"/>
      <c r="I12" s="175"/>
      <c r="J12" s="184"/>
      <c r="K12" s="184"/>
      <c r="L12" s="176"/>
      <c r="M12" s="184"/>
      <c r="N12" s="176"/>
      <c r="O12" s="184"/>
      <c r="P12" s="176"/>
      <c r="Q12" s="97"/>
      <c r="R12" s="129"/>
      <c r="S12" s="130"/>
      <c r="T12" s="97"/>
      <c r="U12" s="129"/>
      <c r="V12" s="129"/>
      <c r="W12" s="97"/>
      <c r="X12" s="129"/>
      <c r="Y12" s="130"/>
    </row>
    <row r="13" spans="1:25" s="144" customFormat="1" ht="15" customHeight="1" x14ac:dyDescent="0.25">
      <c r="A13" s="309"/>
      <c r="B13" s="310"/>
      <c r="C13" s="310"/>
      <c r="D13" s="310"/>
      <c r="E13" s="310"/>
      <c r="F13" s="310"/>
      <c r="G13" s="335"/>
      <c r="H13" s="176"/>
      <c r="I13" s="175"/>
      <c r="J13" s="184"/>
      <c r="K13" s="184"/>
      <c r="L13" s="176"/>
      <c r="M13" s="184"/>
      <c r="N13" s="176"/>
      <c r="O13" s="184"/>
      <c r="P13" s="176"/>
      <c r="Q13" s="97"/>
      <c r="R13" s="129"/>
      <c r="S13" s="130"/>
      <c r="T13" s="97"/>
      <c r="U13" s="129"/>
      <c r="V13" s="129"/>
      <c r="W13" s="97"/>
      <c r="X13" s="129"/>
      <c r="Y13" s="130"/>
    </row>
    <row r="14" spans="1:25" s="144" customFormat="1" ht="15" customHeight="1" x14ac:dyDescent="0.25">
      <c r="A14" s="309"/>
      <c r="B14" s="310"/>
      <c r="C14" s="310"/>
      <c r="D14" s="310"/>
      <c r="E14" s="310"/>
      <c r="F14" s="310"/>
      <c r="G14" s="335"/>
      <c r="H14" s="176"/>
      <c r="I14" s="175"/>
      <c r="J14" s="184"/>
      <c r="K14" s="184"/>
      <c r="L14" s="176"/>
      <c r="M14" s="184"/>
      <c r="N14" s="176"/>
      <c r="O14" s="184"/>
      <c r="P14" s="176"/>
      <c r="Q14" s="97"/>
      <c r="R14" s="129"/>
      <c r="S14" s="130"/>
      <c r="T14" s="97"/>
      <c r="U14" s="129"/>
      <c r="V14" s="129"/>
      <c r="W14" s="97"/>
      <c r="X14" s="129"/>
      <c r="Y14" s="130"/>
    </row>
    <row r="15" spans="1:25" s="144" customFormat="1" ht="15" customHeight="1" x14ac:dyDescent="0.25">
      <c r="A15" s="309"/>
      <c r="B15" s="310"/>
      <c r="C15" s="310"/>
      <c r="D15" s="310"/>
      <c r="E15" s="310"/>
      <c r="F15" s="310"/>
      <c r="G15" s="335"/>
      <c r="H15" s="176"/>
      <c r="I15" s="175"/>
      <c r="J15" s="184"/>
      <c r="K15" s="184"/>
      <c r="L15" s="176"/>
      <c r="M15" s="97"/>
      <c r="N15" s="129"/>
      <c r="O15" s="184"/>
      <c r="P15" s="176"/>
      <c r="Q15" s="97"/>
      <c r="R15" s="129"/>
      <c r="S15" s="130"/>
      <c r="T15" s="97"/>
      <c r="U15" s="129"/>
      <c r="V15" s="129"/>
      <c r="W15" s="97"/>
      <c r="X15" s="129"/>
      <c r="Y15" s="130"/>
    </row>
    <row r="16" spans="1:25" s="144" customFormat="1" ht="15" customHeight="1" x14ac:dyDescent="0.25">
      <c r="A16" s="309"/>
      <c r="B16" s="310"/>
      <c r="C16" s="310"/>
      <c r="D16" s="310"/>
      <c r="E16" s="310"/>
      <c r="F16" s="310"/>
      <c r="G16" s="335"/>
      <c r="H16" s="176"/>
      <c r="I16" s="175"/>
      <c r="J16" s="184"/>
      <c r="K16" s="184"/>
      <c r="L16" s="176"/>
      <c r="M16" s="97"/>
      <c r="N16" s="129"/>
      <c r="O16" s="184"/>
      <c r="P16" s="176"/>
      <c r="Q16" s="97"/>
      <c r="R16" s="129"/>
      <c r="S16" s="130"/>
      <c r="T16" s="97"/>
      <c r="U16" s="129"/>
      <c r="V16" s="129"/>
      <c r="W16" s="97"/>
      <c r="X16" s="129"/>
      <c r="Y16" s="130"/>
    </row>
    <row r="17" spans="1:25" s="144" customFormat="1" ht="15" customHeight="1" x14ac:dyDescent="0.25">
      <c r="A17" s="309">
        <v>3</v>
      </c>
      <c r="B17" s="310"/>
      <c r="C17" s="310"/>
      <c r="D17" s="310"/>
      <c r="E17" s="310"/>
      <c r="F17" s="310"/>
      <c r="G17" s="335"/>
      <c r="H17" s="176"/>
      <c r="I17" s="175"/>
      <c r="J17" s="184"/>
      <c r="K17" s="184"/>
      <c r="L17" s="176"/>
      <c r="M17" s="97"/>
      <c r="N17" s="129"/>
      <c r="O17" s="184"/>
      <c r="P17" s="176"/>
      <c r="Q17" s="97"/>
      <c r="R17" s="129"/>
      <c r="S17" s="130"/>
      <c r="T17" s="97"/>
      <c r="U17" s="129"/>
      <c r="V17" s="129"/>
      <c r="W17" s="97"/>
      <c r="X17" s="129"/>
      <c r="Y17" s="130"/>
    </row>
    <row r="18" spans="1:25" s="144" customFormat="1" ht="15" customHeight="1" x14ac:dyDescent="0.25">
      <c r="A18" s="309"/>
      <c r="B18" s="310"/>
      <c r="C18" s="310"/>
      <c r="D18" s="310"/>
      <c r="E18" s="310"/>
      <c r="F18" s="310"/>
      <c r="G18" s="335"/>
      <c r="H18" s="176"/>
      <c r="I18" s="175"/>
      <c r="J18" s="184"/>
      <c r="K18" s="184"/>
      <c r="L18" s="176"/>
      <c r="M18" s="97"/>
      <c r="N18" s="129"/>
      <c r="O18" s="184"/>
      <c r="P18" s="176"/>
      <c r="Q18" s="97"/>
      <c r="R18" s="129"/>
      <c r="S18" s="130"/>
      <c r="T18" s="97"/>
      <c r="U18" s="129"/>
      <c r="V18" s="129"/>
      <c r="W18" s="97"/>
      <c r="X18" s="129"/>
      <c r="Y18" s="130"/>
    </row>
    <row r="19" spans="1:25" s="144" customFormat="1" ht="15" customHeight="1" x14ac:dyDescent="0.25">
      <c r="A19" s="309"/>
      <c r="B19" s="310"/>
      <c r="C19" s="310"/>
      <c r="D19" s="310"/>
      <c r="E19" s="310"/>
      <c r="F19" s="310"/>
      <c r="G19" s="335"/>
      <c r="H19" s="176"/>
      <c r="I19" s="175"/>
      <c r="J19" s="184"/>
      <c r="K19" s="184"/>
      <c r="L19" s="176"/>
      <c r="M19" s="97"/>
      <c r="N19" s="129"/>
      <c r="O19" s="184"/>
      <c r="P19" s="176"/>
      <c r="Q19" s="97"/>
      <c r="R19" s="129"/>
      <c r="S19" s="130"/>
      <c r="T19" s="97"/>
      <c r="U19" s="129"/>
      <c r="V19" s="129"/>
      <c r="W19" s="97"/>
      <c r="X19" s="129"/>
      <c r="Y19" s="130"/>
    </row>
    <row r="20" spans="1:25" s="144" customFormat="1" ht="15" customHeight="1" x14ac:dyDescent="0.25">
      <c r="A20" s="309"/>
      <c r="B20" s="310"/>
      <c r="C20" s="310"/>
      <c r="D20" s="310"/>
      <c r="E20" s="310"/>
      <c r="F20" s="310"/>
      <c r="G20" s="335"/>
      <c r="H20" s="176"/>
      <c r="I20" s="175"/>
      <c r="J20" s="184"/>
      <c r="K20" s="184"/>
      <c r="L20" s="176"/>
      <c r="M20" s="97"/>
      <c r="N20" s="129"/>
      <c r="O20" s="184"/>
      <c r="P20" s="176"/>
      <c r="Q20" s="97"/>
      <c r="R20" s="129"/>
      <c r="S20" s="130"/>
      <c r="T20" s="97"/>
      <c r="U20" s="129"/>
      <c r="V20" s="129"/>
      <c r="W20" s="97"/>
      <c r="X20" s="129"/>
      <c r="Y20" s="130"/>
    </row>
    <row r="21" spans="1:25" s="144" customFormat="1" ht="15" customHeight="1" x14ac:dyDescent="0.25">
      <c r="A21" s="309"/>
      <c r="B21" s="310"/>
      <c r="C21" s="310"/>
      <c r="D21" s="310"/>
      <c r="E21" s="310"/>
      <c r="F21" s="310"/>
      <c r="G21" s="335"/>
      <c r="H21" s="176"/>
      <c r="I21" s="175"/>
      <c r="J21" s="184"/>
      <c r="K21" s="184"/>
      <c r="L21" s="176"/>
      <c r="M21" s="97"/>
      <c r="N21" s="129"/>
      <c r="O21" s="184"/>
      <c r="P21" s="176"/>
      <c r="Q21" s="97"/>
      <c r="R21" s="129"/>
      <c r="S21" s="130"/>
      <c r="T21" s="97"/>
      <c r="U21" s="129"/>
      <c r="V21" s="129"/>
      <c r="W21" s="97"/>
      <c r="X21" s="129"/>
      <c r="Y21" s="130"/>
    </row>
    <row r="22" spans="1:25" s="144" customFormat="1" ht="15" customHeight="1" x14ac:dyDescent="0.25">
      <c r="A22" s="309"/>
      <c r="B22" s="310"/>
      <c r="C22" s="310"/>
      <c r="D22" s="310"/>
      <c r="E22" s="310"/>
      <c r="F22" s="310"/>
      <c r="G22" s="335"/>
      <c r="H22" s="176"/>
      <c r="I22" s="175"/>
      <c r="J22" s="184"/>
      <c r="K22" s="184"/>
      <c r="L22" s="176"/>
      <c r="M22" s="97"/>
      <c r="N22" s="129"/>
      <c r="O22" s="184"/>
      <c r="P22" s="176"/>
      <c r="Q22" s="97"/>
      <c r="R22" s="129"/>
      <c r="S22" s="130"/>
      <c r="T22" s="97"/>
      <c r="U22" s="129"/>
      <c r="V22" s="129"/>
      <c r="W22" s="97"/>
      <c r="X22" s="129"/>
      <c r="Y22" s="130"/>
    </row>
    <row r="23" spans="1:25" s="144" customFormat="1" ht="15" customHeight="1" x14ac:dyDescent="0.25">
      <c r="A23" s="309">
        <v>4</v>
      </c>
      <c r="B23" s="310"/>
      <c r="C23" s="310"/>
      <c r="D23" s="310"/>
      <c r="E23" s="310"/>
      <c r="F23" s="310"/>
      <c r="G23" s="335"/>
      <c r="H23" s="176"/>
      <c r="I23" s="175"/>
      <c r="J23" s="184"/>
      <c r="K23" s="184"/>
      <c r="L23" s="176"/>
      <c r="M23" s="97"/>
      <c r="N23" s="129"/>
      <c r="O23" s="184"/>
      <c r="P23" s="176"/>
      <c r="Q23" s="97"/>
      <c r="R23" s="129"/>
      <c r="S23" s="130"/>
      <c r="T23" s="97"/>
      <c r="U23" s="129"/>
      <c r="V23" s="129"/>
      <c r="W23" s="97"/>
      <c r="X23" s="129"/>
      <c r="Y23" s="130"/>
    </row>
    <row r="24" spans="1:25" s="144" customFormat="1" ht="15" customHeight="1" x14ac:dyDescent="0.25">
      <c r="A24" s="309"/>
      <c r="B24" s="310"/>
      <c r="C24" s="310"/>
      <c r="D24" s="310"/>
      <c r="E24" s="310"/>
      <c r="F24" s="310"/>
      <c r="G24" s="335"/>
      <c r="H24" s="176"/>
      <c r="I24" s="175"/>
      <c r="J24" s="184"/>
      <c r="K24" s="97"/>
      <c r="L24" s="129"/>
      <c r="M24" s="97"/>
      <c r="N24" s="129"/>
      <c r="O24" s="184"/>
      <c r="P24" s="176"/>
      <c r="Q24" s="97"/>
      <c r="R24" s="129"/>
      <c r="S24" s="130"/>
      <c r="T24" s="97"/>
      <c r="U24" s="129"/>
      <c r="V24" s="129"/>
      <c r="W24" s="97"/>
      <c r="X24" s="129"/>
      <c r="Y24" s="130"/>
    </row>
    <row r="25" spans="1:25" s="144" customFormat="1" ht="15" customHeight="1" x14ac:dyDescent="0.25">
      <c r="A25" s="309"/>
      <c r="B25" s="310"/>
      <c r="C25" s="310"/>
      <c r="D25" s="310"/>
      <c r="E25" s="310"/>
      <c r="F25" s="310"/>
      <c r="G25" s="335"/>
      <c r="H25" s="176"/>
      <c r="I25" s="175"/>
      <c r="J25" s="184"/>
      <c r="K25" s="97"/>
      <c r="L25" s="129"/>
      <c r="M25" s="97"/>
      <c r="N25" s="129"/>
      <c r="O25" s="184"/>
      <c r="P25" s="176"/>
      <c r="Q25" s="97"/>
      <c r="R25" s="129"/>
      <c r="S25" s="130"/>
      <c r="T25" s="97"/>
      <c r="U25" s="129"/>
      <c r="V25" s="129"/>
      <c r="W25" s="97"/>
      <c r="X25" s="129"/>
      <c r="Y25" s="130"/>
    </row>
    <row r="26" spans="1:25" s="144" customFormat="1" ht="15" customHeight="1" x14ac:dyDescent="0.25">
      <c r="A26" s="309"/>
      <c r="B26" s="310"/>
      <c r="C26" s="310"/>
      <c r="D26" s="310"/>
      <c r="E26" s="310"/>
      <c r="F26" s="310"/>
      <c r="G26" s="335"/>
      <c r="H26" s="176"/>
      <c r="I26" s="175"/>
      <c r="J26" s="184"/>
      <c r="K26" s="97"/>
      <c r="L26" s="129"/>
      <c r="M26" s="97"/>
      <c r="N26" s="129"/>
      <c r="O26" s="184"/>
      <c r="P26" s="176"/>
      <c r="Q26" s="97"/>
      <c r="R26" s="129"/>
      <c r="S26" s="130"/>
      <c r="T26" s="97"/>
      <c r="U26" s="129"/>
      <c r="V26" s="129"/>
      <c r="W26" s="97"/>
      <c r="X26" s="129"/>
      <c r="Y26" s="130"/>
    </row>
    <row r="27" spans="1:25" s="144" customFormat="1" ht="15" customHeight="1" x14ac:dyDescent="0.25">
      <c r="A27" s="309"/>
      <c r="B27" s="310"/>
      <c r="C27" s="310"/>
      <c r="D27" s="310"/>
      <c r="E27" s="310"/>
      <c r="F27" s="310"/>
      <c r="G27" s="335"/>
      <c r="H27" s="176"/>
      <c r="I27" s="175"/>
      <c r="J27" s="184"/>
      <c r="K27" s="97"/>
      <c r="L27" s="129"/>
      <c r="M27" s="97"/>
      <c r="N27" s="129"/>
      <c r="O27" s="184"/>
      <c r="P27" s="176"/>
      <c r="Q27" s="97"/>
      <c r="R27" s="129"/>
      <c r="S27" s="130"/>
      <c r="T27" s="97"/>
      <c r="U27" s="129"/>
      <c r="V27" s="129"/>
      <c r="W27" s="97"/>
      <c r="X27" s="129"/>
      <c r="Y27" s="130"/>
    </row>
    <row r="28" spans="1:25" s="144" customFormat="1" ht="15" customHeight="1" x14ac:dyDescent="0.25">
      <c r="A28" s="309"/>
      <c r="B28" s="310"/>
      <c r="C28" s="310"/>
      <c r="D28" s="310"/>
      <c r="E28" s="310"/>
      <c r="F28" s="310"/>
      <c r="G28" s="335"/>
      <c r="H28" s="176"/>
      <c r="I28" s="175"/>
      <c r="J28" s="184"/>
      <c r="K28" s="97"/>
      <c r="L28" s="129"/>
      <c r="M28" s="97"/>
      <c r="N28" s="129"/>
      <c r="O28" s="184"/>
      <c r="P28" s="176"/>
      <c r="Q28" s="97"/>
      <c r="R28" s="129"/>
      <c r="S28" s="130"/>
      <c r="T28" s="97"/>
      <c r="U28" s="129"/>
      <c r="V28" s="129"/>
      <c r="W28" s="97"/>
      <c r="X28" s="129"/>
      <c r="Y28" s="130"/>
    </row>
    <row r="29" spans="1:25" s="144" customFormat="1" ht="15" customHeight="1" x14ac:dyDescent="0.25">
      <c r="A29" s="309">
        <v>5</v>
      </c>
      <c r="B29" s="310"/>
      <c r="C29" s="310"/>
      <c r="D29" s="310"/>
      <c r="E29" s="310"/>
      <c r="F29" s="310"/>
      <c r="G29" s="335"/>
      <c r="H29" s="176"/>
      <c r="I29" s="175"/>
      <c r="J29" s="184"/>
      <c r="K29" s="97"/>
      <c r="L29" s="129"/>
      <c r="M29" s="97"/>
      <c r="N29" s="129"/>
      <c r="O29" s="184"/>
      <c r="P29" s="176"/>
      <c r="Q29" s="97"/>
      <c r="R29" s="129"/>
      <c r="S29" s="130"/>
      <c r="T29" s="97"/>
      <c r="U29" s="129"/>
      <c r="V29" s="129"/>
      <c r="W29" s="97"/>
      <c r="X29" s="129"/>
      <c r="Y29" s="130"/>
    </row>
    <row r="30" spans="1:25" s="144" customFormat="1" ht="15" customHeight="1" x14ac:dyDescent="0.25">
      <c r="A30" s="309"/>
      <c r="B30" s="310"/>
      <c r="C30" s="310"/>
      <c r="D30" s="310"/>
      <c r="E30" s="310"/>
      <c r="F30" s="310"/>
      <c r="G30" s="335"/>
      <c r="H30" s="176"/>
      <c r="I30" s="175"/>
      <c r="J30" s="184"/>
      <c r="K30" s="97"/>
      <c r="L30" s="129"/>
      <c r="M30" s="97"/>
      <c r="N30" s="129"/>
      <c r="O30" s="184"/>
      <c r="P30" s="176"/>
      <c r="Q30" s="97"/>
      <c r="R30" s="129"/>
      <c r="S30" s="130"/>
      <c r="T30" s="97"/>
      <c r="U30" s="129"/>
      <c r="V30" s="129"/>
      <c r="W30" s="97"/>
      <c r="X30" s="129"/>
      <c r="Y30" s="130"/>
    </row>
    <row r="31" spans="1:25" s="144" customFormat="1" ht="15" customHeight="1" x14ac:dyDescent="0.25">
      <c r="A31" s="309"/>
      <c r="B31" s="310"/>
      <c r="C31" s="310"/>
      <c r="D31" s="310"/>
      <c r="E31" s="310"/>
      <c r="F31" s="310"/>
      <c r="G31" s="335"/>
      <c r="H31" s="176"/>
      <c r="I31" s="175"/>
      <c r="J31" s="184"/>
      <c r="K31" s="97"/>
      <c r="L31" s="129"/>
      <c r="M31" s="97"/>
      <c r="N31" s="129"/>
      <c r="O31" s="184"/>
      <c r="P31" s="176"/>
      <c r="Q31" s="97"/>
      <c r="R31" s="129"/>
      <c r="S31" s="130"/>
      <c r="T31" s="97"/>
      <c r="U31" s="129"/>
      <c r="V31" s="129"/>
      <c r="W31" s="97"/>
      <c r="X31" s="129"/>
      <c r="Y31" s="130"/>
    </row>
    <row r="32" spans="1:25" s="144" customFormat="1" ht="15" customHeight="1" x14ac:dyDescent="0.25">
      <c r="A32" s="309"/>
      <c r="B32" s="310"/>
      <c r="C32" s="310"/>
      <c r="D32" s="310"/>
      <c r="E32" s="310"/>
      <c r="F32" s="310"/>
      <c r="G32" s="335"/>
      <c r="H32" s="176"/>
      <c r="I32" s="175"/>
      <c r="J32" s="184"/>
      <c r="K32" s="97"/>
      <c r="L32" s="129"/>
      <c r="M32" s="97"/>
      <c r="N32" s="129"/>
      <c r="O32" s="184"/>
      <c r="P32" s="176"/>
      <c r="Q32" s="97"/>
      <c r="R32" s="129"/>
      <c r="S32" s="130"/>
      <c r="T32" s="97"/>
      <c r="U32" s="129"/>
      <c r="V32" s="129"/>
      <c r="W32" s="97"/>
      <c r="X32" s="129"/>
      <c r="Y32" s="130"/>
    </row>
    <row r="33" spans="1:25" s="144" customFormat="1" ht="15" customHeight="1" x14ac:dyDescent="0.25">
      <c r="A33" s="309"/>
      <c r="B33" s="310"/>
      <c r="C33" s="310"/>
      <c r="D33" s="310"/>
      <c r="E33" s="310"/>
      <c r="F33" s="310"/>
      <c r="G33" s="335"/>
      <c r="H33" s="176"/>
      <c r="I33" s="175"/>
      <c r="J33" s="184"/>
      <c r="K33" s="97"/>
      <c r="L33" s="129"/>
      <c r="M33" s="97"/>
      <c r="N33" s="129"/>
      <c r="O33" s="184"/>
      <c r="P33" s="176"/>
      <c r="Q33" s="97"/>
      <c r="R33" s="129"/>
      <c r="S33" s="130"/>
      <c r="T33" s="97"/>
      <c r="U33" s="129"/>
      <c r="V33" s="129"/>
      <c r="W33" s="97"/>
      <c r="X33" s="129"/>
      <c r="Y33" s="130"/>
    </row>
    <row r="34" spans="1:25" s="144" customFormat="1" ht="15" customHeight="1" x14ac:dyDescent="0.25">
      <c r="A34" s="309"/>
      <c r="B34" s="310"/>
      <c r="C34" s="310"/>
      <c r="D34" s="310"/>
      <c r="E34" s="310"/>
      <c r="F34" s="310"/>
      <c r="G34" s="335"/>
      <c r="H34" s="176"/>
      <c r="I34" s="175"/>
      <c r="J34" s="184"/>
      <c r="K34" s="97"/>
      <c r="L34" s="129"/>
      <c r="M34" s="97"/>
      <c r="N34" s="129"/>
      <c r="O34" s="184"/>
      <c r="P34" s="176"/>
      <c r="Q34" s="97"/>
      <c r="R34" s="129"/>
      <c r="S34" s="130"/>
      <c r="T34" s="97"/>
      <c r="U34" s="129"/>
      <c r="V34" s="129"/>
      <c r="W34" s="97"/>
      <c r="X34" s="129"/>
      <c r="Y34" s="130"/>
    </row>
    <row r="35" spans="1:25" s="144" customFormat="1" ht="15" customHeight="1" x14ac:dyDescent="0.25">
      <c r="A35" s="309">
        <v>6</v>
      </c>
      <c r="B35" s="310"/>
      <c r="C35" s="310"/>
      <c r="D35" s="310"/>
      <c r="E35" s="310"/>
      <c r="F35" s="310"/>
      <c r="G35" s="335"/>
      <c r="H35" s="176"/>
      <c r="I35" s="175"/>
      <c r="J35" s="184"/>
      <c r="K35" s="97"/>
      <c r="L35" s="129"/>
      <c r="M35" s="97"/>
      <c r="N35" s="129"/>
      <c r="O35" s="184"/>
      <c r="P35" s="176"/>
      <c r="Q35" s="97"/>
      <c r="R35" s="129"/>
      <c r="S35" s="130"/>
      <c r="T35" s="97"/>
      <c r="U35" s="129"/>
      <c r="V35" s="129"/>
      <c r="W35" s="97"/>
      <c r="X35" s="129"/>
      <c r="Y35" s="130"/>
    </row>
    <row r="36" spans="1:25" s="144" customFormat="1" ht="15" customHeight="1" x14ac:dyDescent="0.25">
      <c r="A36" s="309"/>
      <c r="B36" s="310"/>
      <c r="C36" s="310"/>
      <c r="D36" s="310"/>
      <c r="E36" s="310"/>
      <c r="F36" s="310"/>
      <c r="G36" s="335"/>
      <c r="H36" s="176"/>
      <c r="I36" s="175"/>
      <c r="J36" s="184"/>
      <c r="K36" s="97"/>
      <c r="L36" s="129"/>
      <c r="M36" s="97"/>
      <c r="N36" s="129"/>
      <c r="O36" s="184"/>
      <c r="P36" s="176"/>
      <c r="Q36" s="97"/>
      <c r="R36" s="129"/>
      <c r="S36" s="130"/>
      <c r="T36" s="97"/>
      <c r="U36" s="129"/>
      <c r="V36" s="129"/>
      <c r="W36" s="97"/>
      <c r="X36" s="129"/>
      <c r="Y36" s="130"/>
    </row>
    <row r="37" spans="1:25" s="144" customFormat="1" ht="15" customHeight="1" x14ac:dyDescent="0.25">
      <c r="A37" s="309"/>
      <c r="B37" s="310"/>
      <c r="C37" s="310"/>
      <c r="D37" s="310"/>
      <c r="E37" s="310"/>
      <c r="F37" s="310"/>
      <c r="G37" s="335"/>
      <c r="H37" s="176"/>
      <c r="I37" s="175"/>
      <c r="J37" s="184"/>
      <c r="K37" s="97"/>
      <c r="L37" s="129"/>
      <c r="M37" s="97"/>
      <c r="N37" s="129"/>
      <c r="O37" s="184"/>
      <c r="P37" s="176"/>
      <c r="Q37" s="97"/>
      <c r="R37" s="129"/>
      <c r="S37" s="130"/>
      <c r="T37" s="97"/>
      <c r="U37" s="129"/>
      <c r="V37" s="129"/>
      <c r="W37" s="97"/>
      <c r="X37" s="129"/>
      <c r="Y37" s="130"/>
    </row>
    <row r="38" spans="1:25" s="144" customFormat="1" ht="15" customHeight="1" x14ac:dyDescent="0.25">
      <c r="A38" s="309"/>
      <c r="B38" s="310"/>
      <c r="C38" s="310"/>
      <c r="D38" s="310"/>
      <c r="E38" s="310"/>
      <c r="F38" s="310"/>
      <c r="G38" s="335"/>
      <c r="H38" s="176"/>
      <c r="I38" s="175"/>
      <c r="J38" s="184"/>
      <c r="K38" s="97"/>
      <c r="L38" s="129"/>
      <c r="M38" s="97"/>
      <c r="N38" s="129"/>
      <c r="O38" s="184"/>
      <c r="P38" s="176"/>
      <c r="Q38" s="97"/>
      <c r="R38" s="129"/>
      <c r="S38" s="130"/>
      <c r="T38" s="97"/>
      <c r="U38" s="129"/>
      <c r="V38" s="129"/>
      <c r="W38" s="97"/>
      <c r="X38" s="129"/>
      <c r="Y38" s="130"/>
    </row>
    <row r="39" spans="1:25" s="144" customFormat="1" ht="15" customHeight="1" x14ac:dyDescent="0.25">
      <c r="A39" s="309"/>
      <c r="B39" s="310"/>
      <c r="C39" s="310"/>
      <c r="D39" s="310"/>
      <c r="E39" s="310"/>
      <c r="F39" s="310"/>
      <c r="G39" s="335"/>
      <c r="H39" s="176"/>
      <c r="I39" s="175"/>
      <c r="J39" s="184"/>
      <c r="K39" s="97"/>
      <c r="L39" s="129"/>
      <c r="M39" s="97"/>
      <c r="N39" s="129"/>
      <c r="O39" s="184"/>
      <c r="P39" s="176"/>
      <c r="Q39" s="97"/>
      <c r="R39" s="129"/>
      <c r="S39" s="130"/>
      <c r="T39" s="97"/>
      <c r="U39" s="129"/>
      <c r="V39" s="129"/>
      <c r="W39" s="97"/>
      <c r="X39" s="129"/>
      <c r="Y39" s="130"/>
    </row>
    <row r="40" spans="1:25" s="144" customFormat="1" ht="15" customHeight="1" x14ac:dyDescent="0.25">
      <c r="A40" s="309"/>
      <c r="B40" s="310"/>
      <c r="C40" s="310"/>
      <c r="D40" s="310"/>
      <c r="E40" s="310"/>
      <c r="F40" s="310"/>
      <c r="G40" s="335"/>
      <c r="H40" s="176"/>
      <c r="I40" s="175"/>
      <c r="J40" s="184"/>
      <c r="K40" s="97"/>
      <c r="L40" s="129"/>
      <c r="M40" s="97"/>
      <c r="N40" s="129"/>
      <c r="O40" s="184"/>
      <c r="P40" s="176"/>
      <c r="Q40" s="97"/>
      <c r="R40" s="129"/>
      <c r="S40" s="130"/>
      <c r="T40" s="97"/>
      <c r="U40" s="129"/>
      <c r="V40" s="129"/>
      <c r="W40" s="97"/>
      <c r="X40" s="129"/>
      <c r="Y40" s="130"/>
    </row>
    <row r="41" spans="1:25" s="144" customFormat="1" ht="15" customHeight="1" x14ac:dyDescent="0.25">
      <c r="A41" s="309">
        <v>7</v>
      </c>
      <c r="B41" s="310"/>
      <c r="C41" s="310"/>
      <c r="D41" s="310"/>
      <c r="E41" s="310"/>
      <c r="F41" s="310"/>
      <c r="G41" s="335"/>
      <c r="H41" s="176"/>
      <c r="I41" s="175"/>
      <c r="J41" s="184"/>
      <c r="K41" s="97"/>
      <c r="L41" s="129"/>
      <c r="M41" s="97"/>
      <c r="N41" s="129"/>
      <c r="O41" s="184"/>
      <c r="P41" s="176"/>
      <c r="Q41" s="97"/>
      <c r="R41" s="129"/>
      <c r="S41" s="130"/>
      <c r="T41" s="97"/>
      <c r="U41" s="129"/>
      <c r="V41" s="129"/>
      <c r="W41" s="97"/>
      <c r="X41" s="129"/>
      <c r="Y41" s="130"/>
    </row>
    <row r="42" spans="1:25" s="144" customFormat="1" ht="15" customHeight="1" x14ac:dyDescent="0.25">
      <c r="A42" s="309"/>
      <c r="B42" s="310"/>
      <c r="C42" s="310"/>
      <c r="D42" s="310"/>
      <c r="E42" s="310"/>
      <c r="F42" s="310"/>
      <c r="G42" s="335"/>
      <c r="H42" s="176"/>
      <c r="I42" s="175"/>
      <c r="J42" s="184"/>
      <c r="K42" s="97"/>
      <c r="L42" s="129"/>
      <c r="M42" s="97"/>
      <c r="N42" s="129"/>
      <c r="O42" s="184"/>
      <c r="P42" s="176"/>
      <c r="Q42" s="97"/>
      <c r="R42" s="129"/>
      <c r="S42" s="130"/>
      <c r="T42" s="97"/>
      <c r="U42" s="129"/>
      <c r="V42" s="129"/>
      <c r="W42" s="97"/>
      <c r="X42" s="129"/>
      <c r="Y42" s="130"/>
    </row>
    <row r="43" spans="1:25" s="144" customFormat="1" ht="15" customHeight="1" x14ac:dyDescent="0.25">
      <c r="A43" s="309"/>
      <c r="B43" s="310"/>
      <c r="C43" s="310"/>
      <c r="D43" s="310"/>
      <c r="E43" s="310"/>
      <c r="F43" s="310"/>
      <c r="G43" s="335"/>
      <c r="H43" s="176"/>
      <c r="I43" s="175"/>
      <c r="J43" s="184"/>
      <c r="K43" s="97"/>
      <c r="L43" s="129"/>
      <c r="M43" s="97"/>
      <c r="N43" s="129"/>
      <c r="O43" s="184"/>
      <c r="P43" s="176"/>
      <c r="Q43" s="97"/>
      <c r="R43" s="129"/>
      <c r="S43" s="130"/>
      <c r="T43" s="97"/>
      <c r="U43" s="129"/>
      <c r="V43" s="129"/>
      <c r="W43" s="97"/>
      <c r="X43" s="129"/>
      <c r="Y43" s="130"/>
    </row>
    <row r="44" spans="1:25" s="144" customFormat="1" ht="15" customHeight="1" x14ac:dyDescent="0.25">
      <c r="A44" s="309"/>
      <c r="B44" s="310"/>
      <c r="C44" s="310"/>
      <c r="D44" s="310"/>
      <c r="E44" s="310"/>
      <c r="F44" s="310"/>
      <c r="G44" s="335"/>
      <c r="H44" s="176"/>
      <c r="I44" s="175"/>
      <c r="J44" s="184"/>
      <c r="K44" s="97"/>
      <c r="L44" s="129"/>
      <c r="M44" s="97"/>
      <c r="N44" s="129"/>
      <c r="O44" s="184"/>
      <c r="P44" s="176"/>
      <c r="Q44" s="97"/>
      <c r="R44" s="129"/>
      <c r="S44" s="130"/>
      <c r="T44" s="97"/>
      <c r="U44" s="129"/>
      <c r="V44" s="129"/>
      <c r="W44" s="97"/>
      <c r="X44" s="129"/>
      <c r="Y44" s="130"/>
    </row>
    <row r="45" spans="1:25" s="144" customFormat="1" ht="15" customHeight="1" x14ac:dyDescent="0.25">
      <c r="A45" s="309"/>
      <c r="B45" s="310"/>
      <c r="C45" s="310"/>
      <c r="D45" s="310"/>
      <c r="E45" s="310"/>
      <c r="F45" s="310"/>
      <c r="G45" s="335"/>
      <c r="H45" s="176"/>
      <c r="I45" s="175"/>
      <c r="J45" s="184"/>
      <c r="K45" s="97"/>
      <c r="L45" s="129"/>
      <c r="M45" s="97"/>
      <c r="N45" s="129"/>
      <c r="O45" s="184"/>
      <c r="P45" s="176"/>
      <c r="Q45" s="97"/>
      <c r="R45" s="129"/>
      <c r="S45" s="130"/>
      <c r="T45" s="97"/>
      <c r="U45" s="129"/>
      <c r="V45" s="129"/>
      <c r="W45" s="97"/>
      <c r="X45" s="129"/>
      <c r="Y45" s="130"/>
    </row>
    <row r="46" spans="1:25" s="144" customFormat="1" ht="15" customHeight="1" x14ac:dyDescent="0.25">
      <c r="A46" s="309"/>
      <c r="B46" s="310"/>
      <c r="C46" s="310"/>
      <c r="D46" s="310"/>
      <c r="E46" s="310"/>
      <c r="F46" s="310"/>
      <c r="G46" s="335"/>
      <c r="H46" s="176"/>
      <c r="I46" s="175"/>
      <c r="J46" s="184"/>
      <c r="K46" s="97"/>
      <c r="L46" s="129"/>
      <c r="M46" s="97"/>
      <c r="N46" s="129"/>
      <c r="O46" s="184"/>
      <c r="P46" s="176"/>
      <c r="Q46" s="97"/>
      <c r="R46" s="129"/>
      <c r="S46" s="130"/>
      <c r="T46" s="97"/>
      <c r="U46" s="129"/>
      <c r="V46" s="129"/>
      <c r="W46" s="97"/>
      <c r="X46" s="129"/>
      <c r="Y46" s="130"/>
    </row>
    <row r="47" spans="1:25" s="144" customFormat="1" ht="15" customHeight="1" x14ac:dyDescent="0.25">
      <c r="A47" s="309">
        <v>8</v>
      </c>
      <c r="B47" s="310"/>
      <c r="C47" s="310"/>
      <c r="D47" s="310"/>
      <c r="E47" s="310"/>
      <c r="F47" s="310"/>
      <c r="G47" s="335"/>
      <c r="H47" s="176"/>
      <c r="I47" s="175"/>
      <c r="J47" s="184"/>
      <c r="K47" s="97"/>
      <c r="L47" s="129"/>
      <c r="M47" s="97"/>
      <c r="N47" s="129"/>
      <c r="O47" s="184"/>
      <c r="P47" s="176"/>
      <c r="Q47" s="97"/>
      <c r="R47" s="129"/>
      <c r="S47" s="130"/>
      <c r="T47" s="97"/>
      <c r="U47" s="129"/>
      <c r="V47" s="129"/>
      <c r="W47" s="97"/>
      <c r="X47" s="129"/>
      <c r="Y47" s="130"/>
    </row>
    <row r="48" spans="1:25" s="144" customFormat="1" ht="15" customHeight="1" x14ac:dyDescent="0.25">
      <c r="A48" s="309"/>
      <c r="B48" s="310"/>
      <c r="C48" s="310"/>
      <c r="D48" s="310"/>
      <c r="E48" s="310"/>
      <c r="F48" s="310"/>
      <c r="G48" s="335"/>
      <c r="H48" s="176"/>
      <c r="I48" s="175"/>
      <c r="J48" s="184"/>
      <c r="K48" s="97"/>
      <c r="L48" s="129"/>
      <c r="M48" s="97"/>
      <c r="N48" s="129"/>
      <c r="O48" s="184"/>
      <c r="P48" s="176"/>
      <c r="Q48" s="97"/>
      <c r="R48" s="129"/>
      <c r="S48" s="130"/>
      <c r="T48" s="97"/>
      <c r="U48" s="129"/>
      <c r="V48" s="129"/>
      <c r="W48" s="97"/>
      <c r="X48" s="129"/>
      <c r="Y48" s="130"/>
    </row>
    <row r="49" spans="1:25" s="144" customFormat="1" ht="15" customHeight="1" x14ac:dyDescent="0.25">
      <c r="A49" s="309"/>
      <c r="B49" s="310"/>
      <c r="C49" s="310"/>
      <c r="D49" s="310"/>
      <c r="E49" s="310"/>
      <c r="F49" s="310"/>
      <c r="G49" s="335"/>
      <c r="H49" s="176"/>
      <c r="I49" s="175"/>
      <c r="J49" s="184"/>
      <c r="K49" s="97"/>
      <c r="L49" s="129"/>
      <c r="M49" s="97"/>
      <c r="N49" s="129"/>
      <c r="O49" s="184"/>
      <c r="P49" s="176"/>
      <c r="Q49" s="97"/>
      <c r="R49" s="129"/>
      <c r="S49" s="130"/>
      <c r="T49" s="97"/>
      <c r="U49" s="129"/>
      <c r="V49" s="129"/>
      <c r="W49" s="97"/>
      <c r="X49" s="129"/>
      <c r="Y49" s="130"/>
    </row>
    <row r="50" spans="1:25" s="144" customFormat="1" ht="15" customHeight="1" x14ac:dyDescent="0.25">
      <c r="A50" s="309"/>
      <c r="B50" s="310"/>
      <c r="C50" s="310"/>
      <c r="D50" s="310"/>
      <c r="E50" s="310"/>
      <c r="F50" s="310"/>
      <c r="G50" s="335"/>
      <c r="H50" s="176"/>
      <c r="I50" s="175"/>
      <c r="J50" s="184"/>
      <c r="K50" s="97"/>
      <c r="L50" s="129"/>
      <c r="M50" s="97"/>
      <c r="N50" s="129"/>
      <c r="O50" s="184"/>
      <c r="P50" s="176"/>
      <c r="Q50" s="97"/>
      <c r="R50" s="129"/>
      <c r="S50" s="130"/>
      <c r="T50" s="97"/>
      <c r="U50" s="129"/>
      <c r="V50" s="129"/>
      <c r="W50" s="97"/>
      <c r="X50" s="129"/>
      <c r="Y50" s="130"/>
    </row>
    <row r="51" spans="1:25" s="144" customFormat="1" ht="15" customHeight="1" x14ac:dyDescent="0.25">
      <c r="A51" s="309"/>
      <c r="B51" s="310"/>
      <c r="C51" s="310"/>
      <c r="D51" s="310"/>
      <c r="E51" s="310"/>
      <c r="F51" s="310"/>
      <c r="G51" s="335"/>
      <c r="H51" s="176"/>
      <c r="I51" s="175"/>
      <c r="J51" s="184"/>
      <c r="K51" s="97"/>
      <c r="L51" s="129"/>
      <c r="M51" s="97"/>
      <c r="N51" s="129"/>
      <c r="O51" s="184"/>
      <c r="P51" s="176"/>
      <c r="Q51" s="97"/>
      <c r="R51" s="129"/>
      <c r="S51" s="130"/>
      <c r="T51" s="97"/>
      <c r="U51" s="129"/>
      <c r="V51" s="129"/>
      <c r="W51" s="97"/>
      <c r="X51" s="129"/>
      <c r="Y51" s="130"/>
    </row>
    <row r="52" spans="1:25" s="144" customFormat="1" ht="15" customHeight="1" x14ac:dyDescent="0.25">
      <c r="A52" s="309"/>
      <c r="B52" s="310"/>
      <c r="C52" s="310"/>
      <c r="D52" s="310"/>
      <c r="E52" s="310"/>
      <c r="F52" s="310"/>
      <c r="G52" s="335"/>
      <c r="H52" s="176"/>
      <c r="I52" s="175"/>
      <c r="J52" s="184"/>
      <c r="K52" s="97"/>
      <c r="L52" s="129"/>
      <c r="M52" s="97"/>
      <c r="N52" s="129"/>
      <c r="O52" s="184"/>
      <c r="P52" s="176"/>
      <c r="Q52" s="97"/>
      <c r="R52" s="129"/>
      <c r="S52" s="130"/>
      <c r="T52" s="97"/>
      <c r="U52" s="129"/>
      <c r="V52" s="129"/>
      <c r="W52" s="97"/>
      <c r="X52" s="129"/>
      <c r="Y52" s="130"/>
    </row>
    <row r="53" spans="1:25" s="144" customFormat="1" ht="15" customHeight="1" x14ac:dyDescent="0.25">
      <c r="A53" s="309">
        <v>9</v>
      </c>
      <c r="B53" s="310"/>
      <c r="C53" s="310"/>
      <c r="D53" s="310"/>
      <c r="E53" s="310"/>
      <c r="F53" s="310"/>
      <c r="G53" s="335"/>
      <c r="H53" s="176"/>
      <c r="I53" s="175"/>
      <c r="J53" s="184"/>
      <c r="K53" s="97"/>
      <c r="L53" s="129"/>
      <c r="M53" s="97"/>
      <c r="N53" s="129"/>
      <c r="O53" s="184"/>
      <c r="P53" s="176"/>
      <c r="Q53" s="97"/>
      <c r="R53" s="129"/>
      <c r="S53" s="130"/>
      <c r="T53" s="97"/>
      <c r="U53" s="129"/>
      <c r="V53" s="129"/>
      <c r="W53" s="97"/>
      <c r="X53" s="129"/>
      <c r="Y53" s="130"/>
    </row>
    <row r="54" spans="1:25" s="144" customFormat="1" ht="15" customHeight="1" x14ac:dyDescent="0.25">
      <c r="A54" s="309"/>
      <c r="B54" s="310"/>
      <c r="C54" s="310"/>
      <c r="D54" s="310"/>
      <c r="E54" s="310"/>
      <c r="F54" s="310"/>
      <c r="G54" s="335"/>
      <c r="H54" s="176"/>
      <c r="I54" s="175"/>
      <c r="J54" s="184"/>
      <c r="K54" s="97"/>
      <c r="L54" s="129"/>
      <c r="M54" s="97"/>
      <c r="N54" s="129"/>
      <c r="O54" s="184"/>
      <c r="P54" s="176"/>
      <c r="Q54" s="97"/>
      <c r="R54" s="129"/>
      <c r="S54" s="130"/>
      <c r="T54" s="97"/>
      <c r="U54" s="129"/>
      <c r="V54" s="129"/>
      <c r="W54" s="97"/>
      <c r="X54" s="129"/>
      <c r="Y54" s="130"/>
    </row>
    <row r="55" spans="1:25" s="144" customFormat="1" ht="15" customHeight="1" x14ac:dyDescent="0.25">
      <c r="A55" s="309"/>
      <c r="B55" s="310"/>
      <c r="C55" s="310"/>
      <c r="D55" s="310"/>
      <c r="E55" s="310"/>
      <c r="F55" s="310"/>
      <c r="G55" s="335"/>
      <c r="H55" s="176"/>
      <c r="I55" s="175"/>
      <c r="J55" s="184"/>
      <c r="K55" s="97"/>
      <c r="L55" s="129"/>
      <c r="M55" s="97"/>
      <c r="N55" s="129"/>
      <c r="O55" s="184"/>
      <c r="P55" s="176"/>
      <c r="Q55" s="97"/>
      <c r="R55" s="129"/>
      <c r="S55" s="130"/>
      <c r="T55" s="97"/>
      <c r="U55" s="129"/>
      <c r="V55" s="129"/>
      <c r="W55" s="97"/>
      <c r="X55" s="129"/>
      <c r="Y55" s="130"/>
    </row>
    <row r="56" spans="1:25" s="144" customFormat="1" ht="15" customHeight="1" x14ac:dyDescent="0.25">
      <c r="A56" s="309"/>
      <c r="B56" s="310"/>
      <c r="C56" s="310"/>
      <c r="D56" s="310"/>
      <c r="E56" s="310"/>
      <c r="F56" s="310"/>
      <c r="G56" s="335"/>
      <c r="H56" s="176"/>
      <c r="I56" s="175"/>
      <c r="J56" s="184"/>
      <c r="K56" s="97"/>
      <c r="L56" s="129"/>
      <c r="M56" s="97"/>
      <c r="N56" s="129"/>
      <c r="O56" s="184"/>
      <c r="P56" s="176"/>
      <c r="Q56" s="97"/>
      <c r="R56" s="129"/>
      <c r="S56" s="130"/>
      <c r="T56" s="97"/>
      <c r="U56" s="129"/>
      <c r="V56" s="129"/>
      <c r="W56" s="97"/>
      <c r="X56" s="129"/>
      <c r="Y56" s="130"/>
    </row>
    <row r="57" spans="1:25" s="144" customFormat="1" ht="15" customHeight="1" x14ac:dyDescent="0.25">
      <c r="A57" s="309"/>
      <c r="B57" s="310"/>
      <c r="C57" s="310"/>
      <c r="D57" s="310"/>
      <c r="E57" s="310"/>
      <c r="F57" s="310"/>
      <c r="G57" s="335"/>
      <c r="H57" s="176"/>
      <c r="I57" s="175"/>
      <c r="J57" s="184"/>
      <c r="K57" s="97"/>
      <c r="L57" s="129"/>
      <c r="M57" s="97"/>
      <c r="N57" s="129"/>
      <c r="O57" s="184"/>
      <c r="P57" s="176"/>
      <c r="Q57" s="97"/>
      <c r="R57" s="129"/>
      <c r="S57" s="130"/>
      <c r="T57" s="97"/>
      <c r="U57" s="129"/>
      <c r="V57" s="129"/>
      <c r="W57" s="97"/>
      <c r="X57" s="129"/>
      <c r="Y57" s="130"/>
    </row>
    <row r="58" spans="1:25" s="144" customFormat="1" ht="15" customHeight="1" x14ac:dyDescent="0.25">
      <c r="A58" s="309"/>
      <c r="B58" s="310"/>
      <c r="C58" s="310"/>
      <c r="D58" s="310"/>
      <c r="E58" s="310"/>
      <c r="F58" s="310"/>
      <c r="G58" s="335"/>
      <c r="H58" s="176"/>
      <c r="I58" s="175"/>
      <c r="J58" s="184"/>
      <c r="K58" s="97"/>
      <c r="L58" s="129"/>
      <c r="M58" s="97"/>
      <c r="N58" s="129"/>
      <c r="O58" s="184"/>
      <c r="P58" s="176"/>
      <c r="Q58" s="97"/>
      <c r="R58" s="129"/>
      <c r="S58" s="130"/>
      <c r="T58" s="97"/>
      <c r="U58" s="129"/>
      <c r="V58" s="129"/>
      <c r="W58" s="97"/>
      <c r="X58" s="129"/>
      <c r="Y58" s="130"/>
    </row>
    <row r="59" spans="1:25" s="144" customFormat="1" ht="15" customHeight="1" x14ac:dyDescent="0.25">
      <c r="A59" s="309">
        <v>10</v>
      </c>
      <c r="B59" s="310"/>
      <c r="C59" s="310"/>
      <c r="D59" s="310"/>
      <c r="E59" s="310"/>
      <c r="F59" s="310"/>
      <c r="G59" s="335"/>
      <c r="H59" s="176"/>
      <c r="I59" s="175"/>
      <c r="J59" s="184"/>
      <c r="K59" s="97"/>
      <c r="L59" s="129"/>
      <c r="M59" s="97"/>
      <c r="N59" s="129"/>
      <c r="O59" s="184"/>
      <c r="P59" s="176"/>
      <c r="Q59" s="97"/>
      <c r="R59" s="129"/>
      <c r="S59" s="130"/>
      <c r="T59" s="97"/>
      <c r="U59" s="129"/>
      <c r="V59" s="129"/>
      <c r="W59" s="97"/>
      <c r="X59" s="129"/>
      <c r="Y59" s="130"/>
    </row>
    <row r="60" spans="1:25" s="144" customFormat="1" ht="15" customHeight="1" x14ac:dyDescent="0.25">
      <c r="A60" s="309"/>
      <c r="B60" s="310"/>
      <c r="C60" s="310"/>
      <c r="D60" s="310"/>
      <c r="E60" s="310"/>
      <c r="F60" s="310"/>
      <c r="G60" s="335"/>
      <c r="H60" s="176"/>
      <c r="I60" s="175"/>
      <c r="J60" s="184"/>
      <c r="K60" s="97"/>
      <c r="L60" s="129"/>
      <c r="M60" s="97"/>
      <c r="N60" s="129"/>
      <c r="O60" s="184"/>
      <c r="P60" s="176"/>
      <c r="Q60" s="97"/>
      <c r="R60" s="129"/>
      <c r="S60" s="130"/>
      <c r="T60" s="97"/>
      <c r="U60" s="129"/>
      <c r="V60" s="129"/>
      <c r="W60" s="97"/>
      <c r="X60" s="129"/>
      <c r="Y60" s="130"/>
    </row>
    <row r="61" spans="1:25" s="144" customFormat="1" ht="15" customHeight="1" x14ac:dyDescent="0.25">
      <c r="A61" s="309"/>
      <c r="B61" s="310"/>
      <c r="C61" s="310"/>
      <c r="D61" s="310"/>
      <c r="E61" s="310"/>
      <c r="F61" s="310"/>
      <c r="G61" s="335"/>
      <c r="H61" s="176"/>
      <c r="I61" s="175"/>
      <c r="J61" s="184"/>
      <c r="K61" s="97"/>
      <c r="L61" s="129"/>
      <c r="M61" s="97"/>
      <c r="N61" s="129"/>
      <c r="O61" s="184"/>
      <c r="P61" s="176"/>
      <c r="Q61" s="97"/>
      <c r="R61" s="129"/>
      <c r="S61" s="130"/>
      <c r="T61" s="97"/>
      <c r="U61" s="129"/>
      <c r="V61" s="129"/>
      <c r="W61" s="97"/>
      <c r="X61" s="129"/>
      <c r="Y61" s="130"/>
    </row>
    <row r="62" spans="1:25" s="144" customFormat="1" ht="15" customHeight="1" x14ac:dyDescent="0.25">
      <c r="A62" s="309"/>
      <c r="B62" s="310"/>
      <c r="C62" s="310"/>
      <c r="D62" s="310"/>
      <c r="E62" s="310"/>
      <c r="F62" s="310"/>
      <c r="G62" s="335"/>
      <c r="H62" s="176"/>
      <c r="I62" s="175"/>
      <c r="J62" s="184"/>
      <c r="K62" s="97"/>
      <c r="L62" s="129"/>
      <c r="M62" s="97"/>
      <c r="N62" s="129"/>
      <c r="O62" s="184"/>
      <c r="P62" s="176"/>
      <c r="Q62" s="97"/>
      <c r="R62" s="129"/>
      <c r="S62" s="130"/>
      <c r="T62" s="97"/>
      <c r="U62" s="129"/>
      <c r="V62" s="129"/>
      <c r="W62" s="97"/>
      <c r="X62" s="129"/>
      <c r="Y62" s="130"/>
    </row>
    <row r="63" spans="1:25" s="144" customFormat="1" ht="15" customHeight="1" x14ac:dyDescent="0.25">
      <c r="A63" s="309"/>
      <c r="B63" s="310"/>
      <c r="C63" s="310"/>
      <c r="D63" s="310"/>
      <c r="E63" s="310"/>
      <c r="F63" s="310"/>
      <c r="G63" s="335"/>
      <c r="H63" s="176"/>
      <c r="I63" s="175"/>
      <c r="J63" s="184"/>
      <c r="K63" s="97"/>
      <c r="L63" s="129"/>
      <c r="M63" s="97"/>
      <c r="N63" s="129"/>
      <c r="O63" s="184"/>
      <c r="P63" s="176"/>
      <c r="Q63" s="97"/>
      <c r="R63" s="129"/>
      <c r="S63" s="130"/>
      <c r="T63" s="97"/>
      <c r="U63" s="129"/>
      <c r="V63" s="129"/>
      <c r="W63" s="97"/>
      <c r="X63" s="129"/>
      <c r="Y63" s="130"/>
    </row>
    <row r="64" spans="1:25" s="144" customFormat="1" ht="15" customHeight="1" x14ac:dyDescent="0.25">
      <c r="A64" s="309"/>
      <c r="B64" s="310"/>
      <c r="C64" s="310"/>
      <c r="D64" s="310"/>
      <c r="E64" s="310"/>
      <c r="F64" s="310"/>
      <c r="G64" s="335"/>
      <c r="H64" s="176"/>
      <c r="I64" s="175"/>
      <c r="J64" s="184"/>
      <c r="K64" s="97"/>
      <c r="L64" s="129"/>
      <c r="M64" s="97"/>
      <c r="N64" s="129"/>
      <c r="O64" s="184"/>
      <c r="P64" s="176"/>
      <c r="Q64" s="97"/>
      <c r="R64" s="129"/>
      <c r="S64" s="130"/>
      <c r="T64" s="97"/>
      <c r="U64" s="129"/>
      <c r="V64" s="129"/>
      <c r="W64" s="97"/>
      <c r="X64" s="129"/>
      <c r="Y64" s="130"/>
    </row>
  </sheetData>
  <sheetProtection algorithmName="SHA-512" hashValue="HCW4fSlCFM23pp6UDARx2PnokShVmZ/d3ydWXsBy7ihqibv+UiDo0lb0S/DvnMDCIpi2bgWHyyaFB3vhHdTmxQ==" saltValue="goD0NFf5fqwvTkRAqjzC1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row>
    <row r="2" spans="1:99" ht="18" customHeight="1" x14ac:dyDescent="0.25">
      <c r="A2" s="56"/>
      <c r="B2" s="461" t="s">
        <v>372</v>
      </c>
      <c r="C2" s="461"/>
      <c r="D2" s="461"/>
      <c r="E2" s="461"/>
      <c r="F2" s="461"/>
      <c r="G2" s="461"/>
      <c r="H2" s="461"/>
      <c r="I2" s="461"/>
      <c r="J2" s="429" t="s">
        <v>15</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row>
    <row r="3" spans="1:99" ht="18.75" customHeight="1" x14ac:dyDescent="0.25">
      <c r="A3" s="56"/>
      <c r="B3" s="461"/>
      <c r="C3" s="461"/>
      <c r="D3" s="461"/>
      <c r="E3" s="461"/>
      <c r="F3" s="461"/>
      <c r="G3" s="461"/>
      <c r="H3" s="461"/>
      <c r="I3" s="461"/>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row>
    <row r="4" spans="1:99" ht="15" customHeight="1" x14ac:dyDescent="0.25">
      <c r="A4" s="56"/>
      <c r="B4" s="461"/>
      <c r="C4" s="461"/>
      <c r="D4" s="461"/>
      <c r="E4" s="461"/>
      <c r="F4" s="461"/>
      <c r="G4" s="461"/>
      <c r="H4" s="461"/>
      <c r="I4" s="461"/>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row>
    <row r="5" spans="1:99"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row>
    <row r="6" spans="1:99" ht="15" customHeight="1" x14ac:dyDescent="0.25">
      <c r="A6" s="56"/>
      <c r="B6" s="376" t="s">
        <v>231</v>
      </c>
      <c r="C6" s="376"/>
      <c r="D6" s="377"/>
      <c r="E6" s="414" t="s">
        <v>373</v>
      </c>
      <c r="F6" s="415"/>
      <c r="G6" s="415"/>
      <c r="H6" s="415"/>
      <c r="I6" s="416"/>
      <c r="J6" s="425" t="e">
        <f>IF(AND(' RIESGOS DE GESTION'!#REF!="Muy Alta",' RIESGOS DE GESTION'!#REF!="Leve"),CONCATENATE("R",' RIESGOS DE GESTION'!#REF!),"")</f>
        <v>#REF!</v>
      </c>
      <c r="K6" s="426"/>
      <c r="L6" s="426" t="e">
        <f>IF(AND(' RIESGOS DE GESTION'!#REF!="Muy Alta",' RIESGOS DE GESTION'!#REF!="Leve"),CONCATENATE("R",' RIESGOS DE GESTION'!#REF!),"")</f>
        <v>#REF!</v>
      </c>
      <c r="M6" s="426"/>
      <c r="N6" s="426" t="e">
        <f>IF(AND(' RIESGOS DE GESTION'!#REF!="Muy Alta",' RIESGOS DE GESTION'!#REF!="Leve"),CONCATENATE("R",' RIESGOS DE GESTION'!#REF!),"")</f>
        <v>#REF!</v>
      </c>
      <c r="O6" s="428"/>
      <c r="P6" s="425" t="e">
        <f>IF(AND(' RIESGOS DE GESTION'!#REF!="Muy Alta",' RIESGOS DE GESTION'!#REF!="Menor"),CONCATENATE("R",' RIESGOS DE GESTION'!#REF!),"")</f>
        <v>#REF!</v>
      </c>
      <c r="Q6" s="426"/>
      <c r="R6" s="426" t="e">
        <f>IF(AND(' RIESGOS DE GESTION'!#REF!="Muy Alta",' RIESGOS DE GESTION'!#REF!="Menor"),CONCATENATE("R",' RIESGOS DE GESTION'!#REF!),"")</f>
        <v>#REF!</v>
      </c>
      <c r="S6" s="426"/>
      <c r="T6" s="426" t="e">
        <f>IF(AND(' RIESGOS DE GESTION'!#REF!="Muy Alta",' RIESGOS DE GESTION'!#REF!="Menor"),CONCATENATE("R",' RIESGOS DE GESTION'!#REF!),"")</f>
        <v>#REF!</v>
      </c>
      <c r="U6" s="428"/>
      <c r="V6" s="425" t="e">
        <f>IF(AND(' RIESGOS DE GESTION'!#REF!="Muy Alta",' RIESGOS DE GESTION'!#REF!="Moderado"),CONCATENATE("R",' RIESGOS DE GESTION'!#REF!),"")</f>
        <v>#REF!</v>
      </c>
      <c r="W6" s="426"/>
      <c r="X6" s="426" t="e">
        <f>IF(AND(' RIESGOS DE GESTION'!#REF!="Muy Alta",' RIESGOS DE GESTION'!#REF!="Moderado"),CONCATENATE("R",' RIESGOS DE GESTION'!#REF!),"")</f>
        <v>#REF!</v>
      </c>
      <c r="Y6" s="426"/>
      <c r="Z6" s="426" t="e">
        <f>IF(AND(' RIESGOS DE GESTION'!#REF!="Muy Alta",' RIESGOS DE GESTION'!#REF!="Moderado"),CONCATENATE("R",' RIESGOS DE GESTION'!#REF!),"")</f>
        <v>#REF!</v>
      </c>
      <c r="AA6" s="428"/>
      <c r="AB6" s="425" t="e">
        <f>IF(AND(' RIESGOS DE GESTION'!#REF!="Muy Alta",' RIESGOS DE GESTION'!#REF!="Mayor"),CONCATENATE("R",' RIESGOS DE GESTION'!#REF!),"")</f>
        <v>#REF!</v>
      </c>
      <c r="AC6" s="426"/>
      <c r="AD6" s="426" t="e">
        <f>IF(AND(' RIESGOS DE GESTION'!#REF!="Muy Alta",' RIESGOS DE GESTION'!#REF!="Mayor"),CONCATENATE("R",' RIESGOS DE GESTION'!#REF!),"")</f>
        <v>#REF!</v>
      </c>
      <c r="AE6" s="426"/>
      <c r="AF6" s="426" t="e">
        <f>IF(AND(' RIESGOS DE GESTION'!#REF!="Muy Alta",' RIESGOS DE GESTION'!#REF!="Mayor"),CONCATENATE("R",' RIESGOS DE GESTION'!#REF!),"")</f>
        <v>#REF!</v>
      </c>
      <c r="AG6" s="428"/>
      <c r="AH6" s="440" t="e">
        <f>IF(AND(' RIESGOS DE GESTION'!#REF!="Muy Alta",' RIESGOS DE GESTION'!#REF!="Catastrófico"),CONCATENATE("R",' RIESGOS DE GESTION'!#REF!),"")</f>
        <v>#REF!</v>
      </c>
      <c r="AI6" s="441"/>
      <c r="AJ6" s="441" t="e">
        <f>IF(AND(' RIESGOS DE GESTION'!#REF!="Muy Alta",' RIESGOS DE GESTION'!#REF!="Catastrófico"),CONCATENATE("R",' RIESGOS DE GESTION'!#REF!),"")</f>
        <v>#REF!</v>
      </c>
      <c r="AK6" s="441"/>
      <c r="AL6" s="441" t="e">
        <f>IF(AND(' RIESGOS DE GESTION'!#REF!="Muy Alta",' RIESGOS DE GESTION'!#REF!="Catastrófico"),CONCATENATE("R",' RIESGOS DE GESTION'!#REF!),"")</f>
        <v>#REF!</v>
      </c>
      <c r="AM6" s="442"/>
      <c r="AO6" s="378" t="s">
        <v>374</v>
      </c>
      <c r="AP6" s="379"/>
      <c r="AQ6" s="379"/>
      <c r="AR6" s="379"/>
      <c r="AS6" s="379"/>
      <c r="AT6" s="380"/>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row>
    <row r="7" spans="1:99" ht="15" customHeight="1" x14ac:dyDescent="0.25">
      <c r="A7" s="56"/>
      <c r="B7" s="376"/>
      <c r="C7" s="376"/>
      <c r="D7" s="377"/>
      <c r="E7" s="417"/>
      <c r="F7" s="418"/>
      <c r="G7" s="418"/>
      <c r="H7" s="418"/>
      <c r="I7" s="419"/>
      <c r="J7" s="427"/>
      <c r="K7" s="423"/>
      <c r="L7" s="423"/>
      <c r="M7" s="423"/>
      <c r="N7" s="423"/>
      <c r="O7" s="424"/>
      <c r="P7" s="427"/>
      <c r="Q7" s="423"/>
      <c r="R7" s="423"/>
      <c r="S7" s="423"/>
      <c r="T7" s="423"/>
      <c r="U7" s="424"/>
      <c r="V7" s="427"/>
      <c r="W7" s="423"/>
      <c r="X7" s="423"/>
      <c r="Y7" s="423"/>
      <c r="Z7" s="423"/>
      <c r="AA7" s="424"/>
      <c r="AB7" s="427"/>
      <c r="AC7" s="423"/>
      <c r="AD7" s="423"/>
      <c r="AE7" s="423"/>
      <c r="AF7" s="423"/>
      <c r="AG7" s="424"/>
      <c r="AH7" s="434"/>
      <c r="AI7" s="435"/>
      <c r="AJ7" s="435"/>
      <c r="AK7" s="435"/>
      <c r="AL7" s="435"/>
      <c r="AM7" s="436"/>
      <c r="AN7" s="56"/>
      <c r="AO7" s="381"/>
      <c r="AP7" s="382"/>
      <c r="AQ7" s="382"/>
      <c r="AR7" s="382"/>
      <c r="AS7" s="382"/>
      <c r="AT7" s="383"/>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row>
    <row r="8" spans="1:99" ht="15" customHeight="1" x14ac:dyDescent="0.25">
      <c r="A8" s="56"/>
      <c r="B8" s="376"/>
      <c r="C8" s="376"/>
      <c r="D8" s="377"/>
      <c r="E8" s="417"/>
      <c r="F8" s="418"/>
      <c r="G8" s="418"/>
      <c r="H8" s="418"/>
      <c r="I8" s="419"/>
      <c r="J8" s="427" t="e">
        <f>IF(AND(' RIESGOS DE GESTION'!#REF!="Muy Alta",' RIESGOS DE GESTION'!#REF!="Leve"),CONCATENATE("R",' RIESGOS DE GESTION'!#REF!),"")</f>
        <v>#REF!</v>
      </c>
      <c r="K8" s="423"/>
      <c r="L8" s="423" t="e">
        <f>IF(AND(' RIESGOS DE GESTION'!#REF!="Muy Alta",' RIESGOS DE GESTION'!#REF!="Leve"),CONCATENATE("R",' RIESGOS DE GESTION'!#REF!),"")</f>
        <v>#REF!</v>
      </c>
      <c r="M8" s="423"/>
      <c r="N8" s="423" t="e">
        <f>IF(AND(' RIESGOS DE GESTION'!#REF!="Muy Alta",' RIESGOS DE GESTION'!#REF!="Leve"),CONCATENATE("R",' RIESGOS DE GESTION'!#REF!),"")</f>
        <v>#REF!</v>
      </c>
      <c r="O8" s="424"/>
      <c r="P8" s="427" t="e">
        <f>IF(AND(' RIESGOS DE GESTION'!#REF!="Muy Alta",' RIESGOS DE GESTION'!#REF!="Menor"),CONCATENATE("R",' RIESGOS DE GESTION'!#REF!),"")</f>
        <v>#REF!</v>
      </c>
      <c r="Q8" s="423"/>
      <c r="R8" s="423" t="e">
        <f>IF(AND(' RIESGOS DE GESTION'!#REF!="Muy Alta",' RIESGOS DE GESTION'!#REF!="Menor"),CONCATENATE("R",' RIESGOS DE GESTION'!#REF!),"")</f>
        <v>#REF!</v>
      </c>
      <c r="S8" s="423"/>
      <c r="T8" s="423" t="e">
        <f>IF(AND(' RIESGOS DE GESTION'!#REF!="Muy Alta",' RIESGOS DE GESTION'!#REF!="Menor"),CONCATENATE("R",' RIESGOS DE GESTION'!#REF!),"")</f>
        <v>#REF!</v>
      </c>
      <c r="U8" s="424"/>
      <c r="V8" s="427" t="e">
        <f>IF(AND(' RIESGOS DE GESTION'!#REF!="Muy Alta",' RIESGOS DE GESTION'!#REF!="Moderado"),CONCATENATE("R",' RIESGOS DE GESTION'!#REF!),"")</f>
        <v>#REF!</v>
      </c>
      <c r="W8" s="423"/>
      <c r="X8" s="423" t="e">
        <f>IF(AND(' RIESGOS DE GESTION'!#REF!="Muy Alta",' RIESGOS DE GESTION'!#REF!="Moderado"),CONCATENATE("R",' RIESGOS DE GESTION'!#REF!),"")</f>
        <v>#REF!</v>
      </c>
      <c r="Y8" s="423"/>
      <c r="Z8" s="423" t="e">
        <f>IF(AND(' RIESGOS DE GESTION'!#REF!="Muy Alta",' RIESGOS DE GESTION'!#REF!="Moderado"),CONCATENATE("R",' RIESGOS DE GESTION'!#REF!),"")</f>
        <v>#REF!</v>
      </c>
      <c r="AA8" s="424"/>
      <c r="AB8" s="427" t="e">
        <f>IF(AND(' RIESGOS DE GESTION'!#REF!="Muy Alta",' RIESGOS DE GESTION'!#REF!="Mayor"),CONCATENATE("R",' RIESGOS DE GESTION'!#REF!),"")</f>
        <v>#REF!</v>
      </c>
      <c r="AC8" s="423"/>
      <c r="AD8" s="423" t="e">
        <f>IF(AND(' RIESGOS DE GESTION'!#REF!="Muy Alta",' RIESGOS DE GESTION'!#REF!="Mayor"),CONCATENATE("R",' RIESGOS DE GESTION'!#REF!),"")</f>
        <v>#REF!</v>
      </c>
      <c r="AE8" s="423"/>
      <c r="AF8" s="423" t="e">
        <f>IF(AND(' RIESGOS DE GESTION'!#REF!="Muy Alta",' RIESGOS DE GESTION'!#REF!="Mayor"),CONCATENATE("R",' RIESGOS DE GESTION'!#REF!),"")</f>
        <v>#REF!</v>
      </c>
      <c r="AG8" s="424"/>
      <c r="AH8" s="434" t="e">
        <f>IF(AND(' RIESGOS DE GESTION'!#REF!="Muy Alta",' RIESGOS DE GESTION'!#REF!="Catastrófico"),CONCATENATE("R",' RIESGOS DE GESTION'!#REF!),"")</f>
        <v>#REF!</v>
      </c>
      <c r="AI8" s="435"/>
      <c r="AJ8" s="435" t="e">
        <f>IF(AND(' RIESGOS DE GESTION'!#REF!="Muy Alta",' RIESGOS DE GESTION'!#REF!="Catastrófico"),CONCATENATE("R",' RIESGOS DE GESTION'!#REF!),"")</f>
        <v>#REF!</v>
      </c>
      <c r="AK8" s="435"/>
      <c r="AL8" s="435" t="e">
        <f>IF(AND(' RIESGOS DE GESTION'!#REF!="Muy Alta",' RIESGOS DE GESTION'!#REF!="Catastrófico"),CONCATENATE("R",' RIESGOS DE GESTION'!#REF!),"")</f>
        <v>#REF!</v>
      </c>
      <c r="AM8" s="436"/>
      <c r="AN8" s="56"/>
      <c r="AO8" s="381"/>
      <c r="AP8" s="382"/>
      <c r="AQ8" s="382"/>
      <c r="AR8" s="382"/>
      <c r="AS8" s="382"/>
      <c r="AT8" s="383"/>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row>
    <row r="9" spans="1:99" ht="15" customHeight="1" x14ac:dyDescent="0.25">
      <c r="A9" s="56"/>
      <c r="B9" s="376"/>
      <c r="C9" s="376"/>
      <c r="D9" s="377"/>
      <c r="E9" s="417"/>
      <c r="F9" s="418"/>
      <c r="G9" s="418"/>
      <c r="H9" s="418"/>
      <c r="I9" s="419"/>
      <c r="J9" s="427"/>
      <c r="K9" s="423"/>
      <c r="L9" s="423"/>
      <c r="M9" s="423"/>
      <c r="N9" s="423"/>
      <c r="O9" s="424"/>
      <c r="P9" s="427"/>
      <c r="Q9" s="423"/>
      <c r="R9" s="423"/>
      <c r="S9" s="423"/>
      <c r="T9" s="423"/>
      <c r="U9" s="424"/>
      <c r="V9" s="427"/>
      <c r="W9" s="423"/>
      <c r="X9" s="423"/>
      <c r="Y9" s="423"/>
      <c r="Z9" s="423"/>
      <c r="AA9" s="424"/>
      <c r="AB9" s="427"/>
      <c r="AC9" s="423"/>
      <c r="AD9" s="423"/>
      <c r="AE9" s="423"/>
      <c r="AF9" s="423"/>
      <c r="AG9" s="424"/>
      <c r="AH9" s="434"/>
      <c r="AI9" s="435"/>
      <c r="AJ9" s="435"/>
      <c r="AK9" s="435"/>
      <c r="AL9" s="435"/>
      <c r="AM9" s="436"/>
      <c r="AN9" s="56"/>
      <c r="AO9" s="381"/>
      <c r="AP9" s="382"/>
      <c r="AQ9" s="382"/>
      <c r="AR9" s="382"/>
      <c r="AS9" s="382"/>
      <c r="AT9" s="383"/>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row>
    <row r="10" spans="1:99" ht="15" customHeight="1" x14ac:dyDescent="0.25">
      <c r="A10" s="56"/>
      <c r="B10" s="376"/>
      <c r="C10" s="376"/>
      <c r="D10" s="377"/>
      <c r="E10" s="417"/>
      <c r="F10" s="418"/>
      <c r="G10" s="418"/>
      <c r="H10" s="418"/>
      <c r="I10" s="419"/>
      <c r="J10" s="427" t="e">
        <f>IF(AND(' RIESGOS DE GESTION'!#REF!="Muy Alta",' RIESGOS DE GESTION'!#REF!="Leve"),CONCATENATE("R",' RIESGOS DE GESTION'!#REF!),"")</f>
        <v>#REF!</v>
      </c>
      <c r="K10" s="423"/>
      <c r="L10" s="423" t="e">
        <f>IF(AND(' RIESGOS DE GESTION'!#REF!="Muy Alta",' RIESGOS DE GESTION'!#REF!="Leve"),CONCATENATE("R",' RIESGOS DE GESTION'!#REF!),"")</f>
        <v>#REF!</v>
      </c>
      <c r="M10" s="423"/>
      <c r="N10" s="423" t="e">
        <f>IF(AND(' RIESGOS DE GESTION'!#REF!="Muy Alta",' RIESGOS DE GESTION'!#REF!="Leve"),CONCATENATE("R",' RIESGOS DE GESTION'!#REF!),"")</f>
        <v>#REF!</v>
      </c>
      <c r="O10" s="424"/>
      <c r="P10" s="427" t="e">
        <f>IF(AND(' RIESGOS DE GESTION'!#REF!="Muy Alta",' RIESGOS DE GESTION'!#REF!="Menor"),CONCATENATE("R",' RIESGOS DE GESTION'!#REF!),"")</f>
        <v>#REF!</v>
      </c>
      <c r="Q10" s="423"/>
      <c r="R10" s="423" t="e">
        <f>IF(AND(' RIESGOS DE GESTION'!#REF!="Muy Alta",' RIESGOS DE GESTION'!#REF!="Menor"),CONCATENATE("R",' RIESGOS DE GESTION'!#REF!),"")</f>
        <v>#REF!</v>
      </c>
      <c r="S10" s="423"/>
      <c r="T10" s="423" t="e">
        <f>IF(AND(' RIESGOS DE GESTION'!#REF!="Muy Alta",' RIESGOS DE GESTION'!#REF!="Menor"),CONCATENATE("R",' RIESGOS DE GESTION'!#REF!),"")</f>
        <v>#REF!</v>
      </c>
      <c r="U10" s="424"/>
      <c r="V10" s="427" t="e">
        <f>IF(AND(' RIESGOS DE GESTION'!#REF!="Muy Alta",' RIESGOS DE GESTION'!#REF!="Moderado"),CONCATENATE("R",' RIESGOS DE GESTION'!#REF!),"")</f>
        <v>#REF!</v>
      </c>
      <c r="W10" s="423"/>
      <c r="X10" s="423" t="e">
        <f>IF(AND(' RIESGOS DE GESTION'!#REF!="Muy Alta",' RIESGOS DE GESTION'!#REF!="Moderado"),CONCATENATE("R",' RIESGOS DE GESTION'!#REF!),"")</f>
        <v>#REF!</v>
      </c>
      <c r="Y10" s="423"/>
      <c r="Z10" s="423" t="e">
        <f>IF(AND(' RIESGOS DE GESTION'!#REF!="Muy Alta",' RIESGOS DE GESTION'!#REF!="Moderado"),CONCATENATE("R",' RIESGOS DE GESTION'!#REF!),"")</f>
        <v>#REF!</v>
      </c>
      <c r="AA10" s="424"/>
      <c r="AB10" s="427" t="e">
        <f>IF(AND(' RIESGOS DE GESTION'!#REF!="Muy Alta",' RIESGOS DE GESTION'!#REF!="Mayor"),CONCATENATE("R",' RIESGOS DE GESTION'!#REF!),"")</f>
        <v>#REF!</v>
      </c>
      <c r="AC10" s="423"/>
      <c r="AD10" s="423" t="e">
        <f>IF(AND(' RIESGOS DE GESTION'!#REF!="Muy Alta",' RIESGOS DE GESTION'!#REF!="Mayor"),CONCATENATE("R",' RIESGOS DE GESTION'!#REF!),"")</f>
        <v>#REF!</v>
      </c>
      <c r="AE10" s="423"/>
      <c r="AF10" s="423" t="e">
        <f>IF(AND(' RIESGOS DE GESTION'!#REF!="Muy Alta",' RIESGOS DE GESTION'!#REF!="Mayor"),CONCATENATE("R",' RIESGOS DE GESTION'!#REF!),"")</f>
        <v>#REF!</v>
      </c>
      <c r="AG10" s="424"/>
      <c r="AH10" s="434" t="e">
        <f>IF(AND(' RIESGOS DE GESTION'!#REF!="Muy Alta",' RIESGOS DE GESTION'!#REF!="Catastrófico"),CONCATENATE("R",' RIESGOS DE GESTION'!#REF!),"")</f>
        <v>#REF!</v>
      </c>
      <c r="AI10" s="435"/>
      <c r="AJ10" s="435" t="e">
        <f>IF(AND(' RIESGOS DE GESTION'!#REF!="Muy Alta",' RIESGOS DE GESTION'!#REF!="Catastrófico"),CONCATENATE("R",' RIESGOS DE GESTION'!#REF!),"")</f>
        <v>#REF!</v>
      </c>
      <c r="AK10" s="435"/>
      <c r="AL10" s="435" t="e">
        <f>IF(AND(' RIESGOS DE GESTION'!#REF!="Muy Alta",' RIESGOS DE GESTION'!#REF!="Catastrófico"),CONCATENATE("R",' RIESGOS DE GESTION'!#REF!),"")</f>
        <v>#REF!</v>
      </c>
      <c r="AM10" s="436"/>
      <c r="AN10" s="56"/>
      <c r="AO10" s="381"/>
      <c r="AP10" s="382"/>
      <c r="AQ10" s="382"/>
      <c r="AR10" s="382"/>
      <c r="AS10" s="382"/>
      <c r="AT10" s="383"/>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row>
    <row r="11" spans="1:99" ht="15" customHeight="1" x14ac:dyDescent="0.25">
      <c r="A11" s="56"/>
      <c r="B11" s="376"/>
      <c r="C11" s="376"/>
      <c r="D11" s="377"/>
      <c r="E11" s="417"/>
      <c r="F11" s="418"/>
      <c r="G11" s="418"/>
      <c r="H11" s="418"/>
      <c r="I11" s="419"/>
      <c r="J11" s="427"/>
      <c r="K11" s="423"/>
      <c r="L11" s="423"/>
      <c r="M11" s="423"/>
      <c r="N11" s="423"/>
      <c r="O11" s="424"/>
      <c r="P11" s="427"/>
      <c r="Q11" s="423"/>
      <c r="R11" s="423"/>
      <c r="S11" s="423"/>
      <c r="T11" s="423"/>
      <c r="U11" s="424"/>
      <c r="V11" s="427"/>
      <c r="W11" s="423"/>
      <c r="X11" s="423"/>
      <c r="Y11" s="423"/>
      <c r="Z11" s="423"/>
      <c r="AA11" s="424"/>
      <c r="AB11" s="427"/>
      <c r="AC11" s="423"/>
      <c r="AD11" s="423"/>
      <c r="AE11" s="423"/>
      <c r="AF11" s="423"/>
      <c r="AG11" s="424"/>
      <c r="AH11" s="434"/>
      <c r="AI11" s="435"/>
      <c r="AJ11" s="435"/>
      <c r="AK11" s="435"/>
      <c r="AL11" s="435"/>
      <c r="AM11" s="436"/>
      <c r="AN11" s="56"/>
      <c r="AO11" s="381"/>
      <c r="AP11" s="382"/>
      <c r="AQ11" s="382"/>
      <c r="AR11" s="382"/>
      <c r="AS11" s="382"/>
      <c r="AT11" s="383"/>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row>
    <row r="12" spans="1:99" ht="15" customHeight="1" x14ac:dyDescent="0.25">
      <c r="A12" s="56"/>
      <c r="B12" s="376"/>
      <c r="C12" s="376"/>
      <c r="D12" s="377"/>
      <c r="E12" s="417"/>
      <c r="F12" s="418"/>
      <c r="G12" s="418"/>
      <c r="H12" s="418"/>
      <c r="I12" s="419"/>
      <c r="J12" s="427" t="e">
        <f>IF(AND(' RIESGOS DE GESTION'!#REF!="Muy Alta",' RIESGOS DE GESTION'!#REF!="Leve"),CONCATENATE("R",' RIESGOS DE GESTION'!#REF!),"")</f>
        <v>#REF!</v>
      </c>
      <c r="K12" s="423"/>
      <c r="L12" s="423" t="e">
        <f>IF(AND(' RIESGOS DE GESTION'!#REF!="Muy Alta",' RIESGOS DE GESTION'!#REF!="Leve"),CONCATENATE("R",' RIESGOS DE GESTION'!#REF!),"")</f>
        <v>#REF!</v>
      </c>
      <c r="M12" s="423"/>
      <c r="N12" s="423" t="e">
        <f>IF(AND(' RIESGOS DE GESTION'!#REF!="Muy Alta",' RIESGOS DE GESTION'!#REF!="Leve"),CONCATENATE("R",' RIESGOS DE GESTION'!#REF!),"")</f>
        <v>#REF!</v>
      </c>
      <c r="O12" s="424"/>
      <c r="P12" s="427" t="e">
        <f>IF(AND(' RIESGOS DE GESTION'!#REF!="Muy Alta",' RIESGOS DE GESTION'!#REF!="Menor"),CONCATENATE("R",' RIESGOS DE GESTION'!#REF!),"")</f>
        <v>#REF!</v>
      </c>
      <c r="Q12" s="423"/>
      <c r="R12" s="423" t="e">
        <f>IF(AND(' RIESGOS DE GESTION'!#REF!="Muy Alta",' RIESGOS DE GESTION'!#REF!="Menor"),CONCATENATE("R",' RIESGOS DE GESTION'!#REF!),"")</f>
        <v>#REF!</v>
      </c>
      <c r="S12" s="423"/>
      <c r="T12" s="423" t="e">
        <f>IF(AND(' RIESGOS DE GESTION'!#REF!="Muy Alta",' RIESGOS DE GESTION'!#REF!="Menor"),CONCATENATE("R",' RIESGOS DE GESTION'!#REF!),"")</f>
        <v>#REF!</v>
      </c>
      <c r="U12" s="424"/>
      <c r="V12" s="427" t="e">
        <f>IF(AND(' RIESGOS DE GESTION'!#REF!="Muy Alta",' RIESGOS DE GESTION'!#REF!="Moderado"),CONCATENATE("R",' RIESGOS DE GESTION'!#REF!),"")</f>
        <v>#REF!</v>
      </c>
      <c r="W12" s="423"/>
      <c r="X12" s="423" t="e">
        <f>IF(AND(' RIESGOS DE GESTION'!#REF!="Muy Alta",' RIESGOS DE GESTION'!#REF!="Moderado"),CONCATENATE("R",' RIESGOS DE GESTION'!#REF!),"")</f>
        <v>#REF!</v>
      </c>
      <c r="Y12" s="423"/>
      <c r="Z12" s="423" t="e">
        <f>IF(AND(' RIESGOS DE GESTION'!#REF!="Muy Alta",' RIESGOS DE GESTION'!#REF!="Moderado"),CONCATENATE("R",' RIESGOS DE GESTION'!#REF!),"")</f>
        <v>#REF!</v>
      </c>
      <c r="AA12" s="424"/>
      <c r="AB12" s="427" t="e">
        <f>IF(AND(' RIESGOS DE GESTION'!#REF!="Muy Alta",' RIESGOS DE GESTION'!#REF!="Mayor"),CONCATENATE("R",' RIESGOS DE GESTION'!#REF!),"")</f>
        <v>#REF!</v>
      </c>
      <c r="AC12" s="423"/>
      <c r="AD12" s="423" t="e">
        <f>IF(AND(' RIESGOS DE GESTION'!#REF!="Muy Alta",' RIESGOS DE GESTION'!#REF!="Mayor"),CONCATENATE("R",' RIESGOS DE GESTION'!#REF!),"")</f>
        <v>#REF!</v>
      </c>
      <c r="AE12" s="423"/>
      <c r="AF12" s="423" t="e">
        <f>IF(AND(' RIESGOS DE GESTION'!#REF!="Muy Alta",' RIESGOS DE GESTION'!#REF!="Mayor"),CONCATENATE("R",' RIESGOS DE GESTION'!#REF!),"")</f>
        <v>#REF!</v>
      </c>
      <c r="AG12" s="424"/>
      <c r="AH12" s="434" t="e">
        <f>IF(AND(' RIESGOS DE GESTION'!#REF!="Muy Alta",' RIESGOS DE GESTION'!#REF!="Catastrófico"),CONCATENATE("R",' RIESGOS DE GESTION'!#REF!),"")</f>
        <v>#REF!</v>
      </c>
      <c r="AI12" s="435"/>
      <c r="AJ12" s="435" t="e">
        <f>IF(AND(' RIESGOS DE GESTION'!#REF!="Muy Alta",' RIESGOS DE GESTION'!#REF!="Catastrófico"),CONCATENATE("R",' RIESGOS DE GESTION'!#REF!),"")</f>
        <v>#REF!</v>
      </c>
      <c r="AK12" s="435"/>
      <c r="AL12" s="435" t="e">
        <f>IF(AND(' RIESGOS DE GESTION'!#REF!="Muy Alta",' RIESGOS DE GESTION'!#REF!="Catastrófico"),CONCATENATE("R",' RIESGOS DE GESTION'!#REF!),"")</f>
        <v>#REF!</v>
      </c>
      <c r="AM12" s="436"/>
      <c r="AN12" s="56"/>
      <c r="AO12" s="381"/>
      <c r="AP12" s="382"/>
      <c r="AQ12" s="382"/>
      <c r="AR12" s="382"/>
      <c r="AS12" s="382"/>
      <c r="AT12" s="383"/>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row>
    <row r="13" spans="1:99" ht="15.75" customHeight="1" thickBot="1" x14ac:dyDescent="0.3">
      <c r="A13" s="56"/>
      <c r="B13" s="376"/>
      <c r="C13" s="376"/>
      <c r="D13" s="377"/>
      <c r="E13" s="420"/>
      <c r="F13" s="421"/>
      <c r="G13" s="421"/>
      <c r="H13" s="421"/>
      <c r="I13" s="422"/>
      <c r="J13" s="427"/>
      <c r="K13" s="423"/>
      <c r="L13" s="423"/>
      <c r="M13" s="423"/>
      <c r="N13" s="423"/>
      <c r="O13" s="424"/>
      <c r="P13" s="427"/>
      <c r="Q13" s="423"/>
      <c r="R13" s="423"/>
      <c r="S13" s="423"/>
      <c r="T13" s="423"/>
      <c r="U13" s="424"/>
      <c r="V13" s="427"/>
      <c r="W13" s="423"/>
      <c r="X13" s="423"/>
      <c r="Y13" s="423"/>
      <c r="Z13" s="423"/>
      <c r="AA13" s="424"/>
      <c r="AB13" s="427"/>
      <c r="AC13" s="423"/>
      <c r="AD13" s="423"/>
      <c r="AE13" s="423"/>
      <c r="AF13" s="423"/>
      <c r="AG13" s="424"/>
      <c r="AH13" s="437"/>
      <c r="AI13" s="438"/>
      <c r="AJ13" s="438"/>
      <c r="AK13" s="438"/>
      <c r="AL13" s="438"/>
      <c r="AM13" s="439"/>
      <c r="AN13" s="56"/>
      <c r="AO13" s="384"/>
      <c r="AP13" s="385"/>
      <c r="AQ13" s="385"/>
      <c r="AR13" s="385"/>
      <c r="AS13" s="385"/>
      <c r="AT13" s="38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row>
    <row r="14" spans="1:99" ht="15" customHeight="1" x14ac:dyDescent="0.25">
      <c r="A14" s="56"/>
      <c r="B14" s="376"/>
      <c r="C14" s="376"/>
      <c r="D14" s="377"/>
      <c r="E14" s="414" t="s">
        <v>375</v>
      </c>
      <c r="F14" s="415"/>
      <c r="G14" s="415"/>
      <c r="H14" s="415"/>
      <c r="I14" s="415"/>
      <c r="J14" s="449" t="e">
        <f>IF(AND(' RIESGOS DE GESTION'!#REF!="Alta",' RIESGOS DE GESTION'!#REF!="Leve"),CONCATENATE("R",' RIESGOS DE GESTION'!#REF!),"")</f>
        <v>#REF!</v>
      </c>
      <c r="K14" s="450"/>
      <c r="L14" s="450" t="e">
        <f>IF(AND(' RIESGOS DE GESTION'!#REF!="Alta",' RIESGOS DE GESTION'!#REF!="Leve"),CONCATENATE("R",' RIESGOS DE GESTION'!#REF!),"")</f>
        <v>#REF!</v>
      </c>
      <c r="M14" s="450"/>
      <c r="N14" s="450" t="e">
        <f>IF(AND(' RIESGOS DE GESTION'!#REF!="Alta",' RIESGOS DE GESTION'!#REF!="Leve"),CONCATENATE("R",' RIESGOS DE GESTION'!#REF!),"")</f>
        <v>#REF!</v>
      </c>
      <c r="O14" s="451"/>
      <c r="P14" s="449" t="e">
        <f>IF(AND(' RIESGOS DE GESTION'!#REF!="Alta",' RIESGOS DE GESTION'!#REF!="Menor"),CONCATENATE("R",' RIESGOS DE GESTION'!#REF!),"")</f>
        <v>#REF!</v>
      </c>
      <c r="Q14" s="450"/>
      <c r="R14" s="450" t="e">
        <f>IF(AND(' RIESGOS DE GESTION'!#REF!="Alta",' RIESGOS DE GESTION'!#REF!="Menor"),CONCATENATE("R",' RIESGOS DE GESTION'!#REF!),"")</f>
        <v>#REF!</v>
      </c>
      <c r="S14" s="450"/>
      <c r="T14" s="450" t="e">
        <f>IF(AND(' RIESGOS DE GESTION'!#REF!="Alta",' RIESGOS DE GESTION'!#REF!="Menor"),CONCATENATE("R",' RIESGOS DE GESTION'!#REF!),"")</f>
        <v>#REF!</v>
      </c>
      <c r="U14" s="451"/>
      <c r="V14" s="425" t="e">
        <f>IF(AND(' RIESGOS DE GESTION'!#REF!="Alta",' RIESGOS DE GESTION'!#REF!="Moderado"),CONCATENATE("R",' RIESGOS DE GESTION'!#REF!),"")</f>
        <v>#REF!</v>
      </c>
      <c r="W14" s="426"/>
      <c r="X14" s="426" t="e">
        <f>IF(AND(' RIESGOS DE GESTION'!#REF!="Alta",' RIESGOS DE GESTION'!#REF!="Moderado"),CONCATENATE("R",' RIESGOS DE GESTION'!#REF!),"")</f>
        <v>#REF!</v>
      </c>
      <c r="Y14" s="426"/>
      <c r="Z14" s="426" t="e">
        <f>IF(AND(' RIESGOS DE GESTION'!#REF!="Alta",' RIESGOS DE GESTION'!#REF!="Moderado"),CONCATENATE("R",' RIESGOS DE GESTION'!#REF!),"")</f>
        <v>#REF!</v>
      </c>
      <c r="AA14" s="428"/>
      <c r="AB14" s="425" t="e">
        <f>IF(AND(' RIESGOS DE GESTION'!#REF!="Alta",' RIESGOS DE GESTION'!#REF!="Mayor"),CONCATENATE("R",' RIESGOS DE GESTION'!#REF!),"")</f>
        <v>#REF!</v>
      </c>
      <c r="AC14" s="426"/>
      <c r="AD14" s="426" t="e">
        <f>IF(AND(' RIESGOS DE GESTION'!#REF!="Alta",' RIESGOS DE GESTION'!#REF!="Mayor"),CONCATENATE("R",' RIESGOS DE GESTION'!#REF!),"")</f>
        <v>#REF!</v>
      </c>
      <c r="AE14" s="426"/>
      <c r="AF14" s="426" t="e">
        <f>IF(AND(' RIESGOS DE GESTION'!#REF!="Alta",' RIESGOS DE GESTION'!#REF!="Mayor"),CONCATENATE("R",' RIESGOS DE GESTION'!#REF!),"")</f>
        <v>#REF!</v>
      </c>
      <c r="AG14" s="428"/>
      <c r="AH14" s="440" t="e">
        <f>IF(AND(' RIESGOS DE GESTION'!#REF!="Alta",' RIESGOS DE GESTION'!#REF!="Catastrófico"),CONCATENATE("R",' RIESGOS DE GESTION'!#REF!),"")</f>
        <v>#REF!</v>
      </c>
      <c r="AI14" s="441"/>
      <c r="AJ14" s="441" t="e">
        <f>IF(AND(' RIESGOS DE GESTION'!#REF!="Alta",' RIESGOS DE GESTION'!#REF!="Catastrófico"),CONCATENATE("R",' RIESGOS DE GESTION'!#REF!),"")</f>
        <v>#REF!</v>
      </c>
      <c r="AK14" s="441"/>
      <c r="AL14" s="441" t="e">
        <f>IF(AND(' RIESGOS DE GESTION'!#REF!="Alta",' RIESGOS DE GESTION'!#REF!="Catastrófico"),CONCATENATE("R",' RIESGOS DE GESTION'!#REF!),"")</f>
        <v>#REF!</v>
      </c>
      <c r="AM14" s="442"/>
      <c r="AN14" s="56"/>
      <c r="AO14" s="387" t="s">
        <v>376</v>
      </c>
      <c r="AP14" s="388"/>
      <c r="AQ14" s="388"/>
      <c r="AR14" s="388"/>
      <c r="AS14" s="388"/>
      <c r="AT14" s="389"/>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row>
    <row r="15" spans="1:99" ht="15" customHeight="1" x14ac:dyDescent="0.25">
      <c r="A15" s="56"/>
      <c r="B15" s="376"/>
      <c r="C15" s="376"/>
      <c r="D15" s="377"/>
      <c r="E15" s="417"/>
      <c r="F15" s="418"/>
      <c r="G15" s="418"/>
      <c r="H15" s="418"/>
      <c r="I15" s="418"/>
      <c r="J15" s="443"/>
      <c r="K15" s="444"/>
      <c r="L15" s="444"/>
      <c r="M15" s="444"/>
      <c r="N15" s="444"/>
      <c r="O15" s="445"/>
      <c r="P15" s="443"/>
      <c r="Q15" s="444"/>
      <c r="R15" s="444"/>
      <c r="S15" s="444"/>
      <c r="T15" s="444"/>
      <c r="U15" s="445"/>
      <c r="V15" s="427"/>
      <c r="W15" s="423"/>
      <c r="X15" s="423"/>
      <c r="Y15" s="423"/>
      <c r="Z15" s="423"/>
      <c r="AA15" s="424"/>
      <c r="AB15" s="427"/>
      <c r="AC15" s="423"/>
      <c r="AD15" s="423"/>
      <c r="AE15" s="423"/>
      <c r="AF15" s="423"/>
      <c r="AG15" s="424"/>
      <c r="AH15" s="434"/>
      <c r="AI15" s="435"/>
      <c r="AJ15" s="435"/>
      <c r="AK15" s="435"/>
      <c r="AL15" s="435"/>
      <c r="AM15" s="436"/>
      <c r="AN15" s="56"/>
      <c r="AO15" s="390"/>
      <c r="AP15" s="391"/>
      <c r="AQ15" s="391"/>
      <c r="AR15" s="391"/>
      <c r="AS15" s="391"/>
      <c r="AT15" s="392"/>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row>
    <row r="16" spans="1:99" ht="15" customHeight="1" x14ac:dyDescent="0.25">
      <c r="A16" s="56"/>
      <c r="B16" s="376"/>
      <c r="C16" s="376"/>
      <c r="D16" s="377"/>
      <c r="E16" s="417"/>
      <c r="F16" s="418"/>
      <c r="G16" s="418"/>
      <c r="H16" s="418"/>
      <c r="I16" s="418"/>
      <c r="J16" s="443" t="e">
        <f>IF(AND(' RIESGOS DE GESTION'!#REF!="Alta",' RIESGOS DE GESTION'!#REF!="Leve"),CONCATENATE("R",' RIESGOS DE GESTION'!#REF!),"")</f>
        <v>#REF!</v>
      </c>
      <c r="K16" s="444"/>
      <c r="L16" s="444" t="e">
        <f>IF(AND(' RIESGOS DE GESTION'!#REF!="Alta",' RIESGOS DE GESTION'!#REF!="Leve"),CONCATENATE("R",' RIESGOS DE GESTION'!#REF!),"")</f>
        <v>#REF!</v>
      </c>
      <c r="M16" s="444"/>
      <c r="N16" s="444" t="e">
        <f>IF(AND(' RIESGOS DE GESTION'!#REF!="Alta",' RIESGOS DE GESTION'!#REF!="Leve"),CONCATENATE("R",' RIESGOS DE GESTION'!#REF!),"")</f>
        <v>#REF!</v>
      </c>
      <c r="O16" s="445"/>
      <c r="P16" s="443" t="e">
        <f>IF(AND(' RIESGOS DE GESTION'!#REF!="Alta",' RIESGOS DE GESTION'!#REF!="Menor"),CONCATENATE("R",' RIESGOS DE GESTION'!#REF!),"")</f>
        <v>#REF!</v>
      </c>
      <c r="Q16" s="444"/>
      <c r="R16" s="444" t="e">
        <f>IF(AND(' RIESGOS DE GESTION'!#REF!="Alta",' RIESGOS DE GESTION'!#REF!="Menor"),CONCATENATE("R",' RIESGOS DE GESTION'!#REF!),"")</f>
        <v>#REF!</v>
      </c>
      <c r="S16" s="444"/>
      <c r="T16" s="444" t="e">
        <f>IF(AND(' RIESGOS DE GESTION'!#REF!="Alta",' RIESGOS DE GESTION'!#REF!="Menor"),CONCATENATE("R",' RIESGOS DE GESTION'!#REF!),"")</f>
        <v>#REF!</v>
      </c>
      <c r="U16" s="445"/>
      <c r="V16" s="427" t="e">
        <f>IF(AND(' RIESGOS DE GESTION'!#REF!="Alta",' RIESGOS DE GESTION'!#REF!="Moderado"),CONCATENATE("R",' RIESGOS DE GESTION'!#REF!),"")</f>
        <v>#REF!</v>
      </c>
      <c r="W16" s="423"/>
      <c r="X16" s="423" t="e">
        <f>IF(AND(' RIESGOS DE GESTION'!#REF!="Alta",' RIESGOS DE GESTION'!#REF!="Moderado"),CONCATENATE("R",' RIESGOS DE GESTION'!#REF!),"")</f>
        <v>#REF!</v>
      </c>
      <c r="Y16" s="423"/>
      <c r="Z16" s="423" t="e">
        <f>IF(AND(' RIESGOS DE GESTION'!#REF!="Alta",' RIESGOS DE GESTION'!#REF!="Moderado"),CONCATENATE("R",' RIESGOS DE GESTION'!#REF!),"")</f>
        <v>#REF!</v>
      </c>
      <c r="AA16" s="424"/>
      <c r="AB16" s="427" t="e">
        <f>IF(AND(' RIESGOS DE GESTION'!#REF!="Alta",' RIESGOS DE GESTION'!#REF!="Mayor"),CONCATENATE("R",' RIESGOS DE GESTION'!#REF!),"")</f>
        <v>#REF!</v>
      </c>
      <c r="AC16" s="423"/>
      <c r="AD16" s="423" t="e">
        <f>IF(AND(' RIESGOS DE GESTION'!#REF!="Alta",' RIESGOS DE GESTION'!#REF!="Mayor"),CONCATENATE("R",' RIESGOS DE GESTION'!#REF!),"")</f>
        <v>#REF!</v>
      </c>
      <c r="AE16" s="423"/>
      <c r="AF16" s="423" t="e">
        <f>IF(AND(' RIESGOS DE GESTION'!#REF!="Alta",' RIESGOS DE GESTION'!#REF!="Mayor"),CONCATENATE("R",' RIESGOS DE GESTION'!#REF!),"")</f>
        <v>#REF!</v>
      </c>
      <c r="AG16" s="424"/>
      <c r="AH16" s="434" t="e">
        <f>IF(AND(' RIESGOS DE GESTION'!#REF!="Alta",' RIESGOS DE GESTION'!#REF!="Catastrófico"),CONCATENATE("R",' RIESGOS DE GESTION'!#REF!),"")</f>
        <v>#REF!</v>
      </c>
      <c r="AI16" s="435"/>
      <c r="AJ16" s="435" t="e">
        <f>IF(AND(' RIESGOS DE GESTION'!#REF!="Alta",' RIESGOS DE GESTION'!#REF!="Catastrófico"),CONCATENATE("R",' RIESGOS DE GESTION'!#REF!),"")</f>
        <v>#REF!</v>
      </c>
      <c r="AK16" s="435"/>
      <c r="AL16" s="435" t="e">
        <f>IF(AND(' RIESGOS DE GESTION'!#REF!="Alta",' RIESGOS DE GESTION'!#REF!="Catastrófico"),CONCATENATE("R",' RIESGOS DE GESTION'!#REF!),"")</f>
        <v>#REF!</v>
      </c>
      <c r="AM16" s="436"/>
      <c r="AN16" s="56"/>
      <c r="AO16" s="390"/>
      <c r="AP16" s="391"/>
      <c r="AQ16" s="391"/>
      <c r="AR16" s="391"/>
      <c r="AS16" s="391"/>
      <c r="AT16" s="392"/>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row>
    <row r="17" spans="1:80" ht="15" customHeight="1" x14ac:dyDescent="0.25">
      <c r="A17" s="56"/>
      <c r="B17" s="376"/>
      <c r="C17" s="376"/>
      <c r="D17" s="377"/>
      <c r="E17" s="417"/>
      <c r="F17" s="418"/>
      <c r="G17" s="418"/>
      <c r="H17" s="418"/>
      <c r="I17" s="418"/>
      <c r="J17" s="443"/>
      <c r="K17" s="444"/>
      <c r="L17" s="444"/>
      <c r="M17" s="444"/>
      <c r="N17" s="444"/>
      <c r="O17" s="445"/>
      <c r="P17" s="443"/>
      <c r="Q17" s="444"/>
      <c r="R17" s="444"/>
      <c r="S17" s="444"/>
      <c r="T17" s="444"/>
      <c r="U17" s="445"/>
      <c r="V17" s="427"/>
      <c r="W17" s="423"/>
      <c r="X17" s="423"/>
      <c r="Y17" s="423"/>
      <c r="Z17" s="423"/>
      <c r="AA17" s="424"/>
      <c r="AB17" s="427"/>
      <c r="AC17" s="423"/>
      <c r="AD17" s="423"/>
      <c r="AE17" s="423"/>
      <c r="AF17" s="423"/>
      <c r="AG17" s="424"/>
      <c r="AH17" s="434"/>
      <c r="AI17" s="435"/>
      <c r="AJ17" s="435"/>
      <c r="AK17" s="435"/>
      <c r="AL17" s="435"/>
      <c r="AM17" s="436"/>
      <c r="AN17" s="56"/>
      <c r="AO17" s="390"/>
      <c r="AP17" s="391"/>
      <c r="AQ17" s="391"/>
      <c r="AR17" s="391"/>
      <c r="AS17" s="391"/>
      <c r="AT17" s="392"/>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row>
    <row r="18" spans="1:80" ht="15" customHeight="1" x14ac:dyDescent="0.25">
      <c r="A18" s="56"/>
      <c r="B18" s="376"/>
      <c r="C18" s="376"/>
      <c r="D18" s="377"/>
      <c r="E18" s="417"/>
      <c r="F18" s="418"/>
      <c r="G18" s="418"/>
      <c r="H18" s="418"/>
      <c r="I18" s="418"/>
      <c r="J18" s="443" t="e">
        <f>IF(AND(' RIESGOS DE GESTION'!#REF!="Alta",' RIESGOS DE GESTION'!#REF!="Leve"),CONCATENATE("R",' RIESGOS DE GESTION'!#REF!),"")</f>
        <v>#REF!</v>
      </c>
      <c r="K18" s="444"/>
      <c r="L18" s="444" t="e">
        <f>IF(AND(' RIESGOS DE GESTION'!#REF!="Alta",' RIESGOS DE GESTION'!#REF!="Leve"),CONCATENATE("R",' RIESGOS DE GESTION'!#REF!),"")</f>
        <v>#REF!</v>
      </c>
      <c r="M18" s="444"/>
      <c r="N18" s="444" t="e">
        <f>IF(AND(' RIESGOS DE GESTION'!#REF!="Alta",' RIESGOS DE GESTION'!#REF!="Leve"),CONCATENATE("R",' RIESGOS DE GESTION'!#REF!),"")</f>
        <v>#REF!</v>
      </c>
      <c r="O18" s="445"/>
      <c r="P18" s="443" t="e">
        <f>IF(AND(' RIESGOS DE GESTION'!#REF!="Alta",' RIESGOS DE GESTION'!#REF!="Menor"),CONCATENATE("R",' RIESGOS DE GESTION'!#REF!),"")</f>
        <v>#REF!</v>
      </c>
      <c r="Q18" s="444"/>
      <c r="R18" s="444" t="e">
        <f>IF(AND(' RIESGOS DE GESTION'!#REF!="Alta",' RIESGOS DE GESTION'!#REF!="Menor"),CONCATENATE("R",' RIESGOS DE GESTION'!#REF!),"")</f>
        <v>#REF!</v>
      </c>
      <c r="S18" s="444"/>
      <c r="T18" s="444" t="e">
        <f>IF(AND(' RIESGOS DE GESTION'!#REF!="Alta",' RIESGOS DE GESTION'!#REF!="Menor"),CONCATENATE("R",' RIESGOS DE GESTION'!#REF!),"")</f>
        <v>#REF!</v>
      </c>
      <c r="U18" s="445"/>
      <c r="V18" s="427" t="e">
        <f>IF(AND(' RIESGOS DE GESTION'!#REF!="Alta",' RIESGOS DE GESTION'!#REF!="Moderado"),CONCATENATE("R",' RIESGOS DE GESTION'!#REF!),"")</f>
        <v>#REF!</v>
      </c>
      <c r="W18" s="423"/>
      <c r="X18" s="423" t="e">
        <f>IF(AND(' RIESGOS DE GESTION'!#REF!="Alta",' RIESGOS DE GESTION'!#REF!="Moderado"),CONCATENATE("R",' RIESGOS DE GESTION'!#REF!),"")</f>
        <v>#REF!</v>
      </c>
      <c r="Y18" s="423"/>
      <c r="Z18" s="423" t="e">
        <f>IF(AND(' RIESGOS DE GESTION'!#REF!="Alta",' RIESGOS DE GESTION'!#REF!="Moderado"),CONCATENATE("R",' RIESGOS DE GESTION'!#REF!),"")</f>
        <v>#REF!</v>
      </c>
      <c r="AA18" s="424"/>
      <c r="AB18" s="427" t="e">
        <f>IF(AND(' RIESGOS DE GESTION'!#REF!="Alta",' RIESGOS DE GESTION'!#REF!="Mayor"),CONCATENATE("R",' RIESGOS DE GESTION'!#REF!),"")</f>
        <v>#REF!</v>
      </c>
      <c r="AC18" s="423"/>
      <c r="AD18" s="423" t="e">
        <f>IF(AND(' RIESGOS DE GESTION'!#REF!="Alta",' RIESGOS DE GESTION'!#REF!="Mayor"),CONCATENATE("R",' RIESGOS DE GESTION'!#REF!),"")</f>
        <v>#REF!</v>
      </c>
      <c r="AE18" s="423"/>
      <c r="AF18" s="423" t="e">
        <f>IF(AND(' RIESGOS DE GESTION'!#REF!="Alta",' RIESGOS DE GESTION'!#REF!="Mayor"),CONCATENATE("R",' RIESGOS DE GESTION'!#REF!),"")</f>
        <v>#REF!</v>
      </c>
      <c r="AG18" s="424"/>
      <c r="AH18" s="434" t="e">
        <f>IF(AND(' RIESGOS DE GESTION'!#REF!="Alta",' RIESGOS DE GESTION'!#REF!="Catastrófico"),CONCATENATE("R",' RIESGOS DE GESTION'!#REF!),"")</f>
        <v>#REF!</v>
      </c>
      <c r="AI18" s="435"/>
      <c r="AJ18" s="435" t="e">
        <f>IF(AND(' RIESGOS DE GESTION'!#REF!="Alta",' RIESGOS DE GESTION'!#REF!="Catastrófico"),CONCATENATE("R",' RIESGOS DE GESTION'!#REF!),"")</f>
        <v>#REF!</v>
      </c>
      <c r="AK18" s="435"/>
      <c r="AL18" s="435" t="e">
        <f>IF(AND(' RIESGOS DE GESTION'!#REF!="Alta",' RIESGOS DE GESTION'!#REF!="Catastrófico"),CONCATENATE("R",' RIESGOS DE GESTION'!#REF!),"")</f>
        <v>#REF!</v>
      </c>
      <c r="AM18" s="436"/>
      <c r="AN18" s="56"/>
      <c r="AO18" s="390"/>
      <c r="AP18" s="391"/>
      <c r="AQ18" s="391"/>
      <c r="AR18" s="391"/>
      <c r="AS18" s="391"/>
      <c r="AT18" s="392"/>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row>
    <row r="19" spans="1:80" ht="15" customHeight="1" x14ac:dyDescent="0.25">
      <c r="A19" s="56"/>
      <c r="B19" s="376"/>
      <c r="C19" s="376"/>
      <c r="D19" s="377"/>
      <c r="E19" s="417"/>
      <c r="F19" s="418"/>
      <c r="G19" s="418"/>
      <c r="H19" s="418"/>
      <c r="I19" s="418"/>
      <c r="J19" s="443"/>
      <c r="K19" s="444"/>
      <c r="L19" s="444"/>
      <c r="M19" s="444"/>
      <c r="N19" s="444"/>
      <c r="O19" s="445"/>
      <c r="P19" s="443"/>
      <c r="Q19" s="444"/>
      <c r="R19" s="444"/>
      <c r="S19" s="444"/>
      <c r="T19" s="444"/>
      <c r="U19" s="445"/>
      <c r="V19" s="427"/>
      <c r="W19" s="423"/>
      <c r="X19" s="423"/>
      <c r="Y19" s="423"/>
      <c r="Z19" s="423"/>
      <c r="AA19" s="424"/>
      <c r="AB19" s="427"/>
      <c r="AC19" s="423"/>
      <c r="AD19" s="423"/>
      <c r="AE19" s="423"/>
      <c r="AF19" s="423"/>
      <c r="AG19" s="424"/>
      <c r="AH19" s="434"/>
      <c r="AI19" s="435"/>
      <c r="AJ19" s="435"/>
      <c r="AK19" s="435"/>
      <c r="AL19" s="435"/>
      <c r="AM19" s="436"/>
      <c r="AN19" s="56"/>
      <c r="AO19" s="390"/>
      <c r="AP19" s="391"/>
      <c r="AQ19" s="391"/>
      <c r="AR19" s="391"/>
      <c r="AS19" s="391"/>
      <c r="AT19" s="392"/>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row>
    <row r="20" spans="1:80" ht="15" customHeight="1" x14ac:dyDescent="0.25">
      <c r="A20" s="56"/>
      <c r="B20" s="376"/>
      <c r="C20" s="376"/>
      <c r="D20" s="377"/>
      <c r="E20" s="417"/>
      <c r="F20" s="418"/>
      <c r="G20" s="418"/>
      <c r="H20" s="418"/>
      <c r="I20" s="418"/>
      <c r="J20" s="443" t="e">
        <f>IF(AND(' RIESGOS DE GESTION'!#REF!="Alta",' RIESGOS DE GESTION'!#REF!="Leve"),CONCATENATE("R",' RIESGOS DE GESTION'!#REF!),"")</f>
        <v>#REF!</v>
      </c>
      <c r="K20" s="444"/>
      <c r="L20" s="444" t="e">
        <f>IF(AND(' RIESGOS DE GESTION'!#REF!="Alta",' RIESGOS DE GESTION'!#REF!="Leve"),CONCATENATE("R",' RIESGOS DE GESTION'!#REF!),"")</f>
        <v>#REF!</v>
      </c>
      <c r="M20" s="444"/>
      <c r="N20" s="444" t="e">
        <f>IF(AND(' RIESGOS DE GESTION'!#REF!="Alta",' RIESGOS DE GESTION'!#REF!="Leve"),CONCATENATE("R",' RIESGOS DE GESTION'!#REF!),"")</f>
        <v>#REF!</v>
      </c>
      <c r="O20" s="445"/>
      <c r="P20" s="443" t="e">
        <f>IF(AND(' RIESGOS DE GESTION'!#REF!="Alta",' RIESGOS DE GESTION'!#REF!="Menor"),CONCATENATE("R",' RIESGOS DE GESTION'!#REF!),"")</f>
        <v>#REF!</v>
      </c>
      <c r="Q20" s="444"/>
      <c r="R20" s="444" t="e">
        <f>IF(AND(' RIESGOS DE GESTION'!#REF!="Alta",' RIESGOS DE GESTION'!#REF!="Menor"),CONCATENATE("R",' RIESGOS DE GESTION'!#REF!),"")</f>
        <v>#REF!</v>
      </c>
      <c r="S20" s="444"/>
      <c r="T20" s="444" t="e">
        <f>IF(AND(' RIESGOS DE GESTION'!#REF!="Alta",' RIESGOS DE GESTION'!#REF!="Menor"),CONCATENATE("R",' RIESGOS DE GESTION'!#REF!),"")</f>
        <v>#REF!</v>
      </c>
      <c r="U20" s="445"/>
      <c r="V20" s="427" t="e">
        <f>IF(AND(' RIESGOS DE GESTION'!#REF!="Alta",' RIESGOS DE GESTION'!#REF!="Moderado"),CONCATENATE("R",' RIESGOS DE GESTION'!#REF!),"")</f>
        <v>#REF!</v>
      </c>
      <c r="W20" s="423"/>
      <c r="X20" s="423" t="e">
        <f>IF(AND(' RIESGOS DE GESTION'!#REF!="Alta",' RIESGOS DE GESTION'!#REF!="Moderado"),CONCATENATE("R",' RIESGOS DE GESTION'!#REF!),"")</f>
        <v>#REF!</v>
      </c>
      <c r="Y20" s="423"/>
      <c r="Z20" s="423" t="e">
        <f>IF(AND(' RIESGOS DE GESTION'!#REF!="Alta",' RIESGOS DE GESTION'!#REF!="Moderado"),CONCATENATE("R",' RIESGOS DE GESTION'!#REF!),"")</f>
        <v>#REF!</v>
      </c>
      <c r="AA20" s="424"/>
      <c r="AB20" s="427" t="e">
        <f>IF(AND(' RIESGOS DE GESTION'!#REF!="Alta",' RIESGOS DE GESTION'!#REF!="Mayor"),CONCATENATE("R",' RIESGOS DE GESTION'!#REF!),"")</f>
        <v>#REF!</v>
      </c>
      <c r="AC20" s="423"/>
      <c r="AD20" s="423" t="e">
        <f>IF(AND(' RIESGOS DE GESTION'!#REF!="Alta",' RIESGOS DE GESTION'!#REF!="Mayor"),CONCATENATE("R",' RIESGOS DE GESTION'!#REF!),"")</f>
        <v>#REF!</v>
      </c>
      <c r="AE20" s="423"/>
      <c r="AF20" s="423" t="e">
        <f>IF(AND(' RIESGOS DE GESTION'!#REF!="Alta",' RIESGOS DE GESTION'!#REF!="Mayor"),CONCATENATE("R",' RIESGOS DE GESTION'!#REF!),"")</f>
        <v>#REF!</v>
      </c>
      <c r="AG20" s="424"/>
      <c r="AH20" s="434" t="e">
        <f>IF(AND(' RIESGOS DE GESTION'!#REF!="Alta",' RIESGOS DE GESTION'!#REF!="Catastrófico"),CONCATENATE("R",' RIESGOS DE GESTION'!#REF!),"")</f>
        <v>#REF!</v>
      </c>
      <c r="AI20" s="435"/>
      <c r="AJ20" s="435" t="e">
        <f>IF(AND(' RIESGOS DE GESTION'!#REF!="Alta",' RIESGOS DE GESTION'!#REF!="Catastrófico"),CONCATENATE("R",' RIESGOS DE GESTION'!#REF!),"")</f>
        <v>#REF!</v>
      </c>
      <c r="AK20" s="435"/>
      <c r="AL20" s="435" t="e">
        <f>IF(AND(' RIESGOS DE GESTION'!#REF!="Alta",' RIESGOS DE GESTION'!#REF!="Catastrófico"),CONCATENATE("R",' RIESGOS DE GESTION'!#REF!),"")</f>
        <v>#REF!</v>
      </c>
      <c r="AM20" s="436"/>
      <c r="AN20" s="56"/>
      <c r="AO20" s="390"/>
      <c r="AP20" s="391"/>
      <c r="AQ20" s="391"/>
      <c r="AR20" s="391"/>
      <c r="AS20" s="391"/>
      <c r="AT20" s="392"/>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row>
    <row r="21" spans="1:80" ht="15.75" customHeight="1" thickBot="1" x14ac:dyDescent="0.3">
      <c r="A21" s="56"/>
      <c r="B21" s="376"/>
      <c r="C21" s="376"/>
      <c r="D21" s="377"/>
      <c r="E21" s="420"/>
      <c r="F21" s="421"/>
      <c r="G21" s="421"/>
      <c r="H21" s="421"/>
      <c r="I21" s="421"/>
      <c r="J21" s="446"/>
      <c r="K21" s="447"/>
      <c r="L21" s="447"/>
      <c r="M21" s="447"/>
      <c r="N21" s="447"/>
      <c r="O21" s="448"/>
      <c r="P21" s="446"/>
      <c r="Q21" s="447"/>
      <c r="R21" s="447"/>
      <c r="S21" s="447"/>
      <c r="T21" s="447"/>
      <c r="U21" s="448"/>
      <c r="V21" s="431"/>
      <c r="W21" s="432"/>
      <c r="X21" s="432"/>
      <c r="Y21" s="432"/>
      <c r="Z21" s="432"/>
      <c r="AA21" s="433"/>
      <c r="AB21" s="431"/>
      <c r="AC21" s="432"/>
      <c r="AD21" s="432"/>
      <c r="AE21" s="432"/>
      <c r="AF21" s="432"/>
      <c r="AG21" s="433"/>
      <c r="AH21" s="437"/>
      <c r="AI21" s="438"/>
      <c r="AJ21" s="438"/>
      <c r="AK21" s="438"/>
      <c r="AL21" s="438"/>
      <c r="AM21" s="439"/>
      <c r="AN21" s="56"/>
      <c r="AO21" s="393"/>
      <c r="AP21" s="394"/>
      <c r="AQ21" s="394"/>
      <c r="AR21" s="394"/>
      <c r="AS21" s="394"/>
      <c r="AT21" s="395"/>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row>
    <row r="22" spans="1:80" x14ac:dyDescent="0.25">
      <c r="A22" s="56"/>
      <c r="B22" s="376"/>
      <c r="C22" s="376"/>
      <c r="D22" s="377"/>
      <c r="E22" s="414" t="s">
        <v>377</v>
      </c>
      <c r="F22" s="415"/>
      <c r="G22" s="415"/>
      <c r="H22" s="415"/>
      <c r="I22" s="416"/>
      <c r="J22" s="449" t="e">
        <f>IF(AND(' RIESGOS DE GESTION'!#REF!="Media",' RIESGOS DE GESTION'!#REF!="Leve"),CONCATENATE("R",' RIESGOS DE GESTION'!#REF!),"")</f>
        <v>#REF!</v>
      </c>
      <c r="K22" s="450"/>
      <c r="L22" s="450" t="e">
        <f>IF(AND(' RIESGOS DE GESTION'!#REF!="Media",' RIESGOS DE GESTION'!#REF!="Leve"),CONCATENATE("R",' RIESGOS DE GESTION'!#REF!),"")</f>
        <v>#REF!</v>
      </c>
      <c r="M22" s="450"/>
      <c r="N22" s="450" t="e">
        <f>IF(AND(' RIESGOS DE GESTION'!#REF!="Media",' RIESGOS DE GESTION'!#REF!="Leve"),CONCATENATE("R",' RIESGOS DE GESTION'!#REF!),"")</f>
        <v>#REF!</v>
      </c>
      <c r="O22" s="451"/>
      <c r="P22" s="449" t="e">
        <f>IF(AND(' RIESGOS DE GESTION'!#REF!="Media",' RIESGOS DE GESTION'!#REF!="Menor"),CONCATENATE("R",' RIESGOS DE GESTION'!#REF!),"")</f>
        <v>#REF!</v>
      </c>
      <c r="Q22" s="450"/>
      <c r="R22" s="450" t="e">
        <f>IF(AND(' RIESGOS DE GESTION'!#REF!="Media",' RIESGOS DE GESTION'!#REF!="Menor"),CONCATENATE("R",' RIESGOS DE GESTION'!#REF!),"")</f>
        <v>#REF!</v>
      </c>
      <c r="S22" s="450"/>
      <c r="T22" s="450" t="e">
        <f>IF(AND(' RIESGOS DE GESTION'!#REF!="Media",' RIESGOS DE GESTION'!#REF!="Menor"),CONCATENATE("R",' RIESGOS DE GESTION'!#REF!),"")</f>
        <v>#REF!</v>
      </c>
      <c r="U22" s="451"/>
      <c r="V22" s="449" t="e">
        <f>IF(AND(' RIESGOS DE GESTION'!#REF!="Media",' RIESGOS DE GESTION'!#REF!="Moderado"),CONCATENATE("R",' RIESGOS DE GESTION'!#REF!),"")</f>
        <v>#REF!</v>
      </c>
      <c r="W22" s="450"/>
      <c r="X22" s="450" t="e">
        <f>IF(AND(' RIESGOS DE GESTION'!#REF!="Media",' RIESGOS DE GESTION'!#REF!="Moderado"),CONCATENATE("R",' RIESGOS DE GESTION'!#REF!),"")</f>
        <v>#REF!</v>
      </c>
      <c r="Y22" s="450"/>
      <c r="Z22" s="450" t="e">
        <f>IF(AND(' RIESGOS DE GESTION'!#REF!="Media",' RIESGOS DE GESTION'!#REF!="Moderado"),CONCATENATE("R",' RIESGOS DE GESTION'!#REF!),"")</f>
        <v>#REF!</v>
      </c>
      <c r="AA22" s="451"/>
      <c r="AB22" s="425" t="e">
        <f>IF(AND(' RIESGOS DE GESTION'!#REF!="Media",' RIESGOS DE GESTION'!#REF!="Mayor"),CONCATENATE("R",' RIESGOS DE GESTION'!#REF!),"")</f>
        <v>#REF!</v>
      </c>
      <c r="AC22" s="426"/>
      <c r="AD22" s="426" t="e">
        <f>IF(AND(' RIESGOS DE GESTION'!#REF!="Media",' RIESGOS DE GESTION'!#REF!="Mayor"),CONCATENATE("R",' RIESGOS DE GESTION'!#REF!),"")</f>
        <v>#REF!</v>
      </c>
      <c r="AE22" s="426"/>
      <c r="AF22" s="426" t="e">
        <f>IF(AND(' RIESGOS DE GESTION'!#REF!="Media",' RIESGOS DE GESTION'!#REF!="Mayor"),CONCATENATE("R",' RIESGOS DE GESTION'!#REF!),"")</f>
        <v>#REF!</v>
      </c>
      <c r="AG22" s="428"/>
      <c r="AH22" s="440" t="e">
        <f>IF(AND(' RIESGOS DE GESTION'!#REF!="Media",' RIESGOS DE GESTION'!#REF!="Catastrófico"),CONCATENATE("R",' RIESGOS DE GESTION'!#REF!),"")</f>
        <v>#REF!</v>
      </c>
      <c r="AI22" s="441"/>
      <c r="AJ22" s="441" t="e">
        <f>IF(AND(' RIESGOS DE GESTION'!#REF!="Media",' RIESGOS DE GESTION'!#REF!="Catastrófico"),CONCATENATE("R",' RIESGOS DE GESTION'!#REF!),"")</f>
        <v>#REF!</v>
      </c>
      <c r="AK22" s="441"/>
      <c r="AL22" s="441" t="e">
        <f>IF(AND(' RIESGOS DE GESTION'!#REF!="Media",' RIESGOS DE GESTION'!#REF!="Catastrófico"),CONCATENATE("R",' RIESGOS DE GESTION'!#REF!),"")</f>
        <v>#REF!</v>
      </c>
      <c r="AM22" s="442"/>
      <c r="AN22" s="56"/>
      <c r="AO22" s="396" t="s">
        <v>378</v>
      </c>
      <c r="AP22" s="397"/>
      <c r="AQ22" s="397"/>
      <c r="AR22" s="397"/>
      <c r="AS22" s="397"/>
      <c r="AT22" s="398"/>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row>
    <row r="23" spans="1:80" x14ac:dyDescent="0.25">
      <c r="A23" s="56"/>
      <c r="B23" s="376"/>
      <c r="C23" s="376"/>
      <c r="D23" s="377"/>
      <c r="E23" s="417"/>
      <c r="F23" s="418"/>
      <c r="G23" s="418"/>
      <c r="H23" s="418"/>
      <c r="I23" s="419"/>
      <c r="J23" s="443"/>
      <c r="K23" s="444"/>
      <c r="L23" s="444"/>
      <c r="M23" s="444"/>
      <c r="N23" s="444"/>
      <c r="O23" s="445"/>
      <c r="P23" s="443"/>
      <c r="Q23" s="444"/>
      <c r="R23" s="444"/>
      <c r="S23" s="444"/>
      <c r="T23" s="444"/>
      <c r="U23" s="445"/>
      <c r="V23" s="443"/>
      <c r="W23" s="444"/>
      <c r="X23" s="444"/>
      <c r="Y23" s="444"/>
      <c r="Z23" s="444"/>
      <c r="AA23" s="445"/>
      <c r="AB23" s="427"/>
      <c r="AC23" s="423"/>
      <c r="AD23" s="423"/>
      <c r="AE23" s="423"/>
      <c r="AF23" s="423"/>
      <c r="AG23" s="424"/>
      <c r="AH23" s="434"/>
      <c r="AI23" s="435"/>
      <c r="AJ23" s="435"/>
      <c r="AK23" s="435"/>
      <c r="AL23" s="435"/>
      <c r="AM23" s="436"/>
      <c r="AN23" s="56"/>
      <c r="AO23" s="399"/>
      <c r="AP23" s="400"/>
      <c r="AQ23" s="400"/>
      <c r="AR23" s="400"/>
      <c r="AS23" s="400"/>
      <c r="AT23" s="401"/>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row>
    <row r="24" spans="1:80" x14ac:dyDescent="0.25">
      <c r="A24" s="56"/>
      <c r="B24" s="376"/>
      <c r="C24" s="376"/>
      <c r="D24" s="377"/>
      <c r="E24" s="417"/>
      <c r="F24" s="418"/>
      <c r="G24" s="418"/>
      <c r="H24" s="418"/>
      <c r="I24" s="419"/>
      <c r="J24" s="443" t="e">
        <f>IF(AND(' RIESGOS DE GESTION'!#REF!="Media",' RIESGOS DE GESTION'!#REF!="Leve"),CONCATENATE("R",' RIESGOS DE GESTION'!#REF!),"")</f>
        <v>#REF!</v>
      </c>
      <c r="K24" s="444"/>
      <c r="L24" s="444" t="e">
        <f>IF(AND(' RIESGOS DE GESTION'!#REF!="Media",' RIESGOS DE GESTION'!#REF!="Leve"),CONCATENATE("R",' RIESGOS DE GESTION'!#REF!),"")</f>
        <v>#REF!</v>
      </c>
      <c r="M24" s="444"/>
      <c r="N24" s="444" t="e">
        <f>IF(AND(' RIESGOS DE GESTION'!#REF!="Media",' RIESGOS DE GESTION'!#REF!="Leve"),CONCATENATE("R",' RIESGOS DE GESTION'!#REF!),"")</f>
        <v>#REF!</v>
      </c>
      <c r="O24" s="445"/>
      <c r="P24" s="443" t="e">
        <f>IF(AND(' RIESGOS DE GESTION'!#REF!="Media",' RIESGOS DE GESTION'!#REF!="Menor"),CONCATENATE("R",' RIESGOS DE GESTION'!#REF!),"")</f>
        <v>#REF!</v>
      </c>
      <c r="Q24" s="444"/>
      <c r="R24" s="444" t="e">
        <f>IF(AND(' RIESGOS DE GESTION'!#REF!="Media",' RIESGOS DE GESTION'!#REF!="Menor"),CONCATENATE("R",' RIESGOS DE GESTION'!#REF!),"")</f>
        <v>#REF!</v>
      </c>
      <c r="S24" s="444"/>
      <c r="T24" s="444" t="e">
        <f>IF(AND(' RIESGOS DE GESTION'!#REF!="Media",' RIESGOS DE GESTION'!#REF!="Menor"),CONCATENATE("R",' RIESGOS DE GESTION'!#REF!),"")</f>
        <v>#REF!</v>
      </c>
      <c r="U24" s="445"/>
      <c r="V24" s="443" t="e">
        <f>IF(AND(' RIESGOS DE GESTION'!#REF!="Media",' RIESGOS DE GESTION'!#REF!="Moderado"),CONCATENATE("R",' RIESGOS DE GESTION'!#REF!),"")</f>
        <v>#REF!</v>
      </c>
      <c r="W24" s="444"/>
      <c r="X24" s="444" t="e">
        <f>IF(AND(' RIESGOS DE GESTION'!#REF!="Media",' RIESGOS DE GESTION'!#REF!="Moderado"),CONCATENATE("R",' RIESGOS DE GESTION'!#REF!),"")</f>
        <v>#REF!</v>
      </c>
      <c r="Y24" s="444"/>
      <c r="Z24" s="444" t="e">
        <f>IF(AND(' RIESGOS DE GESTION'!#REF!="Media",' RIESGOS DE GESTION'!#REF!="Moderado"),CONCATENATE("R",' RIESGOS DE GESTION'!#REF!),"")</f>
        <v>#REF!</v>
      </c>
      <c r="AA24" s="445"/>
      <c r="AB24" s="427" t="e">
        <f>IF(AND(' RIESGOS DE GESTION'!#REF!="Media",' RIESGOS DE GESTION'!#REF!="Mayor"),CONCATENATE("R",' RIESGOS DE GESTION'!#REF!),"")</f>
        <v>#REF!</v>
      </c>
      <c r="AC24" s="423"/>
      <c r="AD24" s="423" t="e">
        <f>IF(AND(' RIESGOS DE GESTION'!#REF!="Media",' RIESGOS DE GESTION'!#REF!="Mayor"),CONCATENATE("R",' RIESGOS DE GESTION'!#REF!),"")</f>
        <v>#REF!</v>
      </c>
      <c r="AE24" s="423"/>
      <c r="AF24" s="423" t="e">
        <f>IF(AND(' RIESGOS DE GESTION'!#REF!="Media",' RIESGOS DE GESTION'!#REF!="Mayor"),CONCATENATE("R",' RIESGOS DE GESTION'!#REF!),"")</f>
        <v>#REF!</v>
      </c>
      <c r="AG24" s="424"/>
      <c r="AH24" s="434" t="e">
        <f>IF(AND(' RIESGOS DE GESTION'!#REF!="Media",' RIESGOS DE GESTION'!#REF!="Catastrófico"),CONCATENATE("R",' RIESGOS DE GESTION'!#REF!),"")</f>
        <v>#REF!</v>
      </c>
      <c r="AI24" s="435"/>
      <c r="AJ24" s="435" t="e">
        <f>IF(AND(' RIESGOS DE GESTION'!#REF!="Media",' RIESGOS DE GESTION'!#REF!="Catastrófico"),CONCATENATE("R",' RIESGOS DE GESTION'!#REF!),"")</f>
        <v>#REF!</v>
      </c>
      <c r="AK24" s="435"/>
      <c r="AL24" s="435" t="e">
        <f>IF(AND(' RIESGOS DE GESTION'!#REF!="Media",' RIESGOS DE GESTION'!#REF!="Catastrófico"),CONCATENATE("R",' RIESGOS DE GESTION'!#REF!),"")</f>
        <v>#REF!</v>
      </c>
      <c r="AM24" s="436"/>
      <c r="AN24" s="56"/>
      <c r="AO24" s="399"/>
      <c r="AP24" s="400"/>
      <c r="AQ24" s="400"/>
      <c r="AR24" s="400"/>
      <c r="AS24" s="400"/>
      <c r="AT24" s="401"/>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row>
    <row r="25" spans="1:80" x14ac:dyDescent="0.25">
      <c r="A25" s="56"/>
      <c r="B25" s="376"/>
      <c r="C25" s="376"/>
      <c r="D25" s="377"/>
      <c r="E25" s="417"/>
      <c r="F25" s="418"/>
      <c r="G25" s="418"/>
      <c r="H25" s="418"/>
      <c r="I25" s="419"/>
      <c r="J25" s="443"/>
      <c r="K25" s="444"/>
      <c r="L25" s="444"/>
      <c r="M25" s="444"/>
      <c r="N25" s="444"/>
      <c r="O25" s="445"/>
      <c r="P25" s="443"/>
      <c r="Q25" s="444"/>
      <c r="R25" s="444"/>
      <c r="S25" s="444"/>
      <c r="T25" s="444"/>
      <c r="U25" s="445"/>
      <c r="V25" s="443"/>
      <c r="W25" s="444"/>
      <c r="X25" s="444"/>
      <c r="Y25" s="444"/>
      <c r="Z25" s="444"/>
      <c r="AA25" s="445"/>
      <c r="AB25" s="427"/>
      <c r="AC25" s="423"/>
      <c r="AD25" s="423"/>
      <c r="AE25" s="423"/>
      <c r="AF25" s="423"/>
      <c r="AG25" s="424"/>
      <c r="AH25" s="434"/>
      <c r="AI25" s="435"/>
      <c r="AJ25" s="435"/>
      <c r="AK25" s="435"/>
      <c r="AL25" s="435"/>
      <c r="AM25" s="436"/>
      <c r="AN25" s="56"/>
      <c r="AO25" s="399"/>
      <c r="AP25" s="400"/>
      <c r="AQ25" s="400"/>
      <c r="AR25" s="400"/>
      <c r="AS25" s="400"/>
      <c r="AT25" s="401"/>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row>
    <row r="26" spans="1:80" x14ac:dyDescent="0.25">
      <c r="A26" s="56"/>
      <c r="B26" s="376"/>
      <c r="C26" s="376"/>
      <c r="D26" s="377"/>
      <c r="E26" s="417"/>
      <c r="F26" s="418"/>
      <c r="G26" s="418"/>
      <c r="H26" s="418"/>
      <c r="I26" s="419"/>
      <c r="J26" s="443" t="e">
        <f>IF(AND(' RIESGOS DE GESTION'!#REF!="Media",' RIESGOS DE GESTION'!#REF!="Leve"),CONCATENATE("R",' RIESGOS DE GESTION'!#REF!),"")</f>
        <v>#REF!</v>
      </c>
      <c r="K26" s="444"/>
      <c r="L26" s="444" t="e">
        <f>IF(AND(' RIESGOS DE GESTION'!#REF!="Media",' RIESGOS DE GESTION'!#REF!="Leve"),CONCATENATE("R",' RIESGOS DE GESTION'!#REF!),"")</f>
        <v>#REF!</v>
      </c>
      <c r="M26" s="444"/>
      <c r="N26" s="444" t="e">
        <f>IF(AND(' RIESGOS DE GESTION'!#REF!="Media",' RIESGOS DE GESTION'!#REF!="Leve"),CONCATENATE("R",' RIESGOS DE GESTION'!#REF!),"")</f>
        <v>#REF!</v>
      </c>
      <c r="O26" s="445"/>
      <c r="P26" s="443" t="e">
        <f>IF(AND(' RIESGOS DE GESTION'!#REF!="Media",' RIESGOS DE GESTION'!#REF!="Menor"),CONCATENATE("R",' RIESGOS DE GESTION'!#REF!),"")</f>
        <v>#REF!</v>
      </c>
      <c r="Q26" s="444"/>
      <c r="R26" s="444" t="e">
        <f>IF(AND(' RIESGOS DE GESTION'!#REF!="Media",' RIESGOS DE GESTION'!#REF!="Menor"),CONCATENATE("R",' RIESGOS DE GESTION'!#REF!),"")</f>
        <v>#REF!</v>
      </c>
      <c r="S26" s="444"/>
      <c r="T26" s="444" t="e">
        <f>IF(AND(' RIESGOS DE GESTION'!#REF!="Media",' RIESGOS DE GESTION'!#REF!="Menor"),CONCATENATE("R",' RIESGOS DE GESTION'!#REF!),"")</f>
        <v>#REF!</v>
      </c>
      <c r="U26" s="445"/>
      <c r="V26" s="443" t="e">
        <f>IF(AND(' RIESGOS DE GESTION'!#REF!="Media",' RIESGOS DE GESTION'!#REF!="Moderado"),CONCATENATE("R",' RIESGOS DE GESTION'!#REF!),"")</f>
        <v>#REF!</v>
      </c>
      <c r="W26" s="444"/>
      <c r="X26" s="444" t="e">
        <f>IF(AND(' RIESGOS DE GESTION'!#REF!="Media",' RIESGOS DE GESTION'!#REF!="Moderado"),CONCATENATE("R",' RIESGOS DE GESTION'!#REF!),"")</f>
        <v>#REF!</v>
      </c>
      <c r="Y26" s="444"/>
      <c r="Z26" s="444" t="e">
        <f>IF(AND(' RIESGOS DE GESTION'!#REF!="Media",' RIESGOS DE GESTION'!#REF!="Moderado"),CONCATENATE("R",' RIESGOS DE GESTION'!#REF!),"")</f>
        <v>#REF!</v>
      </c>
      <c r="AA26" s="445"/>
      <c r="AB26" s="427" t="e">
        <f>IF(AND(' RIESGOS DE GESTION'!#REF!="Media",' RIESGOS DE GESTION'!#REF!="Mayor"),CONCATENATE("R",' RIESGOS DE GESTION'!#REF!),"")</f>
        <v>#REF!</v>
      </c>
      <c r="AC26" s="423"/>
      <c r="AD26" s="423" t="e">
        <f>IF(AND(' RIESGOS DE GESTION'!#REF!="Media",' RIESGOS DE GESTION'!#REF!="Mayor"),CONCATENATE("R",' RIESGOS DE GESTION'!#REF!),"")</f>
        <v>#REF!</v>
      </c>
      <c r="AE26" s="423"/>
      <c r="AF26" s="423" t="e">
        <f>IF(AND(' RIESGOS DE GESTION'!#REF!="Media",' RIESGOS DE GESTION'!#REF!="Mayor"),CONCATENATE("R",' RIESGOS DE GESTION'!#REF!),"")</f>
        <v>#REF!</v>
      </c>
      <c r="AG26" s="424"/>
      <c r="AH26" s="434" t="e">
        <f>IF(AND(' RIESGOS DE GESTION'!#REF!="Media",' RIESGOS DE GESTION'!#REF!="Catastrófico"),CONCATENATE("R",' RIESGOS DE GESTION'!#REF!),"")</f>
        <v>#REF!</v>
      </c>
      <c r="AI26" s="435"/>
      <c r="AJ26" s="435" t="e">
        <f>IF(AND(' RIESGOS DE GESTION'!#REF!="Media",' RIESGOS DE GESTION'!#REF!="Catastrófico"),CONCATENATE("R",' RIESGOS DE GESTION'!#REF!),"")</f>
        <v>#REF!</v>
      </c>
      <c r="AK26" s="435"/>
      <c r="AL26" s="435" t="e">
        <f>IF(AND(' RIESGOS DE GESTION'!#REF!="Media",' RIESGOS DE GESTION'!#REF!="Catastrófico"),CONCATENATE("R",' RIESGOS DE GESTION'!#REF!),"")</f>
        <v>#REF!</v>
      </c>
      <c r="AM26" s="436"/>
      <c r="AN26" s="56"/>
      <c r="AO26" s="399"/>
      <c r="AP26" s="400"/>
      <c r="AQ26" s="400"/>
      <c r="AR26" s="400"/>
      <c r="AS26" s="400"/>
      <c r="AT26" s="401"/>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row>
    <row r="27" spans="1:80" x14ac:dyDescent="0.25">
      <c r="A27" s="56"/>
      <c r="B27" s="376"/>
      <c r="C27" s="376"/>
      <c r="D27" s="377"/>
      <c r="E27" s="417"/>
      <c r="F27" s="418"/>
      <c r="G27" s="418"/>
      <c r="H27" s="418"/>
      <c r="I27" s="419"/>
      <c r="J27" s="443"/>
      <c r="K27" s="444"/>
      <c r="L27" s="444"/>
      <c r="M27" s="444"/>
      <c r="N27" s="444"/>
      <c r="O27" s="445"/>
      <c r="P27" s="443"/>
      <c r="Q27" s="444"/>
      <c r="R27" s="444"/>
      <c r="S27" s="444"/>
      <c r="T27" s="444"/>
      <c r="U27" s="445"/>
      <c r="V27" s="443"/>
      <c r="W27" s="444"/>
      <c r="X27" s="444"/>
      <c r="Y27" s="444"/>
      <c r="Z27" s="444"/>
      <c r="AA27" s="445"/>
      <c r="AB27" s="427"/>
      <c r="AC27" s="423"/>
      <c r="AD27" s="423"/>
      <c r="AE27" s="423"/>
      <c r="AF27" s="423"/>
      <c r="AG27" s="424"/>
      <c r="AH27" s="434"/>
      <c r="AI27" s="435"/>
      <c r="AJ27" s="435"/>
      <c r="AK27" s="435"/>
      <c r="AL27" s="435"/>
      <c r="AM27" s="436"/>
      <c r="AN27" s="56"/>
      <c r="AO27" s="399"/>
      <c r="AP27" s="400"/>
      <c r="AQ27" s="400"/>
      <c r="AR27" s="400"/>
      <c r="AS27" s="400"/>
      <c r="AT27" s="401"/>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row>
    <row r="28" spans="1:80" x14ac:dyDescent="0.25">
      <c r="A28" s="56"/>
      <c r="B28" s="376"/>
      <c r="C28" s="376"/>
      <c r="D28" s="377"/>
      <c r="E28" s="417"/>
      <c r="F28" s="418"/>
      <c r="G28" s="418"/>
      <c r="H28" s="418"/>
      <c r="I28" s="419"/>
      <c r="J28" s="443" t="e">
        <f>IF(AND(' RIESGOS DE GESTION'!#REF!="Media",' RIESGOS DE GESTION'!#REF!="Leve"),CONCATENATE("R",' RIESGOS DE GESTION'!#REF!),"")</f>
        <v>#REF!</v>
      </c>
      <c r="K28" s="444"/>
      <c r="L28" s="444" t="e">
        <f>IF(AND(' RIESGOS DE GESTION'!#REF!="Media",' RIESGOS DE GESTION'!#REF!="Leve"),CONCATENATE("R",' RIESGOS DE GESTION'!#REF!),"")</f>
        <v>#REF!</v>
      </c>
      <c r="M28" s="444"/>
      <c r="N28" s="444" t="e">
        <f>IF(AND(' RIESGOS DE GESTION'!#REF!="Media",' RIESGOS DE GESTION'!#REF!="Leve"),CONCATENATE("R",' RIESGOS DE GESTION'!#REF!),"")</f>
        <v>#REF!</v>
      </c>
      <c r="O28" s="445"/>
      <c r="P28" s="443" t="e">
        <f>IF(AND(' RIESGOS DE GESTION'!#REF!="Media",' RIESGOS DE GESTION'!#REF!="Menor"),CONCATENATE("R",' RIESGOS DE GESTION'!#REF!),"")</f>
        <v>#REF!</v>
      </c>
      <c r="Q28" s="444"/>
      <c r="R28" s="444" t="e">
        <f>IF(AND(' RIESGOS DE GESTION'!#REF!="Media",' RIESGOS DE GESTION'!#REF!="Menor"),CONCATENATE("R",' RIESGOS DE GESTION'!#REF!),"")</f>
        <v>#REF!</v>
      </c>
      <c r="S28" s="444"/>
      <c r="T28" s="444" t="e">
        <f>IF(AND(' RIESGOS DE GESTION'!#REF!="Media",' RIESGOS DE GESTION'!#REF!="Menor"),CONCATENATE("R",' RIESGOS DE GESTION'!#REF!),"")</f>
        <v>#REF!</v>
      </c>
      <c r="U28" s="445"/>
      <c r="V28" s="443" t="e">
        <f>IF(AND(' RIESGOS DE GESTION'!#REF!="Media",' RIESGOS DE GESTION'!#REF!="Moderado"),CONCATENATE("R",' RIESGOS DE GESTION'!#REF!),"")</f>
        <v>#REF!</v>
      </c>
      <c r="W28" s="444"/>
      <c r="X28" s="444" t="e">
        <f>IF(AND(' RIESGOS DE GESTION'!#REF!="Media",' RIESGOS DE GESTION'!#REF!="Moderado"),CONCATENATE("R",' RIESGOS DE GESTION'!#REF!),"")</f>
        <v>#REF!</v>
      </c>
      <c r="Y28" s="444"/>
      <c r="Z28" s="444" t="e">
        <f>IF(AND(' RIESGOS DE GESTION'!#REF!="Media",' RIESGOS DE GESTION'!#REF!="Moderado"),CONCATENATE("R",' RIESGOS DE GESTION'!#REF!),"")</f>
        <v>#REF!</v>
      </c>
      <c r="AA28" s="445"/>
      <c r="AB28" s="427" t="e">
        <f>IF(AND(' RIESGOS DE GESTION'!#REF!="Media",' RIESGOS DE GESTION'!#REF!="Mayor"),CONCATENATE("R",' RIESGOS DE GESTION'!#REF!),"")</f>
        <v>#REF!</v>
      </c>
      <c r="AC28" s="423"/>
      <c r="AD28" s="423" t="e">
        <f>IF(AND(' RIESGOS DE GESTION'!#REF!="Media",' RIESGOS DE GESTION'!#REF!="Mayor"),CONCATENATE("R",' RIESGOS DE GESTION'!#REF!),"")</f>
        <v>#REF!</v>
      </c>
      <c r="AE28" s="423"/>
      <c r="AF28" s="423" t="e">
        <f>IF(AND(' RIESGOS DE GESTION'!#REF!="Media",' RIESGOS DE GESTION'!#REF!="Mayor"),CONCATENATE("R",' RIESGOS DE GESTION'!#REF!),"")</f>
        <v>#REF!</v>
      </c>
      <c r="AG28" s="424"/>
      <c r="AH28" s="434" t="e">
        <f>IF(AND(' RIESGOS DE GESTION'!#REF!="Media",' RIESGOS DE GESTION'!#REF!="Catastrófico"),CONCATENATE("R",' RIESGOS DE GESTION'!#REF!),"")</f>
        <v>#REF!</v>
      </c>
      <c r="AI28" s="435"/>
      <c r="AJ28" s="435" t="e">
        <f>IF(AND(' RIESGOS DE GESTION'!#REF!="Media",' RIESGOS DE GESTION'!#REF!="Catastrófico"),CONCATENATE("R",' RIESGOS DE GESTION'!#REF!),"")</f>
        <v>#REF!</v>
      </c>
      <c r="AK28" s="435"/>
      <c r="AL28" s="435" t="e">
        <f>IF(AND(' RIESGOS DE GESTION'!#REF!="Media",' RIESGOS DE GESTION'!#REF!="Catastrófico"),CONCATENATE("R",' RIESGOS DE GESTION'!#REF!),"")</f>
        <v>#REF!</v>
      </c>
      <c r="AM28" s="436"/>
      <c r="AN28" s="56"/>
      <c r="AO28" s="399"/>
      <c r="AP28" s="400"/>
      <c r="AQ28" s="400"/>
      <c r="AR28" s="400"/>
      <c r="AS28" s="400"/>
      <c r="AT28" s="401"/>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row>
    <row r="29" spans="1:80" ht="15.75" thickBot="1" x14ac:dyDescent="0.3">
      <c r="A29" s="56"/>
      <c r="B29" s="376"/>
      <c r="C29" s="376"/>
      <c r="D29" s="377"/>
      <c r="E29" s="420"/>
      <c r="F29" s="421"/>
      <c r="G29" s="421"/>
      <c r="H29" s="421"/>
      <c r="I29" s="422"/>
      <c r="J29" s="443"/>
      <c r="K29" s="444"/>
      <c r="L29" s="444"/>
      <c r="M29" s="444"/>
      <c r="N29" s="444"/>
      <c r="O29" s="445"/>
      <c r="P29" s="446"/>
      <c r="Q29" s="447"/>
      <c r="R29" s="447"/>
      <c r="S29" s="447"/>
      <c r="T29" s="447"/>
      <c r="U29" s="448"/>
      <c r="V29" s="446"/>
      <c r="W29" s="447"/>
      <c r="X29" s="447"/>
      <c r="Y29" s="447"/>
      <c r="Z29" s="447"/>
      <c r="AA29" s="448"/>
      <c r="AB29" s="431"/>
      <c r="AC29" s="432"/>
      <c r="AD29" s="432"/>
      <c r="AE29" s="432"/>
      <c r="AF29" s="432"/>
      <c r="AG29" s="433"/>
      <c r="AH29" s="437"/>
      <c r="AI29" s="438"/>
      <c r="AJ29" s="438"/>
      <c r="AK29" s="438"/>
      <c r="AL29" s="438"/>
      <c r="AM29" s="439"/>
      <c r="AN29" s="56"/>
      <c r="AO29" s="402"/>
      <c r="AP29" s="403"/>
      <c r="AQ29" s="403"/>
      <c r="AR29" s="403"/>
      <c r="AS29" s="403"/>
      <c r="AT29" s="404"/>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row>
    <row r="30" spans="1:80" x14ac:dyDescent="0.25">
      <c r="A30" s="56"/>
      <c r="B30" s="376"/>
      <c r="C30" s="376"/>
      <c r="D30" s="377"/>
      <c r="E30" s="414" t="s">
        <v>379</v>
      </c>
      <c r="F30" s="415"/>
      <c r="G30" s="415"/>
      <c r="H30" s="415"/>
      <c r="I30" s="415"/>
      <c r="J30" s="458" t="e">
        <f>IF(AND(' RIESGOS DE GESTION'!#REF!="Baja",' RIESGOS DE GESTION'!#REF!="Leve"),CONCATENATE("R",' RIESGOS DE GESTION'!#REF!),"")</f>
        <v>#REF!</v>
      </c>
      <c r="K30" s="459"/>
      <c r="L30" s="459" t="e">
        <f>IF(AND(' RIESGOS DE GESTION'!#REF!="Baja",' RIESGOS DE GESTION'!#REF!="Leve"),CONCATENATE("R",' RIESGOS DE GESTION'!#REF!),"")</f>
        <v>#REF!</v>
      </c>
      <c r="M30" s="459"/>
      <c r="N30" s="459" t="e">
        <f>IF(AND(' RIESGOS DE GESTION'!#REF!="Baja",' RIESGOS DE GESTION'!#REF!="Leve"),CONCATENATE("R",' RIESGOS DE GESTION'!#REF!),"")</f>
        <v>#REF!</v>
      </c>
      <c r="O30" s="460"/>
      <c r="P30" s="450" t="e">
        <f>IF(AND(' RIESGOS DE GESTION'!#REF!="Baja",' RIESGOS DE GESTION'!#REF!="Menor"),CONCATENATE("R",' RIESGOS DE GESTION'!#REF!),"")</f>
        <v>#REF!</v>
      </c>
      <c r="Q30" s="450"/>
      <c r="R30" s="450" t="e">
        <f>IF(AND(' RIESGOS DE GESTION'!#REF!="Baja",' RIESGOS DE GESTION'!#REF!="Menor"),CONCATENATE("R",' RIESGOS DE GESTION'!#REF!),"")</f>
        <v>#REF!</v>
      </c>
      <c r="S30" s="450"/>
      <c r="T30" s="450" t="e">
        <f>IF(AND(' RIESGOS DE GESTION'!#REF!="Baja",' RIESGOS DE GESTION'!#REF!="Menor"),CONCATENATE("R",' RIESGOS DE GESTION'!#REF!),"")</f>
        <v>#REF!</v>
      </c>
      <c r="U30" s="451"/>
      <c r="V30" s="449" t="e">
        <f>IF(AND(' RIESGOS DE GESTION'!#REF!="Baja",' RIESGOS DE GESTION'!#REF!="Moderado"),CONCATENATE("R",' RIESGOS DE GESTION'!#REF!),"")</f>
        <v>#REF!</v>
      </c>
      <c r="W30" s="450"/>
      <c r="X30" s="450" t="e">
        <f>IF(AND(' RIESGOS DE GESTION'!#REF!="Baja",' RIESGOS DE GESTION'!#REF!="Moderado"),CONCATENATE("R",' RIESGOS DE GESTION'!#REF!),"")</f>
        <v>#REF!</v>
      </c>
      <c r="Y30" s="450"/>
      <c r="Z30" s="450" t="e">
        <f>IF(AND(' RIESGOS DE GESTION'!#REF!="Baja",' RIESGOS DE GESTION'!#REF!="Moderado"),CONCATENATE("R",' RIESGOS DE GESTION'!#REF!),"")</f>
        <v>#REF!</v>
      </c>
      <c r="AA30" s="451"/>
      <c r="AB30" s="425" t="e">
        <f>IF(AND(' RIESGOS DE GESTION'!#REF!="Baja",' RIESGOS DE GESTION'!#REF!="Mayor"),CONCATENATE("R",' RIESGOS DE GESTION'!#REF!),"")</f>
        <v>#REF!</v>
      </c>
      <c r="AC30" s="426"/>
      <c r="AD30" s="426" t="e">
        <f>IF(AND(' RIESGOS DE GESTION'!#REF!="Baja",' RIESGOS DE GESTION'!#REF!="Mayor"),CONCATENATE("R",' RIESGOS DE GESTION'!#REF!),"")</f>
        <v>#REF!</v>
      </c>
      <c r="AE30" s="426"/>
      <c r="AF30" s="426" t="e">
        <f>IF(AND(' RIESGOS DE GESTION'!#REF!="Baja",' RIESGOS DE GESTION'!#REF!="Mayor"),CONCATENATE("R",' RIESGOS DE GESTION'!#REF!),"")</f>
        <v>#REF!</v>
      </c>
      <c r="AG30" s="428"/>
      <c r="AH30" s="440" t="e">
        <f>IF(AND(' RIESGOS DE GESTION'!#REF!="Baja",' RIESGOS DE GESTION'!#REF!="Catastrófico"),CONCATENATE("R",' RIESGOS DE GESTION'!#REF!),"")</f>
        <v>#REF!</v>
      </c>
      <c r="AI30" s="441"/>
      <c r="AJ30" s="441" t="e">
        <f>IF(AND(' RIESGOS DE GESTION'!#REF!="Baja",' RIESGOS DE GESTION'!#REF!="Catastrófico"),CONCATENATE("R",' RIESGOS DE GESTION'!#REF!),"")</f>
        <v>#REF!</v>
      </c>
      <c r="AK30" s="441"/>
      <c r="AL30" s="441" t="e">
        <f>IF(AND(' RIESGOS DE GESTION'!#REF!="Baja",' RIESGOS DE GESTION'!#REF!="Catastrófico"),CONCATENATE("R",' RIESGOS DE GESTION'!#REF!),"")</f>
        <v>#REF!</v>
      </c>
      <c r="AM30" s="442"/>
      <c r="AN30" s="56"/>
      <c r="AO30" s="405" t="s">
        <v>380</v>
      </c>
      <c r="AP30" s="406"/>
      <c r="AQ30" s="406"/>
      <c r="AR30" s="406"/>
      <c r="AS30" s="406"/>
      <c r="AT30" s="407"/>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row>
    <row r="31" spans="1:80" x14ac:dyDescent="0.25">
      <c r="A31" s="56"/>
      <c r="B31" s="376"/>
      <c r="C31" s="376"/>
      <c r="D31" s="377"/>
      <c r="E31" s="417"/>
      <c r="F31" s="418"/>
      <c r="G31" s="418"/>
      <c r="H31" s="418"/>
      <c r="I31" s="418"/>
      <c r="J31" s="454"/>
      <c r="K31" s="452"/>
      <c r="L31" s="452"/>
      <c r="M31" s="452"/>
      <c r="N31" s="452"/>
      <c r="O31" s="453"/>
      <c r="P31" s="444"/>
      <c r="Q31" s="444"/>
      <c r="R31" s="444"/>
      <c r="S31" s="444"/>
      <c r="T31" s="444"/>
      <c r="U31" s="445"/>
      <c r="V31" s="443"/>
      <c r="W31" s="444"/>
      <c r="X31" s="444"/>
      <c r="Y31" s="444"/>
      <c r="Z31" s="444"/>
      <c r="AA31" s="445"/>
      <c r="AB31" s="427"/>
      <c r="AC31" s="423"/>
      <c r="AD31" s="423"/>
      <c r="AE31" s="423"/>
      <c r="AF31" s="423"/>
      <c r="AG31" s="424"/>
      <c r="AH31" s="434"/>
      <c r="AI31" s="435"/>
      <c r="AJ31" s="435"/>
      <c r="AK31" s="435"/>
      <c r="AL31" s="435"/>
      <c r="AM31" s="436"/>
      <c r="AN31" s="56"/>
      <c r="AO31" s="408"/>
      <c r="AP31" s="409"/>
      <c r="AQ31" s="409"/>
      <c r="AR31" s="409"/>
      <c r="AS31" s="409"/>
      <c r="AT31" s="410"/>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row>
    <row r="32" spans="1:80" x14ac:dyDescent="0.25">
      <c r="A32" s="56"/>
      <c r="B32" s="376"/>
      <c r="C32" s="376"/>
      <c r="D32" s="377"/>
      <c r="E32" s="417"/>
      <c r="F32" s="418"/>
      <c r="G32" s="418"/>
      <c r="H32" s="418"/>
      <c r="I32" s="418"/>
      <c r="J32" s="454" t="e">
        <f>IF(AND(' RIESGOS DE GESTION'!#REF!="Baja",' RIESGOS DE GESTION'!#REF!="Leve"),CONCATENATE("R",' RIESGOS DE GESTION'!#REF!),"")</f>
        <v>#REF!</v>
      </c>
      <c r="K32" s="452"/>
      <c r="L32" s="452" t="e">
        <f>IF(AND(' RIESGOS DE GESTION'!#REF!="Baja",' RIESGOS DE GESTION'!#REF!="Leve"),CONCATENATE("R",' RIESGOS DE GESTION'!#REF!),"")</f>
        <v>#REF!</v>
      </c>
      <c r="M32" s="452"/>
      <c r="N32" s="452" t="e">
        <f>IF(AND(' RIESGOS DE GESTION'!#REF!="Baja",' RIESGOS DE GESTION'!#REF!="Leve"),CONCATENATE("R",' RIESGOS DE GESTION'!#REF!),"")</f>
        <v>#REF!</v>
      </c>
      <c r="O32" s="453"/>
      <c r="P32" s="444" t="e">
        <f>IF(AND(' RIESGOS DE GESTION'!#REF!="Baja",' RIESGOS DE GESTION'!#REF!="Menor"),CONCATENATE("R",' RIESGOS DE GESTION'!#REF!),"")</f>
        <v>#REF!</v>
      </c>
      <c r="Q32" s="444"/>
      <c r="R32" s="444" t="e">
        <f>IF(AND(' RIESGOS DE GESTION'!#REF!="Baja",' RIESGOS DE GESTION'!#REF!="Menor"),CONCATENATE("R",' RIESGOS DE GESTION'!#REF!),"")</f>
        <v>#REF!</v>
      </c>
      <c r="S32" s="444"/>
      <c r="T32" s="444" t="e">
        <f>IF(AND(' RIESGOS DE GESTION'!#REF!="Baja",' RIESGOS DE GESTION'!#REF!="Menor"),CONCATENATE("R",' RIESGOS DE GESTION'!#REF!),"")</f>
        <v>#REF!</v>
      </c>
      <c r="U32" s="445"/>
      <c r="V32" s="443" t="e">
        <f>IF(AND(' RIESGOS DE GESTION'!#REF!="Baja",' RIESGOS DE GESTION'!#REF!="Moderado"),CONCATENATE("R",' RIESGOS DE GESTION'!#REF!),"")</f>
        <v>#REF!</v>
      </c>
      <c r="W32" s="444"/>
      <c r="X32" s="444" t="e">
        <f>IF(AND(' RIESGOS DE GESTION'!#REF!="Baja",' RIESGOS DE GESTION'!#REF!="Moderado"),CONCATENATE("R",' RIESGOS DE GESTION'!#REF!),"")</f>
        <v>#REF!</v>
      </c>
      <c r="Y32" s="444"/>
      <c r="Z32" s="444" t="e">
        <f>IF(AND(' RIESGOS DE GESTION'!#REF!="Baja",' RIESGOS DE GESTION'!#REF!="Moderado"),CONCATENATE("R",' RIESGOS DE GESTION'!#REF!),"")</f>
        <v>#REF!</v>
      </c>
      <c r="AA32" s="445"/>
      <c r="AB32" s="427" t="e">
        <f>IF(AND(' RIESGOS DE GESTION'!#REF!="Baja",' RIESGOS DE GESTION'!#REF!="Mayor"),CONCATENATE("R",' RIESGOS DE GESTION'!#REF!),"")</f>
        <v>#REF!</v>
      </c>
      <c r="AC32" s="423"/>
      <c r="AD32" s="423" t="e">
        <f>IF(AND(' RIESGOS DE GESTION'!#REF!="Baja",' RIESGOS DE GESTION'!#REF!="Mayor"),CONCATENATE("R",' RIESGOS DE GESTION'!#REF!),"")</f>
        <v>#REF!</v>
      </c>
      <c r="AE32" s="423"/>
      <c r="AF32" s="423" t="e">
        <f>IF(AND(' RIESGOS DE GESTION'!#REF!="Baja",' RIESGOS DE GESTION'!#REF!="Mayor"),CONCATENATE("R",' RIESGOS DE GESTION'!#REF!),"")</f>
        <v>#REF!</v>
      </c>
      <c r="AG32" s="424"/>
      <c r="AH32" s="434" t="e">
        <f>IF(AND(' RIESGOS DE GESTION'!#REF!="Baja",' RIESGOS DE GESTION'!#REF!="Catastrófico"),CONCATENATE("R",' RIESGOS DE GESTION'!#REF!),"")</f>
        <v>#REF!</v>
      </c>
      <c r="AI32" s="435"/>
      <c r="AJ32" s="435" t="e">
        <f>IF(AND(' RIESGOS DE GESTION'!#REF!="Baja",' RIESGOS DE GESTION'!#REF!="Catastrófico"),CONCATENATE("R",' RIESGOS DE GESTION'!#REF!),"")</f>
        <v>#REF!</v>
      </c>
      <c r="AK32" s="435"/>
      <c r="AL32" s="435" t="e">
        <f>IF(AND(' RIESGOS DE GESTION'!#REF!="Baja",' RIESGOS DE GESTION'!#REF!="Catastrófico"),CONCATENATE("R",' RIESGOS DE GESTION'!#REF!),"")</f>
        <v>#REF!</v>
      </c>
      <c r="AM32" s="436"/>
      <c r="AN32" s="56"/>
      <c r="AO32" s="408"/>
      <c r="AP32" s="409"/>
      <c r="AQ32" s="409"/>
      <c r="AR32" s="409"/>
      <c r="AS32" s="409"/>
      <c r="AT32" s="410"/>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row>
    <row r="33" spans="1:80" x14ac:dyDescent="0.25">
      <c r="A33" s="56"/>
      <c r="B33" s="376"/>
      <c r="C33" s="376"/>
      <c r="D33" s="377"/>
      <c r="E33" s="417"/>
      <c r="F33" s="418"/>
      <c r="G33" s="418"/>
      <c r="H33" s="418"/>
      <c r="I33" s="418"/>
      <c r="J33" s="454"/>
      <c r="K33" s="452"/>
      <c r="L33" s="452"/>
      <c r="M33" s="452"/>
      <c r="N33" s="452"/>
      <c r="O33" s="453"/>
      <c r="P33" s="444"/>
      <c r="Q33" s="444"/>
      <c r="R33" s="444"/>
      <c r="S33" s="444"/>
      <c r="T33" s="444"/>
      <c r="U33" s="445"/>
      <c r="V33" s="443"/>
      <c r="W33" s="444"/>
      <c r="X33" s="444"/>
      <c r="Y33" s="444"/>
      <c r="Z33" s="444"/>
      <c r="AA33" s="445"/>
      <c r="AB33" s="427"/>
      <c r="AC33" s="423"/>
      <c r="AD33" s="423"/>
      <c r="AE33" s="423"/>
      <c r="AF33" s="423"/>
      <c r="AG33" s="424"/>
      <c r="AH33" s="434"/>
      <c r="AI33" s="435"/>
      <c r="AJ33" s="435"/>
      <c r="AK33" s="435"/>
      <c r="AL33" s="435"/>
      <c r="AM33" s="436"/>
      <c r="AN33" s="56"/>
      <c r="AO33" s="408"/>
      <c r="AP33" s="409"/>
      <c r="AQ33" s="409"/>
      <c r="AR33" s="409"/>
      <c r="AS33" s="409"/>
      <c r="AT33" s="410"/>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row>
    <row r="34" spans="1:80" x14ac:dyDescent="0.25">
      <c r="A34" s="56"/>
      <c r="B34" s="376"/>
      <c r="C34" s="376"/>
      <c r="D34" s="377"/>
      <c r="E34" s="417"/>
      <c r="F34" s="418"/>
      <c r="G34" s="418"/>
      <c r="H34" s="418"/>
      <c r="I34" s="418"/>
      <c r="J34" s="454" t="e">
        <f>IF(AND(' RIESGOS DE GESTION'!#REF!="Baja",' RIESGOS DE GESTION'!#REF!="Leve"),CONCATENATE("R",' RIESGOS DE GESTION'!#REF!),"")</f>
        <v>#REF!</v>
      </c>
      <c r="K34" s="452"/>
      <c r="L34" s="452" t="e">
        <f>IF(AND(' RIESGOS DE GESTION'!#REF!="Baja",' RIESGOS DE GESTION'!#REF!="Leve"),CONCATENATE("R",' RIESGOS DE GESTION'!#REF!),"")</f>
        <v>#REF!</v>
      </c>
      <c r="M34" s="452"/>
      <c r="N34" s="452" t="e">
        <f>IF(AND(' RIESGOS DE GESTION'!#REF!="Baja",' RIESGOS DE GESTION'!#REF!="Leve"),CONCATENATE("R",' RIESGOS DE GESTION'!#REF!),"")</f>
        <v>#REF!</v>
      </c>
      <c r="O34" s="453"/>
      <c r="P34" s="444" t="e">
        <f>IF(AND(' RIESGOS DE GESTION'!#REF!="Baja",' RIESGOS DE GESTION'!#REF!="Menor"),CONCATENATE("R",' RIESGOS DE GESTION'!#REF!),"")</f>
        <v>#REF!</v>
      </c>
      <c r="Q34" s="444"/>
      <c r="R34" s="444" t="e">
        <f>IF(AND(' RIESGOS DE GESTION'!#REF!="Baja",' RIESGOS DE GESTION'!#REF!="Menor"),CONCATENATE("R",' RIESGOS DE GESTION'!#REF!),"")</f>
        <v>#REF!</v>
      </c>
      <c r="S34" s="444"/>
      <c r="T34" s="444" t="e">
        <f>IF(AND(' RIESGOS DE GESTION'!#REF!="Baja",' RIESGOS DE GESTION'!#REF!="Menor"),CONCATENATE("R",' RIESGOS DE GESTION'!#REF!),"")</f>
        <v>#REF!</v>
      </c>
      <c r="U34" s="445"/>
      <c r="V34" s="443" t="e">
        <f>IF(AND(' RIESGOS DE GESTION'!#REF!="Baja",' RIESGOS DE GESTION'!#REF!="Moderado"),CONCATENATE("R",' RIESGOS DE GESTION'!#REF!),"")</f>
        <v>#REF!</v>
      </c>
      <c r="W34" s="444"/>
      <c r="X34" s="444" t="e">
        <f>IF(AND(' RIESGOS DE GESTION'!#REF!="Baja",' RIESGOS DE GESTION'!#REF!="Moderado"),CONCATENATE("R",' RIESGOS DE GESTION'!#REF!),"")</f>
        <v>#REF!</v>
      </c>
      <c r="Y34" s="444"/>
      <c r="Z34" s="444" t="e">
        <f>IF(AND(' RIESGOS DE GESTION'!#REF!="Baja",' RIESGOS DE GESTION'!#REF!="Moderado"),CONCATENATE("R",' RIESGOS DE GESTION'!#REF!),"")</f>
        <v>#REF!</v>
      </c>
      <c r="AA34" s="445"/>
      <c r="AB34" s="427" t="e">
        <f>IF(AND(' RIESGOS DE GESTION'!#REF!="Baja",' RIESGOS DE GESTION'!#REF!="Mayor"),CONCATENATE("R",' RIESGOS DE GESTION'!#REF!),"")</f>
        <v>#REF!</v>
      </c>
      <c r="AC34" s="423"/>
      <c r="AD34" s="423" t="e">
        <f>IF(AND(' RIESGOS DE GESTION'!#REF!="Baja",' RIESGOS DE GESTION'!#REF!="Mayor"),CONCATENATE("R",' RIESGOS DE GESTION'!#REF!),"")</f>
        <v>#REF!</v>
      </c>
      <c r="AE34" s="423"/>
      <c r="AF34" s="423" t="e">
        <f>IF(AND(' RIESGOS DE GESTION'!#REF!="Baja",' RIESGOS DE GESTION'!#REF!="Mayor"),CONCATENATE("R",' RIESGOS DE GESTION'!#REF!),"")</f>
        <v>#REF!</v>
      </c>
      <c r="AG34" s="424"/>
      <c r="AH34" s="434" t="e">
        <f>IF(AND(' RIESGOS DE GESTION'!#REF!="Baja",' RIESGOS DE GESTION'!#REF!="Catastrófico"),CONCATENATE("R",' RIESGOS DE GESTION'!#REF!),"")</f>
        <v>#REF!</v>
      </c>
      <c r="AI34" s="435"/>
      <c r="AJ34" s="435" t="e">
        <f>IF(AND(' RIESGOS DE GESTION'!#REF!="Baja",' RIESGOS DE GESTION'!#REF!="Catastrófico"),CONCATENATE("R",' RIESGOS DE GESTION'!#REF!),"")</f>
        <v>#REF!</v>
      </c>
      <c r="AK34" s="435"/>
      <c r="AL34" s="435" t="e">
        <f>IF(AND(' RIESGOS DE GESTION'!#REF!="Baja",' RIESGOS DE GESTION'!#REF!="Catastrófico"),CONCATENATE("R",' RIESGOS DE GESTION'!#REF!),"")</f>
        <v>#REF!</v>
      </c>
      <c r="AM34" s="436"/>
      <c r="AN34" s="56"/>
      <c r="AO34" s="408"/>
      <c r="AP34" s="409"/>
      <c r="AQ34" s="409"/>
      <c r="AR34" s="409"/>
      <c r="AS34" s="409"/>
      <c r="AT34" s="410"/>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row>
    <row r="35" spans="1:80" x14ac:dyDescent="0.25">
      <c r="A35" s="56"/>
      <c r="B35" s="376"/>
      <c r="C35" s="376"/>
      <c r="D35" s="377"/>
      <c r="E35" s="417"/>
      <c r="F35" s="418"/>
      <c r="G35" s="418"/>
      <c r="H35" s="418"/>
      <c r="I35" s="418"/>
      <c r="J35" s="454"/>
      <c r="K35" s="452"/>
      <c r="L35" s="452"/>
      <c r="M35" s="452"/>
      <c r="N35" s="452"/>
      <c r="O35" s="453"/>
      <c r="P35" s="444"/>
      <c r="Q35" s="444"/>
      <c r="R35" s="444"/>
      <c r="S35" s="444"/>
      <c r="T35" s="444"/>
      <c r="U35" s="445"/>
      <c r="V35" s="443"/>
      <c r="W35" s="444"/>
      <c r="X35" s="444"/>
      <c r="Y35" s="444"/>
      <c r="Z35" s="444"/>
      <c r="AA35" s="445"/>
      <c r="AB35" s="427"/>
      <c r="AC35" s="423"/>
      <c r="AD35" s="423"/>
      <c r="AE35" s="423"/>
      <c r="AF35" s="423"/>
      <c r="AG35" s="424"/>
      <c r="AH35" s="434"/>
      <c r="AI35" s="435"/>
      <c r="AJ35" s="435"/>
      <c r="AK35" s="435"/>
      <c r="AL35" s="435"/>
      <c r="AM35" s="436"/>
      <c r="AN35" s="56"/>
      <c r="AO35" s="408"/>
      <c r="AP35" s="409"/>
      <c r="AQ35" s="409"/>
      <c r="AR35" s="409"/>
      <c r="AS35" s="409"/>
      <c r="AT35" s="410"/>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row>
    <row r="36" spans="1:80" x14ac:dyDescent="0.25">
      <c r="A36" s="56"/>
      <c r="B36" s="376"/>
      <c r="C36" s="376"/>
      <c r="D36" s="377"/>
      <c r="E36" s="417"/>
      <c r="F36" s="418"/>
      <c r="G36" s="418"/>
      <c r="H36" s="418"/>
      <c r="I36" s="418"/>
      <c r="J36" s="454" t="e">
        <f>IF(AND(' RIESGOS DE GESTION'!#REF!="Baja",' RIESGOS DE GESTION'!#REF!="Leve"),CONCATENATE("R",' RIESGOS DE GESTION'!#REF!),"")</f>
        <v>#REF!</v>
      </c>
      <c r="K36" s="452"/>
      <c r="L36" s="452" t="e">
        <f>IF(AND(' RIESGOS DE GESTION'!#REF!="Baja",' RIESGOS DE GESTION'!#REF!="Leve"),CONCATENATE("R",' RIESGOS DE GESTION'!#REF!),"")</f>
        <v>#REF!</v>
      </c>
      <c r="M36" s="452"/>
      <c r="N36" s="452" t="e">
        <f>IF(AND(' RIESGOS DE GESTION'!#REF!="Baja",' RIESGOS DE GESTION'!#REF!="Leve"),CONCATENATE("R",' RIESGOS DE GESTION'!#REF!),"")</f>
        <v>#REF!</v>
      </c>
      <c r="O36" s="453"/>
      <c r="P36" s="444" t="e">
        <f>IF(AND(' RIESGOS DE GESTION'!#REF!="Baja",' RIESGOS DE GESTION'!#REF!="Menor"),CONCATENATE("R",' RIESGOS DE GESTION'!#REF!),"")</f>
        <v>#REF!</v>
      </c>
      <c r="Q36" s="444"/>
      <c r="R36" s="444" t="e">
        <f>IF(AND(' RIESGOS DE GESTION'!#REF!="Baja",' RIESGOS DE GESTION'!#REF!="Menor"),CONCATENATE("R",' RIESGOS DE GESTION'!#REF!),"")</f>
        <v>#REF!</v>
      </c>
      <c r="S36" s="444"/>
      <c r="T36" s="444" t="e">
        <f>IF(AND(' RIESGOS DE GESTION'!#REF!="Baja",' RIESGOS DE GESTION'!#REF!="Menor"),CONCATENATE("R",' RIESGOS DE GESTION'!#REF!),"")</f>
        <v>#REF!</v>
      </c>
      <c r="U36" s="445"/>
      <c r="V36" s="443" t="e">
        <f>IF(AND(' RIESGOS DE GESTION'!#REF!="Baja",' RIESGOS DE GESTION'!#REF!="Moderado"),CONCATENATE("R",' RIESGOS DE GESTION'!#REF!),"")</f>
        <v>#REF!</v>
      </c>
      <c r="W36" s="444"/>
      <c r="X36" s="444" t="e">
        <f>IF(AND(' RIESGOS DE GESTION'!#REF!="Baja",' RIESGOS DE GESTION'!#REF!="Moderado"),CONCATENATE("R",' RIESGOS DE GESTION'!#REF!),"")</f>
        <v>#REF!</v>
      </c>
      <c r="Y36" s="444"/>
      <c r="Z36" s="444" t="e">
        <f>IF(AND(' RIESGOS DE GESTION'!#REF!="Baja",' RIESGOS DE GESTION'!#REF!="Moderado"),CONCATENATE("R",' RIESGOS DE GESTION'!#REF!),"")</f>
        <v>#REF!</v>
      </c>
      <c r="AA36" s="445"/>
      <c r="AB36" s="427" t="e">
        <f>IF(AND(' RIESGOS DE GESTION'!#REF!="Baja",' RIESGOS DE GESTION'!#REF!="Mayor"),CONCATENATE("R",' RIESGOS DE GESTION'!#REF!),"")</f>
        <v>#REF!</v>
      </c>
      <c r="AC36" s="423"/>
      <c r="AD36" s="423" t="e">
        <f>IF(AND(' RIESGOS DE GESTION'!#REF!="Baja",' RIESGOS DE GESTION'!#REF!="Mayor"),CONCATENATE("R",' RIESGOS DE GESTION'!#REF!),"")</f>
        <v>#REF!</v>
      </c>
      <c r="AE36" s="423"/>
      <c r="AF36" s="423" t="e">
        <f>IF(AND(' RIESGOS DE GESTION'!#REF!="Baja",' RIESGOS DE GESTION'!#REF!="Mayor"),CONCATENATE("R",' RIESGOS DE GESTION'!#REF!),"")</f>
        <v>#REF!</v>
      </c>
      <c r="AG36" s="424"/>
      <c r="AH36" s="434" t="e">
        <f>IF(AND(' RIESGOS DE GESTION'!#REF!="Baja",' RIESGOS DE GESTION'!#REF!="Catastrófico"),CONCATENATE("R",' RIESGOS DE GESTION'!#REF!),"")</f>
        <v>#REF!</v>
      </c>
      <c r="AI36" s="435"/>
      <c r="AJ36" s="435" t="e">
        <f>IF(AND(' RIESGOS DE GESTION'!#REF!="Baja",' RIESGOS DE GESTION'!#REF!="Catastrófico"),CONCATENATE("R",' RIESGOS DE GESTION'!#REF!),"")</f>
        <v>#REF!</v>
      </c>
      <c r="AK36" s="435"/>
      <c r="AL36" s="435" t="e">
        <f>IF(AND(' RIESGOS DE GESTION'!#REF!="Baja",' RIESGOS DE GESTION'!#REF!="Catastrófico"),CONCATENATE("R",' RIESGOS DE GESTION'!#REF!),"")</f>
        <v>#REF!</v>
      </c>
      <c r="AM36" s="436"/>
      <c r="AN36" s="56"/>
      <c r="AO36" s="408"/>
      <c r="AP36" s="409"/>
      <c r="AQ36" s="409"/>
      <c r="AR36" s="409"/>
      <c r="AS36" s="409"/>
      <c r="AT36" s="410"/>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row>
    <row r="37" spans="1:80" ht="15.75" thickBot="1" x14ac:dyDescent="0.3">
      <c r="A37" s="56"/>
      <c r="B37" s="376"/>
      <c r="C37" s="376"/>
      <c r="D37" s="377"/>
      <c r="E37" s="420"/>
      <c r="F37" s="421"/>
      <c r="G37" s="421"/>
      <c r="H37" s="421"/>
      <c r="I37" s="421"/>
      <c r="J37" s="455"/>
      <c r="K37" s="456"/>
      <c r="L37" s="456"/>
      <c r="M37" s="456"/>
      <c r="N37" s="456"/>
      <c r="O37" s="457"/>
      <c r="P37" s="447"/>
      <c r="Q37" s="447"/>
      <c r="R37" s="447"/>
      <c r="S37" s="447"/>
      <c r="T37" s="447"/>
      <c r="U37" s="448"/>
      <c r="V37" s="446"/>
      <c r="W37" s="447"/>
      <c r="X37" s="447"/>
      <c r="Y37" s="447"/>
      <c r="Z37" s="447"/>
      <c r="AA37" s="448"/>
      <c r="AB37" s="431"/>
      <c r="AC37" s="432"/>
      <c r="AD37" s="432"/>
      <c r="AE37" s="432"/>
      <c r="AF37" s="432"/>
      <c r="AG37" s="433"/>
      <c r="AH37" s="437"/>
      <c r="AI37" s="438"/>
      <c r="AJ37" s="438"/>
      <c r="AK37" s="438"/>
      <c r="AL37" s="438"/>
      <c r="AM37" s="439"/>
      <c r="AN37" s="56"/>
      <c r="AO37" s="411"/>
      <c r="AP37" s="412"/>
      <c r="AQ37" s="412"/>
      <c r="AR37" s="412"/>
      <c r="AS37" s="412"/>
      <c r="AT37" s="413"/>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row>
    <row r="38" spans="1:80" x14ac:dyDescent="0.25">
      <c r="A38" s="56"/>
      <c r="B38" s="376"/>
      <c r="C38" s="376"/>
      <c r="D38" s="377"/>
      <c r="E38" s="414" t="s">
        <v>381</v>
      </c>
      <c r="F38" s="415"/>
      <c r="G38" s="415"/>
      <c r="H38" s="415"/>
      <c r="I38" s="416"/>
      <c r="J38" s="458" t="e">
        <f>IF(AND(' RIESGOS DE GESTION'!#REF!="Muy Baja",' RIESGOS DE GESTION'!#REF!="Leve"),CONCATENATE("R",' RIESGOS DE GESTION'!#REF!),"")</f>
        <v>#REF!</v>
      </c>
      <c r="K38" s="459"/>
      <c r="L38" s="459" t="e">
        <f>IF(AND(' RIESGOS DE GESTION'!#REF!="Muy Baja",' RIESGOS DE GESTION'!#REF!="Leve"),CONCATENATE("R",' RIESGOS DE GESTION'!#REF!),"")</f>
        <v>#REF!</v>
      </c>
      <c r="M38" s="459"/>
      <c r="N38" s="459" t="e">
        <f>IF(AND(' RIESGOS DE GESTION'!#REF!="Muy Baja",' RIESGOS DE GESTION'!#REF!="Leve"),CONCATENATE("R",' RIESGOS DE GESTION'!#REF!),"")</f>
        <v>#REF!</v>
      </c>
      <c r="O38" s="460"/>
      <c r="P38" s="458" t="e">
        <f>IF(AND(' RIESGOS DE GESTION'!#REF!="Muy Baja",' RIESGOS DE GESTION'!#REF!="Menor"),CONCATENATE("R",' RIESGOS DE GESTION'!#REF!),"")</f>
        <v>#REF!</v>
      </c>
      <c r="Q38" s="459"/>
      <c r="R38" s="459" t="e">
        <f>IF(AND(' RIESGOS DE GESTION'!#REF!="Muy Baja",' RIESGOS DE GESTION'!#REF!="Menor"),CONCATENATE("R",' RIESGOS DE GESTION'!#REF!),"")</f>
        <v>#REF!</v>
      </c>
      <c r="S38" s="459"/>
      <c r="T38" s="459" t="e">
        <f>IF(AND(' RIESGOS DE GESTION'!#REF!="Muy Baja",' RIESGOS DE GESTION'!#REF!="Menor"),CONCATENATE("R",' RIESGOS DE GESTION'!#REF!),"")</f>
        <v>#REF!</v>
      </c>
      <c r="U38" s="460"/>
      <c r="V38" s="449" t="e">
        <f>IF(AND(' RIESGOS DE GESTION'!#REF!="Muy Baja",' RIESGOS DE GESTION'!#REF!="Moderado"),CONCATENATE("R",' RIESGOS DE GESTION'!#REF!),"")</f>
        <v>#REF!</v>
      </c>
      <c r="W38" s="450"/>
      <c r="X38" s="450" t="e">
        <f>IF(AND(' RIESGOS DE GESTION'!#REF!="Muy Baja",' RIESGOS DE GESTION'!#REF!="Moderado"),CONCATENATE("R",' RIESGOS DE GESTION'!#REF!),"")</f>
        <v>#REF!</v>
      </c>
      <c r="Y38" s="450"/>
      <c r="Z38" s="450" t="e">
        <f>IF(AND(' RIESGOS DE GESTION'!#REF!="Muy Baja",' RIESGOS DE GESTION'!#REF!="Moderado"),CONCATENATE("R",' RIESGOS DE GESTION'!#REF!),"")</f>
        <v>#REF!</v>
      </c>
      <c r="AA38" s="451"/>
      <c r="AB38" s="425" t="e">
        <f>IF(AND(' RIESGOS DE GESTION'!#REF!="Muy Baja",' RIESGOS DE GESTION'!#REF!="Mayor"),CONCATENATE("R",' RIESGOS DE GESTION'!#REF!),"")</f>
        <v>#REF!</v>
      </c>
      <c r="AC38" s="426"/>
      <c r="AD38" s="426" t="e">
        <f>IF(AND(' RIESGOS DE GESTION'!#REF!="Muy Baja",' RIESGOS DE GESTION'!#REF!="Mayor"),CONCATENATE("R",' RIESGOS DE GESTION'!#REF!),"")</f>
        <v>#REF!</v>
      </c>
      <c r="AE38" s="426"/>
      <c r="AF38" s="426" t="e">
        <f>IF(AND(' RIESGOS DE GESTION'!#REF!="Muy Baja",' RIESGOS DE GESTION'!#REF!="Mayor"),CONCATENATE("R",' RIESGOS DE GESTION'!#REF!),"")</f>
        <v>#REF!</v>
      </c>
      <c r="AG38" s="428"/>
      <c r="AH38" s="440" t="e">
        <f>IF(AND(' RIESGOS DE GESTION'!#REF!="Muy Baja",' RIESGOS DE GESTION'!#REF!="Catastrófico"),CONCATENATE("R",' RIESGOS DE GESTION'!#REF!),"")</f>
        <v>#REF!</v>
      </c>
      <c r="AI38" s="441"/>
      <c r="AJ38" s="441" t="e">
        <f>IF(AND(' RIESGOS DE GESTION'!#REF!="Muy Baja",' RIESGOS DE GESTION'!#REF!="Catastrófico"),CONCATENATE("R",' RIESGOS DE GESTION'!#REF!),"")</f>
        <v>#REF!</v>
      </c>
      <c r="AK38" s="441"/>
      <c r="AL38" s="441" t="e">
        <f>IF(AND(' RIESGOS DE GESTION'!#REF!="Muy Baja",' RIESGOS DE GESTION'!#REF!="Catastrófico"),CONCATENATE("R",' RIESGOS DE GESTION'!#REF!),"")</f>
        <v>#REF!</v>
      </c>
      <c r="AM38" s="442"/>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row>
    <row r="39" spans="1:80" x14ac:dyDescent="0.25">
      <c r="A39" s="56"/>
      <c r="B39" s="376"/>
      <c r="C39" s="376"/>
      <c r="D39" s="377"/>
      <c r="E39" s="417"/>
      <c r="F39" s="418"/>
      <c r="G39" s="418"/>
      <c r="H39" s="418"/>
      <c r="I39" s="419"/>
      <c r="J39" s="454"/>
      <c r="K39" s="452"/>
      <c r="L39" s="452"/>
      <c r="M39" s="452"/>
      <c r="N39" s="452"/>
      <c r="O39" s="453"/>
      <c r="P39" s="454"/>
      <c r="Q39" s="452"/>
      <c r="R39" s="452"/>
      <c r="S39" s="452"/>
      <c r="T39" s="452"/>
      <c r="U39" s="453"/>
      <c r="V39" s="443"/>
      <c r="W39" s="444"/>
      <c r="X39" s="444"/>
      <c r="Y39" s="444"/>
      <c r="Z39" s="444"/>
      <c r="AA39" s="445"/>
      <c r="AB39" s="427"/>
      <c r="AC39" s="423"/>
      <c r="AD39" s="423"/>
      <c r="AE39" s="423"/>
      <c r="AF39" s="423"/>
      <c r="AG39" s="424"/>
      <c r="AH39" s="434"/>
      <c r="AI39" s="435"/>
      <c r="AJ39" s="435"/>
      <c r="AK39" s="435"/>
      <c r="AL39" s="435"/>
      <c r="AM39" s="43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row>
    <row r="40" spans="1:80" x14ac:dyDescent="0.25">
      <c r="A40" s="56"/>
      <c r="B40" s="376"/>
      <c r="C40" s="376"/>
      <c r="D40" s="377"/>
      <c r="E40" s="417"/>
      <c r="F40" s="418"/>
      <c r="G40" s="418"/>
      <c r="H40" s="418"/>
      <c r="I40" s="419"/>
      <c r="J40" s="454" t="e">
        <f>IF(AND(' RIESGOS DE GESTION'!#REF!="Muy Baja",' RIESGOS DE GESTION'!#REF!="Leve"),CONCATENATE("R",' RIESGOS DE GESTION'!#REF!),"")</f>
        <v>#REF!</v>
      </c>
      <c r="K40" s="452"/>
      <c r="L40" s="452" t="e">
        <f>IF(AND(' RIESGOS DE GESTION'!#REF!="Muy Baja",' RIESGOS DE GESTION'!#REF!="Leve"),CONCATENATE("R",' RIESGOS DE GESTION'!#REF!),"")</f>
        <v>#REF!</v>
      </c>
      <c r="M40" s="452"/>
      <c r="N40" s="452" t="e">
        <f>IF(AND(' RIESGOS DE GESTION'!#REF!="Muy Baja",' RIESGOS DE GESTION'!#REF!="Leve"),CONCATENATE("R",' RIESGOS DE GESTION'!#REF!),"")</f>
        <v>#REF!</v>
      </c>
      <c r="O40" s="453"/>
      <c r="P40" s="454" t="e">
        <f>IF(AND(' RIESGOS DE GESTION'!#REF!="Muy Baja",' RIESGOS DE GESTION'!#REF!="Menor"),CONCATENATE("R",' RIESGOS DE GESTION'!#REF!),"")</f>
        <v>#REF!</v>
      </c>
      <c r="Q40" s="452"/>
      <c r="R40" s="452" t="e">
        <f>IF(AND(' RIESGOS DE GESTION'!#REF!="Muy Baja",' RIESGOS DE GESTION'!#REF!="Menor"),CONCATENATE("R",' RIESGOS DE GESTION'!#REF!),"")</f>
        <v>#REF!</v>
      </c>
      <c r="S40" s="452"/>
      <c r="T40" s="452" t="e">
        <f>IF(AND(' RIESGOS DE GESTION'!#REF!="Muy Baja",' RIESGOS DE GESTION'!#REF!="Menor"),CONCATENATE("R",' RIESGOS DE GESTION'!#REF!),"")</f>
        <v>#REF!</v>
      </c>
      <c r="U40" s="453"/>
      <c r="V40" s="443" t="e">
        <f>IF(AND(' RIESGOS DE GESTION'!#REF!="Muy Baja",' RIESGOS DE GESTION'!#REF!="Moderado"),CONCATENATE("R",' RIESGOS DE GESTION'!#REF!),"")</f>
        <v>#REF!</v>
      </c>
      <c r="W40" s="444"/>
      <c r="X40" s="444" t="e">
        <f>IF(AND(' RIESGOS DE GESTION'!#REF!="Muy Baja",' RIESGOS DE GESTION'!#REF!="Moderado"),CONCATENATE("R",' RIESGOS DE GESTION'!#REF!),"")</f>
        <v>#REF!</v>
      </c>
      <c r="Y40" s="444"/>
      <c r="Z40" s="444" t="e">
        <f>IF(AND(' RIESGOS DE GESTION'!#REF!="Muy Baja",' RIESGOS DE GESTION'!#REF!="Moderado"),CONCATENATE("R",' RIESGOS DE GESTION'!#REF!),"")</f>
        <v>#REF!</v>
      </c>
      <c r="AA40" s="445"/>
      <c r="AB40" s="427" t="e">
        <f>IF(AND(' RIESGOS DE GESTION'!#REF!="Muy Baja",' RIESGOS DE GESTION'!#REF!="Mayor"),CONCATENATE("R",' RIESGOS DE GESTION'!#REF!),"")</f>
        <v>#REF!</v>
      </c>
      <c r="AC40" s="423"/>
      <c r="AD40" s="423" t="e">
        <f>IF(AND(' RIESGOS DE GESTION'!#REF!="Muy Baja",' RIESGOS DE GESTION'!#REF!="Mayor"),CONCATENATE("R",' RIESGOS DE GESTION'!#REF!),"")</f>
        <v>#REF!</v>
      </c>
      <c r="AE40" s="423"/>
      <c r="AF40" s="423" t="e">
        <f>IF(AND(' RIESGOS DE GESTION'!#REF!="Muy Baja",' RIESGOS DE GESTION'!#REF!="Mayor"),CONCATENATE("R",' RIESGOS DE GESTION'!#REF!),"")</f>
        <v>#REF!</v>
      </c>
      <c r="AG40" s="424"/>
      <c r="AH40" s="434" t="e">
        <f>IF(AND(' RIESGOS DE GESTION'!#REF!="Muy Baja",' RIESGOS DE GESTION'!#REF!="Catastrófico"),CONCATENATE("R",' RIESGOS DE GESTION'!#REF!),"")</f>
        <v>#REF!</v>
      </c>
      <c r="AI40" s="435"/>
      <c r="AJ40" s="435" t="e">
        <f>IF(AND(' RIESGOS DE GESTION'!#REF!="Muy Baja",' RIESGOS DE GESTION'!#REF!="Catastrófico"),CONCATENATE("R",' RIESGOS DE GESTION'!#REF!),"")</f>
        <v>#REF!</v>
      </c>
      <c r="AK40" s="435"/>
      <c r="AL40" s="435" t="e">
        <f>IF(AND(' RIESGOS DE GESTION'!#REF!="Muy Baja",' RIESGOS DE GESTION'!#REF!="Catastrófico"),CONCATENATE("R",' RIESGOS DE GESTION'!#REF!),"")</f>
        <v>#REF!</v>
      </c>
      <c r="AM40" s="43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row>
    <row r="41" spans="1:80" x14ac:dyDescent="0.25">
      <c r="A41" s="56"/>
      <c r="B41" s="376"/>
      <c r="C41" s="376"/>
      <c r="D41" s="377"/>
      <c r="E41" s="417"/>
      <c r="F41" s="418"/>
      <c r="G41" s="418"/>
      <c r="H41" s="418"/>
      <c r="I41" s="419"/>
      <c r="J41" s="454"/>
      <c r="K41" s="452"/>
      <c r="L41" s="452"/>
      <c r="M41" s="452"/>
      <c r="N41" s="452"/>
      <c r="O41" s="453"/>
      <c r="P41" s="454"/>
      <c r="Q41" s="452"/>
      <c r="R41" s="452"/>
      <c r="S41" s="452"/>
      <c r="T41" s="452"/>
      <c r="U41" s="453"/>
      <c r="V41" s="443"/>
      <c r="W41" s="444"/>
      <c r="X41" s="444"/>
      <c r="Y41" s="444"/>
      <c r="Z41" s="444"/>
      <c r="AA41" s="445"/>
      <c r="AB41" s="427"/>
      <c r="AC41" s="423"/>
      <c r="AD41" s="423"/>
      <c r="AE41" s="423"/>
      <c r="AF41" s="423"/>
      <c r="AG41" s="424"/>
      <c r="AH41" s="434"/>
      <c r="AI41" s="435"/>
      <c r="AJ41" s="435"/>
      <c r="AK41" s="435"/>
      <c r="AL41" s="435"/>
      <c r="AM41" s="43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row>
    <row r="42" spans="1:80" x14ac:dyDescent="0.25">
      <c r="A42" s="56"/>
      <c r="B42" s="376"/>
      <c r="C42" s="376"/>
      <c r="D42" s="377"/>
      <c r="E42" s="417"/>
      <c r="F42" s="418"/>
      <c r="G42" s="418"/>
      <c r="H42" s="418"/>
      <c r="I42" s="419"/>
      <c r="J42" s="454" t="e">
        <f>IF(AND(' RIESGOS DE GESTION'!#REF!="Muy Baja",' RIESGOS DE GESTION'!#REF!="Leve"),CONCATENATE("R",' RIESGOS DE GESTION'!#REF!),"")</f>
        <v>#REF!</v>
      </c>
      <c r="K42" s="452"/>
      <c r="L42" s="452" t="e">
        <f>IF(AND(' RIESGOS DE GESTION'!#REF!="Muy Baja",' RIESGOS DE GESTION'!#REF!="Leve"),CONCATENATE("R",' RIESGOS DE GESTION'!#REF!),"")</f>
        <v>#REF!</v>
      </c>
      <c r="M42" s="452"/>
      <c r="N42" s="452" t="e">
        <f>IF(AND(' RIESGOS DE GESTION'!#REF!="Muy Baja",' RIESGOS DE GESTION'!#REF!="Leve"),CONCATENATE("R",' RIESGOS DE GESTION'!#REF!),"")</f>
        <v>#REF!</v>
      </c>
      <c r="O42" s="453"/>
      <c r="P42" s="454" t="e">
        <f>IF(AND(' RIESGOS DE GESTION'!#REF!="Muy Baja",' RIESGOS DE GESTION'!#REF!="Menor"),CONCATENATE("R",' RIESGOS DE GESTION'!#REF!),"")</f>
        <v>#REF!</v>
      </c>
      <c r="Q42" s="452"/>
      <c r="R42" s="452" t="e">
        <f>IF(AND(' RIESGOS DE GESTION'!#REF!="Muy Baja",' RIESGOS DE GESTION'!#REF!="Menor"),CONCATENATE("R",' RIESGOS DE GESTION'!#REF!),"")</f>
        <v>#REF!</v>
      </c>
      <c r="S42" s="452"/>
      <c r="T42" s="452" t="e">
        <f>IF(AND(' RIESGOS DE GESTION'!#REF!="Muy Baja",' RIESGOS DE GESTION'!#REF!="Menor"),CONCATENATE("R",' RIESGOS DE GESTION'!#REF!),"")</f>
        <v>#REF!</v>
      </c>
      <c r="U42" s="453"/>
      <c r="V42" s="443" t="e">
        <f>IF(AND(' RIESGOS DE GESTION'!#REF!="Muy Baja",' RIESGOS DE GESTION'!#REF!="Moderado"),CONCATENATE("R",' RIESGOS DE GESTION'!#REF!),"")</f>
        <v>#REF!</v>
      </c>
      <c r="W42" s="444"/>
      <c r="X42" s="444" t="e">
        <f>IF(AND(' RIESGOS DE GESTION'!#REF!="Muy Baja",' RIESGOS DE GESTION'!#REF!="Moderado"),CONCATENATE("R",' RIESGOS DE GESTION'!#REF!),"")</f>
        <v>#REF!</v>
      </c>
      <c r="Y42" s="444"/>
      <c r="Z42" s="444" t="e">
        <f>IF(AND(' RIESGOS DE GESTION'!#REF!="Muy Baja",' RIESGOS DE GESTION'!#REF!="Moderado"),CONCATENATE("R",' RIESGOS DE GESTION'!#REF!),"")</f>
        <v>#REF!</v>
      </c>
      <c r="AA42" s="445"/>
      <c r="AB42" s="427" t="e">
        <f>IF(AND(' RIESGOS DE GESTION'!#REF!="Muy Baja",' RIESGOS DE GESTION'!#REF!="Mayor"),CONCATENATE("R",' RIESGOS DE GESTION'!#REF!),"")</f>
        <v>#REF!</v>
      </c>
      <c r="AC42" s="423"/>
      <c r="AD42" s="423" t="e">
        <f>IF(AND(' RIESGOS DE GESTION'!#REF!="Muy Baja",' RIESGOS DE GESTION'!#REF!="Mayor"),CONCATENATE("R",' RIESGOS DE GESTION'!#REF!),"")</f>
        <v>#REF!</v>
      </c>
      <c r="AE42" s="423"/>
      <c r="AF42" s="423" t="e">
        <f>IF(AND(' RIESGOS DE GESTION'!#REF!="Muy Baja",' RIESGOS DE GESTION'!#REF!="Mayor"),CONCATENATE("R",' RIESGOS DE GESTION'!#REF!),"")</f>
        <v>#REF!</v>
      </c>
      <c r="AG42" s="424"/>
      <c r="AH42" s="434" t="e">
        <f>IF(AND(' RIESGOS DE GESTION'!#REF!="Muy Baja",' RIESGOS DE GESTION'!#REF!="Catastrófico"),CONCATENATE("R",' RIESGOS DE GESTION'!#REF!),"")</f>
        <v>#REF!</v>
      </c>
      <c r="AI42" s="435"/>
      <c r="AJ42" s="435" t="e">
        <f>IF(AND(' RIESGOS DE GESTION'!#REF!="Muy Baja",' RIESGOS DE GESTION'!#REF!="Catastrófico"),CONCATENATE("R",' RIESGOS DE GESTION'!#REF!),"")</f>
        <v>#REF!</v>
      </c>
      <c r="AK42" s="435"/>
      <c r="AL42" s="435" t="e">
        <f>IF(AND(' RIESGOS DE GESTION'!#REF!="Muy Baja",' RIESGOS DE GESTION'!#REF!="Catastrófico"),CONCATENATE("R",' RIESGOS DE GESTION'!#REF!),"")</f>
        <v>#REF!</v>
      </c>
      <c r="AM42" s="43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row>
    <row r="43" spans="1:80" x14ac:dyDescent="0.25">
      <c r="A43" s="56"/>
      <c r="B43" s="376"/>
      <c r="C43" s="376"/>
      <c r="D43" s="377"/>
      <c r="E43" s="417"/>
      <c r="F43" s="418"/>
      <c r="G43" s="418"/>
      <c r="H43" s="418"/>
      <c r="I43" s="419"/>
      <c r="J43" s="454"/>
      <c r="K43" s="452"/>
      <c r="L43" s="452"/>
      <c r="M43" s="452"/>
      <c r="N43" s="452"/>
      <c r="O43" s="453"/>
      <c r="P43" s="454"/>
      <c r="Q43" s="452"/>
      <c r="R43" s="452"/>
      <c r="S43" s="452"/>
      <c r="T43" s="452"/>
      <c r="U43" s="453"/>
      <c r="V43" s="443"/>
      <c r="W43" s="444"/>
      <c r="X43" s="444"/>
      <c r="Y43" s="444"/>
      <c r="Z43" s="444"/>
      <c r="AA43" s="445"/>
      <c r="AB43" s="427"/>
      <c r="AC43" s="423"/>
      <c r="AD43" s="423"/>
      <c r="AE43" s="423"/>
      <c r="AF43" s="423"/>
      <c r="AG43" s="424"/>
      <c r="AH43" s="434"/>
      <c r="AI43" s="435"/>
      <c r="AJ43" s="435"/>
      <c r="AK43" s="435"/>
      <c r="AL43" s="435"/>
      <c r="AM43" s="43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row>
    <row r="44" spans="1:80" x14ac:dyDescent="0.25">
      <c r="A44" s="56"/>
      <c r="B44" s="376"/>
      <c r="C44" s="376"/>
      <c r="D44" s="377"/>
      <c r="E44" s="417"/>
      <c r="F44" s="418"/>
      <c r="G44" s="418"/>
      <c r="H44" s="418"/>
      <c r="I44" s="419"/>
      <c r="J44" s="454" t="e">
        <f>IF(AND(' RIESGOS DE GESTION'!#REF!="Muy Baja",' RIESGOS DE GESTION'!#REF!="Leve"),CONCATENATE("R",' RIESGOS DE GESTION'!#REF!),"")</f>
        <v>#REF!</v>
      </c>
      <c r="K44" s="452"/>
      <c r="L44" s="452" t="e">
        <f>IF(AND(' RIESGOS DE GESTION'!#REF!="Muy Baja",' RIESGOS DE GESTION'!#REF!="Leve"),CONCATENATE("R",' RIESGOS DE GESTION'!#REF!),"")</f>
        <v>#REF!</v>
      </c>
      <c r="M44" s="452"/>
      <c r="N44" s="452" t="e">
        <f>IF(AND(' RIESGOS DE GESTION'!#REF!="Muy Baja",' RIESGOS DE GESTION'!#REF!="Leve"),CONCATENATE("R",' RIESGOS DE GESTION'!#REF!),"")</f>
        <v>#REF!</v>
      </c>
      <c r="O44" s="453"/>
      <c r="P44" s="454" t="e">
        <f>IF(AND(' RIESGOS DE GESTION'!#REF!="Muy Baja",' RIESGOS DE GESTION'!#REF!="Menor"),CONCATENATE("R",' RIESGOS DE GESTION'!#REF!),"")</f>
        <v>#REF!</v>
      </c>
      <c r="Q44" s="452"/>
      <c r="R44" s="452" t="e">
        <f>IF(AND(' RIESGOS DE GESTION'!#REF!="Muy Baja",' RIESGOS DE GESTION'!#REF!="Menor"),CONCATENATE("R",' RIESGOS DE GESTION'!#REF!),"")</f>
        <v>#REF!</v>
      </c>
      <c r="S44" s="452"/>
      <c r="T44" s="452" t="e">
        <f>IF(AND(' RIESGOS DE GESTION'!#REF!="Muy Baja",' RIESGOS DE GESTION'!#REF!="Menor"),CONCATENATE("R",' RIESGOS DE GESTION'!#REF!),"")</f>
        <v>#REF!</v>
      </c>
      <c r="U44" s="453"/>
      <c r="V44" s="443" t="e">
        <f>IF(AND(' RIESGOS DE GESTION'!#REF!="Muy Baja",' RIESGOS DE GESTION'!#REF!="Moderado"),CONCATENATE("R",' RIESGOS DE GESTION'!#REF!),"")</f>
        <v>#REF!</v>
      </c>
      <c r="W44" s="444"/>
      <c r="X44" s="444" t="e">
        <f>IF(AND(' RIESGOS DE GESTION'!#REF!="Muy Baja",' RIESGOS DE GESTION'!#REF!="Moderado"),CONCATENATE("R",' RIESGOS DE GESTION'!#REF!),"")</f>
        <v>#REF!</v>
      </c>
      <c r="Y44" s="444"/>
      <c r="Z44" s="444" t="e">
        <f>IF(AND(' RIESGOS DE GESTION'!#REF!="Muy Baja",' RIESGOS DE GESTION'!#REF!="Moderado"),CONCATENATE("R",' RIESGOS DE GESTION'!#REF!),"")</f>
        <v>#REF!</v>
      </c>
      <c r="AA44" s="445"/>
      <c r="AB44" s="427" t="e">
        <f>IF(AND(' RIESGOS DE GESTION'!#REF!="Muy Baja",' RIESGOS DE GESTION'!#REF!="Mayor"),CONCATENATE("R",' RIESGOS DE GESTION'!#REF!),"")</f>
        <v>#REF!</v>
      </c>
      <c r="AC44" s="423"/>
      <c r="AD44" s="423" t="e">
        <f>IF(AND(' RIESGOS DE GESTION'!#REF!="Muy Baja",' RIESGOS DE GESTION'!#REF!="Mayor"),CONCATENATE("R",' RIESGOS DE GESTION'!#REF!),"")</f>
        <v>#REF!</v>
      </c>
      <c r="AE44" s="423"/>
      <c r="AF44" s="423" t="e">
        <f>IF(AND(' RIESGOS DE GESTION'!#REF!="Muy Baja",' RIESGOS DE GESTION'!#REF!="Mayor"),CONCATENATE("R",' RIESGOS DE GESTION'!#REF!),"")</f>
        <v>#REF!</v>
      </c>
      <c r="AG44" s="424"/>
      <c r="AH44" s="434" t="e">
        <f>IF(AND(' RIESGOS DE GESTION'!#REF!="Muy Baja",' RIESGOS DE GESTION'!#REF!="Catastrófico"),CONCATENATE("R",' RIESGOS DE GESTION'!#REF!),"")</f>
        <v>#REF!</v>
      </c>
      <c r="AI44" s="435"/>
      <c r="AJ44" s="435" t="e">
        <f>IF(AND(' RIESGOS DE GESTION'!#REF!="Muy Baja",' RIESGOS DE GESTION'!#REF!="Catastrófico"),CONCATENATE("R",' RIESGOS DE GESTION'!#REF!),"")</f>
        <v>#REF!</v>
      </c>
      <c r="AK44" s="435"/>
      <c r="AL44" s="435" t="e">
        <f>IF(AND(' RIESGOS DE GESTION'!#REF!="Muy Baja",' RIESGOS DE GESTION'!#REF!="Catastrófico"),CONCATENATE("R",' RIESGOS DE GESTION'!#REF!),"")</f>
        <v>#REF!</v>
      </c>
      <c r="AM44" s="43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row>
    <row r="45" spans="1:80" ht="15.75" thickBot="1" x14ac:dyDescent="0.3">
      <c r="A45" s="56"/>
      <c r="B45" s="376"/>
      <c r="C45" s="376"/>
      <c r="D45" s="377"/>
      <c r="E45" s="420"/>
      <c r="F45" s="421"/>
      <c r="G45" s="421"/>
      <c r="H45" s="421"/>
      <c r="I45" s="422"/>
      <c r="J45" s="455"/>
      <c r="K45" s="456"/>
      <c r="L45" s="456"/>
      <c r="M45" s="456"/>
      <c r="N45" s="456"/>
      <c r="O45" s="457"/>
      <c r="P45" s="455"/>
      <c r="Q45" s="456"/>
      <c r="R45" s="456"/>
      <c r="S45" s="456"/>
      <c r="T45" s="456"/>
      <c r="U45" s="457"/>
      <c r="V45" s="446"/>
      <c r="W45" s="447"/>
      <c r="X45" s="447"/>
      <c r="Y45" s="447"/>
      <c r="Z45" s="447"/>
      <c r="AA45" s="448"/>
      <c r="AB45" s="431"/>
      <c r="AC45" s="432"/>
      <c r="AD45" s="432"/>
      <c r="AE45" s="432"/>
      <c r="AF45" s="432"/>
      <c r="AG45" s="433"/>
      <c r="AH45" s="437"/>
      <c r="AI45" s="438"/>
      <c r="AJ45" s="438"/>
      <c r="AK45" s="438"/>
      <c r="AL45" s="438"/>
      <c r="AM45" s="439"/>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row>
    <row r="46" spans="1:80" x14ac:dyDescent="0.25">
      <c r="A46" s="56"/>
      <c r="B46" s="56"/>
      <c r="C46" s="56"/>
      <c r="D46" s="56"/>
      <c r="E46" s="56"/>
      <c r="F46" s="56"/>
      <c r="G46" s="56"/>
      <c r="H46" s="56"/>
      <c r="I46" s="56"/>
      <c r="J46" s="414" t="s">
        <v>382</v>
      </c>
      <c r="K46" s="415"/>
      <c r="L46" s="415"/>
      <c r="M46" s="415"/>
      <c r="N46" s="415"/>
      <c r="O46" s="416"/>
      <c r="P46" s="414" t="s">
        <v>383</v>
      </c>
      <c r="Q46" s="415"/>
      <c r="R46" s="415"/>
      <c r="S46" s="415"/>
      <c r="T46" s="415"/>
      <c r="U46" s="416"/>
      <c r="V46" s="414" t="s">
        <v>384</v>
      </c>
      <c r="W46" s="415"/>
      <c r="X46" s="415"/>
      <c r="Y46" s="415"/>
      <c r="Z46" s="415"/>
      <c r="AA46" s="416"/>
      <c r="AB46" s="414" t="s">
        <v>385</v>
      </c>
      <c r="AC46" s="430"/>
      <c r="AD46" s="415"/>
      <c r="AE46" s="415"/>
      <c r="AF46" s="415"/>
      <c r="AG46" s="416"/>
      <c r="AH46" s="414" t="s">
        <v>386</v>
      </c>
      <c r="AI46" s="415"/>
      <c r="AJ46" s="415"/>
      <c r="AK46" s="415"/>
      <c r="AL46" s="415"/>
      <c r="AM46" s="41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row>
    <row r="47" spans="1:80" x14ac:dyDescent="0.25">
      <c r="A47" s="56"/>
      <c r="B47" s="56"/>
      <c r="C47" s="56"/>
      <c r="D47" s="56"/>
      <c r="E47" s="56"/>
      <c r="F47" s="56"/>
      <c r="G47" s="56"/>
      <c r="H47" s="56"/>
      <c r="I47" s="56"/>
      <c r="J47" s="417"/>
      <c r="K47" s="418"/>
      <c r="L47" s="418"/>
      <c r="M47" s="418"/>
      <c r="N47" s="418"/>
      <c r="O47" s="419"/>
      <c r="P47" s="417"/>
      <c r="Q47" s="418"/>
      <c r="R47" s="418"/>
      <c r="S47" s="418"/>
      <c r="T47" s="418"/>
      <c r="U47" s="419"/>
      <c r="V47" s="417"/>
      <c r="W47" s="418"/>
      <c r="X47" s="418"/>
      <c r="Y47" s="418"/>
      <c r="Z47" s="418"/>
      <c r="AA47" s="419"/>
      <c r="AB47" s="417"/>
      <c r="AC47" s="418"/>
      <c r="AD47" s="418"/>
      <c r="AE47" s="418"/>
      <c r="AF47" s="418"/>
      <c r="AG47" s="419"/>
      <c r="AH47" s="417"/>
      <c r="AI47" s="418"/>
      <c r="AJ47" s="418"/>
      <c r="AK47" s="418"/>
      <c r="AL47" s="418"/>
      <c r="AM47" s="419"/>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row>
    <row r="48" spans="1:80" x14ac:dyDescent="0.25">
      <c r="A48" s="56"/>
      <c r="B48" s="56"/>
      <c r="C48" s="56"/>
      <c r="D48" s="56"/>
      <c r="E48" s="56"/>
      <c r="F48" s="56"/>
      <c r="G48" s="56"/>
      <c r="H48" s="56"/>
      <c r="I48" s="56"/>
      <c r="J48" s="417"/>
      <c r="K48" s="418"/>
      <c r="L48" s="418"/>
      <c r="M48" s="418"/>
      <c r="N48" s="418"/>
      <c r="O48" s="419"/>
      <c r="P48" s="417"/>
      <c r="Q48" s="418"/>
      <c r="R48" s="418"/>
      <c r="S48" s="418"/>
      <c r="T48" s="418"/>
      <c r="U48" s="419"/>
      <c r="V48" s="417"/>
      <c r="W48" s="418"/>
      <c r="X48" s="418"/>
      <c r="Y48" s="418"/>
      <c r="Z48" s="418"/>
      <c r="AA48" s="419"/>
      <c r="AB48" s="417"/>
      <c r="AC48" s="418"/>
      <c r="AD48" s="418"/>
      <c r="AE48" s="418"/>
      <c r="AF48" s="418"/>
      <c r="AG48" s="419"/>
      <c r="AH48" s="417"/>
      <c r="AI48" s="418"/>
      <c r="AJ48" s="418"/>
      <c r="AK48" s="418"/>
      <c r="AL48" s="418"/>
      <c r="AM48" s="419"/>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row>
    <row r="49" spans="1:80" x14ac:dyDescent="0.25">
      <c r="A49" s="56"/>
      <c r="B49" s="56"/>
      <c r="C49" s="56"/>
      <c r="D49" s="56"/>
      <c r="E49" s="56"/>
      <c r="F49" s="56"/>
      <c r="G49" s="56"/>
      <c r="H49" s="56"/>
      <c r="I49" s="56"/>
      <c r="J49" s="417"/>
      <c r="K49" s="418"/>
      <c r="L49" s="418"/>
      <c r="M49" s="418"/>
      <c r="N49" s="418"/>
      <c r="O49" s="419"/>
      <c r="P49" s="417"/>
      <c r="Q49" s="418"/>
      <c r="R49" s="418"/>
      <c r="S49" s="418"/>
      <c r="T49" s="418"/>
      <c r="U49" s="419"/>
      <c r="V49" s="417"/>
      <c r="W49" s="418"/>
      <c r="X49" s="418"/>
      <c r="Y49" s="418"/>
      <c r="Z49" s="418"/>
      <c r="AA49" s="419"/>
      <c r="AB49" s="417"/>
      <c r="AC49" s="418"/>
      <c r="AD49" s="418"/>
      <c r="AE49" s="418"/>
      <c r="AF49" s="418"/>
      <c r="AG49" s="419"/>
      <c r="AH49" s="417"/>
      <c r="AI49" s="418"/>
      <c r="AJ49" s="418"/>
      <c r="AK49" s="418"/>
      <c r="AL49" s="418"/>
      <c r="AM49" s="419"/>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row>
    <row r="50" spans="1:80" x14ac:dyDescent="0.25">
      <c r="A50" s="56"/>
      <c r="B50" s="56"/>
      <c r="C50" s="56"/>
      <c r="D50" s="56"/>
      <c r="E50" s="56"/>
      <c r="F50" s="56"/>
      <c r="G50" s="56"/>
      <c r="H50" s="56"/>
      <c r="I50" s="56"/>
      <c r="J50" s="417"/>
      <c r="K50" s="418"/>
      <c r="L50" s="418"/>
      <c r="M50" s="418"/>
      <c r="N50" s="418"/>
      <c r="O50" s="419"/>
      <c r="P50" s="417"/>
      <c r="Q50" s="418"/>
      <c r="R50" s="418"/>
      <c r="S50" s="418"/>
      <c r="T50" s="418"/>
      <c r="U50" s="419"/>
      <c r="V50" s="417"/>
      <c r="W50" s="418"/>
      <c r="X50" s="418"/>
      <c r="Y50" s="418"/>
      <c r="Z50" s="418"/>
      <c r="AA50" s="419"/>
      <c r="AB50" s="417"/>
      <c r="AC50" s="418"/>
      <c r="AD50" s="418"/>
      <c r="AE50" s="418"/>
      <c r="AF50" s="418"/>
      <c r="AG50" s="419"/>
      <c r="AH50" s="417"/>
      <c r="AI50" s="418"/>
      <c r="AJ50" s="418"/>
      <c r="AK50" s="418"/>
      <c r="AL50" s="418"/>
      <c r="AM50" s="419"/>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row>
    <row r="51" spans="1:80" ht="15.75" thickBot="1" x14ac:dyDescent="0.3">
      <c r="A51" s="56"/>
      <c r="B51" s="56"/>
      <c r="C51" s="56"/>
      <c r="D51" s="56"/>
      <c r="E51" s="56"/>
      <c r="F51" s="56"/>
      <c r="G51" s="56"/>
      <c r="H51" s="56"/>
      <c r="I51" s="56"/>
      <c r="J51" s="420"/>
      <c r="K51" s="421"/>
      <c r="L51" s="421"/>
      <c r="M51" s="421"/>
      <c r="N51" s="421"/>
      <c r="O51" s="422"/>
      <c r="P51" s="420"/>
      <c r="Q51" s="421"/>
      <c r="R51" s="421"/>
      <c r="S51" s="421"/>
      <c r="T51" s="421"/>
      <c r="U51" s="422"/>
      <c r="V51" s="420"/>
      <c r="W51" s="421"/>
      <c r="X51" s="421"/>
      <c r="Y51" s="421"/>
      <c r="Z51" s="421"/>
      <c r="AA51" s="422"/>
      <c r="AB51" s="420"/>
      <c r="AC51" s="421"/>
      <c r="AD51" s="421"/>
      <c r="AE51" s="421"/>
      <c r="AF51" s="421"/>
      <c r="AG51" s="422"/>
      <c r="AH51" s="420"/>
      <c r="AI51" s="421"/>
      <c r="AJ51" s="421"/>
      <c r="AK51" s="421"/>
      <c r="AL51" s="421"/>
      <c r="AM51" s="422"/>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row>
    <row r="52" spans="1:80" x14ac:dyDescent="0.2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row>
    <row r="53" spans="1:80" ht="15" customHeight="1" x14ac:dyDescent="0.25">
      <c r="A53" s="56"/>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row>
    <row r="54" spans="1:80" ht="15" customHeight="1" x14ac:dyDescent="0.25">
      <c r="A54" s="56"/>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row>
    <row r="55" spans="1:80" x14ac:dyDescent="0.25">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row>
    <row r="56" spans="1:80"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row>
    <row r="57" spans="1:80" x14ac:dyDescent="0.25">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row>
    <row r="58" spans="1:80" x14ac:dyDescent="0.2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row>
    <row r="59" spans="1:80" x14ac:dyDescent="0.2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row>
    <row r="60" spans="1:80" x14ac:dyDescent="0.2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row>
    <row r="61" spans="1:80" x14ac:dyDescent="0.2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row>
    <row r="62" spans="1:80"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row>
    <row r="63" spans="1:80" x14ac:dyDescent="0.2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row>
    <row r="64" spans="1:80" x14ac:dyDescent="0.2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row>
    <row r="65" spans="1:80"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row>
    <row r="66" spans="1:80"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row>
    <row r="67" spans="1:80"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row>
    <row r="68" spans="1:80"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row>
    <row r="69" spans="1:80"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row>
    <row r="70" spans="1:80"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row>
    <row r="71" spans="1:80" x14ac:dyDescent="0.2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row>
    <row r="72" spans="1:80" x14ac:dyDescent="0.2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row>
    <row r="73" spans="1:80"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row>
    <row r="74" spans="1:80"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row>
    <row r="75" spans="1:80"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row>
    <row r="76" spans="1:80"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row>
    <row r="77" spans="1:80"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row>
    <row r="78" spans="1:80"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row>
    <row r="79" spans="1:80"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row>
    <row r="80" spans="1:80"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row>
    <row r="81" spans="1:63" x14ac:dyDescent="0.2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row>
    <row r="82" spans="1:63" x14ac:dyDescent="0.2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row>
    <row r="83" spans="1:63" x14ac:dyDescent="0.2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row>
    <row r="84" spans="1:63" x14ac:dyDescent="0.2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row>
    <row r="85" spans="1:63" x14ac:dyDescent="0.2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row>
    <row r="86" spans="1:63"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row>
    <row r="87" spans="1:63"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row>
    <row r="88" spans="1:63"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row>
    <row r="89" spans="1:63" x14ac:dyDescent="0.2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row>
    <row r="90" spans="1:63"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row>
    <row r="91" spans="1:63" x14ac:dyDescent="0.2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row>
    <row r="92" spans="1:63"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row>
    <row r="93" spans="1:63"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row>
    <row r="94" spans="1:63"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row>
    <row r="95" spans="1:63"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row>
    <row r="96" spans="1:63"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row>
    <row r="97" spans="1:63"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row>
    <row r="98" spans="1:63"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row>
    <row r="99" spans="1:63"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row>
    <row r="100" spans="1:63"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row>
    <row r="101" spans="1:63"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row>
    <row r="102" spans="1:63"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row>
    <row r="103" spans="1:63"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row>
    <row r="104" spans="1:63"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row>
    <row r="105" spans="1:63"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row>
    <row r="106" spans="1:63"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row>
    <row r="107" spans="1:63"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row>
    <row r="108" spans="1:63" x14ac:dyDescent="0.2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row>
    <row r="109" spans="1:63"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row>
    <row r="110" spans="1:63" x14ac:dyDescent="0.2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row>
    <row r="111" spans="1:63"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row>
    <row r="112" spans="1:63"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row>
    <row r="113" spans="1:63" x14ac:dyDescent="0.2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row>
    <row r="114" spans="1:63" x14ac:dyDescent="0.2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row>
    <row r="115" spans="1:63"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row>
    <row r="116" spans="1:63"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row>
    <row r="117" spans="1:63"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row>
    <row r="118" spans="1:63"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row>
    <row r="119" spans="1:63"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row>
    <row r="120" spans="1:63"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row>
    <row r="121" spans="1:63"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row>
    <row r="122" spans="1:63" x14ac:dyDescent="0.25">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row>
    <row r="123" spans="1:63" x14ac:dyDescent="0.25">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row>
    <row r="124" spans="1:63" x14ac:dyDescent="0.25">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row>
    <row r="125" spans="1:63" x14ac:dyDescent="0.2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row>
    <row r="126" spans="1:63" x14ac:dyDescent="0.2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row>
    <row r="127" spans="1:63" x14ac:dyDescent="0.2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row>
    <row r="128" spans="1:63" x14ac:dyDescent="0.2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row>
    <row r="129" spans="2:63" x14ac:dyDescent="0.2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row>
    <row r="130" spans="2:63" x14ac:dyDescent="0.2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row>
    <row r="131" spans="2:63" x14ac:dyDescent="0.2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row>
    <row r="132" spans="2:63" x14ac:dyDescent="0.2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row>
    <row r="133" spans="2:63" x14ac:dyDescent="0.25">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row>
    <row r="134" spans="2:63" x14ac:dyDescent="0.2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row>
    <row r="135" spans="2:63" x14ac:dyDescent="0.25">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row>
    <row r="136" spans="2:63" x14ac:dyDescent="0.25">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row>
    <row r="137" spans="2:63" x14ac:dyDescent="0.25">
      <c r="B137" s="56"/>
      <c r="C137" s="56"/>
      <c r="D137" s="56"/>
      <c r="E137" s="56"/>
      <c r="F137" s="56"/>
      <c r="G137" s="56"/>
      <c r="H137" s="56"/>
      <c r="I137" s="56"/>
    </row>
    <row r="138" spans="2:63" x14ac:dyDescent="0.25">
      <c r="B138" s="56"/>
      <c r="C138" s="56"/>
      <c r="D138" s="56"/>
      <c r="E138" s="56"/>
      <c r="F138" s="56"/>
      <c r="G138" s="56"/>
      <c r="H138" s="56"/>
      <c r="I138" s="56"/>
    </row>
    <row r="139" spans="2:63" x14ac:dyDescent="0.25">
      <c r="B139" s="56"/>
      <c r="C139" s="56"/>
      <c r="D139" s="56"/>
      <c r="E139" s="56"/>
      <c r="F139" s="56"/>
      <c r="G139" s="56"/>
      <c r="H139" s="56"/>
      <c r="I139" s="56"/>
    </row>
    <row r="140" spans="2:63" x14ac:dyDescent="0.25">
      <c r="B140" s="56"/>
      <c r="C140" s="56"/>
      <c r="D140" s="56"/>
      <c r="E140" s="56"/>
      <c r="F140" s="56"/>
      <c r="G140" s="56"/>
      <c r="H140" s="56"/>
      <c r="I140" s="56"/>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row>
    <row r="2" spans="1:91" ht="18" customHeight="1" x14ac:dyDescent="0.25">
      <c r="A2" s="56"/>
      <c r="B2" s="487" t="s">
        <v>387</v>
      </c>
      <c r="C2" s="488"/>
      <c r="D2" s="488"/>
      <c r="E2" s="488"/>
      <c r="F2" s="488"/>
      <c r="G2" s="488"/>
      <c r="H2" s="488"/>
      <c r="I2" s="488"/>
      <c r="J2" s="429" t="s">
        <v>15</v>
      </c>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row>
    <row r="3" spans="1:91" ht="18.75" customHeight="1" x14ac:dyDescent="0.25">
      <c r="A3" s="56"/>
      <c r="B3" s="488"/>
      <c r="C3" s="488"/>
      <c r="D3" s="488"/>
      <c r="E3" s="488"/>
      <c r="F3" s="488"/>
      <c r="G3" s="488"/>
      <c r="H3" s="488"/>
      <c r="I3" s="488"/>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row>
    <row r="4" spans="1:91" ht="15" customHeight="1" x14ac:dyDescent="0.25">
      <c r="A4" s="56"/>
      <c r="B4" s="488"/>
      <c r="C4" s="488"/>
      <c r="D4" s="488"/>
      <c r="E4" s="488"/>
      <c r="F4" s="488"/>
      <c r="G4" s="488"/>
      <c r="H4" s="488"/>
      <c r="I4" s="488"/>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row>
    <row r="5" spans="1:91" ht="15.75"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row>
    <row r="6" spans="1:91" ht="15" customHeight="1" x14ac:dyDescent="0.25">
      <c r="A6" s="56"/>
      <c r="B6" s="376" t="s">
        <v>231</v>
      </c>
      <c r="C6" s="376"/>
      <c r="D6" s="377"/>
      <c r="E6" s="471" t="s">
        <v>373</v>
      </c>
      <c r="F6" s="472"/>
      <c r="G6" s="472"/>
      <c r="H6" s="472"/>
      <c r="I6" s="489"/>
      <c r="J6" s="19" t="e">
        <f>IF(AND(' RIESGOS DE GESTION'!#REF!="Muy Alta",' RIESGOS DE GESTION'!#REF!="Leve"),CONCATENATE("R1C",' RIESGOS DE GESTION'!#REF!),"")</f>
        <v>#REF!</v>
      </c>
      <c r="K6" s="20" t="e">
        <f>IF(AND(' RIESGOS DE GESTION'!#REF!="Muy Alta",' RIESGOS DE GESTION'!#REF!="Leve"),CONCATENATE("R1C",' RIESGOS DE GESTION'!#REF!),"")</f>
        <v>#REF!</v>
      </c>
      <c r="L6" s="20" t="e">
        <f>IF(AND(' RIESGOS DE GESTION'!#REF!="Muy Alta",' RIESGOS DE GESTION'!#REF!="Leve"),CONCATENATE("R1C",' RIESGOS DE GESTION'!#REF!),"")</f>
        <v>#REF!</v>
      </c>
      <c r="M6" s="20" t="e">
        <f>IF(AND(' RIESGOS DE GESTION'!#REF!="Muy Alta",' RIESGOS DE GESTION'!#REF!="Leve"),CONCATENATE("R1C",' RIESGOS DE GESTION'!#REF!),"")</f>
        <v>#REF!</v>
      </c>
      <c r="N6" s="20" t="e">
        <f>IF(AND(' RIESGOS DE GESTION'!#REF!="Muy Alta",' RIESGOS DE GESTION'!#REF!="Leve"),CONCATENATE("R1C",' RIESGOS DE GESTION'!#REF!),"")</f>
        <v>#REF!</v>
      </c>
      <c r="O6" s="21" t="e">
        <f>IF(AND(' RIESGOS DE GESTION'!#REF!="Muy Alta",' RIESGOS DE GESTION'!#REF!="Leve"),CONCATENATE("R1C",' RIESGOS DE GESTION'!#REF!),"")</f>
        <v>#REF!</v>
      </c>
      <c r="P6" s="19" t="e">
        <f>IF(AND(' RIESGOS DE GESTION'!#REF!="Muy Alta",' RIESGOS DE GESTION'!#REF!="Menor"),CONCATENATE("R1C",' RIESGOS DE GESTION'!#REF!),"")</f>
        <v>#REF!</v>
      </c>
      <c r="Q6" s="20" t="e">
        <f>IF(AND(' RIESGOS DE GESTION'!#REF!="Muy Alta",' RIESGOS DE GESTION'!#REF!="Menor"),CONCATENATE("R1C",' RIESGOS DE GESTION'!#REF!),"")</f>
        <v>#REF!</v>
      </c>
      <c r="R6" s="20" t="e">
        <f>IF(AND(' RIESGOS DE GESTION'!#REF!="Muy Alta",' RIESGOS DE GESTION'!#REF!="Menor"),CONCATENATE("R1C",' RIESGOS DE GESTION'!#REF!),"")</f>
        <v>#REF!</v>
      </c>
      <c r="S6" s="20" t="e">
        <f>IF(AND(' RIESGOS DE GESTION'!#REF!="Muy Alta",' RIESGOS DE GESTION'!#REF!="Menor"),CONCATENATE("R1C",' RIESGOS DE GESTION'!#REF!),"")</f>
        <v>#REF!</v>
      </c>
      <c r="T6" s="20" t="e">
        <f>IF(AND(' RIESGOS DE GESTION'!#REF!="Muy Alta",' RIESGOS DE GESTION'!#REF!="Menor"),CONCATENATE("R1C",' RIESGOS DE GESTION'!#REF!),"")</f>
        <v>#REF!</v>
      </c>
      <c r="U6" s="21" t="e">
        <f>IF(AND(' RIESGOS DE GESTION'!#REF!="Muy Alta",' RIESGOS DE GESTION'!#REF!="Menor"),CONCATENATE("R1C",' RIESGOS DE GESTION'!#REF!),"")</f>
        <v>#REF!</v>
      </c>
      <c r="V6" s="19" t="e">
        <f>IF(AND(' RIESGOS DE GESTION'!#REF!="Muy Alta",' RIESGOS DE GESTION'!#REF!="Moderado"),CONCATENATE("R1C",' RIESGOS DE GESTION'!#REF!),"")</f>
        <v>#REF!</v>
      </c>
      <c r="W6" s="20" t="e">
        <f>IF(AND(' RIESGOS DE GESTION'!#REF!="Muy Alta",' RIESGOS DE GESTION'!#REF!="Moderado"),CONCATENATE("R1C",' RIESGOS DE GESTION'!#REF!),"")</f>
        <v>#REF!</v>
      </c>
      <c r="X6" s="20" t="e">
        <f>IF(AND(' RIESGOS DE GESTION'!#REF!="Muy Alta",' RIESGOS DE GESTION'!#REF!="Moderado"),CONCATENATE("R1C",' RIESGOS DE GESTION'!#REF!),"")</f>
        <v>#REF!</v>
      </c>
      <c r="Y6" s="20" t="e">
        <f>IF(AND(' RIESGOS DE GESTION'!#REF!="Muy Alta",' RIESGOS DE GESTION'!#REF!="Moderado"),CONCATENATE("R1C",' RIESGOS DE GESTION'!#REF!),"")</f>
        <v>#REF!</v>
      </c>
      <c r="Z6" s="20" t="e">
        <f>IF(AND(' RIESGOS DE GESTION'!#REF!="Muy Alta",' RIESGOS DE GESTION'!#REF!="Moderado"),CONCATENATE("R1C",' RIESGOS DE GESTION'!#REF!),"")</f>
        <v>#REF!</v>
      </c>
      <c r="AA6" s="21" t="e">
        <f>IF(AND(' RIESGOS DE GESTION'!#REF!="Muy Alta",' RIESGOS DE GESTION'!#REF!="Moderado"),CONCATENATE("R1C",' RIESGOS DE GESTION'!#REF!),"")</f>
        <v>#REF!</v>
      </c>
      <c r="AB6" s="19" t="e">
        <f>IF(AND(' RIESGOS DE GESTION'!#REF!="Muy Alta",' RIESGOS DE GESTION'!#REF!="Mayor"),CONCATENATE("R1C",' RIESGOS DE GESTION'!#REF!),"")</f>
        <v>#REF!</v>
      </c>
      <c r="AC6" s="20" t="e">
        <f>IF(AND(' RIESGOS DE GESTION'!#REF!="Muy Alta",' RIESGOS DE GESTION'!#REF!="Mayor"),CONCATENATE("R1C",' RIESGOS DE GESTION'!#REF!),"")</f>
        <v>#REF!</v>
      </c>
      <c r="AD6" s="20" t="e">
        <f>IF(AND(' RIESGOS DE GESTION'!#REF!="Muy Alta",' RIESGOS DE GESTION'!#REF!="Mayor"),CONCATENATE("R1C",' RIESGOS DE GESTION'!#REF!),"")</f>
        <v>#REF!</v>
      </c>
      <c r="AE6" s="20" t="e">
        <f>IF(AND(' RIESGOS DE GESTION'!#REF!="Muy Alta",' RIESGOS DE GESTION'!#REF!="Mayor"),CONCATENATE("R1C",' RIESGOS DE GESTION'!#REF!),"")</f>
        <v>#REF!</v>
      </c>
      <c r="AF6" s="20" t="e">
        <f>IF(AND(' RIESGOS DE GESTION'!#REF!="Muy Alta",' RIESGOS DE GESTION'!#REF!="Mayor"),CONCATENATE("R1C",' RIESGOS DE GESTION'!#REF!),"")</f>
        <v>#REF!</v>
      </c>
      <c r="AG6" s="21" t="e">
        <f>IF(AND(' RIESGOS DE GESTION'!#REF!="Muy Alta",' RIESGOS DE GESTION'!#REF!="Mayor"),CONCATENATE("R1C",' RIESGOS DE GESTION'!#REF!),"")</f>
        <v>#REF!</v>
      </c>
      <c r="AH6" s="22" t="e">
        <f>IF(AND(' RIESGOS DE GESTION'!#REF!="Muy Alta",' RIESGOS DE GESTION'!#REF!="Catastrófico"),CONCATENATE("R1C",' RIESGOS DE GESTION'!#REF!),"")</f>
        <v>#REF!</v>
      </c>
      <c r="AI6" s="23" t="e">
        <f>IF(AND(' RIESGOS DE GESTION'!#REF!="Muy Alta",' RIESGOS DE GESTION'!#REF!="Catastrófico"),CONCATENATE("R1C",' RIESGOS DE GESTION'!#REF!),"")</f>
        <v>#REF!</v>
      </c>
      <c r="AJ6" s="23" t="e">
        <f>IF(AND(' RIESGOS DE GESTION'!#REF!="Muy Alta",' RIESGOS DE GESTION'!#REF!="Catastrófico"),CONCATENATE("R1C",' RIESGOS DE GESTION'!#REF!),"")</f>
        <v>#REF!</v>
      </c>
      <c r="AK6" s="23" t="e">
        <f>IF(AND(' RIESGOS DE GESTION'!#REF!="Muy Alta",' RIESGOS DE GESTION'!#REF!="Catastrófico"),CONCATENATE("R1C",' RIESGOS DE GESTION'!#REF!),"")</f>
        <v>#REF!</v>
      </c>
      <c r="AL6" s="23" t="e">
        <f>IF(AND(' RIESGOS DE GESTION'!#REF!="Muy Alta",' RIESGOS DE GESTION'!#REF!="Catastrófico"),CONCATENATE("R1C",' RIESGOS DE GESTION'!#REF!),"")</f>
        <v>#REF!</v>
      </c>
      <c r="AM6" s="24" t="e">
        <f>IF(AND(' RIESGOS DE GESTION'!#REF!="Muy Alta",' RIESGOS DE GESTION'!#REF!="Catastrófico"),CONCATENATE("R1C",' RIESGOS DE GESTION'!#REF!),"")</f>
        <v>#REF!</v>
      </c>
      <c r="AN6" s="56"/>
      <c r="AO6" s="478" t="s">
        <v>374</v>
      </c>
      <c r="AP6" s="479"/>
      <c r="AQ6" s="479"/>
      <c r="AR6" s="479"/>
      <c r="AS6" s="479"/>
      <c r="AT6" s="480"/>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row>
    <row r="7" spans="1:91" ht="15" customHeight="1" x14ac:dyDescent="0.25">
      <c r="A7" s="56"/>
      <c r="B7" s="376"/>
      <c r="C7" s="376"/>
      <c r="D7" s="377"/>
      <c r="E7" s="475"/>
      <c r="F7" s="474"/>
      <c r="G7" s="474"/>
      <c r="H7" s="474"/>
      <c r="I7" s="490"/>
      <c r="J7" s="25" t="e">
        <f>IF(AND(' RIESGOS DE GESTION'!#REF!="Muy Alta",' RIESGOS DE GESTION'!#REF!="Leve"),CONCATENATE("R2C",' RIESGOS DE GESTION'!#REF!),"")</f>
        <v>#REF!</v>
      </c>
      <c r="K7" s="26" t="e">
        <f>IF(AND(' RIESGOS DE GESTION'!#REF!="Muy Alta",' RIESGOS DE GESTION'!#REF!="Leve"),CONCATENATE("R2C",' RIESGOS DE GESTION'!#REF!),"")</f>
        <v>#REF!</v>
      </c>
      <c r="L7" s="26" t="e">
        <f>IF(AND(' RIESGOS DE GESTION'!#REF!="Muy Alta",' RIESGOS DE GESTION'!#REF!="Leve"),CONCATENATE("R2C",' RIESGOS DE GESTION'!#REF!),"")</f>
        <v>#REF!</v>
      </c>
      <c r="M7" s="26" t="e">
        <f>IF(AND(' RIESGOS DE GESTION'!#REF!="Muy Alta",' RIESGOS DE GESTION'!#REF!="Leve"),CONCATENATE("R2C",' RIESGOS DE GESTION'!#REF!),"")</f>
        <v>#REF!</v>
      </c>
      <c r="N7" s="26" t="e">
        <f>IF(AND(' RIESGOS DE GESTION'!#REF!="Muy Alta",' RIESGOS DE GESTION'!#REF!="Leve"),CONCATENATE("R2C",' RIESGOS DE GESTION'!#REF!),"")</f>
        <v>#REF!</v>
      </c>
      <c r="O7" s="27" t="e">
        <f>IF(AND(' RIESGOS DE GESTION'!#REF!="Muy Alta",' RIESGOS DE GESTION'!#REF!="Leve"),CONCATENATE("R2C",' RIESGOS DE GESTION'!#REF!),"")</f>
        <v>#REF!</v>
      </c>
      <c r="P7" s="25" t="e">
        <f>IF(AND(' RIESGOS DE GESTION'!#REF!="Muy Alta",' RIESGOS DE GESTION'!#REF!="Menor"),CONCATENATE("R2C",' RIESGOS DE GESTION'!#REF!),"")</f>
        <v>#REF!</v>
      </c>
      <c r="Q7" s="26" t="e">
        <f>IF(AND(' RIESGOS DE GESTION'!#REF!="Muy Alta",' RIESGOS DE GESTION'!#REF!="Menor"),CONCATENATE("R2C",' RIESGOS DE GESTION'!#REF!),"")</f>
        <v>#REF!</v>
      </c>
      <c r="R7" s="26" t="e">
        <f>IF(AND(' RIESGOS DE GESTION'!#REF!="Muy Alta",' RIESGOS DE GESTION'!#REF!="Menor"),CONCATENATE("R2C",' RIESGOS DE GESTION'!#REF!),"")</f>
        <v>#REF!</v>
      </c>
      <c r="S7" s="26" t="e">
        <f>IF(AND(' RIESGOS DE GESTION'!#REF!="Muy Alta",' RIESGOS DE GESTION'!#REF!="Menor"),CONCATENATE("R2C",' RIESGOS DE GESTION'!#REF!),"")</f>
        <v>#REF!</v>
      </c>
      <c r="T7" s="26" t="e">
        <f>IF(AND(' RIESGOS DE GESTION'!#REF!="Muy Alta",' RIESGOS DE GESTION'!#REF!="Menor"),CONCATENATE("R2C",' RIESGOS DE GESTION'!#REF!),"")</f>
        <v>#REF!</v>
      </c>
      <c r="U7" s="27" t="e">
        <f>IF(AND(' RIESGOS DE GESTION'!#REF!="Muy Alta",' RIESGOS DE GESTION'!#REF!="Menor"),CONCATENATE("R2C",' RIESGOS DE GESTION'!#REF!),"")</f>
        <v>#REF!</v>
      </c>
      <c r="V7" s="25" t="e">
        <f>IF(AND(' RIESGOS DE GESTION'!#REF!="Muy Alta",' RIESGOS DE GESTION'!#REF!="Moderado"),CONCATENATE("R2C",' RIESGOS DE GESTION'!#REF!),"")</f>
        <v>#REF!</v>
      </c>
      <c r="W7" s="26" t="e">
        <f>IF(AND(' RIESGOS DE GESTION'!#REF!="Muy Alta",' RIESGOS DE GESTION'!#REF!="Moderado"),CONCATENATE("R2C",' RIESGOS DE GESTION'!#REF!),"")</f>
        <v>#REF!</v>
      </c>
      <c r="X7" s="26" t="e">
        <f>IF(AND(' RIESGOS DE GESTION'!#REF!="Muy Alta",' RIESGOS DE GESTION'!#REF!="Moderado"),CONCATENATE("R2C",' RIESGOS DE GESTION'!#REF!),"")</f>
        <v>#REF!</v>
      </c>
      <c r="Y7" s="26" t="e">
        <f>IF(AND(' RIESGOS DE GESTION'!#REF!="Muy Alta",' RIESGOS DE GESTION'!#REF!="Moderado"),CONCATENATE("R2C",' RIESGOS DE GESTION'!#REF!),"")</f>
        <v>#REF!</v>
      </c>
      <c r="Z7" s="26" t="e">
        <f>IF(AND(' RIESGOS DE GESTION'!#REF!="Muy Alta",' RIESGOS DE GESTION'!#REF!="Moderado"),CONCATENATE("R2C",' RIESGOS DE GESTION'!#REF!),"")</f>
        <v>#REF!</v>
      </c>
      <c r="AA7" s="27" t="e">
        <f>IF(AND(' RIESGOS DE GESTION'!#REF!="Muy Alta",' RIESGOS DE GESTION'!#REF!="Moderado"),CONCATENATE("R2C",' RIESGOS DE GESTION'!#REF!),"")</f>
        <v>#REF!</v>
      </c>
      <c r="AB7" s="25" t="e">
        <f>IF(AND(' RIESGOS DE GESTION'!#REF!="Muy Alta",' RIESGOS DE GESTION'!#REF!="Mayor"),CONCATENATE("R2C",' RIESGOS DE GESTION'!#REF!),"")</f>
        <v>#REF!</v>
      </c>
      <c r="AC7" s="26" t="e">
        <f>IF(AND(' RIESGOS DE GESTION'!#REF!="Muy Alta",' RIESGOS DE GESTION'!#REF!="Mayor"),CONCATENATE("R2C",' RIESGOS DE GESTION'!#REF!),"")</f>
        <v>#REF!</v>
      </c>
      <c r="AD7" s="26" t="e">
        <f>IF(AND(' RIESGOS DE GESTION'!#REF!="Muy Alta",' RIESGOS DE GESTION'!#REF!="Mayor"),CONCATENATE("R2C",' RIESGOS DE GESTION'!#REF!),"")</f>
        <v>#REF!</v>
      </c>
      <c r="AE7" s="26" t="e">
        <f>IF(AND(' RIESGOS DE GESTION'!#REF!="Muy Alta",' RIESGOS DE GESTION'!#REF!="Mayor"),CONCATENATE("R2C",' RIESGOS DE GESTION'!#REF!),"")</f>
        <v>#REF!</v>
      </c>
      <c r="AF7" s="26" t="e">
        <f>IF(AND(' RIESGOS DE GESTION'!#REF!="Muy Alta",' RIESGOS DE GESTION'!#REF!="Mayor"),CONCATENATE("R2C",' RIESGOS DE GESTION'!#REF!),"")</f>
        <v>#REF!</v>
      </c>
      <c r="AG7" s="27" t="e">
        <f>IF(AND(' RIESGOS DE GESTION'!#REF!="Muy Alta",' RIESGOS DE GESTION'!#REF!="Mayor"),CONCATENATE("R2C",' RIESGOS DE GESTION'!#REF!),"")</f>
        <v>#REF!</v>
      </c>
      <c r="AH7" s="28" t="e">
        <f>IF(AND(' RIESGOS DE GESTION'!#REF!="Muy Alta",' RIESGOS DE GESTION'!#REF!="Catastrófico"),CONCATENATE("R2C",' RIESGOS DE GESTION'!#REF!),"")</f>
        <v>#REF!</v>
      </c>
      <c r="AI7" s="29" t="e">
        <f>IF(AND(' RIESGOS DE GESTION'!#REF!="Muy Alta",' RIESGOS DE GESTION'!#REF!="Catastrófico"),CONCATENATE("R2C",' RIESGOS DE GESTION'!#REF!),"")</f>
        <v>#REF!</v>
      </c>
      <c r="AJ7" s="29" t="e">
        <f>IF(AND(' RIESGOS DE GESTION'!#REF!="Muy Alta",' RIESGOS DE GESTION'!#REF!="Catastrófico"),CONCATENATE("R2C",' RIESGOS DE GESTION'!#REF!),"")</f>
        <v>#REF!</v>
      </c>
      <c r="AK7" s="29" t="e">
        <f>IF(AND(' RIESGOS DE GESTION'!#REF!="Muy Alta",' RIESGOS DE GESTION'!#REF!="Catastrófico"),CONCATENATE("R2C",' RIESGOS DE GESTION'!#REF!),"")</f>
        <v>#REF!</v>
      </c>
      <c r="AL7" s="29" t="e">
        <f>IF(AND(' RIESGOS DE GESTION'!#REF!="Muy Alta",' RIESGOS DE GESTION'!#REF!="Catastrófico"),CONCATENATE("R2C",' RIESGOS DE GESTION'!#REF!),"")</f>
        <v>#REF!</v>
      </c>
      <c r="AM7" s="30" t="e">
        <f>IF(AND(' RIESGOS DE GESTION'!#REF!="Muy Alta",' RIESGOS DE GESTION'!#REF!="Catastrófico"),CONCATENATE("R2C",' RIESGOS DE GESTION'!#REF!),"")</f>
        <v>#REF!</v>
      </c>
      <c r="AN7" s="56"/>
      <c r="AO7" s="481"/>
      <c r="AP7" s="482"/>
      <c r="AQ7" s="482"/>
      <c r="AR7" s="482"/>
      <c r="AS7" s="482"/>
      <c r="AT7" s="483"/>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row>
    <row r="8" spans="1:91" ht="15" customHeight="1" x14ac:dyDescent="0.25">
      <c r="A8" s="56"/>
      <c r="B8" s="376"/>
      <c r="C8" s="376"/>
      <c r="D8" s="377"/>
      <c r="E8" s="475"/>
      <c r="F8" s="474"/>
      <c r="G8" s="474"/>
      <c r="H8" s="474"/>
      <c r="I8" s="490"/>
      <c r="J8" s="25" t="e">
        <f>IF(AND(' RIESGOS DE GESTION'!#REF!="Muy Alta",' RIESGOS DE GESTION'!#REF!="Leve"),CONCATENATE("R3C",' RIESGOS DE GESTION'!#REF!),"")</f>
        <v>#REF!</v>
      </c>
      <c r="K8" s="26" t="e">
        <f>IF(AND(' RIESGOS DE GESTION'!#REF!="Muy Alta",' RIESGOS DE GESTION'!#REF!="Leve"),CONCATENATE("R3C",' RIESGOS DE GESTION'!#REF!),"")</f>
        <v>#REF!</v>
      </c>
      <c r="L8" s="26" t="e">
        <f>IF(AND(' RIESGOS DE GESTION'!#REF!="Muy Alta",' RIESGOS DE GESTION'!#REF!="Leve"),CONCATENATE("R3C",' RIESGOS DE GESTION'!#REF!),"")</f>
        <v>#REF!</v>
      </c>
      <c r="M8" s="26" t="e">
        <f>IF(AND(' RIESGOS DE GESTION'!#REF!="Muy Alta",' RIESGOS DE GESTION'!#REF!="Leve"),CONCATENATE("R3C",' RIESGOS DE GESTION'!#REF!),"")</f>
        <v>#REF!</v>
      </c>
      <c r="N8" s="26" t="e">
        <f>IF(AND(' RIESGOS DE GESTION'!#REF!="Muy Alta",' RIESGOS DE GESTION'!#REF!="Leve"),CONCATENATE("R3C",' RIESGOS DE GESTION'!#REF!),"")</f>
        <v>#REF!</v>
      </c>
      <c r="O8" s="27" t="e">
        <f>IF(AND(' RIESGOS DE GESTION'!#REF!="Muy Alta",' RIESGOS DE GESTION'!#REF!="Leve"),CONCATENATE("R3C",' RIESGOS DE GESTION'!#REF!),"")</f>
        <v>#REF!</v>
      </c>
      <c r="P8" s="25" t="e">
        <f>IF(AND(' RIESGOS DE GESTION'!#REF!="Muy Alta",' RIESGOS DE GESTION'!#REF!="Menor"),CONCATENATE("R3C",' RIESGOS DE GESTION'!#REF!),"")</f>
        <v>#REF!</v>
      </c>
      <c r="Q8" s="26" t="e">
        <f>IF(AND(' RIESGOS DE GESTION'!#REF!="Muy Alta",' RIESGOS DE GESTION'!#REF!="Menor"),CONCATENATE("R3C",' RIESGOS DE GESTION'!#REF!),"")</f>
        <v>#REF!</v>
      </c>
      <c r="R8" s="26" t="e">
        <f>IF(AND(' RIESGOS DE GESTION'!#REF!="Muy Alta",' RIESGOS DE GESTION'!#REF!="Menor"),CONCATENATE("R3C",' RIESGOS DE GESTION'!#REF!),"")</f>
        <v>#REF!</v>
      </c>
      <c r="S8" s="26" t="e">
        <f>IF(AND(' RIESGOS DE GESTION'!#REF!="Muy Alta",' RIESGOS DE GESTION'!#REF!="Menor"),CONCATENATE("R3C",' RIESGOS DE GESTION'!#REF!),"")</f>
        <v>#REF!</v>
      </c>
      <c r="T8" s="26" t="e">
        <f>IF(AND(' RIESGOS DE GESTION'!#REF!="Muy Alta",' RIESGOS DE GESTION'!#REF!="Menor"),CONCATENATE("R3C",' RIESGOS DE GESTION'!#REF!),"")</f>
        <v>#REF!</v>
      </c>
      <c r="U8" s="27" t="e">
        <f>IF(AND(' RIESGOS DE GESTION'!#REF!="Muy Alta",' RIESGOS DE GESTION'!#REF!="Menor"),CONCATENATE("R3C",' RIESGOS DE GESTION'!#REF!),"")</f>
        <v>#REF!</v>
      </c>
      <c r="V8" s="25" t="e">
        <f>IF(AND(' RIESGOS DE GESTION'!#REF!="Muy Alta",' RIESGOS DE GESTION'!#REF!="Moderado"),CONCATENATE("R3C",' RIESGOS DE GESTION'!#REF!),"")</f>
        <v>#REF!</v>
      </c>
      <c r="W8" s="26" t="e">
        <f>IF(AND(' RIESGOS DE GESTION'!#REF!="Muy Alta",' RIESGOS DE GESTION'!#REF!="Moderado"),CONCATENATE("R3C",' RIESGOS DE GESTION'!#REF!),"")</f>
        <v>#REF!</v>
      </c>
      <c r="X8" s="26" t="e">
        <f>IF(AND(' RIESGOS DE GESTION'!#REF!="Muy Alta",' RIESGOS DE GESTION'!#REF!="Moderado"),CONCATENATE("R3C",' RIESGOS DE GESTION'!#REF!),"")</f>
        <v>#REF!</v>
      </c>
      <c r="Y8" s="26" t="e">
        <f>IF(AND(' RIESGOS DE GESTION'!#REF!="Muy Alta",' RIESGOS DE GESTION'!#REF!="Moderado"),CONCATENATE("R3C",' RIESGOS DE GESTION'!#REF!),"")</f>
        <v>#REF!</v>
      </c>
      <c r="Z8" s="26" t="e">
        <f>IF(AND(' RIESGOS DE GESTION'!#REF!="Muy Alta",' RIESGOS DE GESTION'!#REF!="Moderado"),CONCATENATE("R3C",' RIESGOS DE GESTION'!#REF!),"")</f>
        <v>#REF!</v>
      </c>
      <c r="AA8" s="27" t="e">
        <f>IF(AND(' RIESGOS DE GESTION'!#REF!="Muy Alta",' RIESGOS DE GESTION'!#REF!="Moderado"),CONCATENATE("R3C",' RIESGOS DE GESTION'!#REF!),"")</f>
        <v>#REF!</v>
      </c>
      <c r="AB8" s="25" t="e">
        <f>IF(AND(' RIESGOS DE GESTION'!#REF!="Muy Alta",' RIESGOS DE GESTION'!#REF!="Mayor"),CONCATENATE("R3C",' RIESGOS DE GESTION'!#REF!),"")</f>
        <v>#REF!</v>
      </c>
      <c r="AC8" s="26" t="e">
        <f>IF(AND(' RIESGOS DE GESTION'!#REF!="Muy Alta",' RIESGOS DE GESTION'!#REF!="Mayor"),CONCATENATE("R3C",' RIESGOS DE GESTION'!#REF!),"")</f>
        <v>#REF!</v>
      </c>
      <c r="AD8" s="26" t="e">
        <f>IF(AND(' RIESGOS DE GESTION'!#REF!="Muy Alta",' RIESGOS DE GESTION'!#REF!="Mayor"),CONCATENATE("R3C",' RIESGOS DE GESTION'!#REF!),"")</f>
        <v>#REF!</v>
      </c>
      <c r="AE8" s="26" t="e">
        <f>IF(AND(' RIESGOS DE GESTION'!#REF!="Muy Alta",' RIESGOS DE GESTION'!#REF!="Mayor"),CONCATENATE("R3C",' RIESGOS DE GESTION'!#REF!),"")</f>
        <v>#REF!</v>
      </c>
      <c r="AF8" s="26" t="e">
        <f>IF(AND(' RIESGOS DE GESTION'!#REF!="Muy Alta",' RIESGOS DE GESTION'!#REF!="Mayor"),CONCATENATE("R3C",' RIESGOS DE GESTION'!#REF!),"")</f>
        <v>#REF!</v>
      </c>
      <c r="AG8" s="27" t="e">
        <f>IF(AND(' RIESGOS DE GESTION'!#REF!="Muy Alta",' RIESGOS DE GESTION'!#REF!="Mayor"),CONCATENATE("R3C",' RIESGOS DE GESTION'!#REF!),"")</f>
        <v>#REF!</v>
      </c>
      <c r="AH8" s="28" t="e">
        <f>IF(AND(' RIESGOS DE GESTION'!#REF!="Muy Alta",' RIESGOS DE GESTION'!#REF!="Catastrófico"),CONCATENATE("R3C",' RIESGOS DE GESTION'!#REF!),"")</f>
        <v>#REF!</v>
      </c>
      <c r="AI8" s="29" t="e">
        <f>IF(AND(' RIESGOS DE GESTION'!#REF!="Muy Alta",' RIESGOS DE GESTION'!#REF!="Catastrófico"),CONCATENATE("R3C",' RIESGOS DE GESTION'!#REF!),"")</f>
        <v>#REF!</v>
      </c>
      <c r="AJ8" s="29" t="e">
        <f>IF(AND(' RIESGOS DE GESTION'!#REF!="Muy Alta",' RIESGOS DE GESTION'!#REF!="Catastrófico"),CONCATENATE("R3C",' RIESGOS DE GESTION'!#REF!),"")</f>
        <v>#REF!</v>
      </c>
      <c r="AK8" s="29" t="e">
        <f>IF(AND(' RIESGOS DE GESTION'!#REF!="Muy Alta",' RIESGOS DE GESTION'!#REF!="Catastrófico"),CONCATENATE("R3C",' RIESGOS DE GESTION'!#REF!),"")</f>
        <v>#REF!</v>
      </c>
      <c r="AL8" s="29" t="e">
        <f>IF(AND(' RIESGOS DE GESTION'!#REF!="Muy Alta",' RIESGOS DE GESTION'!#REF!="Catastrófico"),CONCATENATE("R3C",' RIESGOS DE GESTION'!#REF!),"")</f>
        <v>#REF!</v>
      </c>
      <c r="AM8" s="30" t="e">
        <f>IF(AND(' RIESGOS DE GESTION'!#REF!="Muy Alta",' RIESGOS DE GESTION'!#REF!="Catastrófico"),CONCATENATE("R3C",' RIESGOS DE GESTION'!#REF!),"")</f>
        <v>#REF!</v>
      </c>
      <c r="AN8" s="56"/>
      <c r="AO8" s="481"/>
      <c r="AP8" s="482"/>
      <c r="AQ8" s="482"/>
      <c r="AR8" s="482"/>
      <c r="AS8" s="482"/>
      <c r="AT8" s="483"/>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row>
    <row r="9" spans="1:91" ht="15" customHeight="1" x14ac:dyDescent="0.25">
      <c r="A9" s="56"/>
      <c r="B9" s="376"/>
      <c r="C9" s="376"/>
      <c r="D9" s="377"/>
      <c r="E9" s="475"/>
      <c r="F9" s="474"/>
      <c r="G9" s="474"/>
      <c r="H9" s="474"/>
      <c r="I9" s="490"/>
      <c r="J9" s="25" t="e">
        <f>IF(AND(' RIESGOS DE GESTION'!#REF!="Muy Alta",' RIESGOS DE GESTION'!#REF!="Leve"),CONCATENATE("R4C",' RIESGOS DE GESTION'!#REF!),"")</f>
        <v>#REF!</v>
      </c>
      <c r="K9" s="26" t="e">
        <f>IF(AND(' RIESGOS DE GESTION'!#REF!="Muy Alta",' RIESGOS DE GESTION'!#REF!="Leve"),CONCATENATE("R4C",' RIESGOS DE GESTION'!#REF!),"")</f>
        <v>#REF!</v>
      </c>
      <c r="L9" s="26" t="e">
        <f>IF(AND(' RIESGOS DE GESTION'!#REF!="Muy Alta",' RIESGOS DE GESTION'!#REF!="Leve"),CONCATENATE("R4C",' RIESGOS DE GESTION'!#REF!),"")</f>
        <v>#REF!</v>
      </c>
      <c r="M9" s="26" t="e">
        <f>IF(AND(' RIESGOS DE GESTION'!#REF!="Muy Alta",' RIESGOS DE GESTION'!#REF!="Leve"),CONCATENATE("R4C",' RIESGOS DE GESTION'!#REF!),"")</f>
        <v>#REF!</v>
      </c>
      <c r="N9" s="26" t="e">
        <f>IF(AND(' RIESGOS DE GESTION'!#REF!="Muy Alta",' RIESGOS DE GESTION'!#REF!="Leve"),CONCATENATE("R4C",' RIESGOS DE GESTION'!#REF!),"")</f>
        <v>#REF!</v>
      </c>
      <c r="O9" s="27" t="e">
        <f>IF(AND(' RIESGOS DE GESTION'!#REF!="Muy Alta",' RIESGOS DE GESTION'!#REF!="Leve"),CONCATENATE("R4C",' RIESGOS DE GESTION'!#REF!),"")</f>
        <v>#REF!</v>
      </c>
      <c r="P9" s="25" t="e">
        <f>IF(AND(' RIESGOS DE GESTION'!#REF!="Muy Alta",' RIESGOS DE GESTION'!#REF!="Menor"),CONCATENATE("R4C",' RIESGOS DE GESTION'!#REF!),"")</f>
        <v>#REF!</v>
      </c>
      <c r="Q9" s="26" t="e">
        <f>IF(AND(' RIESGOS DE GESTION'!#REF!="Muy Alta",' RIESGOS DE GESTION'!#REF!="Menor"),CONCATENATE("R4C",' RIESGOS DE GESTION'!#REF!),"")</f>
        <v>#REF!</v>
      </c>
      <c r="R9" s="26" t="e">
        <f>IF(AND(' RIESGOS DE GESTION'!#REF!="Muy Alta",' RIESGOS DE GESTION'!#REF!="Menor"),CONCATENATE("R4C",' RIESGOS DE GESTION'!#REF!),"")</f>
        <v>#REF!</v>
      </c>
      <c r="S9" s="26" t="e">
        <f>IF(AND(' RIESGOS DE GESTION'!#REF!="Muy Alta",' RIESGOS DE GESTION'!#REF!="Menor"),CONCATENATE("R4C",' RIESGOS DE GESTION'!#REF!),"")</f>
        <v>#REF!</v>
      </c>
      <c r="T9" s="26" t="e">
        <f>IF(AND(' RIESGOS DE GESTION'!#REF!="Muy Alta",' RIESGOS DE GESTION'!#REF!="Menor"),CONCATENATE("R4C",' RIESGOS DE GESTION'!#REF!),"")</f>
        <v>#REF!</v>
      </c>
      <c r="U9" s="27" t="e">
        <f>IF(AND(' RIESGOS DE GESTION'!#REF!="Muy Alta",' RIESGOS DE GESTION'!#REF!="Menor"),CONCATENATE("R4C",' RIESGOS DE GESTION'!#REF!),"")</f>
        <v>#REF!</v>
      </c>
      <c r="V9" s="25" t="e">
        <f>IF(AND(' RIESGOS DE GESTION'!#REF!="Muy Alta",' RIESGOS DE GESTION'!#REF!="Moderado"),CONCATENATE("R4C",' RIESGOS DE GESTION'!#REF!),"")</f>
        <v>#REF!</v>
      </c>
      <c r="W9" s="26" t="e">
        <f>IF(AND(' RIESGOS DE GESTION'!#REF!="Muy Alta",' RIESGOS DE GESTION'!#REF!="Moderado"),CONCATENATE("R4C",' RIESGOS DE GESTION'!#REF!),"")</f>
        <v>#REF!</v>
      </c>
      <c r="X9" s="26" t="e">
        <f>IF(AND(' RIESGOS DE GESTION'!#REF!="Muy Alta",' RIESGOS DE GESTION'!#REF!="Moderado"),CONCATENATE("R4C",' RIESGOS DE GESTION'!#REF!),"")</f>
        <v>#REF!</v>
      </c>
      <c r="Y9" s="26" t="e">
        <f>IF(AND(' RIESGOS DE GESTION'!#REF!="Muy Alta",' RIESGOS DE GESTION'!#REF!="Moderado"),CONCATENATE("R4C",' RIESGOS DE GESTION'!#REF!),"")</f>
        <v>#REF!</v>
      </c>
      <c r="Z9" s="26" t="e">
        <f>IF(AND(' RIESGOS DE GESTION'!#REF!="Muy Alta",' RIESGOS DE GESTION'!#REF!="Moderado"),CONCATENATE("R4C",' RIESGOS DE GESTION'!#REF!),"")</f>
        <v>#REF!</v>
      </c>
      <c r="AA9" s="27" t="e">
        <f>IF(AND(' RIESGOS DE GESTION'!#REF!="Muy Alta",' RIESGOS DE GESTION'!#REF!="Moderado"),CONCATENATE("R4C",' RIESGOS DE GESTION'!#REF!),"")</f>
        <v>#REF!</v>
      </c>
      <c r="AB9" s="25" t="e">
        <f>IF(AND(' RIESGOS DE GESTION'!#REF!="Muy Alta",' RIESGOS DE GESTION'!#REF!="Mayor"),CONCATENATE("R4C",' RIESGOS DE GESTION'!#REF!),"")</f>
        <v>#REF!</v>
      </c>
      <c r="AC9" s="26" t="e">
        <f>IF(AND(' RIESGOS DE GESTION'!#REF!="Muy Alta",' RIESGOS DE GESTION'!#REF!="Mayor"),CONCATENATE("R4C",' RIESGOS DE GESTION'!#REF!),"")</f>
        <v>#REF!</v>
      </c>
      <c r="AD9" s="26" t="e">
        <f>IF(AND(' RIESGOS DE GESTION'!#REF!="Muy Alta",' RIESGOS DE GESTION'!#REF!="Mayor"),CONCATENATE("R4C",' RIESGOS DE GESTION'!#REF!),"")</f>
        <v>#REF!</v>
      </c>
      <c r="AE9" s="26" t="e">
        <f>IF(AND(' RIESGOS DE GESTION'!#REF!="Muy Alta",' RIESGOS DE GESTION'!#REF!="Mayor"),CONCATENATE("R4C",' RIESGOS DE GESTION'!#REF!),"")</f>
        <v>#REF!</v>
      </c>
      <c r="AF9" s="26" t="e">
        <f>IF(AND(' RIESGOS DE GESTION'!#REF!="Muy Alta",' RIESGOS DE GESTION'!#REF!="Mayor"),CONCATENATE("R4C",' RIESGOS DE GESTION'!#REF!),"")</f>
        <v>#REF!</v>
      </c>
      <c r="AG9" s="27" t="e">
        <f>IF(AND(' RIESGOS DE GESTION'!#REF!="Muy Alta",' RIESGOS DE GESTION'!#REF!="Mayor"),CONCATENATE("R4C",' RIESGOS DE GESTION'!#REF!),"")</f>
        <v>#REF!</v>
      </c>
      <c r="AH9" s="28" t="e">
        <f>IF(AND(' RIESGOS DE GESTION'!#REF!="Muy Alta",' RIESGOS DE GESTION'!#REF!="Catastrófico"),CONCATENATE("R4C",' RIESGOS DE GESTION'!#REF!),"")</f>
        <v>#REF!</v>
      </c>
      <c r="AI9" s="29" t="e">
        <f>IF(AND(' RIESGOS DE GESTION'!#REF!="Muy Alta",' RIESGOS DE GESTION'!#REF!="Catastrófico"),CONCATENATE("R4C",' RIESGOS DE GESTION'!#REF!),"")</f>
        <v>#REF!</v>
      </c>
      <c r="AJ9" s="29" t="e">
        <f>IF(AND(' RIESGOS DE GESTION'!#REF!="Muy Alta",' RIESGOS DE GESTION'!#REF!="Catastrófico"),CONCATENATE("R4C",' RIESGOS DE GESTION'!#REF!),"")</f>
        <v>#REF!</v>
      </c>
      <c r="AK9" s="29" t="e">
        <f>IF(AND(' RIESGOS DE GESTION'!#REF!="Muy Alta",' RIESGOS DE GESTION'!#REF!="Catastrófico"),CONCATENATE("R4C",' RIESGOS DE GESTION'!#REF!),"")</f>
        <v>#REF!</v>
      </c>
      <c r="AL9" s="29" t="e">
        <f>IF(AND(' RIESGOS DE GESTION'!#REF!="Muy Alta",' RIESGOS DE GESTION'!#REF!="Catastrófico"),CONCATENATE("R4C",' RIESGOS DE GESTION'!#REF!),"")</f>
        <v>#REF!</v>
      </c>
      <c r="AM9" s="30" t="e">
        <f>IF(AND(' RIESGOS DE GESTION'!#REF!="Muy Alta",' RIESGOS DE GESTION'!#REF!="Catastrófico"),CONCATENATE("R4C",' RIESGOS DE GESTION'!#REF!),"")</f>
        <v>#REF!</v>
      </c>
      <c r="AN9" s="56"/>
      <c r="AO9" s="481"/>
      <c r="AP9" s="482"/>
      <c r="AQ9" s="482"/>
      <c r="AR9" s="482"/>
      <c r="AS9" s="482"/>
      <c r="AT9" s="483"/>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row>
    <row r="10" spans="1:91" ht="15" customHeight="1" x14ac:dyDescent="0.25">
      <c r="A10" s="56"/>
      <c r="B10" s="376"/>
      <c r="C10" s="376"/>
      <c r="D10" s="377"/>
      <c r="E10" s="475"/>
      <c r="F10" s="474"/>
      <c r="G10" s="474"/>
      <c r="H10" s="474"/>
      <c r="I10" s="490"/>
      <c r="J10" s="25" t="e">
        <f>IF(AND(' RIESGOS DE GESTION'!#REF!="Muy Alta",' RIESGOS DE GESTION'!#REF!="Leve"),CONCATENATE("R5C",' RIESGOS DE GESTION'!#REF!),"")</f>
        <v>#REF!</v>
      </c>
      <c r="K10" s="26" t="e">
        <f>IF(AND(' RIESGOS DE GESTION'!#REF!="Muy Alta",' RIESGOS DE GESTION'!#REF!="Leve"),CONCATENATE("R5C",' RIESGOS DE GESTION'!#REF!),"")</f>
        <v>#REF!</v>
      </c>
      <c r="L10" s="26" t="e">
        <f>IF(AND(' RIESGOS DE GESTION'!#REF!="Muy Alta",' RIESGOS DE GESTION'!#REF!="Leve"),CONCATENATE("R5C",' RIESGOS DE GESTION'!#REF!),"")</f>
        <v>#REF!</v>
      </c>
      <c r="M10" s="26" t="e">
        <f>IF(AND(' RIESGOS DE GESTION'!#REF!="Muy Alta",' RIESGOS DE GESTION'!#REF!="Leve"),CONCATENATE("R5C",' RIESGOS DE GESTION'!#REF!),"")</f>
        <v>#REF!</v>
      </c>
      <c r="N10" s="26" t="e">
        <f>IF(AND(' RIESGOS DE GESTION'!#REF!="Muy Alta",' RIESGOS DE GESTION'!#REF!="Leve"),CONCATENATE("R5C",' RIESGOS DE GESTION'!#REF!),"")</f>
        <v>#REF!</v>
      </c>
      <c r="O10" s="27" t="e">
        <f>IF(AND(' RIESGOS DE GESTION'!#REF!="Muy Alta",' RIESGOS DE GESTION'!#REF!="Leve"),CONCATENATE("R5C",' RIESGOS DE GESTION'!#REF!),"")</f>
        <v>#REF!</v>
      </c>
      <c r="P10" s="25" t="e">
        <f>IF(AND(' RIESGOS DE GESTION'!#REF!="Muy Alta",' RIESGOS DE GESTION'!#REF!="Menor"),CONCATENATE("R5C",' RIESGOS DE GESTION'!#REF!),"")</f>
        <v>#REF!</v>
      </c>
      <c r="Q10" s="26" t="e">
        <f>IF(AND(' RIESGOS DE GESTION'!#REF!="Muy Alta",' RIESGOS DE GESTION'!#REF!="Menor"),CONCATENATE("R5C",' RIESGOS DE GESTION'!#REF!),"")</f>
        <v>#REF!</v>
      </c>
      <c r="R10" s="26" t="e">
        <f>IF(AND(' RIESGOS DE GESTION'!#REF!="Muy Alta",' RIESGOS DE GESTION'!#REF!="Menor"),CONCATENATE("R5C",' RIESGOS DE GESTION'!#REF!),"")</f>
        <v>#REF!</v>
      </c>
      <c r="S10" s="26" t="e">
        <f>IF(AND(' RIESGOS DE GESTION'!#REF!="Muy Alta",' RIESGOS DE GESTION'!#REF!="Menor"),CONCATENATE("R5C",' RIESGOS DE GESTION'!#REF!),"")</f>
        <v>#REF!</v>
      </c>
      <c r="T10" s="26" t="e">
        <f>IF(AND(' RIESGOS DE GESTION'!#REF!="Muy Alta",' RIESGOS DE GESTION'!#REF!="Menor"),CONCATENATE("R5C",' RIESGOS DE GESTION'!#REF!),"")</f>
        <v>#REF!</v>
      </c>
      <c r="U10" s="27" t="e">
        <f>IF(AND(' RIESGOS DE GESTION'!#REF!="Muy Alta",' RIESGOS DE GESTION'!#REF!="Menor"),CONCATENATE("R5C",' RIESGOS DE GESTION'!#REF!),"")</f>
        <v>#REF!</v>
      </c>
      <c r="V10" s="25" t="e">
        <f>IF(AND(' RIESGOS DE GESTION'!#REF!="Muy Alta",' RIESGOS DE GESTION'!#REF!="Moderado"),CONCATENATE("R5C",' RIESGOS DE GESTION'!#REF!),"")</f>
        <v>#REF!</v>
      </c>
      <c r="W10" s="26" t="e">
        <f>IF(AND(' RIESGOS DE GESTION'!#REF!="Muy Alta",' RIESGOS DE GESTION'!#REF!="Moderado"),CONCATENATE("R5C",' RIESGOS DE GESTION'!#REF!),"")</f>
        <v>#REF!</v>
      </c>
      <c r="X10" s="26" t="e">
        <f>IF(AND(' RIESGOS DE GESTION'!#REF!="Muy Alta",' RIESGOS DE GESTION'!#REF!="Moderado"),CONCATENATE("R5C",' RIESGOS DE GESTION'!#REF!),"")</f>
        <v>#REF!</v>
      </c>
      <c r="Y10" s="26" t="e">
        <f>IF(AND(' RIESGOS DE GESTION'!#REF!="Muy Alta",' RIESGOS DE GESTION'!#REF!="Moderado"),CONCATENATE("R5C",' RIESGOS DE GESTION'!#REF!),"")</f>
        <v>#REF!</v>
      </c>
      <c r="Z10" s="26" t="e">
        <f>IF(AND(' RIESGOS DE GESTION'!#REF!="Muy Alta",' RIESGOS DE GESTION'!#REF!="Moderado"),CONCATENATE("R5C",' RIESGOS DE GESTION'!#REF!),"")</f>
        <v>#REF!</v>
      </c>
      <c r="AA10" s="27" t="e">
        <f>IF(AND(' RIESGOS DE GESTION'!#REF!="Muy Alta",' RIESGOS DE GESTION'!#REF!="Moderado"),CONCATENATE("R5C",' RIESGOS DE GESTION'!#REF!),"")</f>
        <v>#REF!</v>
      </c>
      <c r="AB10" s="25" t="e">
        <f>IF(AND(' RIESGOS DE GESTION'!#REF!="Muy Alta",' RIESGOS DE GESTION'!#REF!="Mayor"),CONCATENATE("R5C",' RIESGOS DE GESTION'!#REF!),"")</f>
        <v>#REF!</v>
      </c>
      <c r="AC10" s="26" t="e">
        <f>IF(AND(' RIESGOS DE GESTION'!#REF!="Muy Alta",' RIESGOS DE GESTION'!#REF!="Mayor"),CONCATENATE("R5C",' RIESGOS DE GESTION'!#REF!),"")</f>
        <v>#REF!</v>
      </c>
      <c r="AD10" s="26" t="e">
        <f>IF(AND(' RIESGOS DE GESTION'!#REF!="Muy Alta",' RIESGOS DE GESTION'!#REF!="Mayor"),CONCATENATE("R5C",' RIESGOS DE GESTION'!#REF!),"")</f>
        <v>#REF!</v>
      </c>
      <c r="AE10" s="26" t="e">
        <f>IF(AND(' RIESGOS DE GESTION'!#REF!="Muy Alta",' RIESGOS DE GESTION'!#REF!="Mayor"),CONCATENATE("R5C",' RIESGOS DE GESTION'!#REF!),"")</f>
        <v>#REF!</v>
      </c>
      <c r="AF10" s="26" t="e">
        <f>IF(AND(' RIESGOS DE GESTION'!#REF!="Muy Alta",' RIESGOS DE GESTION'!#REF!="Mayor"),CONCATENATE("R5C",' RIESGOS DE GESTION'!#REF!),"")</f>
        <v>#REF!</v>
      </c>
      <c r="AG10" s="27" t="e">
        <f>IF(AND(' RIESGOS DE GESTION'!#REF!="Muy Alta",' RIESGOS DE GESTION'!#REF!="Mayor"),CONCATENATE("R5C",' RIESGOS DE GESTION'!#REF!),"")</f>
        <v>#REF!</v>
      </c>
      <c r="AH10" s="28" t="e">
        <f>IF(AND(' RIESGOS DE GESTION'!#REF!="Muy Alta",' RIESGOS DE GESTION'!#REF!="Catastrófico"),CONCATENATE("R5C",' RIESGOS DE GESTION'!#REF!),"")</f>
        <v>#REF!</v>
      </c>
      <c r="AI10" s="29" t="e">
        <f>IF(AND(' RIESGOS DE GESTION'!#REF!="Muy Alta",' RIESGOS DE GESTION'!#REF!="Catastrófico"),CONCATENATE("R5C",' RIESGOS DE GESTION'!#REF!),"")</f>
        <v>#REF!</v>
      </c>
      <c r="AJ10" s="29" t="e">
        <f>IF(AND(' RIESGOS DE GESTION'!#REF!="Muy Alta",' RIESGOS DE GESTION'!#REF!="Catastrófico"),CONCATENATE("R5C",' RIESGOS DE GESTION'!#REF!),"")</f>
        <v>#REF!</v>
      </c>
      <c r="AK10" s="29" t="e">
        <f>IF(AND(' RIESGOS DE GESTION'!#REF!="Muy Alta",' RIESGOS DE GESTION'!#REF!="Catastrófico"),CONCATENATE("R5C",' RIESGOS DE GESTION'!#REF!),"")</f>
        <v>#REF!</v>
      </c>
      <c r="AL10" s="29" t="e">
        <f>IF(AND(' RIESGOS DE GESTION'!#REF!="Muy Alta",' RIESGOS DE GESTION'!#REF!="Catastrófico"),CONCATENATE("R5C",' RIESGOS DE GESTION'!#REF!),"")</f>
        <v>#REF!</v>
      </c>
      <c r="AM10" s="30" t="e">
        <f>IF(AND(' RIESGOS DE GESTION'!#REF!="Muy Alta",' RIESGOS DE GESTION'!#REF!="Catastrófico"),CONCATENATE("R5C",' RIESGOS DE GESTION'!#REF!),"")</f>
        <v>#REF!</v>
      </c>
      <c r="AN10" s="56"/>
      <c r="AO10" s="481"/>
      <c r="AP10" s="482"/>
      <c r="AQ10" s="482"/>
      <c r="AR10" s="482"/>
      <c r="AS10" s="482"/>
      <c r="AT10" s="483"/>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row>
    <row r="11" spans="1:91" ht="15" customHeight="1" x14ac:dyDescent="0.25">
      <c r="A11" s="56"/>
      <c r="B11" s="376"/>
      <c r="C11" s="376"/>
      <c r="D11" s="377"/>
      <c r="E11" s="475"/>
      <c r="F11" s="474"/>
      <c r="G11" s="474"/>
      <c r="H11" s="474"/>
      <c r="I11" s="490"/>
      <c r="J11" s="25" t="e">
        <f>IF(AND(' RIESGOS DE GESTION'!#REF!="Muy Alta",' RIESGOS DE GESTION'!#REF!="Leve"),CONCATENATE("R6C",' RIESGOS DE GESTION'!#REF!),"")</f>
        <v>#REF!</v>
      </c>
      <c r="K11" s="26" t="e">
        <f>IF(AND(' RIESGOS DE GESTION'!#REF!="Muy Alta",' RIESGOS DE GESTION'!#REF!="Leve"),CONCATENATE("R6C",' RIESGOS DE GESTION'!#REF!),"")</f>
        <v>#REF!</v>
      </c>
      <c r="L11" s="26" t="e">
        <f>IF(AND(' RIESGOS DE GESTION'!#REF!="Muy Alta",' RIESGOS DE GESTION'!#REF!="Leve"),CONCATENATE("R6C",' RIESGOS DE GESTION'!#REF!),"")</f>
        <v>#REF!</v>
      </c>
      <c r="M11" s="26" t="e">
        <f>IF(AND(' RIESGOS DE GESTION'!#REF!="Muy Alta",' RIESGOS DE GESTION'!#REF!="Leve"),CONCATENATE("R6C",' RIESGOS DE GESTION'!#REF!),"")</f>
        <v>#REF!</v>
      </c>
      <c r="N11" s="26" t="e">
        <f>IF(AND(' RIESGOS DE GESTION'!#REF!="Muy Alta",' RIESGOS DE GESTION'!#REF!="Leve"),CONCATENATE("R6C",' RIESGOS DE GESTION'!#REF!),"")</f>
        <v>#REF!</v>
      </c>
      <c r="O11" s="27" t="e">
        <f>IF(AND(' RIESGOS DE GESTION'!#REF!="Muy Alta",' RIESGOS DE GESTION'!#REF!="Leve"),CONCATENATE("R6C",' RIESGOS DE GESTION'!#REF!),"")</f>
        <v>#REF!</v>
      </c>
      <c r="P11" s="25" t="e">
        <f>IF(AND(' RIESGOS DE GESTION'!#REF!="Muy Alta",' RIESGOS DE GESTION'!#REF!="Menor"),CONCATENATE("R6C",' RIESGOS DE GESTION'!#REF!),"")</f>
        <v>#REF!</v>
      </c>
      <c r="Q11" s="26" t="e">
        <f>IF(AND(' RIESGOS DE GESTION'!#REF!="Muy Alta",' RIESGOS DE GESTION'!#REF!="Menor"),CONCATENATE("R6C",' RIESGOS DE GESTION'!#REF!),"")</f>
        <v>#REF!</v>
      </c>
      <c r="R11" s="26" t="e">
        <f>IF(AND(' RIESGOS DE GESTION'!#REF!="Muy Alta",' RIESGOS DE GESTION'!#REF!="Menor"),CONCATENATE("R6C",' RIESGOS DE GESTION'!#REF!),"")</f>
        <v>#REF!</v>
      </c>
      <c r="S11" s="26" t="e">
        <f>IF(AND(' RIESGOS DE GESTION'!#REF!="Muy Alta",' RIESGOS DE GESTION'!#REF!="Menor"),CONCATENATE("R6C",' RIESGOS DE GESTION'!#REF!),"")</f>
        <v>#REF!</v>
      </c>
      <c r="T11" s="26" t="e">
        <f>IF(AND(' RIESGOS DE GESTION'!#REF!="Muy Alta",' RIESGOS DE GESTION'!#REF!="Menor"),CONCATENATE("R6C",' RIESGOS DE GESTION'!#REF!),"")</f>
        <v>#REF!</v>
      </c>
      <c r="U11" s="27" t="e">
        <f>IF(AND(' RIESGOS DE GESTION'!#REF!="Muy Alta",' RIESGOS DE GESTION'!#REF!="Menor"),CONCATENATE("R6C",' RIESGOS DE GESTION'!#REF!),"")</f>
        <v>#REF!</v>
      </c>
      <c r="V11" s="25" t="e">
        <f>IF(AND(' RIESGOS DE GESTION'!#REF!="Muy Alta",' RIESGOS DE GESTION'!#REF!="Moderado"),CONCATENATE("R6C",' RIESGOS DE GESTION'!#REF!),"")</f>
        <v>#REF!</v>
      </c>
      <c r="W11" s="26" t="e">
        <f>IF(AND(' RIESGOS DE GESTION'!#REF!="Muy Alta",' RIESGOS DE GESTION'!#REF!="Moderado"),CONCATENATE("R6C",' RIESGOS DE GESTION'!#REF!),"")</f>
        <v>#REF!</v>
      </c>
      <c r="X11" s="26" t="e">
        <f>IF(AND(' RIESGOS DE GESTION'!#REF!="Muy Alta",' RIESGOS DE GESTION'!#REF!="Moderado"),CONCATENATE("R6C",' RIESGOS DE GESTION'!#REF!),"")</f>
        <v>#REF!</v>
      </c>
      <c r="Y11" s="26" t="e">
        <f>IF(AND(' RIESGOS DE GESTION'!#REF!="Muy Alta",' RIESGOS DE GESTION'!#REF!="Moderado"),CONCATENATE("R6C",' RIESGOS DE GESTION'!#REF!),"")</f>
        <v>#REF!</v>
      </c>
      <c r="Z11" s="26" t="e">
        <f>IF(AND(' RIESGOS DE GESTION'!#REF!="Muy Alta",' RIESGOS DE GESTION'!#REF!="Moderado"),CONCATENATE("R6C",' RIESGOS DE GESTION'!#REF!),"")</f>
        <v>#REF!</v>
      </c>
      <c r="AA11" s="27" t="e">
        <f>IF(AND(' RIESGOS DE GESTION'!#REF!="Muy Alta",' RIESGOS DE GESTION'!#REF!="Moderado"),CONCATENATE("R6C",' RIESGOS DE GESTION'!#REF!),"")</f>
        <v>#REF!</v>
      </c>
      <c r="AB11" s="25" t="e">
        <f>IF(AND(' RIESGOS DE GESTION'!#REF!="Muy Alta",' RIESGOS DE GESTION'!#REF!="Mayor"),CONCATENATE("R6C",' RIESGOS DE GESTION'!#REF!),"")</f>
        <v>#REF!</v>
      </c>
      <c r="AC11" s="26" t="e">
        <f>IF(AND(' RIESGOS DE GESTION'!#REF!="Muy Alta",' RIESGOS DE GESTION'!#REF!="Mayor"),CONCATENATE("R6C",' RIESGOS DE GESTION'!#REF!),"")</f>
        <v>#REF!</v>
      </c>
      <c r="AD11" s="26" t="e">
        <f>IF(AND(' RIESGOS DE GESTION'!#REF!="Muy Alta",' RIESGOS DE GESTION'!#REF!="Mayor"),CONCATENATE("R6C",' RIESGOS DE GESTION'!#REF!),"")</f>
        <v>#REF!</v>
      </c>
      <c r="AE11" s="26" t="e">
        <f>IF(AND(' RIESGOS DE GESTION'!#REF!="Muy Alta",' RIESGOS DE GESTION'!#REF!="Mayor"),CONCATENATE("R6C",' RIESGOS DE GESTION'!#REF!),"")</f>
        <v>#REF!</v>
      </c>
      <c r="AF11" s="26" t="e">
        <f>IF(AND(' RIESGOS DE GESTION'!#REF!="Muy Alta",' RIESGOS DE GESTION'!#REF!="Mayor"),CONCATENATE("R6C",' RIESGOS DE GESTION'!#REF!),"")</f>
        <v>#REF!</v>
      </c>
      <c r="AG11" s="27" t="e">
        <f>IF(AND(' RIESGOS DE GESTION'!#REF!="Muy Alta",' RIESGOS DE GESTION'!#REF!="Mayor"),CONCATENATE("R6C",' RIESGOS DE GESTION'!#REF!),"")</f>
        <v>#REF!</v>
      </c>
      <c r="AH11" s="28" t="e">
        <f>IF(AND(' RIESGOS DE GESTION'!#REF!="Muy Alta",' RIESGOS DE GESTION'!#REF!="Catastrófico"),CONCATENATE("R6C",' RIESGOS DE GESTION'!#REF!),"")</f>
        <v>#REF!</v>
      </c>
      <c r="AI11" s="29" t="e">
        <f>IF(AND(' RIESGOS DE GESTION'!#REF!="Muy Alta",' RIESGOS DE GESTION'!#REF!="Catastrófico"),CONCATENATE("R6C",' RIESGOS DE GESTION'!#REF!),"")</f>
        <v>#REF!</v>
      </c>
      <c r="AJ11" s="29" t="e">
        <f>IF(AND(' RIESGOS DE GESTION'!#REF!="Muy Alta",' RIESGOS DE GESTION'!#REF!="Catastrófico"),CONCATENATE("R6C",' RIESGOS DE GESTION'!#REF!),"")</f>
        <v>#REF!</v>
      </c>
      <c r="AK11" s="29" t="e">
        <f>IF(AND(' RIESGOS DE GESTION'!#REF!="Muy Alta",' RIESGOS DE GESTION'!#REF!="Catastrófico"),CONCATENATE("R6C",' RIESGOS DE GESTION'!#REF!),"")</f>
        <v>#REF!</v>
      </c>
      <c r="AL11" s="29" t="e">
        <f>IF(AND(' RIESGOS DE GESTION'!#REF!="Muy Alta",' RIESGOS DE GESTION'!#REF!="Catastrófico"),CONCATENATE("R6C",' RIESGOS DE GESTION'!#REF!),"")</f>
        <v>#REF!</v>
      </c>
      <c r="AM11" s="30" t="e">
        <f>IF(AND(' RIESGOS DE GESTION'!#REF!="Muy Alta",' RIESGOS DE GESTION'!#REF!="Catastrófico"),CONCATENATE("R6C",' RIESGOS DE GESTION'!#REF!),"")</f>
        <v>#REF!</v>
      </c>
      <c r="AN11" s="56"/>
      <c r="AO11" s="481"/>
      <c r="AP11" s="482"/>
      <c r="AQ11" s="482"/>
      <c r="AR11" s="482"/>
      <c r="AS11" s="482"/>
      <c r="AT11" s="483"/>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row>
    <row r="12" spans="1:91" ht="15" customHeight="1" x14ac:dyDescent="0.25">
      <c r="A12" s="56"/>
      <c r="B12" s="376"/>
      <c r="C12" s="376"/>
      <c r="D12" s="377"/>
      <c r="E12" s="475"/>
      <c r="F12" s="474"/>
      <c r="G12" s="474"/>
      <c r="H12" s="474"/>
      <c r="I12" s="490"/>
      <c r="J12" s="25" t="e">
        <f>IF(AND(' RIESGOS DE GESTION'!#REF!="Muy Alta",' RIESGOS DE GESTION'!#REF!="Leve"),CONCATENATE("R7C",' RIESGOS DE GESTION'!#REF!),"")</f>
        <v>#REF!</v>
      </c>
      <c r="K12" s="26" t="e">
        <f>IF(AND(' RIESGOS DE GESTION'!#REF!="Muy Alta",' RIESGOS DE GESTION'!#REF!="Leve"),CONCATENATE("R7C",' RIESGOS DE GESTION'!#REF!),"")</f>
        <v>#REF!</v>
      </c>
      <c r="L12" s="26" t="e">
        <f>IF(AND(' RIESGOS DE GESTION'!#REF!="Muy Alta",' RIESGOS DE GESTION'!#REF!="Leve"),CONCATENATE("R7C",' RIESGOS DE GESTION'!#REF!),"")</f>
        <v>#REF!</v>
      </c>
      <c r="M12" s="26" t="e">
        <f>IF(AND(' RIESGOS DE GESTION'!#REF!="Muy Alta",' RIESGOS DE GESTION'!#REF!="Leve"),CONCATENATE("R7C",' RIESGOS DE GESTION'!#REF!),"")</f>
        <v>#REF!</v>
      </c>
      <c r="N12" s="26" t="e">
        <f>IF(AND(' RIESGOS DE GESTION'!#REF!="Muy Alta",' RIESGOS DE GESTION'!#REF!="Leve"),CONCATENATE("R7C",' RIESGOS DE GESTION'!#REF!),"")</f>
        <v>#REF!</v>
      </c>
      <c r="O12" s="27" t="e">
        <f>IF(AND(' RIESGOS DE GESTION'!#REF!="Muy Alta",' RIESGOS DE GESTION'!#REF!="Leve"),CONCATENATE("R7C",' RIESGOS DE GESTION'!#REF!),"")</f>
        <v>#REF!</v>
      </c>
      <c r="P12" s="25" t="e">
        <f>IF(AND(' RIESGOS DE GESTION'!#REF!="Muy Alta",' RIESGOS DE GESTION'!#REF!="Menor"),CONCATENATE("R7C",' RIESGOS DE GESTION'!#REF!),"")</f>
        <v>#REF!</v>
      </c>
      <c r="Q12" s="26" t="e">
        <f>IF(AND(' RIESGOS DE GESTION'!#REF!="Muy Alta",' RIESGOS DE GESTION'!#REF!="Menor"),CONCATENATE("R7C",' RIESGOS DE GESTION'!#REF!),"")</f>
        <v>#REF!</v>
      </c>
      <c r="R12" s="26" t="e">
        <f>IF(AND(' RIESGOS DE GESTION'!#REF!="Muy Alta",' RIESGOS DE GESTION'!#REF!="Menor"),CONCATENATE("R7C",' RIESGOS DE GESTION'!#REF!),"")</f>
        <v>#REF!</v>
      </c>
      <c r="S12" s="26" t="e">
        <f>IF(AND(' RIESGOS DE GESTION'!#REF!="Muy Alta",' RIESGOS DE GESTION'!#REF!="Menor"),CONCATENATE("R7C",' RIESGOS DE GESTION'!#REF!),"")</f>
        <v>#REF!</v>
      </c>
      <c r="T12" s="26" t="e">
        <f>IF(AND(' RIESGOS DE GESTION'!#REF!="Muy Alta",' RIESGOS DE GESTION'!#REF!="Menor"),CONCATENATE("R7C",' RIESGOS DE GESTION'!#REF!),"")</f>
        <v>#REF!</v>
      </c>
      <c r="U12" s="27" t="e">
        <f>IF(AND(' RIESGOS DE GESTION'!#REF!="Muy Alta",' RIESGOS DE GESTION'!#REF!="Menor"),CONCATENATE("R7C",' RIESGOS DE GESTION'!#REF!),"")</f>
        <v>#REF!</v>
      </c>
      <c r="V12" s="25" t="e">
        <f>IF(AND(' RIESGOS DE GESTION'!#REF!="Muy Alta",' RIESGOS DE GESTION'!#REF!="Moderado"),CONCATENATE("R7C",' RIESGOS DE GESTION'!#REF!),"")</f>
        <v>#REF!</v>
      </c>
      <c r="W12" s="26" t="e">
        <f>IF(AND(' RIESGOS DE GESTION'!#REF!="Muy Alta",' RIESGOS DE GESTION'!#REF!="Moderado"),CONCATENATE("R7C",' RIESGOS DE GESTION'!#REF!),"")</f>
        <v>#REF!</v>
      </c>
      <c r="X12" s="26" t="e">
        <f>IF(AND(' RIESGOS DE GESTION'!#REF!="Muy Alta",' RIESGOS DE GESTION'!#REF!="Moderado"),CONCATENATE("R7C",' RIESGOS DE GESTION'!#REF!),"")</f>
        <v>#REF!</v>
      </c>
      <c r="Y12" s="26" t="e">
        <f>IF(AND(' RIESGOS DE GESTION'!#REF!="Muy Alta",' RIESGOS DE GESTION'!#REF!="Moderado"),CONCATENATE("R7C",' RIESGOS DE GESTION'!#REF!),"")</f>
        <v>#REF!</v>
      </c>
      <c r="Z12" s="26" t="e">
        <f>IF(AND(' RIESGOS DE GESTION'!#REF!="Muy Alta",' RIESGOS DE GESTION'!#REF!="Moderado"),CONCATENATE("R7C",' RIESGOS DE GESTION'!#REF!),"")</f>
        <v>#REF!</v>
      </c>
      <c r="AA12" s="27" t="e">
        <f>IF(AND(' RIESGOS DE GESTION'!#REF!="Muy Alta",' RIESGOS DE GESTION'!#REF!="Moderado"),CONCATENATE("R7C",' RIESGOS DE GESTION'!#REF!),"")</f>
        <v>#REF!</v>
      </c>
      <c r="AB12" s="25" t="e">
        <f>IF(AND(' RIESGOS DE GESTION'!#REF!="Muy Alta",' RIESGOS DE GESTION'!#REF!="Mayor"),CONCATENATE("R7C",' RIESGOS DE GESTION'!#REF!),"")</f>
        <v>#REF!</v>
      </c>
      <c r="AC12" s="26" t="e">
        <f>IF(AND(' RIESGOS DE GESTION'!#REF!="Muy Alta",' RIESGOS DE GESTION'!#REF!="Mayor"),CONCATENATE("R7C",' RIESGOS DE GESTION'!#REF!),"")</f>
        <v>#REF!</v>
      </c>
      <c r="AD12" s="26" t="e">
        <f>IF(AND(' RIESGOS DE GESTION'!#REF!="Muy Alta",' RIESGOS DE GESTION'!#REF!="Mayor"),CONCATENATE("R7C",' RIESGOS DE GESTION'!#REF!),"")</f>
        <v>#REF!</v>
      </c>
      <c r="AE12" s="26" t="e">
        <f>IF(AND(' RIESGOS DE GESTION'!#REF!="Muy Alta",' RIESGOS DE GESTION'!#REF!="Mayor"),CONCATENATE("R7C",' RIESGOS DE GESTION'!#REF!),"")</f>
        <v>#REF!</v>
      </c>
      <c r="AF12" s="26" t="e">
        <f>IF(AND(' RIESGOS DE GESTION'!#REF!="Muy Alta",' RIESGOS DE GESTION'!#REF!="Mayor"),CONCATENATE("R7C",' RIESGOS DE GESTION'!#REF!),"")</f>
        <v>#REF!</v>
      </c>
      <c r="AG12" s="27" t="e">
        <f>IF(AND(' RIESGOS DE GESTION'!#REF!="Muy Alta",' RIESGOS DE GESTION'!#REF!="Mayor"),CONCATENATE("R7C",' RIESGOS DE GESTION'!#REF!),"")</f>
        <v>#REF!</v>
      </c>
      <c r="AH12" s="28" t="e">
        <f>IF(AND(' RIESGOS DE GESTION'!#REF!="Muy Alta",' RIESGOS DE GESTION'!#REF!="Catastrófico"),CONCATENATE("R7C",' RIESGOS DE GESTION'!#REF!),"")</f>
        <v>#REF!</v>
      </c>
      <c r="AI12" s="29" t="e">
        <f>IF(AND(' RIESGOS DE GESTION'!#REF!="Muy Alta",' RIESGOS DE GESTION'!#REF!="Catastrófico"),CONCATENATE("R7C",' RIESGOS DE GESTION'!#REF!),"")</f>
        <v>#REF!</v>
      </c>
      <c r="AJ12" s="29" t="e">
        <f>IF(AND(' RIESGOS DE GESTION'!#REF!="Muy Alta",' RIESGOS DE GESTION'!#REF!="Catastrófico"),CONCATENATE("R7C",' RIESGOS DE GESTION'!#REF!),"")</f>
        <v>#REF!</v>
      </c>
      <c r="AK12" s="29" t="e">
        <f>IF(AND(' RIESGOS DE GESTION'!#REF!="Muy Alta",' RIESGOS DE GESTION'!#REF!="Catastrófico"),CONCATENATE("R7C",' RIESGOS DE GESTION'!#REF!),"")</f>
        <v>#REF!</v>
      </c>
      <c r="AL12" s="29" t="e">
        <f>IF(AND(' RIESGOS DE GESTION'!#REF!="Muy Alta",' RIESGOS DE GESTION'!#REF!="Catastrófico"),CONCATENATE("R7C",' RIESGOS DE GESTION'!#REF!),"")</f>
        <v>#REF!</v>
      </c>
      <c r="AM12" s="30" t="e">
        <f>IF(AND(' RIESGOS DE GESTION'!#REF!="Muy Alta",' RIESGOS DE GESTION'!#REF!="Catastrófico"),CONCATENATE("R7C",' RIESGOS DE GESTION'!#REF!),"")</f>
        <v>#REF!</v>
      </c>
      <c r="AN12" s="56"/>
      <c r="AO12" s="481"/>
      <c r="AP12" s="482"/>
      <c r="AQ12" s="482"/>
      <c r="AR12" s="482"/>
      <c r="AS12" s="482"/>
      <c r="AT12" s="483"/>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row>
    <row r="13" spans="1:91" ht="15" customHeight="1" x14ac:dyDescent="0.25">
      <c r="A13" s="56"/>
      <c r="B13" s="376"/>
      <c r="C13" s="376"/>
      <c r="D13" s="377"/>
      <c r="E13" s="475"/>
      <c r="F13" s="474"/>
      <c r="G13" s="474"/>
      <c r="H13" s="474"/>
      <c r="I13" s="490"/>
      <c r="J13" s="25" t="e">
        <f>IF(AND(' RIESGOS DE GESTION'!#REF!="Muy Alta",' RIESGOS DE GESTION'!#REF!="Leve"),CONCATENATE("R8C",' RIESGOS DE GESTION'!#REF!),"")</f>
        <v>#REF!</v>
      </c>
      <c r="K13" s="26" t="e">
        <f>IF(AND(' RIESGOS DE GESTION'!#REF!="Muy Alta",' RIESGOS DE GESTION'!#REF!="Leve"),CONCATENATE("R8C",' RIESGOS DE GESTION'!#REF!),"")</f>
        <v>#REF!</v>
      </c>
      <c r="L13" s="26" t="e">
        <f>IF(AND(' RIESGOS DE GESTION'!#REF!="Muy Alta",' RIESGOS DE GESTION'!#REF!="Leve"),CONCATENATE("R8C",' RIESGOS DE GESTION'!#REF!),"")</f>
        <v>#REF!</v>
      </c>
      <c r="M13" s="26" t="e">
        <f>IF(AND(' RIESGOS DE GESTION'!#REF!="Muy Alta",' RIESGOS DE GESTION'!#REF!="Leve"),CONCATENATE("R8C",' RIESGOS DE GESTION'!#REF!),"")</f>
        <v>#REF!</v>
      </c>
      <c r="N13" s="26" t="e">
        <f>IF(AND(' RIESGOS DE GESTION'!#REF!="Muy Alta",' RIESGOS DE GESTION'!#REF!="Leve"),CONCATENATE("R8C",' RIESGOS DE GESTION'!#REF!),"")</f>
        <v>#REF!</v>
      </c>
      <c r="O13" s="27" t="e">
        <f>IF(AND(' RIESGOS DE GESTION'!#REF!="Muy Alta",' RIESGOS DE GESTION'!#REF!="Leve"),CONCATENATE("R8C",' RIESGOS DE GESTION'!#REF!),"")</f>
        <v>#REF!</v>
      </c>
      <c r="P13" s="25" t="e">
        <f>IF(AND(' RIESGOS DE GESTION'!#REF!="Muy Alta",' RIESGOS DE GESTION'!#REF!="Menor"),CONCATENATE("R8C",' RIESGOS DE GESTION'!#REF!),"")</f>
        <v>#REF!</v>
      </c>
      <c r="Q13" s="26" t="e">
        <f>IF(AND(' RIESGOS DE GESTION'!#REF!="Muy Alta",' RIESGOS DE GESTION'!#REF!="Menor"),CONCATENATE("R8C",' RIESGOS DE GESTION'!#REF!),"")</f>
        <v>#REF!</v>
      </c>
      <c r="R13" s="26" t="e">
        <f>IF(AND(' RIESGOS DE GESTION'!#REF!="Muy Alta",' RIESGOS DE GESTION'!#REF!="Menor"),CONCATENATE("R8C",' RIESGOS DE GESTION'!#REF!),"")</f>
        <v>#REF!</v>
      </c>
      <c r="S13" s="26" t="e">
        <f>IF(AND(' RIESGOS DE GESTION'!#REF!="Muy Alta",' RIESGOS DE GESTION'!#REF!="Menor"),CONCATENATE("R8C",' RIESGOS DE GESTION'!#REF!),"")</f>
        <v>#REF!</v>
      </c>
      <c r="T13" s="26" t="e">
        <f>IF(AND(' RIESGOS DE GESTION'!#REF!="Muy Alta",' RIESGOS DE GESTION'!#REF!="Menor"),CONCATENATE("R8C",' RIESGOS DE GESTION'!#REF!),"")</f>
        <v>#REF!</v>
      </c>
      <c r="U13" s="27" t="e">
        <f>IF(AND(' RIESGOS DE GESTION'!#REF!="Muy Alta",' RIESGOS DE GESTION'!#REF!="Menor"),CONCATENATE("R8C",' RIESGOS DE GESTION'!#REF!),"")</f>
        <v>#REF!</v>
      </c>
      <c r="V13" s="25" t="e">
        <f>IF(AND(' RIESGOS DE GESTION'!#REF!="Muy Alta",' RIESGOS DE GESTION'!#REF!="Moderado"),CONCATENATE("R8C",' RIESGOS DE GESTION'!#REF!),"")</f>
        <v>#REF!</v>
      </c>
      <c r="W13" s="26" t="e">
        <f>IF(AND(' RIESGOS DE GESTION'!#REF!="Muy Alta",' RIESGOS DE GESTION'!#REF!="Moderado"),CONCATENATE("R8C",' RIESGOS DE GESTION'!#REF!),"")</f>
        <v>#REF!</v>
      </c>
      <c r="X13" s="26" t="e">
        <f>IF(AND(' RIESGOS DE GESTION'!#REF!="Muy Alta",' RIESGOS DE GESTION'!#REF!="Moderado"),CONCATENATE("R8C",' RIESGOS DE GESTION'!#REF!),"")</f>
        <v>#REF!</v>
      </c>
      <c r="Y13" s="26" t="e">
        <f>IF(AND(' RIESGOS DE GESTION'!#REF!="Muy Alta",' RIESGOS DE GESTION'!#REF!="Moderado"),CONCATENATE("R8C",' RIESGOS DE GESTION'!#REF!),"")</f>
        <v>#REF!</v>
      </c>
      <c r="Z13" s="26" t="e">
        <f>IF(AND(' RIESGOS DE GESTION'!#REF!="Muy Alta",' RIESGOS DE GESTION'!#REF!="Moderado"),CONCATENATE("R8C",' RIESGOS DE GESTION'!#REF!),"")</f>
        <v>#REF!</v>
      </c>
      <c r="AA13" s="27" t="e">
        <f>IF(AND(' RIESGOS DE GESTION'!#REF!="Muy Alta",' RIESGOS DE GESTION'!#REF!="Moderado"),CONCATENATE("R8C",' RIESGOS DE GESTION'!#REF!),"")</f>
        <v>#REF!</v>
      </c>
      <c r="AB13" s="25" t="e">
        <f>IF(AND(' RIESGOS DE GESTION'!#REF!="Muy Alta",' RIESGOS DE GESTION'!#REF!="Mayor"),CONCATENATE("R8C",' RIESGOS DE GESTION'!#REF!),"")</f>
        <v>#REF!</v>
      </c>
      <c r="AC13" s="26" t="e">
        <f>IF(AND(' RIESGOS DE GESTION'!#REF!="Muy Alta",' RIESGOS DE GESTION'!#REF!="Mayor"),CONCATENATE("R8C",' RIESGOS DE GESTION'!#REF!),"")</f>
        <v>#REF!</v>
      </c>
      <c r="AD13" s="26" t="e">
        <f>IF(AND(' RIESGOS DE GESTION'!#REF!="Muy Alta",' RIESGOS DE GESTION'!#REF!="Mayor"),CONCATENATE("R8C",' RIESGOS DE GESTION'!#REF!),"")</f>
        <v>#REF!</v>
      </c>
      <c r="AE13" s="26" t="e">
        <f>IF(AND(' RIESGOS DE GESTION'!#REF!="Muy Alta",' RIESGOS DE GESTION'!#REF!="Mayor"),CONCATENATE("R8C",' RIESGOS DE GESTION'!#REF!),"")</f>
        <v>#REF!</v>
      </c>
      <c r="AF13" s="26" t="e">
        <f>IF(AND(' RIESGOS DE GESTION'!#REF!="Muy Alta",' RIESGOS DE GESTION'!#REF!="Mayor"),CONCATENATE("R8C",' RIESGOS DE GESTION'!#REF!),"")</f>
        <v>#REF!</v>
      </c>
      <c r="AG13" s="27" t="e">
        <f>IF(AND(' RIESGOS DE GESTION'!#REF!="Muy Alta",' RIESGOS DE GESTION'!#REF!="Mayor"),CONCATENATE("R8C",' RIESGOS DE GESTION'!#REF!),"")</f>
        <v>#REF!</v>
      </c>
      <c r="AH13" s="28" t="e">
        <f>IF(AND(' RIESGOS DE GESTION'!#REF!="Muy Alta",' RIESGOS DE GESTION'!#REF!="Catastrófico"),CONCATENATE("R8C",' RIESGOS DE GESTION'!#REF!),"")</f>
        <v>#REF!</v>
      </c>
      <c r="AI13" s="29" t="e">
        <f>IF(AND(' RIESGOS DE GESTION'!#REF!="Muy Alta",' RIESGOS DE GESTION'!#REF!="Catastrófico"),CONCATENATE("R8C",' RIESGOS DE GESTION'!#REF!),"")</f>
        <v>#REF!</v>
      </c>
      <c r="AJ13" s="29" t="e">
        <f>IF(AND(' RIESGOS DE GESTION'!#REF!="Muy Alta",' RIESGOS DE GESTION'!#REF!="Catastrófico"),CONCATENATE("R8C",' RIESGOS DE GESTION'!#REF!),"")</f>
        <v>#REF!</v>
      </c>
      <c r="AK13" s="29" t="e">
        <f>IF(AND(' RIESGOS DE GESTION'!#REF!="Muy Alta",' RIESGOS DE GESTION'!#REF!="Catastrófico"),CONCATENATE("R8C",' RIESGOS DE GESTION'!#REF!),"")</f>
        <v>#REF!</v>
      </c>
      <c r="AL13" s="29" t="e">
        <f>IF(AND(' RIESGOS DE GESTION'!#REF!="Muy Alta",' RIESGOS DE GESTION'!#REF!="Catastrófico"),CONCATENATE("R8C",' RIESGOS DE GESTION'!#REF!),"")</f>
        <v>#REF!</v>
      </c>
      <c r="AM13" s="30" t="e">
        <f>IF(AND(' RIESGOS DE GESTION'!#REF!="Muy Alta",' RIESGOS DE GESTION'!#REF!="Catastrófico"),CONCATENATE("R8C",' RIESGOS DE GESTION'!#REF!),"")</f>
        <v>#REF!</v>
      </c>
      <c r="AN13" s="56"/>
      <c r="AO13" s="481"/>
      <c r="AP13" s="482"/>
      <c r="AQ13" s="482"/>
      <c r="AR13" s="482"/>
      <c r="AS13" s="482"/>
      <c r="AT13" s="483"/>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row>
    <row r="14" spans="1:91" ht="15" customHeight="1" x14ac:dyDescent="0.25">
      <c r="A14" s="56"/>
      <c r="B14" s="376"/>
      <c r="C14" s="376"/>
      <c r="D14" s="377"/>
      <c r="E14" s="475"/>
      <c r="F14" s="474"/>
      <c r="G14" s="474"/>
      <c r="H14" s="474"/>
      <c r="I14" s="490"/>
      <c r="J14" s="25" t="e">
        <f>IF(AND(' RIESGOS DE GESTION'!#REF!="Muy Alta",' RIESGOS DE GESTION'!#REF!="Leve"),CONCATENATE("R9C",' RIESGOS DE GESTION'!#REF!),"")</f>
        <v>#REF!</v>
      </c>
      <c r="K14" s="26" t="e">
        <f>IF(AND(' RIESGOS DE GESTION'!#REF!="Muy Alta",' RIESGOS DE GESTION'!#REF!="Leve"),CONCATENATE("R9C",' RIESGOS DE GESTION'!#REF!),"")</f>
        <v>#REF!</v>
      </c>
      <c r="L14" s="26" t="e">
        <f>IF(AND(' RIESGOS DE GESTION'!#REF!="Muy Alta",' RIESGOS DE GESTION'!#REF!="Leve"),CONCATENATE("R9C",' RIESGOS DE GESTION'!#REF!),"")</f>
        <v>#REF!</v>
      </c>
      <c r="M14" s="26" t="e">
        <f>IF(AND(' RIESGOS DE GESTION'!#REF!="Muy Alta",' RIESGOS DE GESTION'!#REF!="Leve"),CONCATENATE("R9C",' RIESGOS DE GESTION'!#REF!),"")</f>
        <v>#REF!</v>
      </c>
      <c r="N14" s="26" t="e">
        <f>IF(AND(' RIESGOS DE GESTION'!#REF!="Muy Alta",' RIESGOS DE GESTION'!#REF!="Leve"),CONCATENATE("R9C",' RIESGOS DE GESTION'!#REF!),"")</f>
        <v>#REF!</v>
      </c>
      <c r="O14" s="27" t="e">
        <f>IF(AND(' RIESGOS DE GESTION'!#REF!="Muy Alta",' RIESGOS DE GESTION'!#REF!="Leve"),CONCATENATE("R9C",' RIESGOS DE GESTION'!#REF!),"")</f>
        <v>#REF!</v>
      </c>
      <c r="P14" s="25" t="e">
        <f>IF(AND(' RIESGOS DE GESTION'!#REF!="Muy Alta",' RIESGOS DE GESTION'!#REF!="Menor"),CONCATENATE("R9C",' RIESGOS DE GESTION'!#REF!),"")</f>
        <v>#REF!</v>
      </c>
      <c r="Q14" s="26" t="e">
        <f>IF(AND(' RIESGOS DE GESTION'!#REF!="Muy Alta",' RIESGOS DE GESTION'!#REF!="Menor"),CONCATENATE("R9C",' RIESGOS DE GESTION'!#REF!),"")</f>
        <v>#REF!</v>
      </c>
      <c r="R14" s="26" t="e">
        <f>IF(AND(' RIESGOS DE GESTION'!#REF!="Muy Alta",' RIESGOS DE GESTION'!#REF!="Menor"),CONCATENATE("R9C",' RIESGOS DE GESTION'!#REF!),"")</f>
        <v>#REF!</v>
      </c>
      <c r="S14" s="26" t="e">
        <f>IF(AND(' RIESGOS DE GESTION'!#REF!="Muy Alta",' RIESGOS DE GESTION'!#REF!="Menor"),CONCATENATE("R9C",' RIESGOS DE GESTION'!#REF!),"")</f>
        <v>#REF!</v>
      </c>
      <c r="T14" s="26" t="e">
        <f>IF(AND(' RIESGOS DE GESTION'!#REF!="Muy Alta",' RIESGOS DE GESTION'!#REF!="Menor"),CONCATENATE("R9C",' RIESGOS DE GESTION'!#REF!),"")</f>
        <v>#REF!</v>
      </c>
      <c r="U14" s="27" t="e">
        <f>IF(AND(' RIESGOS DE GESTION'!#REF!="Muy Alta",' RIESGOS DE GESTION'!#REF!="Menor"),CONCATENATE("R9C",' RIESGOS DE GESTION'!#REF!),"")</f>
        <v>#REF!</v>
      </c>
      <c r="V14" s="25" t="e">
        <f>IF(AND(' RIESGOS DE GESTION'!#REF!="Muy Alta",' RIESGOS DE GESTION'!#REF!="Moderado"),CONCATENATE("R9C",' RIESGOS DE GESTION'!#REF!),"")</f>
        <v>#REF!</v>
      </c>
      <c r="W14" s="26" t="e">
        <f>IF(AND(' RIESGOS DE GESTION'!#REF!="Muy Alta",' RIESGOS DE GESTION'!#REF!="Moderado"),CONCATENATE("R9C",' RIESGOS DE GESTION'!#REF!),"")</f>
        <v>#REF!</v>
      </c>
      <c r="X14" s="26" t="e">
        <f>IF(AND(' RIESGOS DE GESTION'!#REF!="Muy Alta",' RIESGOS DE GESTION'!#REF!="Moderado"),CONCATENATE("R9C",' RIESGOS DE GESTION'!#REF!),"")</f>
        <v>#REF!</v>
      </c>
      <c r="Y14" s="26" t="e">
        <f>IF(AND(' RIESGOS DE GESTION'!#REF!="Muy Alta",' RIESGOS DE GESTION'!#REF!="Moderado"),CONCATENATE("R9C",' RIESGOS DE GESTION'!#REF!),"")</f>
        <v>#REF!</v>
      </c>
      <c r="Z14" s="26" t="e">
        <f>IF(AND(' RIESGOS DE GESTION'!#REF!="Muy Alta",' RIESGOS DE GESTION'!#REF!="Moderado"),CONCATENATE("R9C",' RIESGOS DE GESTION'!#REF!),"")</f>
        <v>#REF!</v>
      </c>
      <c r="AA14" s="27" t="e">
        <f>IF(AND(' RIESGOS DE GESTION'!#REF!="Muy Alta",' RIESGOS DE GESTION'!#REF!="Moderado"),CONCATENATE("R9C",' RIESGOS DE GESTION'!#REF!),"")</f>
        <v>#REF!</v>
      </c>
      <c r="AB14" s="25" t="e">
        <f>IF(AND(' RIESGOS DE GESTION'!#REF!="Muy Alta",' RIESGOS DE GESTION'!#REF!="Mayor"),CONCATENATE("R9C",' RIESGOS DE GESTION'!#REF!),"")</f>
        <v>#REF!</v>
      </c>
      <c r="AC14" s="26" t="e">
        <f>IF(AND(' RIESGOS DE GESTION'!#REF!="Muy Alta",' RIESGOS DE GESTION'!#REF!="Mayor"),CONCATENATE("R9C",' RIESGOS DE GESTION'!#REF!),"")</f>
        <v>#REF!</v>
      </c>
      <c r="AD14" s="26" t="e">
        <f>IF(AND(' RIESGOS DE GESTION'!#REF!="Muy Alta",' RIESGOS DE GESTION'!#REF!="Mayor"),CONCATENATE("R9C",' RIESGOS DE GESTION'!#REF!),"")</f>
        <v>#REF!</v>
      </c>
      <c r="AE14" s="26" t="e">
        <f>IF(AND(' RIESGOS DE GESTION'!#REF!="Muy Alta",' RIESGOS DE GESTION'!#REF!="Mayor"),CONCATENATE("R9C",' RIESGOS DE GESTION'!#REF!),"")</f>
        <v>#REF!</v>
      </c>
      <c r="AF14" s="26" t="e">
        <f>IF(AND(' RIESGOS DE GESTION'!#REF!="Muy Alta",' RIESGOS DE GESTION'!#REF!="Mayor"),CONCATENATE("R9C",' RIESGOS DE GESTION'!#REF!),"")</f>
        <v>#REF!</v>
      </c>
      <c r="AG14" s="27" t="e">
        <f>IF(AND(' RIESGOS DE GESTION'!#REF!="Muy Alta",' RIESGOS DE GESTION'!#REF!="Mayor"),CONCATENATE("R9C",' RIESGOS DE GESTION'!#REF!),"")</f>
        <v>#REF!</v>
      </c>
      <c r="AH14" s="28" t="e">
        <f>IF(AND(' RIESGOS DE GESTION'!#REF!="Muy Alta",' RIESGOS DE GESTION'!#REF!="Catastrófico"),CONCATENATE("R9C",' RIESGOS DE GESTION'!#REF!),"")</f>
        <v>#REF!</v>
      </c>
      <c r="AI14" s="29" t="e">
        <f>IF(AND(' RIESGOS DE GESTION'!#REF!="Muy Alta",' RIESGOS DE GESTION'!#REF!="Catastrófico"),CONCATENATE("R9C",' RIESGOS DE GESTION'!#REF!),"")</f>
        <v>#REF!</v>
      </c>
      <c r="AJ14" s="29" t="e">
        <f>IF(AND(' RIESGOS DE GESTION'!#REF!="Muy Alta",' RIESGOS DE GESTION'!#REF!="Catastrófico"),CONCATENATE("R9C",' RIESGOS DE GESTION'!#REF!),"")</f>
        <v>#REF!</v>
      </c>
      <c r="AK14" s="29" t="e">
        <f>IF(AND(' RIESGOS DE GESTION'!#REF!="Muy Alta",' RIESGOS DE GESTION'!#REF!="Catastrófico"),CONCATENATE("R9C",' RIESGOS DE GESTION'!#REF!),"")</f>
        <v>#REF!</v>
      </c>
      <c r="AL14" s="29" t="e">
        <f>IF(AND(' RIESGOS DE GESTION'!#REF!="Muy Alta",' RIESGOS DE GESTION'!#REF!="Catastrófico"),CONCATENATE("R9C",' RIESGOS DE GESTION'!#REF!),"")</f>
        <v>#REF!</v>
      </c>
      <c r="AM14" s="30" t="e">
        <f>IF(AND(' RIESGOS DE GESTION'!#REF!="Muy Alta",' RIESGOS DE GESTION'!#REF!="Catastrófico"),CONCATENATE("R9C",' RIESGOS DE GESTION'!#REF!),"")</f>
        <v>#REF!</v>
      </c>
      <c r="AN14" s="56"/>
      <c r="AO14" s="481"/>
      <c r="AP14" s="482"/>
      <c r="AQ14" s="482"/>
      <c r="AR14" s="482"/>
      <c r="AS14" s="482"/>
      <c r="AT14" s="483"/>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row>
    <row r="15" spans="1:91" ht="15.75" customHeight="1" thickBot="1" x14ac:dyDescent="0.3">
      <c r="A15" s="56"/>
      <c r="B15" s="376"/>
      <c r="C15" s="376"/>
      <c r="D15" s="377"/>
      <c r="E15" s="476"/>
      <c r="F15" s="477"/>
      <c r="G15" s="477"/>
      <c r="H15" s="477"/>
      <c r="I15" s="491"/>
      <c r="J15" s="31" t="e">
        <f>IF(AND(' RIESGOS DE GESTION'!#REF!="Muy Alta",' RIESGOS DE GESTION'!#REF!="Leve"),CONCATENATE("R10C",' RIESGOS DE GESTION'!#REF!),"")</f>
        <v>#REF!</v>
      </c>
      <c r="K15" s="32" t="e">
        <f>IF(AND(' RIESGOS DE GESTION'!#REF!="Muy Alta",' RIESGOS DE GESTION'!#REF!="Leve"),CONCATENATE("R10C",' RIESGOS DE GESTION'!#REF!),"")</f>
        <v>#REF!</v>
      </c>
      <c r="L15" s="32" t="e">
        <f>IF(AND(' RIESGOS DE GESTION'!#REF!="Muy Alta",' RIESGOS DE GESTION'!#REF!="Leve"),CONCATENATE("R10C",' RIESGOS DE GESTION'!#REF!),"")</f>
        <v>#REF!</v>
      </c>
      <c r="M15" s="32" t="e">
        <f>IF(AND(' RIESGOS DE GESTION'!#REF!="Muy Alta",' RIESGOS DE GESTION'!#REF!="Leve"),CONCATENATE("R10C",' RIESGOS DE GESTION'!#REF!),"")</f>
        <v>#REF!</v>
      </c>
      <c r="N15" s="32" t="e">
        <f>IF(AND(' RIESGOS DE GESTION'!#REF!="Muy Alta",' RIESGOS DE GESTION'!#REF!="Leve"),CONCATENATE("R10C",' RIESGOS DE GESTION'!#REF!),"")</f>
        <v>#REF!</v>
      </c>
      <c r="O15" s="33" t="e">
        <f>IF(AND(' RIESGOS DE GESTION'!#REF!="Muy Alta",' RIESGOS DE GESTION'!#REF!="Leve"),CONCATENATE("R10C",' RIESGOS DE GESTION'!#REF!),"")</f>
        <v>#REF!</v>
      </c>
      <c r="P15" s="25" t="e">
        <f>IF(AND(' RIESGOS DE GESTION'!#REF!="Muy Alta",' RIESGOS DE GESTION'!#REF!="Menor"),CONCATENATE("R10C",' RIESGOS DE GESTION'!#REF!),"")</f>
        <v>#REF!</v>
      </c>
      <c r="Q15" s="26" t="e">
        <f>IF(AND(' RIESGOS DE GESTION'!#REF!="Muy Alta",' RIESGOS DE GESTION'!#REF!="Menor"),CONCATENATE("R10C",' RIESGOS DE GESTION'!#REF!),"")</f>
        <v>#REF!</v>
      </c>
      <c r="R15" s="26" t="e">
        <f>IF(AND(' RIESGOS DE GESTION'!#REF!="Muy Alta",' RIESGOS DE GESTION'!#REF!="Menor"),CONCATENATE("R10C",' RIESGOS DE GESTION'!#REF!),"")</f>
        <v>#REF!</v>
      </c>
      <c r="S15" s="26" t="e">
        <f>IF(AND(' RIESGOS DE GESTION'!#REF!="Muy Alta",' RIESGOS DE GESTION'!#REF!="Menor"),CONCATENATE("R10C",' RIESGOS DE GESTION'!#REF!),"")</f>
        <v>#REF!</v>
      </c>
      <c r="T15" s="26" t="e">
        <f>IF(AND(' RIESGOS DE GESTION'!#REF!="Muy Alta",' RIESGOS DE GESTION'!#REF!="Menor"),CONCATENATE("R10C",' RIESGOS DE GESTION'!#REF!),"")</f>
        <v>#REF!</v>
      </c>
      <c r="U15" s="27" t="e">
        <f>IF(AND(' RIESGOS DE GESTION'!#REF!="Muy Alta",' RIESGOS DE GESTION'!#REF!="Menor"),CONCATENATE("R10C",' RIESGOS DE GESTION'!#REF!),"")</f>
        <v>#REF!</v>
      </c>
      <c r="V15" s="31" t="e">
        <f>IF(AND(' RIESGOS DE GESTION'!#REF!="Muy Alta",' RIESGOS DE GESTION'!#REF!="Moderado"),CONCATENATE("R10C",' RIESGOS DE GESTION'!#REF!),"")</f>
        <v>#REF!</v>
      </c>
      <c r="W15" s="32" t="e">
        <f>IF(AND(' RIESGOS DE GESTION'!#REF!="Muy Alta",' RIESGOS DE GESTION'!#REF!="Moderado"),CONCATENATE("R10C",' RIESGOS DE GESTION'!#REF!),"")</f>
        <v>#REF!</v>
      </c>
      <c r="X15" s="32" t="e">
        <f>IF(AND(' RIESGOS DE GESTION'!#REF!="Muy Alta",' RIESGOS DE GESTION'!#REF!="Moderado"),CONCATENATE("R10C",' RIESGOS DE GESTION'!#REF!),"")</f>
        <v>#REF!</v>
      </c>
      <c r="Y15" s="32" t="e">
        <f>IF(AND(' RIESGOS DE GESTION'!#REF!="Muy Alta",' RIESGOS DE GESTION'!#REF!="Moderado"),CONCATENATE("R10C",' RIESGOS DE GESTION'!#REF!),"")</f>
        <v>#REF!</v>
      </c>
      <c r="Z15" s="32" t="e">
        <f>IF(AND(' RIESGOS DE GESTION'!#REF!="Muy Alta",' RIESGOS DE GESTION'!#REF!="Moderado"),CONCATENATE("R10C",' RIESGOS DE GESTION'!#REF!),"")</f>
        <v>#REF!</v>
      </c>
      <c r="AA15" s="33" t="e">
        <f>IF(AND(' RIESGOS DE GESTION'!#REF!="Muy Alta",' RIESGOS DE GESTION'!#REF!="Moderado"),CONCATENATE("R10C",' RIESGOS DE GESTION'!#REF!),"")</f>
        <v>#REF!</v>
      </c>
      <c r="AB15" s="25" t="e">
        <f>IF(AND(' RIESGOS DE GESTION'!#REF!="Muy Alta",' RIESGOS DE GESTION'!#REF!="Mayor"),CONCATENATE("R10C",' RIESGOS DE GESTION'!#REF!),"")</f>
        <v>#REF!</v>
      </c>
      <c r="AC15" s="26" t="e">
        <f>IF(AND(' RIESGOS DE GESTION'!#REF!="Muy Alta",' RIESGOS DE GESTION'!#REF!="Mayor"),CONCATENATE("R10C",' RIESGOS DE GESTION'!#REF!),"")</f>
        <v>#REF!</v>
      </c>
      <c r="AD15" s="26" t="e">
        <f>IF(AND(' RIESGOS DE GESTION'!#REF!="Muy Alta",' RIESGOS DE GESTION'!#REF!="Mayor"),CONCATENATE("R10C",' RIESGOS DE GESTION'!#REF!),"")</f>
        <v>#REF!</v>
      </c>
      <c r="AE15" s="26" t="e">
        <f>IF(AND(' RIESGOS DE GESTION'!#REF!="Muy Alta",' RIESGOS DE GESTION'!#REF!="Mayor"),CONCATENATE("R10C",' RIESGOS DE GESTION'!#REF!),"")</f>
        <v>#REF!</v>
      </c>
      <c r="AF15" s="26" t="e">
        <f>IF(AND(' RIESGOS DE GESTION'!#REF!="Muy Alta",' RIESGOS DE GESTION'!#REF!="Mayor"),CONCATENATE("R10C",' RIESGOS DE GESTION'!#REF!),"")</f>
        <v>#REF!</v>
      </c>
      <c r="AG15" s="27" t="e">
        <f>IF(AND(' RIESGOS DE GESTION'!#REF!="Muy Alta",' RIESGOS DE GESTION'!#REF!="Mayor"),CONCATENATE("R10C",' RIESGOS DE GESTION'!#REF!),"")</f>
        <v>#REF!</v>
      </c>
      <c r="AH15" s="34" t="e">
        <f>IF(AND(' RIESGOS DE GESTION'!#REF!="Muy Alta",' RIESGOS DE GESTION'!#REF!="Catastrófico"),CONCATENATE("R10C",' RIESGOS DE GESTION'!#REF!),"")</f>
        <v>#REF!</v>
      </c>
      <c r="AI15" s="35" t="e">
        <f>IF(AND(' RIESGOS DE GESTION'!#REF!="Muy Alta",' RIESGOS DE GESTION'!#REF!="Catastrófico"),CONCATENATE("R10C",' RIESGOS DE GESTION'!#REF!),"")</f>
        <v>#REF!</v>
      </c>
      <c r="AJ15" s="35" t="e">
        <f>IF(AND(' RIESGOS DE GESTION'!#REF!="Muy Alta",' RIESGOS DE GESTION'!#REF!="Catastrófico"),CONCATENATE("R10C",' RIESGOS DE GESTION'!#REF!),"")</f>
        <v>#REF!</v>
      </c>
      <c r="AK15" s="35" t="e">
        <f>IF(AND(' RIESGOS DE GESTION'!#REF!="Muy Alta",' RIESGOS DE GESTION'!#REF!="Catastrófico"),CONCATENATE("R10C",' RIESGOS DE GESTION'!#REF!),"")</f>
        <v>#REF!</v>
      </c>
      <c r="AL15" s="35" t="e">
        <f>IF(AND(' RIESGOS DE GESTION'!#REF!="Muy Alta",' RIESGOS DE GESTION'!#REF!="Catastrófico"),CONCATENATE("R10C",' RIESGOS DE GESTION'!#REF!),"")</f>
        <v>#REF!</v>
      </c>
      <c r="AM15" s="36" t="e">
        <f>IF(AND(' RIESGOS DE GESTION'!#REF!="Muy Alta",' RIESGOS DE GESTION'!#REF!="Catastrófico"),CONCATENATE("R10C",' RIESGOS DE GESTION'!#REF!),"")</f>
        <v>#REF!</v>
      </c>
      <c r="AN15" s="56"/>
      <c r="AO15" s="484"/>
      <c r="AP15" s="485"/>
      <c r="AQ15" s="485"/>
      <c r="AR15" s="485"/>
      <c r="AS15" s="485"/>
      <c r="AT15" s="48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row>
    <row r="16" spans="1:91" ht="15" customHeight="1" x14ac:dyDescent="0.25">
      <c r="A16" s="56"/>
      <c r="B16" s="376"/>
      <c r="C16" s="376"/>
      <c r="D16" s="377"/>
      <c r="E16" s="471" t="s">
        <v>375</v>
      </c>
      <c r="F16" s="472"/>
      <c r="G16" s="472"/>
      <c r="H16" s="472"/>
      <c r="I16" s="472"/>
      <c r="J16" s="37" t="e">
        <f>IF(AND(' RIESGOS DE GESTION'!#REF!="Alta",' RIESGOS DE GESTION'!#REF!="Leve"),CONCATENATE("R1C",' RIESGOS DE GESTION'!#REF!),"")</f>
        <v>#REF!</v>
      </c>
      <c r="K16" s="38" t="e">
        <f>IF(AND(' RIESGOS DE GESTION'!#REF!="Alta",' RIESGOS DE GESTION'!#REF!="Leve"),CONCATENATE("R1C",' RIESGOS DE GESTION'!#REF!),"")</f>
        <v>#REF!</v>
      </c>
      <c r="L16" s="38" t="e">
        <f>IF(AND(' RIESGOS DE GESTION'!#REF!="Alta",' RIESGOS DE GESTION'!#REF!="Leve"),CONCATENATE("R1C",' RIESGOS DE GESTION'!#REF!),"")</f>
        <v>#REF!</v>
      </c>
      <c r="M16" s="38" t="e">
        <f>IF(AND(' RIESGOS DE GESTION'!#REF!="Alta",' RIESGOS DE GESTION'!#REF!="Leve"),CONCATENATE("R1C",' RIESGOS DE GESTION'!#REF!),"")</f>
        <v>#REF!</v>
      </c>
      <c r="N16" s="38" t="e">
        <f>IF(AND(' RIESGOS DE GESTION'!#REF!="Alta",' RIESGOS DE GESTION'!#REF!="Leve"),CONCATENATE("R1C",' RIESGOS DE GESTION'!#REF!),"")</f>
        <v>#REF!</v>
      </c>
      <c r="O16" s="39" t="e">
        <f>IF(AND(' RIESGOS DE GESTION'!#REF!="Alta",' RIESGOS DE GESTION'!#REF!="Leve"),CONCATENATE("R1C",' RIESGOS DE GESTION'!#REF!),"")</f>
        <v>#REF!</v>
      </c>
      <c r="P16" s="37" t="e">
        <f>IF(AND(' RIESGOS DE GESTION'!#REF!="Alta",' RIESGOS DE GESTION'!#REF!="Menor"),CONCATENATE("R1C",' RIESGOS DE GESTION'!#REF!),"")</f>
        <v>#REF!</v>
      </c>
      <c r="Q16" s="38" t="e">
        <f>IF(AND(' RIESGOS DE GESTION'!#REF!="Alta",' RIESGOS DE GESTION'!#REF!="Menor"),CONCATENATE("R1C",' RIESGOS DE GESTION'!#REF!),"")</f>
        <v>#REF!</v>
      </c>
      <c r="R16" s="38" t="e">
        <f>IF(AND(' RIESGOS DE GESTION'!#REF!="Alta",' RIESGOS DE GESTION'!#REF!="Menor"),CONCATENATE("R1C",' RIESGOS DE GESTION'!#REF!),"")</f>
        <v>#REF!</v>
      </c>
      <c r="S16" s="38" t="e">
        <f>IF(AND(' RIESGOS DE GESTION'!#REF!="Alta",' RIESGOS DE GESTION'!#REF!="Menor"),CONCATENATE("R1C",' RIESGOS DE GESTION'!#REF!),"")</f>
        <v>#REF!</v>
      </c>
      <c r="T16" s="38" t="e">
        <f>IF(AND(' RIESGOS DE GESTION'!#REF!="Alta",' RIESGOS DE GESTION'!#REF!="Menor"),CONCATENATE("R1C",' RIESGOS DE GESTION'!#REF!),"")</f>
        <v>#REF!</v>
      </c>
      <c r="U16" s="39" t="e">
        <f>IF(AND(' RIESGOS DE GESTION'!#REF!="Alta",' RIESGOS DE GESTION'!#REF!="Menor"),CONCATENATE("R1C",' RIESGOS DE GESTION'!#REF!),"")</f>
        <v>#REF!</v>
      </c>
      <c r="V16" s="19" t="e">
        <f>IF(AND(' RIESGOS DE GESTION'!#REF!="Alta",' RIESGOS DE GESTION'!#REF!="Moderado"),CONCATENATE("R1C",' RIESGOS DE GESTION'!#REF!),"")</f>
        <v>#REF!</v>
      </c>
      <c r="W16" s="20" t="e">
        <f>IF(AND(' RIESGOS DE GESTION'!#REF!="Alta",' RIESGOS DE GESTION'!#REF!="Moderado"),CONCATENATE("R1C",' RIESGOS DE GESTION'!#REF!),"")</f>
        <v>#REF!</v>
      </c>
      <c r="X16" s="20" t="e">
        <f>IF(AND(' RIESGOS DE GESTION'!#REF!="Alta",' RIESGOS DE GESTION'!#REF!="Moderado"),CONCATENATE("R1C",' RIESGOS DE GESTION'!#REF!),"")</f>
        <v>#REF!</v>
      </c>
      <c r="Y16" s="20" t="e">
        <f>IF(AND(' RIESGOS DE GESTION'!#REF!="Alta",' RIESGOS DE GESTION'!#REF!="Moderado"),CONCATENATE("R1C",' RIESGOS DE GESTION'!#REF!),"")</f>
        <v>#REF!</v>
      </c>
      <c r="Z16" s="20" t="e">
        <f>IF(AND(' RIESGOS DE GESTION'!#REF!="Alta",' RIESGOS DE GESTION'!#REF!="Moderado"),CONCATENATE("R1C",' RIESGOS DE GESTION'!#REF!),"")</f>
        <v>#REF!</v>
      </c>
      <c r="AA16" s="21" t="e">
        <f>IF(AND(' RIESGOS DE GESTION'!#REF!="Alta",' RIESGOS DE GESTION'!#REF!="Moderado"),CONCATENATE("R1C",' RIESGOS DE GESTION'!#REF!),"")</f>
        <v>#REF!</v>
      </c>
      <c r="AB16" s="19" t="e">
        <f>IF(AND(' RIESGOS DE GESTION'!#REF!="Alta",' RIESGOS DE GESTION'!#REF!="Mayor"),CONCATENATE("R1C",' RIESGOS DE GESTION'!#REF!),"")</f>
        <v>#REF!</v>
      </c>
      <c r="AC16" s="20" t="e">
        <f>IF(AND(' RIESGOS DE GESTION'!#REF!="Alta",' RIESGOS DE GESTION'!#REF!="Mayor"),CONCATENATE("R1C",' RIESGOS DE GESTION'!#REF!),"")</f>
        <v>#REF!</v>
      </c>
      <c r="AD16" s="20" t="e">
        <f>IF(AND(' RIESGOS DE GESTION'!#REF!="Alta",' RIESGOS DE GESTION'!#REF!="Mayor"),CONCATENATE("R1C",' RIESGOS DE GESTION'!#REF!),"")</f>
        <v>#REF!</v>
      </c>
      <c r="AE16" s="20" t="e">
        <f>IF(AND(' RIESGOS DE GESTION'!#REF!="Alta",' RIESGOS DE GESTION'!#REF!="Mayor"),CONCATENATE("R1C",' RIESGOS DE GESTION'!#REF!),"")</f>
        <v>#REF!</v>
      </c>
      <c r="AF16" s="20" t="e">
        <f>IF(AND(' RIESGOS DE GESTION'!#REF!="Alta",' RIESGOS DE GESTION'!#REF!="Mayor"),CONCATENATE("R1C",' RIESGOS DE GESTION'!#REF!),"")</f>
        <v>#REF!</v>
      </c>
      <c r="AG16" s="21" t="e">
        <f>IF(AND(' RIESGOS DE GESTION'!#REF!="Alta",' RIESGOS DE GESTION'!#REF!="Mayor"),CONCATENATE("R1C",' RIESGOS DE GESTION'!#REF!),"")</f>
        <v>#REF!</v>
      </c>
      <c r="AH16" s="22" t="e">
        <f>IF(AND(' RIESGOS DE GESTION'!#REF!="Alta",' RIESGOS DE GESTION'!#REF!="Catastrófico"),CONCATENATE("R1C",' RIESGOS DE GESTION'!#REF!),"")</f>
        <v>#REF!</v>
      </c>
      <c r="AI16" s="23" t="e">
        <f>IF(AND(' RIESGOS DE GESTION'!#REF!="Alta",' RIESGOS DE GESTION'!#REF!="Catastrófico"),CONCATENATE("R1C",' RIESGOS DE GESTION'!#REF!),"")</f>
        <v>#REF!</v>
      </c>
      <c r="AJ16" s="23" t="e">
        <f>IF(AND(' RIESGOS DE GESTION'!#REF!="Alta",' RIESGOS DE GESTION'!#REF!="Catastrófico"),CONCATENATE("R1C",' RIESGOS DE GESTION'!#REF!),"")</f>
        <v>#REF!</v>
      </c>
      <c r="AK16" s="23" t="e">
        <f>IF(AND(' RIESGOS DE GESTION'!#REF!="Alta",' RIESGOS DE GESTION'!#REF!="Catastrófico"),CONCATENATE("R1C",' RIESGOS DE GESTION'!#REF!),"")</f>
        <v>#REF!</v>
      </c>
      <c r="AL16" s="23" t="e">
        <f>IF(AND(' RIESGOS DE GESTION'!#REF!="Alta",' RIESGOS DE GESTION'!#REF!="Catastrófico"),CONCATENATE("R1C",' RIESGOS DE GESTION'!#REF!),"")</f>
        <v>#REF!</v>
      </c>
      <c r="AM16" s="24" t="e">
        <f>IF(AND(' RIESGOS DE GESTION'!#REF!="Alta",' RIESGOS DE GESTION'!#REF!="Catastrófico"),CONCATENATE("R1C",' RIESGOS DE GESTION'!#REF!),"")</f>
        <v>#REF!</v>
      </c>
      <c r="AN16" s="56"/>
      <c r="AO16" s="462" t="s">
        <v>376</v>
      </c>
      <c r="AP16" s="463"/>
      <c r="AQ16" s="463"/>
      <c r="AR16" s="463"/>
      <c r="AS16" s="463"/>
      <c r="AT16" s="464"/>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row>
    <row r="17" spans="1:76" ht="15" customHeight="1" x14ac:dyDescent="0.25">
      <c r="A17" s="56"/>
      <c r="B17" s="376"/>
      <c r="C17" s="376"/>
      <c r="D17" s="377"/>
      <c r="E17" s="473"/>
      <c r="F17" s="474"/>
      <c r="G17" s="474"/>
      <c r="H17" s="474"/>
      <c r="I17" s="474"/>
      <c r="J17" s="40" t="e">
        <f>IF(AND(' RIESGOS DE GESTION'!#REF!="Alta",' RIESGOS DE GESTION'!#REF!="Leve"),CONCATENATE("R2C",' RIESGOS DE GESTION'!#REF!),"")</f>
        <v>#REF!</v>
      </c>
      <c r="K17" s="41" t="e">
        <f>IF(AND(' RIESGOS DE GESTION'!#REF!="Alta",' RIESGOS DE GESTION'!#REF!="Leve"),CONCATENATE("R2C",' RIESGOS DE GESTION'!#REF!),"")</f>
        <v>#REF!</v>
      </c>
      <c r="L17" s="41" t="e">
        <f>IF(AND(' RIESGOS DE GESTION'!#REF!="Alta",' RIESGOS DE GESTION'!#REF!="Leve"),CONCATENATE("R2C",' RIESGOS DE GESTION'!#REF!),"")</f>
        <v>#REF!</v>
      </c>
      <c r="M17" s="41" t="e">
        <f>IF(AND(' RIESGOS DE GESTION'!#REF!="Alta",' RIESGOS DE GESTION'!#REF!="Leve"),CONCATENATE("R2C",' RIESGOS DE GESTION'!#REF!),"")</f>
        <v>#REF!</v>
      </c>
      <c r="N17" s="41" t="e">
        <f>IF(AND(' RIESGOS DE GESTION'!#REF!="Alta",' RIESGOS DE GESTION'!#REF!="Leve"),CONCATENATE("R2C",' RIESGOS DE GESTION'!#REF!),"")</f>
        <v>#REF!</v>
      </c>
      <c r="O17" s="42" t="e">
        <f>IF(AND(' RIESGOS DE GESTION'!#REF!="Alta",' RIESGOS DE GESTION'!#REF!="Leve"),CONCATENATE("R2C",' RIESGOS DE GESTION'!#REF!),"")</f>
        <v>#REF!</v>
      </c>
      <c r="P17" s="40" t="e">
        <f>IF(AND(' RIESGOS DE GESTION'!#REF!="Alta",' RIESGOS DE GESTION'!#REF!="Menor"),CONCATENATE("R2C",' RIESGOS DE GESTION'!#REF!),"")</f>
        <v>#REF!</v>
      </c>
      <c r="Q17" s="41" t="e">
        <f>IF(AND(' RIESGOS DE GESTION'!#REF!="Alta",' RIESGOS DE GESTION'!#REF!="Menor"),CONCATENATE("R2C",' RIESGOS DE GESTION'!#REF!),"")</f>
        <v>#REF!</v>
      </c>
      <c r="R17" s="41" t="e">
        <f>IF(AND(' RIESGOS DE GESTION'!#REF!="Alta",' RIESGOS DE GESTION'!#REF!="Menor"),CONCATENATE("R2C",' RIESGOS DE GESTION'!#REF!),"")</f>
        <v>#REF!</v>
      </c>
      <c r="S17" s="41" t="e">
        <f>IF(AND(' RIESGOS DE GESTION'!#REF!="Alta",' RIESGOS DE GESTION'!#REF!="Menor"),CONCATENATE("R2C",' RIESGOS DE GESTION'!#REF!),"")</f>
        <v>#REF!</v>
      </c>
      <c r="T17" s="41" t="e">
        <f>IF(AND(' RIESGOS DE GESTION'!#REF!="Alta",' RIESGOS DE GESTION'!#REF!="Menor"),CONCATENATE("R2C",' RIESGOS DE GESTION'!#REF!),"")</f>
        <v>#REF!</v>
      </c>
      <c r="U17" s="42" t="e">
        <f>IF(AND(' RIESGOS DE GESTION'!#REF!="Alta",' RIESGOS DE GESTION'!#REF!="Menor"),CONCATENATE("R2C",' RIESGOS DE GESTION'!#REF!),"")</f>
        <v>#REF!</v>
      </c>
      <c r="V17" s="25" t="e">
        <f>IF(AND(' RIESGOS DE GESTION'!#REF!="Alta",' RIESGOS DE GESTION'!#REF!="Moderado"),CONCATENATE("R2C",' RIESGOS DE GESTION'!#REF!),"")</f>
        <v>#REF!</v>
      </c>
      <c r="W17" s="26" t="e">
        <f>IF(AND(' RIESGOS DE GESTION'!#REF!="Alta",' RIESGOS DE GESTION'!#REF!="Moderado"),CONCATENATE("R2C",' RIESGOS DE GESTION'!#REF!),"")</f>
        <v>#REF!</v>
      </c>
      <c r="X17" s="26" t="e">
        <f>IF(AND(' RIESGOS DE GESTION'!#REF!="Alta",' RIESGOS DE GESTION'!#REF!="Moderado"),CONCATENATE("R2C",' RIESGOS DE GESTION'!#REF!),"")</f>
        <v>#REF!</v>
      </c>
      <c r="Y17" s="26" t="e">
        <f>IF(AND(' RIESGOS DE GESTION'!#REF!="Alta",' RIESGOS DE GESTION'!#REF!="Moderado"),CONCATENATE("R2C",' RIESGOS DE GESTION'!#REF!),"")</f>
        <v>#REF!</v>
      </c>
      <c r="Z17" s="26" t="e">
        <f>IF(AND(' RIESGOS DE GESTION'!#REF!="Alta",' RIESGOS DE GESTION'!#REF!="Moderado"),CONCATENATE("R2C",' RIESGOS DE GESTION'!#REF!),"")</f>
        <v>#REF!</v>
      </c>
      <c r="AA17" s="27" t="e">
        <f>IF(AND(' RIESGOS DE GESTION'!#REF!="Alta",' RIESGOS DE GESTION'!#REF!="Moderado"),CONCATENATE("R2C",' RIESGOS DE GESTION'!#REF!),"")</f>
        <v>#REF!</v>
      </c>
      <c r="AB17" s="25" t="e">
        <f>IF(AND(' RIESGOS DE GESTION'!#REF!="Alta",' RIESGOS DE GESTION'!#REF!="Mayor"),CONCATENATE("R2C",' RIESGOS DE GESTION'!#REF!),"")</f>
        <v>#REF!</v>
      </c>
      <c r="AC17" s="26" t="e">
        <f>IF(AND(' RIESGOS DE GESTION'!#REF!="Alta",' RIESGOS DE GESTION'!#REF!="Mayor"),CONCATENATE("R2C",' RIESGOS DE GESTION'!#REF!),"")</f>
        <v>#REF!</v>
      </c>
      <c r="AD17" s="26" t="e">
        <f>IF(AND(' RIESGOS DE GESTION'!#REF!="Alta",' RIESGOS DE GESTION'!#REF!="Mayor"),CONCATENATE("R2C",' RIESGOS DE GESTION'!#REF!),"")</f>
        <v>#REF!</v>
      </c>
      <c r="AE17" s="26" t="e">
        <f>IF(AND(' RIESGOS DE GESTION'!#REF!="Alta",' RIESGOS DE GESTION'!#REF!="Mayor"),CONCATENATE("R2C",' RIESGOS DE GESTION'!#REF!),"")</f>
        <v>#REF!</v>
      </c>
      <c r="AF17" s="26" t="e">
        <f>IF(AND(' RIESGOS DE GESTION'!#REF!="Alta",' RIESGOS DE GESTION'!#REF!="Mayor"),CONCATENATE("R2C",' RIESGOS DE GESTION'!#REF!),"")</f>
        <v>#REF!</v>
      </c>
      <c r="AG17" s="27" t="e">
        <f>IF(AND(' RIESGOS DE GESTION'!#REF!="Alta",' RIESGOS DE GESTION'!#REF!="Mayor"),CONCATENATE("R2C",' RIESGOS DE GESTION'!#REF!),"")</f>
        <v>#REF!</v>
      </c>
      <c r="AH17" s="28" t="e">
        <f>IF(AND(' RIESGOS DE GESTION'!#REF!="Alta",' RIESGOS DE GESTION'!#REF!="Catastrófico"),CONCATENATE("R2C",' RIESGOS DE GESTION'!#REF!),"")</f>
        <v>#REF!</v>
      </c>
      <c r="AI17" s="29" t="e">
        <f>IF(AND(' RIESGOS DE GESTION'!#REF!="Alta",' RIESGOS DE GESTION'!#REF!="Catastrófico"),CONCATENATE("R2C",' RIESGOS DE GESTION'!#REF!),"")</f>
        <v>#REF!</v>
      </c>
      <c r="AJ17" s="29" t="e">
        <f>IF(AND(' RIESGOS DE GESTION'!#REF!="Alta",' RIESGOS DE GESTION'!#REF!="Catastrófico"),CONCATENATE("R2C",' RIESGOS DE GESTION'!#REF!),"")</f>
        <v>#REF!</v>
      </c>
      <c r="AK17" s="29" t="e">
        <f>IF(AND(' RIESGOS DE GESTION'!#REF!="Alta",' RIESGOS DE GESTION'!#REF!="Catastrófico"),CONCATENATE("R2C",' RIESGOS DE GESTION'!#REF!),"")</f>
        <v>#REF!</v>
      </c>
      <c r="AL17" s="29" t="e">
        <f>IF(AND(' RIESGOS DE GESTION'!#REF!="Alta",' RIESGOS DE GESTION'!#REF!="Catastrófico"),CONCATENATE("R2C",' RIESGOS DE GESTION'!#REF!),"")</f>
        <v>#REF!</v>
      </c>
      <c r="AM17" s="30" t="e">
        <f>IF(AND(' RIESGOS DE GESTION'!#REF!="Alta",' RIESGOS DE GESTION'!#REF!="Catastrófico"),CONCATENATE("R2C",' RIESGOS DE GESTION'!#REF!),"")</f>
        <v>#REF!</v>
      </c>
      <c r="AN17" s="56"/>
      <c r="AO17" s="465"/>
      <c r="AP17" s="466"/>
      <c r="AQ17" s="466"/>
      <c r="AR17" s="466"/>
      <c r="AS17" s="466"/>
      <c r="AT17" s="467"/>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15" customHeight="1" x14ac:dyDescent="0.25">
      <c r="A18" s="56"/>
      <c r="B18" s="376"/>
      <c r="C18" s="376"/>
      <c r="D18" s="377"/>
      <c r="E18" s="475"/>
      <c r="F18" s="474"/>
      <c r="G18" s="474"/>
      <c r="H18" s="474"/>
      <c r="I18" s="474"/>
      <c r="J18" s="40" t="e">
        <f>IF(AND(' RIESGOS DE GESTION'!#REF!="Alta",' RIESGOS DE GESTION'!#REF!="Leve"),CONCATENATE("R3C",' RIESGOS DE GESTION'!#REF!),"")</f>
        <v>#REF!</v>
      </c>
      <c r="K18" s="41" t="e">
        <f>IF(AND(' RIESGOS DE GESTION'!#REF!="Alta",' RIESGOS DE GESTION'!#REF!="Leve"),CONCATENATE("R3C",' RIESGOS DE GESTION'!#REF!),"")</f>
        <v>#REF!</v>
      </c>
      <c r="L18" s="41" t="e">
        <f>IF(AND(' RIESGOS DE GESTION'!#REF!="Alta",' RIESGOS DE GESTION'!#REF!="Leve"),CONCATENATE("R3C",' RIESGOS DE GESTION'!#REF!),"")</f>
        <v>#REF!</v>
      </c>
      <c r="M18" s="41" t="e">
        <f>IF(AND(' RIESGOS DE GESTION'!#REF!="Alta",' RIESGOS DE GESTION'!#REF!="Leve"),CONCATENATE("R3C",' RIESGOS DE GESTION'!#REF!),"")</f>
        <v>#REF!</v>
      </c>
      <c r="N18" s="41" t="e">
        <f>IF(AND(' RIESGOS DE GESTION'!#REF!="Alta",' RIESGOS DE GESTION'!#REF!="Leve"),CONCATENATE("R3C",' RIESGOS DE GESTION'!#REF!),"")</f>
        <v>#REF!</v>
      </c>
      <c r="O18" s="42" t="e">
        <f>IF(AND(' RIESGOS DE GESTION'!#REF!="Alta",' RIESGOS DE GESTION'!#REF!="Leve"),CONCATENATE("R3C",' RIESGOS DE GESTION'!#REF!),"")</f>
        <v>#REF!</v>
      </c>
      <c r="P18" s="40" t="e">
        <f>IF(AND(' RIESGOS DE GESTION'!#REF!="Alta",' RIESGOS DE GESTION'!#REF!="Menor"),CONCATENATE("R3C",' RIESGOS DE GESTION'!#REF!),"")</f>
        <v>#REF!</v>
      </c>
      <c r="Q18" s="41" t="e">
        <f>IF(AND(' RIESGOS DE GESTION'!#REF!="Alta",' RIESGOS DE GESTION'!#REF!="Menor"),CONCATENATE("R3C",' RIESGOS DE GESTION'!#REF!),"")</f>
        <v>#REF!</v>
      </c>
      <c r="R18" s="41" t="e">
        <f>IF(AND(' RIESGOS DE GESTION'!#REF!="Alta",' RIESGOS DE GESTION'!#REF!="Menor"),CONCATENATE("R3C",' RIESGOS DE GESTION'!#REF!),"")</f>
        <v>#REF!</v>
      </c>
      <c r="S18" s="41" t="e">
        <f>IF(AND(' RIESGOS DE GESTION'!#REF!="Alta",' RIESGOS DE GESTION'!#REF!="Menor"),CONCATENATE("R3C",' RIESGOS DE GESTION'!#REF!),"")</f>
        <v>#REF!</v>
      </c>
      <c r="T18" s="41" t="e">
        <f>IF(AND(' RIESGOS DE GESTION'!#REF!="Alta",' RIESGOS DE GESTION'!#REF!="Menor"),CONCATENATE("R3C",' RIESGOS DE GESTION'!#REF!),"")</f>
        <v>#REF!</v>
      </c>
      <c r="U18" s="42" t="e">
        <f>IF(AND(' RIESGOS DE GESTION'!#REF!="Alta",' RIESGOS DE GESTION'!#REF!="Menor"),CONCATENATE("R3C",' RIESGOS DE GESTION'!#REF!),"")</f>
        <v>#REF!</v>
      </c>
      <c r="V18" s="25" t="e">
        <f>IF(AND(' RIESGOS DE GESTION'!#REF!="Alta",' RIESGOS DE GESTION'!#REF!="Moderado"),CONCATENATE("R3C",' RIESGOS DE GESTION'!#REF!),"")</f>
        <v>#REF!</v>
      </c>
      <c r="W18" s="26" t="e">
        <f>IF(AND(' RIESGOS DE GESTION'!#REF!="Alta",' RIESGOS DE GESTION'!#REF!="Moderado"),CONCATENATE("R3C",' RIESGOS DE GESTION'!#REF!),"")</f>
        <v>#REF!</v>
      </c>
      <c r="X18" s="26" t="e">
        <f>IF(AND(' RIESGOS DE GESTION'!#REF!="Alta",' RIESGOS DE GESTION'!#REF!="Moderado"),CONCATENATE("R3C",' RIESGOS DE GESTION'!#REF!),"")</f>
        <v>#REF!</v>
      </c>
      <c r="Y18" s="26" t="e">
        <f>IF(AND(' RIESGOS DE GESTION'!#REF!="Alta",' RIESGOS DE GESTION'!#REF!="Moderado"),CONCATENATE("R3C",' RIESGOS DE GESTION'!#REF!),"")</f>
        <v>#REF!</v>
      </c>
      <c r="Z18" s="26" t="e">
        <f>IF(AND(' RIESGOS DE GESTION'!#REF!="Alta",' RIESGOS DE GESTION'!#REF!="Moderado"),CONCATENATE("R3C",' RIESGOS DE GESTION'!#REF!),"")</f>
        <v>#REF!</v>
      </c>
      <c r="AA18" s="27" t="e">
        <f>IF(AND(' RIESGOS DE GESTION'!#REF!="Alta",' RIESGOS DE GESTION'!#REF!="Moderado"),CONCATENATE("R3C",' RIESGOS DE GESTION'!#REF!),"")</f>
        <v>#REF!</v>
      </c>
      <c r="AB18" s="25" t="e">
        <f>IF(AND(' RIESGOS DE GESTION'!#REF!="Alta",' RIESGOS DE GESTION'!#REF!="Mayor"),CONCATENATE("R3C",' RIESGOS DE GESTION'!#REF!),"")</f>
        <v>#REF!</v>
      </c>
      <c r="AC18" s="26" t="e">
        <f>IF(AND(' RIESGOS DE GESTION'!#REF!="Alta",' RIESGOS DE GESTION'!#REF!="Mayor"),CONCATENATE("R3C",' RIESGOS DE GESTION'!#REF!),"")</f>
        <v>#REF!</v>
      </c>
      <c r="AD18" s="26" t="e">
        <f>IF(AND(' RIESGOS DE GESTION'!#REF!="Alta",' RIESGOS DE GESTION'!#REF!="Mayor"),CONCATENATE("R3C",' RIESGOS DE GESTION'!#REF!),"")</f>
        <v>#REF!</v>
      </c>
      <c r="AE18" s="26" t="e">
        <f>IF(AND(' RIESGOS DE GESTION'!#REF!="Alta",' RIESGOS DE GESTION'!#REF!="Mayor"),CONCATENATE("R3C",' RIESGOS DE GESTION'!#REF!),"")</f>
        <v>#REF!</v>
      </c>
      <c r="AF18" s="26" t="e">
        <f>IF(AND(' RIESGOS DE GESTION'!#REF!="Alta",' RIESGOS DE GESTION'!#REF!="Mayor"),CONCATENATE("R3C",' RIESGOS DE GESTION'!#REF!),"")</f>
        <v>#REF!</v>
      </c>
      <c r="AG18" s="27" t="e">
        <f>IF(AND(' RIESGOS DE GESTION'!#REF!="Alta",' RIESGOS DE GESTION'!#REF!="Mayor"),CONCATENATE("R3C",' RIESGOS DE GESTION'!#REF!),"")</f>
        <v>#REF!</v>
      </c>
      <c r="AH18" s="28" t="e">
        <f>IF(AND(' RIESGOS DE GESTION'!#REF!="Alta",' RIESGOS DE GESTION'!#REF!="Catastrófico"),CONCATENATE("R3C",' RIESGOS DE GESTION'!#REF!),"")</f>
        <v>#REF!</v>
      </c>
      <c r="AI18" s="29" t="e">
        <f>IF(AND(' RIESGOS DE GESTION'!#REF!="Alta",' RIESGOS DE GESTION'!#REF!="Catastrófico"),CONCATENATE("R3C",' RIESGOS DE GESTION'!#REF!),"")</f>
        <v>#REF!</v>
      </c>
      <c r="AJ18" s="29" t="e">
        <f>IF(AND(' RIESGOS DE GESTION'!#REF!="Alta",' RIESGOS DE GESTION'!#REF!="Catastrófico"),CONCATENATE("R3C",' RIESGOS DE GESTION'!#REF!),"")</f>
        <v>#REF!</v>
      </c>
      <c r="AK18" s="29" t="e">
        <f>IF(AND(' RIESGOS DE GESTION'!#REF!="Alta",' RIESGOS DE GESTION'!#REF!="Catastrófico"),CONCATENATE("R3C",' RIESGOS DE GESTION'!#REF!),"")</f>
        <v>#REF!</v>
      </c>
      <c r="AL18" s="29" t="e">
        <f>IF(AND(' RIESGOS DE GESTION'!#REF!="Alta",' RIESGOS DE GESTION'!#REF!="Catastrófico"),CONCATENATE("R3C",' RIESGOS DE GESTION'!#REF!),"")</f>
        <v>#REF!</v>
      </c>
      <c r="AM18" s="30" t="e">
        <f>IF(AND(' RIESGOS DE GESTION'!#REF!="Alta",' RIESGOS DE GESTION'!#REF!="Catastrófico"),CONCATENATE("R3C",' RIESGOS DE GESTION'!#REF!),"")</f>
        <v>#REF!</v>
      </c>
      <c r="AN18" s="56"/>
      <c r="AO18" s="465"/>
      <c r="AP18" s="466"/>
      <c r="AQ18" s="466"/>
      <c r="AR18" s="466"/>
      <c r="AS18" s="466"/>
      <c r="AT18" s="467"/>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15" customHeight="1" x14ac:dyDescent="0.25">
      <c r="A19" s="56"/>
      <c r="B19" s="376"/>
      <c r="C19" s="376"/>
      <c r="D19" s="377"/>
      <c r="E19" s="475"/>
      <c r="F19" s="474"/>
      <c r="G19" s="474"/>
      <c r="H19" s="474"/>
      <c r="I19" s="474"/>
      <c r="J19" s="40" t="e">
        <f>IF(AND(' RIESGOS DE GESTION'!#REF!="Alta",' RIESGOS DE GESTION'!#REF!="Leve"),CONCATENATE("R4C",' RIESGOS DE GESTION'!#REF!),"")</f>
        <v>#REF!</v>
      </c>
      <c r="K19" s="41" t="e">
        <f>IF(AND(' RIESGOS DE GESTION'!#REF!="Alta",' RIESGOS DE GESTION'!#REF!="Leve"),CONCATENATE("R4C",' RIESGOS DE GESTION'!#REF!),"")</f>
        <v>#REF!</v>
      </c>
      <c r="L19" s="41" t="e">
        <f>IF(AND(' RIESGOS DE GESTION'!#REF!="Alta",' RIESGOS DE GESTION'!#REF!="Leve"),CONCATENATE("R4C",' RIESGOS DE GESTION'!#REF!),"")</f>
        <v>#REF!</v>
      </c>
      <c r="M19" s="41" t="e">
        <f>IF(AND(' RIESGOS DE GESTION'!#REF!="Alta",' RIESGOS DE GESTION'!#REF!="Leve"),CONCATENATE("R4C",' RIESGOS DE GESTION'!#REF!),"")</f>
        <v>#REF!</v>
      </c>
      <c r="N19" s="41" t="e">
        <f>IF(AND(' RIESGOS DE GESTION'!#REF!="Alta",' RIESGOS DE GESTION'!#REF!="Leve"),CONCATENATE("R4C",' RIESGOS DE GESTION'!#REF!),"")</f>
        <v>#REF!</v>
      </c>
      <c r="O19" s="42" t="e">
        <f>IF(AND(' RIESGOS DE GESTION'!#REF!="Alta",' RIESGOS DE GESTION'!#REF!="Leve"),CONCATENATE("R4C",' RIESGOS DE GESTION'!#REF!),"")</f>
        <v>#REF!</v>
      </c>
      <c r="P19" s="40" t="e">
        <f>IF(AND(' RIESGOS DE GESTION'!#REF!="Alta",' RIESGOS DE GESTION'!#REF!="Menor"),CONCATENATE("R4C",' RIESGOS DE GESTION'!#REF!),"")</f>
        <v>#REF!</v>
      </c>
      <c r="Q19" s="41" t="e">
        <f>IF(AND(' RIESGOS DE GESTION'!#REF!="Alta",' RIESGOS DE GESTION'!#REF!="Menor"),CONCATENATE("R4C",' RIESGOS DE GESTION'!#REF!),"")</f>
        <v>#REF!</v>
      </c>
      <c r="R19" s="41" t="e">
        <f>IF(AND(' RIESGOS DE GESTION'!#REF!="Alta",' RIESGOS DE GESTION'!#REF!="Menor"),CONCATENATE("R4C",' RIESGOS DE GESTION'!#REF!),"")</f>
        <v>#REF!</v>
      </c>
      <c r="S19" s="41" t="e">
        <f>IF(AND(' RIESGOS DE GESTION'!#REF!="Alta",' RIESGOS DE GESTION'!#REF!="Menor"),CONCATENATE("R4C",' RIESGOS DE GESTION'!#REF!),"")</f>
        <v>#REF!</v>
      </c>
      <c r="T19" s="41" t="e">
        <f>IF(AND(' RIESGOS DE GESTION'!#REF!="Alta",' RIESGOS DE GESTION'!#REF!="Menor"),CONCATENATE("R4C",' RIESGOS DE GESTION'!#REF!),"")</f>
        <v>#REF!</v>
      </c>
      <c r="U19" s="42" t="e">
        <f>IF(AND(' RIESGOS DE GESTION'!#REF!="Alta",' RIESGOS DE GESTION'!#REF!="Menor"),CONCATENATE("R4C",' RIESGOS DE GESTION'!#REF!),"")</f>
        <v>#REF!</v>
      </c>
      <c r="V19" s="25" t="e">
        <f>IF(AND(' RIESGOS DE GESTION'!#REF!="Alta",' RIESGOS DE GESTION'!#REF!="Moderado"),CONCATENATE("R4C",' RIESGOS DE GESTION'!#REF!),"")</f>
        <v>#REF!</v>
      </c>
      <c r="W19" s="26" t="e">
        <f>IF(AND(' RIESGOS DE GESTION'!#REF!="Alta",' RIESGOS DE GESTION'!#REF!="Moderado"),CONCATENATE("R4C",' RIESGOS DE GESTION'!#REF!),"")</f>
        <v>#REF!</v>
      </c>
      <c r="X19" s="26" t="e">
        <f>IF(AND(' RIESGOS DE GESTION'!#REF!="Alta",' RIESGOS DE GESTION'!#REF!="Moderado"),CONCATENATE("R4C",' RIESGOS DE GESTION'!#REF!),"")</f>
        <v>#REF!</v>
      </c>
      <c r="Y19" s="26" t="e">
        <f>IF(AND(' RIESGOS DE GESTION'!#REF!="Alta",' RIESGOS DE GESTION'!#REF!="Moderado"),CONCATENATE("R4C",' RIESGOS DE GESTION'!#REF!),"")</f>
        <v>#REF!</v>
      </c>
      <c r="Z19" s="26" t="e">
        <f>IF(AND(' RIESGOS DE GESTION'!#REF!="Alta",' RIESGOS DE GESTION'!#REF!="Moderado"),CONCATENATE("R4C",' RIESGOS DE GESTION'!#REF!),"")</f>
        <v>#REF!</v>
      </c>
      <c r="AA19" s="27" t="e">
        <f>IF(AND(' RIESGOS DE GESTION'!#REF!="Alta",' RIESGOS DE GESTION'!#REF!="Moderado"),CONCATENATE("R4C",' RIESGOS DE GESTION'!#REF!),"")</f>
        <v>#REF!</v>
      </c>
      <c r="AB19" s="25" t="e">
        <f>IF(AND(' RIESGOS DE GESTION'!#REF!="Alta",' RIESGOS DE GESTION'!#REF!="Mayor"),CONCATENATE("R4C",' RIESGOS DE GESTION'!#REF!),"")</f>
        <v>#REF!</v>
      </c>
      <c r="AC19" s="26" t="e">
        <f>IF(AND(' RIESGOS DE GESTION'!#REF!="Alta",' RIESGOS DE GESTION'!#REF!="Mayor"),CONCATENATE("R4C",' RIESGOS DE GESTION'!#REF!),"")</f>
        <v>#REF!</v>
      </c>
      <c r="AD19" s="26" t="e">
        <f>IF(AND(' RIESGOS DE GESTION'!#REF!="Alta",' RIESGOS DE GESTION'!#REF!="Mayor"),CONCATENATE("R4C",' RIESGOS DE GESTION'!#REF!),"")</f>
        <v>#REF!</v>
      </c>
      <c r="AE19" s="26" t="e">
        <f>IF(AND(' RIESGOS DE GESTION'!#REF!="Alta",' RIESGOS DE GESTION'!#REF!="Mayor"),CONCATENATE("R4C",' RIESGOS DE GESTION'!#REF!),"")</f>
        <v>#REF!</v>
      </c>
      <c r="AF19" s="26" t="e">
        <f>IF(AND(' RIESGOS DE GESTION'!#REF!="Alta",' RIESGOS DE GESTION'!#REF!="Mayor"),CONCATENATE("R4C",' RIESGOS DE GESTION'!#REF!),"")</f>
        <v>#REF!</v>
      </c>
      <c r="AG19" s="27" t="e">
        <f>IF(AND(' RIESGOS DE GESTION'!#REF!="Alta",' RIESGOS DE GESTION'!#REF!="Mayor"),CONCATENATE("R4C",' RIESGOS DE GESTION'!#REF!),"")</f>
        <v>#REF!</v>
      </c>
      <c r="AH19" s="28" t="e">
        <f>IF(AND(' RIESGOS DE GESTION'!#REF!="Alta",' RIESGOS DE GESTION'!#REF!="Catastrófico"),CONCATENATE("R4C",' RIESGOS DE GESTION'!#REF!),"")</f>
        <v>#REF!</v>
      </c>
      <c r="AI19" s="29" t="e">
        <f>IF(AND(' RIESGOS DE GESTION'!#REF!="Alta",' RIESGOS DE GESTION'!#REF!="Catastrófico"),CONCATENATE("R4C",' RIESGOS DE GESTION'!#REF!),"")</f>
        <v>#REF!</v>
      </c>
      <c r="AJ19" s="29" t="e">
        <f>IF(AND(' RIESGOS DE GESTION'!#REF!="Alta",' RIESGOS DE GESTION'!#REF!="Catastrófico"),CONCATENATE("R4C",' RIESGOS DE GESTION'!#REF!),"")</f>
        <v>#REF!</v>
      </c>
      <c r="AK19" s="29" t="e">
        <f>IF(AND(' RIESGOS DE GESTION'!#REF!="Alta",' RIESGOS DE GESTION'!#REF!="Catastrófico"),CONCATENATE("R4C",' RIESGOS DE GESTION'!#REF!),"")</f>
        <v>#REF!</v>
      </c>
      <c r="AL19" s="29" t="e">
        <f>IF(AND(' RIESGOS DE GESTION'!#REF!="Alta",' RIESGOS DE GESTION'!#REF!="Catastrófico"),CONCATENATE("R4C",' RIESGOS DE GESTION'!#REF!),"")</f>
        <v>#REF!</v>
      </c>
      <c r="AM19" s="30" t="e">
        <f>IF(AND(' RIESGOS DE GESTION'!#REF!="Alta",' RIESGOS DE GESTION'!#REF!="Catastrófico"),CONCATENATE("R4C",' RIESGOS DE GESTION'!#REF!),"")</f>
        <v>#REF!</v>
      </c>
      <c r="AN19" s="56"/>
      <c r="AO19" s="465"/>
      <c r="AP19" s="466"/>
      <c r="AQ19" s="466"/>
      <c r="AR19" s="466"/>
      <c r="AS19" s="466"/>
      <c r="AT19" s="467"/>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row>
    <row r="20" spans="1:76" ht="15" customHeight="1" x14ac:dyDescent="0.25">
      <c r="A20" s="56"/>
      <c r="B20" s="376"/>
      <c r="C20" s="376"/>
      <c r="D20" s="377"/>
      <c r="E20" s="475"/>
      <c r="F20" s="474"/>
      <c r="G20" s="474"/>
      <c r="H20" s="474"/>
      <c r="I20" s="474"/>
      <c r="J20" s="40" t="e">
        <f>IF(AND(' RIESGOS DE GESTION'!#REF!="Alta",' RIESGOS DE GESTION'!#REF!="Leve"),CONCATENATE("R5C",' RIESGOS DE GESTION'!#REF!),"")</f>
        <v>#REF!</v>
      </c>
      <c r="K20" s="41" t="e">
        <f>IF(AND(' RIESGOS DE GESTION'!#REF!="Alta",' RIESGOS DE GESTION'!#REF!="Leve"),CONCATENATE("R5C",' RIESGOS DE GESTION'!#REF!),"")</f>
        <v>#REF!</v>
      </c>
      <c r="L20" s="41" t="e">
        <f>IF(AND(' RIESGOS DE GESTION'!#REF!="Alta",' RIESGOS DE GESTION'!#REF!="Leve"),CONCATENATE("R5C",' RIESGOS DE GESTION'!#REF!),"")</f>
        <v>#REF!</v>
      </c>
      <c r="M20" s="41" t="e">
        <f>IF(AND(' RIESGOS DE GESTION'!#REF!="Alta",' RIESGOS DE GESTION'!#REF!="Leve"),CONCATENATE("R5C",' RIESGOS DE GESTION'!#REF!),"")</f>
        <v>#REF!</v>
      </c>
      <c r="N20" s="41" t="e">
        <f>IF(AND(' RIESGOS DE GESTION'!#REF!="Alta",' RIESGOS DE GESTION'!#REF!="Leve"),CONCATENATE("R5C",' RIESGOS DE GESTION'!#REF!),"")</f>
        <v>#REF!</v>
      </c>
      <c r="O20" s="42" t="e">
        <f>IF(AND(' RIESGOS DE GESTION'!#REF!="Alta",' RIESGOS DE GESTION'!#REF!="Leve"),CONCATENATE("R5C",' RIESGOS DE GESTION'!#REF!),"")</f>
        <v>#REF!</v>
      </c>
      <c r="P20" s="40" t="e">
        <f>IF(AND(' RIESGOS DE GESTION'!#REF!="Alta",' RIESGOS DE GESTION'!#REF!="Menor"),CONCATENATE("R5C",' RIESGOS DE GESTION'!#REF!),"")</f>
        <v>#REF!</v>
      </c>
      <c r="Q20" s="41" t="e">
        <f>IF(AND(' RIESGOS DE GESTION'!#REF!="Alta",' RIESGOS DE GESTION'!#REF!="Menor"),CONCATENATE("R5C",' RIESGOS DE GESTION'!#REF!),"")</f>
        <v>#REF!</v>
      </c>
      <c r="R20" s="41" t="e">
        <f>IF(AND(' RIESGOS DE GESTION'!#REF!="Alta",' RIESGOS DE GESTION'!#REF!="Menor"),CONCATENATE("R5C",' RIESGOS DE GESTION'!#REF!),"")</f>
        <v>#REF!</v>
      </c>
      <c r="S20" s="41" t="e">
        <f>IF(AND(' RIESGOS DE GESTION'!#REF!="Alta",' RIESGOS DE GESTION'!#REF!="Menor"),CONCATENATE("R5C",' RIESGOS DE GESTION'!#REF!),"")</f>
        <v>#REF!</v>
      </c>
      <c r="T20" s="41" t="e">
        <f>IF(AND(' RIESGOS DE GESTION'!#REF!="Alta",' RIESGOS DE GESTION'!#REF!="Menor"),CONCATENATE("R5C",' RIESGOS DE GESTION'!#REF!),"")</f>
        <v>#REF!</v>
      </c>
      <c r="U20" s="42" t="e">
        <f>IF(AND(' RIESGOS DE GESTION'!#REF!="Alta",' RIESGOS DE GESTION'!#REF!="Menor"),CONCATENATE("R5C",' RIESGOS DE GESTION'!#REF!),"")</f>
        <v>#REF!</v>
      </c>
      <c r="V20" s="25" t="e">
        <f>IF(AND(' RIESGOS DE GESTION'!#REF!="Alta",' RIESGOS DE GESTION'!#REF!="Moderado"),CONCATENATE("R5C",' RIESGOS DE GESTION'!#REF!),"")</f>
        <v>#REF!</v>
      </c>
      <c r="W20" s="26" t="e">
        <f>IF(AND(' RIESGOS DE GESTION'!#REF!="Alta",' RIESGOS DE GESTION'!#REF!="Moderado"),CONCATENATE("R5C",' RIESGOS DE GESTION'!#REF!),"")</f>
        <v>#REF!</v>
      </c>
      <c r="X20" s="26" t="e">
        <f>IF(AND(' RIESGOS DE GESTION'!#REF!="Alta",' RIESGOS DE GESTION'!#REF!="Moderado"),CONCATENATE("R5C",' RIESGOS DE GESTION'!#REF!),"")</f>
        <v>#REF!</v>
      </c>
      <c r="Y20" s="26" t="e">
        <f>IF(AND(' RIESGOS DE GESTION'!#REF!="Alta",' RIESGOS DE GESTION'!#REF!="Moderado"),CONCATENATE("R5C",' RIESGOS DE GESTION'!#REF!),"")</f>
        <v>#REF!</v>
      </c>
      <c r="Z20" s="26" t="e">
        <f>IF(AND(' RIESGOS DE GESTION'!#REF!="Alta",' RIESGOS DE GESTION'!#REF!="Moderado"),CONCATENATE("R5C",' RIESGOS DE GESTION'!#REF!),"")</f>
        <v>#REF!</v>
      </c>
      <c r="AA20" s="27" t="e">
        <f>IF(AND(' RIESGOS DE GESTION'!#REF!="Alta",' RIESGOS DE GESTION'!#REF!="Moderado"),CONCATENATE("R5C",' RIESGOS DE GESTION'!#REF!),"")</f>
        <v>#REF!</v>
      </c>
      <c r="AB20" s="25" t="e">
        <f>IF(AND(' RIESGOS DE GESTION'!#REF!="Alta",' RIESGOS DE GESTION'!#REF!="Mayor"),CONCATENATE("R5C",' RIESGOS DE GESTION'!#REF!),"")</f>
        <v>#REF!</v>
      </c>
      <c r="AC20" s="26" t="e">
        <f>IF(AND(' RIESGOS DE GESTION'!#REF!="Alta",' RIESGOS DE GESTION'!#REF!="Mayor"),CONCATENATE("R5C",' RIESGOS DE GESTION'!#REF!),"")</f>
        <v>#REF!</v>
      </c>
      <c r="AD20" s="26" t="e">
        <f>IF(AND(' RIESGOS DE GESTION'!#REF!="Alta",' RIESGOS DE GESTION'!#REF!="Mayor"),CONCATENATE("R5C",' RIESGOS DE GESTION'!#REF!),"")</f>
        <v>#REF!</v>
      </c>
      <c r="AE20" s="26" t="e">
        <f>IF(AND(' RIESGOS DE GESTION'!#REF!="Alta",' RIESGOS DE GESTION'!#REF!="Mayor"),CONCATENATE("R5C",' RIESGOS DE GESTION'!#REF!),"")</f>
        <v>#REF!</v>
      </c>
      <c r="AF20" s="26" t="e">
        <f>IF(AND(' RIESGOS DE GESTION'!#REF!="Alta",' RIESGOS DE GESTION'!#REF!="Mayor"),CONCATENATE("R5C",' RIESGOS DE GESTION'!#REF!),"")</f>
        <v>#REF!</v>
      </c>
      <c r="AG20" s="27" t="e">
        <f>IF(AND(' RIESGOS DE GESTION'!#REF!="Alta",' RIESGOS DE GESTION'!#REF!="Mayor"),CONCATENATE("R5C",' RIESGOS DE GESTION'!#REF!),"")</f>
        <v>#REF!</v>
      </c>
      <c r="AH20" s="28" t="e">
        <f>IF(AND(' RIESGOS DE GESTION'!#REF!="Alta",' RIESGOS DE GESTION'!#REF!="Catastrófico"),CONCATENATE("R5C",' RIESGOS DE GESTION'!#REF!),"")</f>
        <v>#REF!</v>
      </c>
      <c r="AI20" s="29" t="e">
        <f>IF(AND(' RIESGOS DE GESTION'!#REF!="Alta",' RIESGOS DE GESTION'!#REF!="Catastrófico"),CONCATENATE("R5C",' RIESGOS DE GESTION'!#REF!),"")</f>
        <v>#REF!</v>
      </c>
      <c r="AJ20" s="29" t="e">
        <f>IF(AND(' RIESGOS DE GESTION'!#REF!="Alta",' RIESGOS DE GESTION'!#REF!="Catastrófico"),CONCATENATE("R5C",' RIESGOS DE GESTION'!#REF!),"")</f>
        <v>#REF!</v>
      </c>
      <c r="AK20" s="29" t="e">
        <f>IF(AND(' RIESGOS DE GESTION'!#REF!="Alta",' RIESGOS DE GESTION'!#REF!="Catastrófico"),CONCATENATE("R5C",' RIESGOS DE GESTION'!#REF!),"")</f>
        <v>#REF!</v>
      </c>
      <c r="AL20" s="29" t="e">
        <f>IF(AND(' RIESGOS DE GESTION'!#REF!="Alta",' RIESGOS DE GESTION'!#REF!="Catastrófico"),CONCATENATE("R5C",' RIESGOS DE GESTION'!#REF!),"")</f>
        <v>#REF!</v>
      </c>
      <c r="AM20" s="30" t="e">
        <f>IF(AND(' RIESGOS DE GESTION'!#REF!="Alta",' RIESGOS DE GESTION'!#REF!="Catastrófico"),CONCATENATE("R5C",' RIESGOS DE GESTION'!#REF!),"")</f>
        <v>#REF!</v>
      </c>
      <c r="AN20" s="56"/>
      <c r="AO20" s="465"/>
      <c r="AP20" s="466"/>
      <c r="AQ20" s="466"/>
      <c r="AR20" s="466"/>
      <c r="AS20" s="466"/>
      <c r="AT20" s="467"/>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row>
    <row r="21" spans="1:76" ht="15" customHeight="1" x14ac:dyDescent="0.25">
      <c r="A21" s="56"/>
      <c r="B21" s="376"/>
      <c r="C21" s="376"/>
      <c r="D21" s="377"/>
      <c r="E21" s="475"/>
      <c r="F21" s="474"/>
      <c r="G21" s="474"/>
      <c r="H21" s="474"/>
      <c r="I21" s="474"/>
      <c r="J21" s="40" t="e">
        <f>IF(AND(' RIESGOS DE GESTION'!#REF!="Alta",' RIESGOS DE GESTION'!#REF!="Leve"),CONCATENATE("R6C",' RIESGOS DE GESTION'!#REF!),"")</f>
        <v>#REF!</v>
      </c>
      <c r="K21" s="41" t="e">
        <f>IF(AND(' RIESGOS DE GESTION'!#REF!="Alta",' RIESGOS DE GESTION'!#REF!="Leve"),CONCATENATE("R6C",' RIESGOS DE GESTION'!#REF!),"")</f>
        <v>#REF!</v>
      </c>
      <c r="L21" s="41" t="e">
        <f>IF(AND(' RIESGOS DE GESTION'!#REF!="Alta",' RIESGOS DE GESTION'!#REF!="Leve"),CONCATENATE("R6C",' RIESGOS DE GESTION'!#REF!),"")</f>
        <v>#REF!</v>
      </c>
      <c r="M21" s="41" t="e">
        <f>IF(AND(' RIESGOS DE GESTION'!#REF!="Alta",' RIESGOS DE GESTION'!#REF!="Leve"),CONCATENATE("R6C",' RIESGOS DE GESTION'!#REF!),"")</f>
        <v>#REF!</v>
      </c>
      <c r="N21" s="41" t="e">
        <f>IF(AND(' RIESGOS DE GESTION'!#REF!="Alta",' RIESGOS DE GESTION'!#REF!="Leve"),CONCATENATE("R6C",' RIESGOS DE GESTION'!#REF!),"")</f>
        <v>#REF!</v>
      </c>
      <c r="O21" s="42" t="e">
        <f>IF(AND(' RIESGOS DE GESTION'!#REF!="Alta",' RIESGOS DE GESTION'!#REF!="Leve"),CONCATENATE("R6C",' RIESGOS DE GESTION'!#REF!),"")</f>
        <v>#REF!</v>
      </c>
      <c r="P21" s="40" t="e">
        <f>IF(AND(' RIESGOS DE GESTION'!#REF!="Alta",' RIESGOS DE GESTION'!#REF!="Menor"),CONCATENATE("R6C",' RIESGOS DE GESTION'!#REF!),"")</f>
        <v>#REF!</v>
      </c>
      <c r="Q21" s="41" t="e">
        <f>IF(AND(' RIESGOS DE GESTION'!#REF!="Alta",' RIESGOS DE GESTION'!#REF!="Menor"),CONCATENATE("R6C",' RIESGOS DE GESTION'!#REF!),"")</f>
        <v>#REF!</v>
      </c>
      <c r="R21" s="41" t="e">
        <f>IF(AND(' RIESGOS DE GESTION'!#REF!="Alta",' RIESGOS DE GESTION'!#REF!="Menor"),CONCATENATE("R6C",' RIESGOS DE GESTION'!#REF!),"")</f>
        <v>#REF!</v>
      </c>
      <c r="S21" s="41" t="e">
        <f>IF(AND(' RIESGOS DE GESTION'!#REF!="Alta",' RIESGOS DE GESTION'!#REF!="Menor"),CONCATENATE("R6C",' RIESGOS DE GESTION'!#REF!),"")</f>
        <v>#REF!</v>
      </c>
      <c r="T21" s="41" t="e">
        <f>IF(AND(' RIESGOS DE GESTION'!#REF!="Alta",' RIESGOS DE GESTION'!#REF!="Menor"),CONCATENATE("R6C",' RIESGOS DE GESTION'!#REF!),"")</f>
        <v>#REF!</v>
      </c>
      <c r="U21" s="42" t="e">
        <f>IF(AND(' RIESGOS DE GESTION'!#REF!="Alta",' RIESGOS DE GESTION'!#REF!="Menor"),CONCATENATE("R6C",' RIESGOS DE GESTION'!#REF!),"")</f>
        <v>#REF!</v>
      </c>
      <c r="V21" s="25" t="e">
        <f>IF(AND(' RIESGOS DE GESTION'!#REF!="Alta",' RIESGOS DE GESTION'!#REF!="Moderado"),CONCATENATE("R6C",' RIESGOS DE GESTION'!#REF!),"")</f>
        <v>#REF!</v>
      </c>
      <c r="W21" s="26" t="e">
        <f>IF(AND(' RIESGOS DE GESTION'!#REF!="Alta",' RIESGOS DE GESTION'!#REF!="Moderado"),CONCATENATE("R6C",' RIESGOS DE GESTION'!#REF!),"")</f>
        <v>#REF!</v>
      </c>
      <c r="X21" s="26" t="e">
        <f>IF(AND(' RIESGOS DE GESTION'!#REF!="Alta",' RIESGOS DE GESTION'!#REF!="Moderado"),CONCATENATE("R6C",' RIESGOS DE GESTION'!#REF!),"")</f>
        <v>#REF!</v>
      </c>
      <c r="Y21" s="26" t="e">
        <f>IF(AND(' RIESGOS DE GESTION'!#REF!="Alta",' RIESGOS DE GESTION'!#REF!="Moderado"),CONCATENATE("R6C",' RIESGOS DE GESTION'!#REF!),"")</f>
        <v>#REF!</v>
      </c>
      <c r="Z21" s="26" t="e">
        <f>IF(AND(' RIESGOS DE GESTION'!#REF!="Alta",' RIESGOS DE GESTION'!#REF!="Moderado"),CONCATENATE("R6C",' RIESGOS DE GESTION'!#REF!),"")</f>
        <v>#REF!</v>
      </c>
      <c r="AA21" s="27" t="e">
        <f>IF(AND(' RIESGOS DE GESTION'!#REF!="Alta",' RIESGOS DE GESTION'!#REF!="Moderado"),CONCATENATE("R6C",' RIESGOS DE GESTION'!#REF!),"")</f>
        <v>#REF!</v>
      </c>
      <c r="AB21" s="25" t="e">
        <f>IF(AND(' RIESGOS DE GESTION'!#REF!="Alta",' RIESGOS DE GESTION'!#REF!="Mayor"),CONCATENATE("R6C",' RIESGOS DE GESTION'!#REF!),"")</f>
        <v>#REF!</v>
      </c>
      <c r="AC21" s="26" t="e">
        <f>IF(AND(' RIESGOS DE GESTION'!#REF!="Alta",' RIESGOS DE GESTION'!#REF!="Mayor"),CONCATENATE("R6C",' RIESGOS DE GESTION'!#REF!),"")</f>
        <v>#REF!</v>
      </c>
      <c r="AD21" s="26" t="e">
        <f>IF(AND(' RIESGOS DE GESTION'!#REF!="Alta",' RIESGOS DE GESTION'!#REF!="Mayor"),CONCATENATE("R6C",' RIESGOS DE GESTION'!#REF!),"")</f>
        <v>#REF!</v>
      </c>
      <c r="AE21" s="26" t="e">
        <f>IF(AND(' RIESGOS DE GESTION'!#REF!="Alta",' RIESGOS DE GESTION'!#REF!="Mayor"),CONCATENATE("R6C",' RIESGOS DE GESTION'!#REF!),"")</f>
        <v>#REF!</v>
      </c>
      <c r="AF21" s="26" t="e">
        <f>IF(AND(' RIESGOS DE GESTION'!#REF!="Alta",' RIESGOS DE GESTION'!#REF!="Mayor"),CONCATENATE("R6C",' RIESGOS DE GESTION'!#REF!),"")</f>
        <v>#REF!</v>
      </c>
      <c r="AG21" s="27" t="e">
        <f>IF(AND(' RIESGOS DE GESTION'!#REF!="Alta",' RIESGOS DE GESTION'!#REF!="Mayor"),CONCATENATE("R6C",' RIESGOS DE GESTION'!#REF!),"")</f>
        <v>#REF!</v>
      </c>
      <c r="AH21" s="28" t="e">
        <f>IF(AND(' RIESGOS DE GESTION'!#REF!="Alta",' RIESGOS DE GESTION'!#REF!="Catastrófico"),CONCATENATE("R6C",' RIESGOS DE GESTION'!#REF!),"")</f>
        <v>#REF!</v>
      </c>
      <c r="AI21" s="29" t="e">
        <f>IF(AND(' RIESGOS DE GESTION'!#REF!="Alta",' RIESGOS DE GESTION'!#REF!="Catastrófico"),CONCATENATE("R6C",' RIESGOS DE GESTION'!#REF!),"")</f>
        <v>#REF!</v>
      </c>
      <c r="AJ21" s="29" t="e">
        <f>IF(AND(' RIESGOS DE GESTION'!#REF!="Alta",' RIESGOS DE GESTION'!#REF!="Catastrófico"),CONCATENATE("R6C",' RIESGOS DE GESTION'!#REF!),"")</f>
        <v>#REF!</v>
      </c>
      <c r="AK21" s="29" t="e">
        <f>IF(AND(' RIESGOS DE GESTION'!#REF!="Alta",' RIESGOS DE GESTION'!#REF!="Catastrófico"),CONCATENATE("R6C",' RIESGOS DE GESTION'!#REF!),"")</f>
        <v>#REF!</v>
      </c>
      <c r="AL21" s="29" t="e">
        <f>IF(AND(' RIESGOS DE GESTION'!#REF!="Alta",' RIESGOS DE GESTION'!#REF!="Catastrófico"),CONCATENATE("R6C",' RIESGOS DE GESTION'!#REF!),"")</f>
        <v>#REF!</v>
      </c>
      <c r="AM21" s="30" t="e">
        <f>IF(AND(' RIESGOS DE GESTION'!#REF!="Alta",' RIESGOS DE GESTION'!#REF!="Catastrófico"),CONCATENATE("R6C",' RIESGOS DE GESTION'!#REF!),"")</f>
        <v>#REF!</v>
      </c>
      <c r="AN21" s="56"/>
      <c r="AO21" s="465"/>
      <c r="AP21" s="466"/>
      <c r="AQ21" s="466"/>
      <c r="AR21" s="466"/>
      <c r="AS21" s="466"/>
      <c r="AT21" s="467"/>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row>
    <row r="22" spans="1:76" ht="15" customHeight="1" x14ac:dyDescent="0.25">
      <c r="A22" s="56"/>
      <c r="B22" s="376"/>
      <c r="C22" s="376"/>
      <c r="D22" s="377"/>
      <c r="E22" s="475"/>
      <c r="F22" s="474"/>
      <c r="G22" s="474"/>
      <c r="H22" s="474"/>
      <c r="I22" s="474"/>
      <c r="J22" s="40" t="e">
        <f>IF(AND(' RIESGOS DE GESTION'!#REF!="Alta",' RIESGOS DE GESTION'!#REF!="Leve"),CONCATENATE("R7C",' RIESGOS DE GESTION'!#REF!),"")</f>
        <v>#REF!</v>
      </c>
      <c r="K22" s="41" t="e">
        <f>IF(AND(' RIESGOS DE GESTION'!#REF!="Alta",' RIESGOS DE GESTION'!#REF!="Leve"),CONCATENATE("R7C",' RIESGOS DE GESTION'!#REF!),"")</f>
        <v>#REF!</v>
      </c>
      <c r="L22" s="41" t="e">
        <f>IF(AND(' RIESGOS DE GESTION'!#REF!="Alta",' RIESGOS DE GESTION'!#REF!="Leve"),CONCATENATE("R7C",' RIESGOS DE GESTION'!#REF!),"")</f>
        <v>#REF!</v>
      </c>
      <c r="M22" s="41" t="e">
        <f>IF(AND(' RIESGOS DE GESTION'!#REF!="Alta",' RIESGOS DE GESTION'!#REF!="Leve"),CONCATENATE("R7C",' RIESGOS DE GESTION'!#REF!),"")</f>
        <v>#REF!</v>
      </c>
      <c r="N22" s="41" t="e">
        <f>IF(AND(' RIESGOS DE GESTION'!#REF!="Alta",' RIESGOS DE GESTION'!#REF!="Leve"),CONCATENATE("R7C",' RIESGOS DE GESTION'!#REF!),"")</f>
        <v>#REF!</v>
      </c>
      <c r="O22" s="42" t="e">
        <f>IF(AND(' RIESGOS DE GESTION'!#REF!="Alta",' RIESGOS DE GESTION'!#REF!="Leve"),CONCATENATE("R7C",' RIESGOS DE GESTION'!#REF!),"")</f>
        <v>#REF!</v>
      </c>
      <c r="P22" s="40" t="e">
        <f>IF(AND(' RIESGOS DE GESTION'!#REF!="Alta",' RIESGOS DE GESTION'!#REF!="Menor"),CONCATENATE("R7C",' RIESGOS DE GESTION'!#REF!),"")</f>
        <v>#REF!</v>
      </c>
      <c r="Q22" s="41" t="e">
        <f>IF(AND(' RIESGOS DE GESTION'!#REF!="Alta",' RIESGOS DE GESTION'!#REF!="Menor"),CONCATENATE("R7C",' RIESGOS DE GESTION'!#REF!),"")</f>
        <v>#REF!</v>
      </c>
      <c r="R22" s="41" t="e">
        <f>IF(AND(' RIESGOS DE GESTION'!#REF!="Alta",' RIESGOS DE GESTION'!#REF!="Menor"),CONCATENATE("R7C",' RIESGOS DE GESTION'!#REF!),"")</f>
        <v>#REF!</v>
      </c>
      <c r="S22" s="41" t="e">
        <f>IF(AND(' RIESGOS DE GESTION'!#REF!="Alta",' RIESGOS DE GESTION'!#REF!="Menor"),CONCATENATE("R7C",' RIESGOS DE GESTION'!#REF!),"")</f>
        <v>#REF!</v>
      </c>
      <c r="T22" s="41" t="e">
        <f>IF(AND(' RIESGOS DE GESTION'!#REF!="Alta",' RIESGOS DE GESTION'!#REF!="Menor"),CONCATENATE("R7C",' RIESGOS DE GESTION'!#REF!),"")</f>
        <v>#REF!</v>
      </c>
      <c r="U22" s="42" t="e">
        <f>IF(AND(' RIESGOS DE GESTION'!#REF!="Alta",' RIESGOS DE GESTION'!#REF!="Menor"),CONCATENATE("R7C",' RIESGOS DE GESTION'!#REF!),"")</f>
        <v>#REF!</v>
      </c>
      <c r="V22" s="25" t="e">
        <f>IF(AND(' RIESGOS DE GESTION'!#REF!="Alta",' RIESGOS DE GESTION'!#REF!="Moderado"),CONCATENATE("R7C",' RIESGOS DE GESTION'!#REF!),"")</f>
        <v>#REF!</v>
      </c>
      <c r="W22" s="26" t="e">
        <f>IF(AND(' RIESGOS DE GESTION'!#REF!="Alta",' RIESGOS DE GESTION'!#REF!="Moderado"),CONCATENATE("R7C",' RIESGOS DE GESTION'!#REF!),"")</f>
        <v>#REF!</v>
      </c>
      <c r="X22" s="26" t="e">
        <f>IF(AND(' RIESGOS DE GESTION'!#REF!="Alta",' RIESGOS DE GESTION'!#REF!="Moderado"),CONCATENATE("R7C",' RIESGOS DE GESTION'!#REF!),"")</f>
        <v>#REF!</v>
      </c>
      <c r="Y22" s="26" t="e">
        <f>IF(AND(' RIESGOS DE GESTION'!#REF!="Alta",' RIESGOS DE GESTION'!#REF!="Moderado"),CONCATENATE("R7C",' RIESGOS DE GESTION'!#REF!),"")</f>
        <v>#REF!</v>
      </c>
      <c r="Z22" s="26" t="e">
        <f>IF(AND(' RIESGOS DE GESTION'!#REF!="Alta",' RIESGOS DE GESTION'!#REF!="Moderado"),CONCATENATE("R7C",' RIESGOS DE GESTION'!#REF!),"")</f>
        <v>#REF!</v>
      </c>
      <c r="AA22" s="27" t="e">
        <f>IF(AND(' RIESGOS DE GESTION'!#REF!="Alta",' RIESGOS DE GESTION'!#REF!="Moderado"),CONCATENATE("R7C",' RIESGOS DE GESTION'!#REF!),"")</f>
        <v>#REF!</v>
      </c>
      <c r="AB22" s="25" t="e">
        <f>IF(AND(' RIESGOS DE GESTION'!#REF!="Alta",' RIESGOS DE GESTION'!#REF!="Mayor"),CONCATENATE("R7C",' RIESGOS DE GESTION'!#REF!),"")</f>
        <v>#REF!</v>
      </c>
      <c r="AC22" s="26" t="e">
        <f>IF(AND(' RIESGOS DE GESTION'!#REF!="Alta",' RIESGOS DE GESTION'!#REF!="Mayor"),CONCATENATE("R7C",' RIESGOS DE GESTION'!#REF!),"")</f>
        <v>#REF!</v>
      </c>
      <c r="AD22" s="26" t="e">
        <f>IF(AND(' RIESGOS DE GESTION'!#REF!="Alta",' RIESGOS DE GESTION'!#REF!="Mayor"),CONCATENATE("R7C",' RIESGOS DE GESTION'!#REF!),"")</f>
        <v>#REF!</v>
      </c>
      <c r="AE22" s="26" t="e">
        <f>IF(AND(' RIESGOS DE GESTION'!#REF!="Alta",' RIESGOS DE GESTION'!#REF!="Mayor"),CONCATENATE("R7C",' RIESGOS DE GESTION'!#REF!),"")</f>
        <v>#REF!</v>
      </c>
      <c r="AF22" s="26" t="e">
        <f>IF(AND(' RIESGOS DE GESTION'!#REF!="Alta",' RIESGOS DE GESTION'!#REF!="Mayor"),CONCATENATE("R7C",' RIESGOS DE GESTION'!#REF!),"")</f>
        <v>#REF!</v>
      </c>
      <c r="AG22" s="27" t="e">
        <f>IF(AND(' RIESGOS DE GESTION'!#REF!="Alta",' RIESGOS DE GESTION'!#REF!="Mayor"),CONCATENATE("R7C",' RIESGOS DE GESTION'!#REF!),"")</f>
        <v>#REF!</v>
      </c>
      <c r="AH22" s="28" t="e">
        <f>IF(AND(' RIESGOS DE GESTION'!#REF!="Alta",' RIESGOS DE GESTION'!#REF!="Catastrófico"),CONCATENATE("R7C",' RIESGOS DE GESTION'!#REF!),"")</f>
        <v>#REF!</v>
      </c>
      <c r="AI22" s="29" t="e">
        <f>IF(AND(' RIESGOS DE GESTION'!#REF!="Alta",' RIESGOS DE GESTION'!#REF!="Catastrófico"),CONCATENATE("R7C",' RIESGOS DE GESTION'!#REF!),"")</f>
        <v>#REF!</v>
      </c>
      <c r="AJ22" s="29" t="e">
        <f>IF(AND(' RIESGOS DE GESTION'!#REF!="Alta",' RIESGOS DE GESTION'!#REF!="Catastrófico"),CONCATENATE("R7C",' RIESGOS DE GESTION'!#REF!),"")</f>
        <v>#REF!</v>
      </c>
      <c r="AK22" s="29" t="e">
        <f>IF(AND(' RIESGOS DE GESTION'!#REF!="Alta",' RIESGOS DE GESTION'!#REF!="Catastrófico"),CONCATENATE("R7C",' RIESGOS DE GESTION'!#REF!),"")</f>
        <v>#REF!</v>
      </c>
      <c r="AL22" s="29" t="e">
        <f>IF(AND(' RIESGOS DE GESTION'!#REF!="Alta",' RIESGOS DE GESTION'!#REF!="Catastrófico"),CONCATENATE("R7C",' RIESGOS DE GESTION'!#REF!),"")</f>
        <v>#REF!</v>
      </c>
      <c r="AM22" s="30" t="e">
        <f>IF(AND(' RIESGOS DE GESTION'!#REF!="Alta",' RIESGOS DE GESTION'!#REF!="Catastrófico"),CONCATENATE("R7C",' RIESGOS DE GESTION'!#REF!),"")</f>
        <v>#REF!</v>
      </c>
      <c r="AN22" s="56"/>
      <c r="AO22" s="465"/>
      <c r="AP22" s="466"/>
      <c r="AQ22" s="466"/>
      <c r="AR22" s="466"/>
      <c r="AS22" s="466"/>
      <c r="AT22" s="467"/>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row>
    <row r="23" spans="1:76" ht="15" customHeight="1" x14ac:dyDescent="0.25">
      <c r="A23" s="56"/>
      <c r="B23" s="376"/>
      <c r="C23" s="376"/>
      <c r="D23" s="377"/>
      <c r="E23" s="475"/>
      <c r="F23" s="474"/>
      <c r="G23" s="474"/>
      <c r="H23" s="474"/>
      <c r="I23" s="474"/>
      <c r="J23" s="40" t="e">
        <f>IF(AND(' RIESGOS DE GESTION'!#REF!="Alta",' RIESGOS DE GESTION'!#REF!="Leve"),CONCATENATE("R8C",' RIESGOS DE GESTION'!#REF!),"")</f>
        <v>#REF!</v>
      </c>
      <c r="K23" s="41" t="e">
        <f>IF(AND(' RIESGOS DE GESTION'!#REF!="Alta",' RIESGOS DE GESTION'!#REF!="Leve"),CONCATENATE("R8C",' RIESGOS DE GESTION'!#REF!),"")</f>
        <v>#REF!</v>
      </c>
      <c r="L23" s="41" t="e">
        <f>IF(AND(' RIESGOS DE GESTION'!#REF!="Alta",' RIESGOS DE GESTION'!#REF!="Leve"),CONCATENATE("R8C",' RIESGOS DE GESTION'!#REF!),"")</f>
        <v>#REF!</v>
      </c>
      <c r="M23" s="41" t="e">
        <f>IF(AND(' RIESGOS DE GESTION'!#REF!="Alta",' RIESGOS DE GESTION'!#REF!="Leve"),CONCATENATE("R8C",' RIESGOS DE GESTION'!#REF!),"")</f>
        <v>#REF!</v>
      </c>
      <c r="N23" s="41" t="e">
        <f>IF(AND(' RIESGOS DE GESTION'!#REF!="Alta",' RIESGOS DE GESTION'!#REF!="Leve"),CONCATENATE("R8C",' RIESGOS DE GESTION'!#REF!),"")</f>
        <v>#REF!</v>
      </c>
      <c r="O23" s="42" t="e">
        <f>IF(AND(' RIESGOS DE GESTION'!#REF!="Alta",' RIESGOS DE GESTION'!#REF!="Leve"),CONCATENATE("R8C",' RIESGOS DE GESTION'!#REF!),"")</f>
        <v>#REF!</v>
      </c>
      <c r="P23" s="40" t="e">
        <f>IF(AND(' RIESGOS DE GESTION'!#REF!="Alta",' RIESGOS DE GESTION'!#REF!="Menor"),CONCATENATE("R8C",' RIESGOS DE GESTION'!#REF!),"")</f>
        <v>#REF!</v>
      </c>
      <c r="Q23" s="41" t="e">
        <f>IF(AND(' RIESGOS DE GESTION'!#REF!="Alta",' RIESGOS DE GESTION'!#REF!="Menor"),CONCATENATE("R8C",' RIESGOS DE GESTION'!#REF!),"")</f>
        <v>#REF!</v>
      </c>
      <c r="R23" s="41" t="e">
        <f>IF(AND(' RIESGOS DE GESTION'!#REF!="Alta",' RIESGOS DE GESTION'!#REF!="Menor"),CONCATENATE("R8C",' RIESGOS DE GESTION'!#REF!),"")</f>
        <v>#REF!</v>
      </c>
      <c r="S23" s="41" t="e">
        <f>IF(AND(' RIESGOS DE GESTION'!#REF!="Alta",' RIESGOS DE GESTION'!#REF!="Menor"),CONCATENATE("R8C",' RIESGOS DE GESTION'!#REF!),"")</f>
        <v>#REF!</v>
      </c>
      <c r="T23" s="41" t="e">
        <f>IF(AND(' RIESGOS DE GESTION'!#REF!="Alta",' RIESGOS DE GESTION'!#REF!="Menor"),CONCATENATE("R8C",' RIESGOS DE GESTION'!#REF!),"")</f>
        <v>#REF!</v>
      </c>
      <c r="U23" s="42" t="e">
        <f>IF(AND(' RIESGOS DE GESTION'!#REF!="Alta",' RIESGOS DE GESTION'!#REF!="Menor"),CONCATENATE("R8C",' RIESGOS DE GESTION'!#REF!),"")</f>
        <v>#REF!</v>
      </c>
      <c r="V23" s="25" t="e">
        <f>IF(AND(' RIESGOS DE GESTION'!#REF!="Alta",' RIESGOS DE GESTION'!#REF!="Moderado"),CONCATENATE("R8C",' RIESGOS DE GESTION'!#REF!),"")</f>
        <v>#REF!</v>
      </c>
      <c r="W23" s="26" t="e">
        <f>IF(AND(' RIESGOS DE GESTION'!#REF!="Alta",' RIESGOS DE GESTION'!#REF!="Moderado"),CONCATENATE("R8C",' RIESGOS DE GESTION'!#REF!),"")</f>
        <v>#REF!</v>
      </c>
      <c r="X23" s="26" t="e">
        <f>IF(AND(' RIESGOS DE GESTION'!#REF!="Alta",' RIESGOS DE GESTION'!#REF!="Moderado"),CONCATENATE("R8C",' RIESGOS DE GESTION'!#REF!),"")</f>
        <v>#REF!</v>
      </c>
      <c r="Y23" s="26" t="e">
        <f>IF(AND(' RIESGOS DE GESTION'!#REF!="Alta",' RIESGOS DE GESTION'!#REF!="Moderado"),CONCATENATE("R8C",' RIESGOS DE GESTION'!#REF!),"")</f>
        <v>#REF!</v>
      </c>
      <c r="Z23" s="26" t="e">
        <f>IF(AND(' RIESGOS DE GESTION'!#REF!="Alta",' RIESGOS DE GESTION'!#REF!="Moderado"),CONCATENATE("R8C",' RIESGOS DE GESTION'!#REF!),"")</f>
        <v>#REF!</v>
      </c>
      <c r="AA23" s="27" t="e">
        <f>IF(AND(' RIESGOS DE GESTION'!#REF!="Alta",' RIESGOS DE GESTION'!#REF!="Moderado"),CONCATENATE("R8C",' RIESGOS DE GESTION'!#REF!),"")</f>
        <v>#REF!</v>
      </c>
      <c r="AB23" s="25" t="e">
        <f>IF(AND(' RIESGOS DE GESTION'!#REF!="Alta",' RIESGOS DE GESTION'!#REF!="Mayor"),CONCATENATE("R8C",' RIESGOS DE GESTION'!#REF!),"")</f>
        <v>#REF!</v>
      </c>
      <c r="AC23" s="26" t="e">
        <f>IF(AND(' RIESGOS DE GESTION'!#REF!="Alta",' RIESGOS DE GESTION'!#REF!="Mayor"),CONCATENATE("R8C",' RIESGOS DE GESTION'!#REF!),"")</f>
        <v>#REF!</v>
      </c>
      <c r="AD23" s="26" t="e">
        <f>IF(AND(' RIESGOS DE GESTION'!#REF!="Alta",' RIESGOS DE GESTION'!#REF!="Mayor"),CONCATENATE("R8C",' RIESGOS DE GESTION'!#REF!),"")</f>
        <v>#REF!</v>
      </c>
      <c r="AE23" s="26" t="e">
        <f>IF(AND(' RIESGOS DE GESTION'!#REF!="Alta",' RIESGOS DE GESTION'!#REF!="Mayor"),CONCATENATE("R8C",' RIESGOS DE GESTION'!#REF!),"")</f>
        <v>#REF!</v>
      </c>
      <c r="AF23" s="26" t="e">
        <f>IF(AND(' RIESGOS DE GESTION'!#REF!="Alta",' RIESGOS DE GESTION'!#REF!="Mayor"),CONCATENATE("R8C",' RIESGOS DE GESTION'!#REF!),"")</f>
        <v>#REF!</v>
      </c>
      <c r="AG23" s="27" t="e">
        <f>IF(AND(' RIESGOS DE GESTION'!#REF!="Alta",' RIESGOS DE GESTION'!#REF!="Mayor"),CONCATENATE("R8C",' RIESGOS DE GESTION'!#REF!),"")</f>
        <v>#REF!</v>
      </c>
      <c r="AH23" s="28" t="e">
        <f>IF(AND(' RIESGOS DE GESTION'!#REF!="Alta",' RIESGOS DE GESTION'!#REF!="Catastrófico"),CONCATENATE("R8C",' RIESGOS DE GESTION'!#REF!),"")</f>
        <v>#REF!</v>
      </c>
      <c r="AI23" s="29" t="e">
        <f>IF(AND(' RIESGOS DE GESTION'!#REF!="Alta",' RIESGOS DE GESTION'!#REF!="Catastrófico"),CONCATENATE("R8C",' RIESGOS DE GESTION'!#REF!),"")</f>
        <v>#REF!</v>
      </c>
      <c r="AJ23" s="29" t="e">
        <f>IF(AND(' RIESGOS DE GESTION'!#REF!="Alta",' RIESGOS DE GESTION'!#REF!="Catastrófico"),CONCATENATE("R8C",' RIESGOS DE GESTION'!#REF!),"")</f>
        <v>#REF!</v>
      </c>
      <c r="AK23" s="29" t="e">
        <f>IF(AND(' RIESGOS DE GESTION'!#REF!="Alta",' RIESGOS DE GESTION'!#REF!="Catastrófico"),CONCATENATE("R8C",' RIESGOS DE GESTION'!#REF!),"")</f>
        <v>#REF!</v>
      </c>
      <c r="AL23" s="29" t="e">
        <f>IF(AND(' RIESGOS DE GESTION'!#REF!="Alta",' RIESGOS DE GESTION'!#REF!="Catastrófico"),CONCATENATE("R8C",' RIESGOS DE GESTION'!#REF!),"")</f>
        <v>#REF!</v>
      </c>
      <c r="AM23" s="30" t="e">
        <f>IF(AND(' RIESGOS DE GESTION'!#REF!="Alta",' RIESGOS DE GESTION'!#REF!="Catastrófico"),CONCATENATE("R8C",' RIESGOS DE GESTION'!#REF!),"")</f>
        <v>#REF!</v>
      </c>
      <c r="AN23" s="56"/>
      <c r="AO23" s="465"/>
      <c r="AP23" s="466"/>
      <c r="AQ23" s="466"/>
      <c r="AR23" s="466"/>
      <c r="AS23" s="466"/>
      <c r="AT23" s="467"/>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row>
    <row r="24" spans="1:76" ht="15" customHeight="1" x14ac:dyDescent="0.25">
      <c r="A24" s="56"/>
      <c r="B24" s="376"/>
      <c r="C24" s="376"/>
      <c r="D24" s="377"/>
      <c r="E24" s="475"/>
      <c r="F24" s="474"/>
      <c r="G24" s="474"/>
      <c r="H24" s="474"/>
      <c r="I24" s="474"/>
      <c r="J24" s="40" t="e">
        <f>IF(AND(' RIESGOS DE GESTION'!#REF!="Alta",' RIESGOS DE GESTION'!#REF!="Leve"),CONCATENATE("R9C",' RIESGOS DE GESTION'!#REF!),"")</f>
        <v>#REF!</v>
      </c>
      <c r="K24" s="41" t="e">
        <f>IF(AND(' RIESGOS DE GESTION'!#REF!="Alta",' RIESGOS DE GESTION'!#REF!="Leve"),CONCATENATE("R9C",' RIESGOS DE GESTION'!#REF!),"")</f>
        <v>#REF!</v>
      </c>
      <c r="L24" s="41" t="e">
        <f>IF(AND(' RIESGOS DE GESTION'!#REF!="Alta",' RIESGOS DE GESTION'!#REF!="Leve"),CONCATENATE("R9C",' RIESGOS DE GESTION'!#REF!),"")</f>
        <v>#REF!</v>
      </c>
      <c r="M24" s="41" t="e">
        <f>IF(AND(' RIESGOS DE GESTION'!#REF!="Alta",' RIESGOS DE GESTION'!#REF!="Leve"),CONCATENATE("R9C",' RIESGOS DE GESTION'!#REF!),"")</f>
        <v>#REF!</v>
      </c>
      <c r="N24" s="41" t="e">
        <f>IF(AND(' RIESGOS DE GESTION'!#REF!="Alta",' RIESGOS DE GESTION'!#REF!="Leve"),CONCATENATE("R9C",' RIESGOS DE GESTION'!#REF!),"")</f>
        <v>#REF!</v>
      </c>
      <c r="O24" s="42" t="e">
        <f>IF(AND(' RIESGOS DE GESTION'!#REF!="Alta",' RIESGOS DE GESTION'!#REF!="Leve"),CONCATENATE("R9C",' RIESGOS DE GESTION'!#REF!),"")</f>
        <v>#REF!</v>
      </c>
      <c r="P24" s="40" t="e">
        <f>IF(AND(' RIESGOS DE GESTION'!#REF!="Alta",' RIESGOS DE GESTION'!#REF!="Menor"),CONCATENATE("R9C",' RIESGOS DE GESTION'!#REF!),"")</f>
        <v>#REF!</v>
      </c>
      <c r="Q24" s="41" t="e">
        <f>IF(AND(' RIESGOS DE GESTION'!#REF!="Alta",' RIESGOS DE GESTION'!#REF!="Menor"),CONCATENATE("R9C",' RIESGOS DE GESTION'!#REF!),"")</f>
        <v>#REF!</v>
      </c>
      <c r="R24" s="41" t="e">
        <f>IF(AND(' RIESGOS DE GESTION'!#REF!="Alta",' RIESGOS DE GESTION'!#REF!="Menor"),CONCATENATE("R9C",' RIESGOS DE GESTION'!#REF!),"")</f>
        <v>#REF!</v>
      </c>
      <c r="S24" s="41" t="e">
        <f>IF(AND(' RIESGOS DE GESTION'!#REF!="Alta",' RIESGOS DE GESTION'!#REF!="Menor"),CONCATENATE("R9C",' RIESGOS DE GESTION'!#REF!),"")</f>
        <v>#REF!</v>
      </c>
      <c r="T24" s="41" t="e">
        <f>IF(AND(' RIESGOS DE GESTION'!#REF!="Alta",' RIESGOS DE GESTION'!#REF!="Menor"),CONCATENATE("R9C",' RIESGOS DE GESTION'!#REF!),"")</f>
        <v>#REF!</v>
      </c>
      <c r="U24" s="42" t="e">
        <f>IF(AND(' RIESGOS DE GESTION'!#REF!="Alta",' RIESGOS DE GESTION'!#REF!="Menor"),CONCATENATE("R9C",' RIESGOS DE GESTION'!#REF!),"")</f>
        <v>#REF!</v>
      </c>
      <c r="V24" s="25" t="e">
        <f>IF(AND(' RIESGOS DE GESTION'!#REF!="Alta",' RIESGOS DE GESTION'!#REF!="Moderado"),CONCATENATE("R9C",' RIESGOS DE GESTION'!#REF!),"")</f>
        <v>#REF!</v>
      </c>
      <c r="W24" s="26" t="e">
        <f>IF(AND(' RIESGOS DE GESTION'!#REF!="Alta",' RIESGOS DE GESTION'!#REF!="Moderado"),CONCATENATE("R9C",' RIESGOS DE GESTION'!#REF!),"")</f>
        <v>#REF!</v>
      </c>
      <c r="X24" s="26" t="e">
        <f>IF(AND(' RIESGOS DE GESTION'!#REF!="Alta",' RIESGOS DE GESTION'!#REF!="Moderado"),CONCATENATE("R9C",' RIESGOS DE GESTION'!#REF!),"")</f>
        <v>#REF!</v>
      </c>
      <c r="Y24" s="26" t="e">
        <f>IF(AND(' RIESGOS DE GESTION'!#REF!="Alta",' RIESGOS DE GESTION'!#REF!="Moderado"),CONCATENATE("R9C",' RIESGOS DE GESTION'!#REF!),"")</f>
        <v>#REF!</v>
      </c>
      <c r="Z24" s="26" t="e">
        <f>IF(AND(' RIESGOS DE GESTION'!#REF!="Alta",' RIESGOS DE GESTION'!#REF!="Moderado"),CONCATENATE("R9C",' RIESGOS DE GESTION'!#REF!),"")</f>
        <v>#REF!</v>
      </c>
      <c r="AA24" s="27" t="e">
        <f>IF(AND(' RIESGOS DE GESTION'!#REF!="Alta",' RIESGOS DE GESTION'!#REF!="Moderado"),CONCATENATE("R9C",' RIESGOS DE GESTION'!#REF!),"")</f>
        <v>#REF!</v>
      </c>
      <c r="AB24" s="25" t="e">
        <f>IF(AND(' RIESGOS DE GESTION'!#REF!="Alta",' RIESGOS DE GESTION'!#REF!="Mayor"),CONCATENATE("R9C",' RIESGOS DE GESTION'!#REF!),"")</f>
        <v>#REF!</v>
      </c>
      <c r="AC24" s="26" t="e">
        <f>IF(AND(' RIESGOS DE GESTION'!#REF!="Alta",' RIESGOS DE GESTION'!#REF!="Mayor"),CONCATENATE("R9C",' RIESGOS DE GESTION'!#REF!),"")</f>
        <v>#REF!</v>
      </c>
      <c r="AD24" s="26" t="e">
        <f>IF(AND(' RIESGOS DE GESTION'!#REF!="Alta",' RIESGOS DE GESTION'!#REF!="Mayor"),CONCATENATE("R9C",' RIESGOS DE GESTION'!#REF!),"")</f>
        <v>#REF!</v>
      </c>
      <c r="AE24" s="26" t="e">
        <f>IF(AND(' RIESGOS DE GESTION'!#REF!="Alta",' RIESGOS DE GESTION'!#REF!="Mayor"),CONCATENATE("R9C",' RIESGOS DE GESTION'!#REF!),"")</f>
        <v>#REF!</v>
      </c>
      <c r="AF24" s="26" t="e">
        <f>IF(AND(' RIESGOS DE GESTION'!#REF!="Alta",' RIESGOS DE GESTION'!#REF!="Mayor"),CONCATENATE("R9C",' RIESGOS DE GESTION'!#REF!),"")</f>
        <v>#REF!</v>
      </c>
      <c r="AG24" s="27" t="e">
        <f>IF(AND(' RIESGOS DE GESTION'!#REF!="Alta",' RIESGOS DE GESTION'!#REF!="Mayor"),CONCATENATE("R9C",' RIESGOS DE GESTION'!#REF!),"")</f>
        <v>#REF!</v>
      </c>
      <c r="AH24" s="28" t="e">
        <f>IF(AND(' RIESGOS DE GESTION'!#REF!="Alta",' RIESGOS DE GESTION'!#REF!="Catastrófico"),CONCATENATE("R9C",' RIESGOS DE GESTION'!#REF!),"")</f>
        <v>#REF!</v>
      </c>
      <c r="AI24" s="29" t="e">
        <f>IF(AND(' RIESGOS DE GESTION'!#REF!="Alta",' RIESGOS DE GESTION'!#REF!="Catastrófico"),CONCATENATE("R9C",' RIESGOS DE GESTION'!#REF!),"")</f>
        <v>#REF!</v>
      </c>
      <c r="AJ24" s="29" t="e">
        <f>IF(AND(' RIESGOS DE GESTION'!#REF!="Alta",' RIESGOS DE GESTION'!#REF!="Catastrófico"),CONCATENATE("R9C",' RIESGOS DE GESTION'!#REF!),"")</f>
        <v>#REF!</v>
      </c>
      <c r="AK24" s="29" t="e">
        <f>IF(AND(' RIESGOS DE GESTION'!#REF!="Alta",' RIESGOS DE GESTION'!#REF!="Catastrófico"),CONCATENATE("R9C",' RIESGOS DE GESTION'!#REF!),"")</f>
        <v>#REF!</v>
      </c>
      <c r="AL24" s="29" t="e">
        <f>IF(AND(' RIESGOS DE GESTION'!#REF!="Alta",' RIESGOS DE GESTION'!#REF!="Catastrófico"),CONCATENATE("R9C",' RIESGOS DE GESTION'!#REF!),"")</f>
        <v>#REF!</v>
      </c>
      <c r="AM24" s="30" t="e">
        <f>IF(AND(' RIESGOS DE GESTION'!#REF!="Alta",' RIESGOS DE GESTION'!#REF!="Catastrófico"),CONCATENATE("R9C",' RIESGOS DE GESTION'!#REF!),"")</f>
        <v>#REF!</v>
      </c>
      <c r="AN24" s="56"/>
      <c r="AO24" s="465"/>
      <c r="AP24" s="466"/>
      <c r="AQ24" s="466"/>
      <c r="AR24" s="466"/>
      <c r="AS24" s="466"/>
      <c r="AT24" s="467"/>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row>
    <row r="25" spans="1:76" ht="15.75" customHeight="1" thickBot="1" x14ac:dyDescent="0.3">
      <c r="A25" s="56"/>
      <c r="B25" s="376"/>
      <c r="C25" s="376"/>
      <c r="D25" s="377"/>
      <c r="E25" s="476"/>
      <c r="F25" s="477"/>
      <c r="G25" s="477"/>
      <c r="H25" s="477"/>
      <c r="I25" s="477"/>
      <c r="J25" s="43" t="e">
        <f>IF(AND(' RIESGOS DE GESTION'!#REF!="Alta",' RIESGOS DE GESTION'!#REF!="Leve"),CONCATENATE("R10C",' RIESGOS DE GESTION'!#REF!),"")</f>
        <v>#REF!</v>
      </c>
      <c r="K25" s="44" t="e">
        <f>IF(AND(' RIESGOS DE GESTION'!#REF!="Alta",' RIESGOS DE GESTION'!#REF!="Leve"),CONCATENATE("R10C",' RIESGOS DE GESTION'!#REF!),"")</f>
        <v>#REF!</v>
      </c>
      <c r="L25" s="44" t="e">
        <f>IF(AND(' RIESGOS DE GESTION'!#REF!="Alta",' RIESGOS DE GESTION'!#REF!="Leve"),CONCATENATE("R10C",' RIESGOS DE GESTION'!#REF!),"")</f>
        <v>#REF!</v>
      </c>
      <c r="M25" s="44" t="e">
        <f>IF(AND(' RIESGOS DE GESTION'!#REF!="Alta",' RIESGOS DE GESTION'!#REF!="Leve"),CONCATENATE("R10C",' RIESGOS DE GESTION'!#REF!),"")</f>
        <v>#REF!</v>
      </c>
      <c r="N25" s="44" t="e">
        <f>IF(AND(' RIESGOS DE GESTION'!#REF!="Alta",' RIESGOS DE GESTION'!#REF!="Leve"),CONCATENATE("R10C",' RIESGOS DE GESTION'!#REF!),"")</f>
        <v>#REF!</v>
      </c>
      <c r="O25" s="45" t="e">
        <f>IF(AND(' RIESGOS DE GESTION'!#REF!="Alta",' RIESGOS DE GESTION'!#REF!="Leve"),CONCATENATE("R10C",' RIESGOS DE GESTION'!#REF!),"")</f>
        <v>#REF!</v>
      </c>
      <c r="P25" s="43" t="e">
        <f>IF(AND(' RIESGOS DE GESTION'!#REF!="Alta",' RIESGOS DE GESTION'!#REF!="Menor"),CONCATENATE("R10C",' RIESGOS DE GESTION'!#REF!),"")</f>
        <v>#REF!</v>
      </c>
      <c r="Q25" s="44" t="e">
        <f>IF(AND(' RIESGOS DE GESTION'!#REF!="Alta",' RIESGOS DE GESTION'!#REF!="Menor"),CONCATENATE("R10C",' RIESGOS DE GESTION'!#REF!),"")</f>
        <v>#REF!</v>
      </c>
      <c r="R25" s="44" t="e">
        <f>IF(AND(' RIESGOS DE GESTION'!#REF!="Alta",' RIESGOS DE GESTION'!#REF!="Menor"),CONCATENATE("R10C",' RIESGOS DE GESTION'!#REF!),"")</f>
        <v>#REF!</v>
      </c>
      <c r="S25" s="44" t="e">
        <f>IF(AND(' RIESGOS DE GESTION'!#REF!="Alta",' RIESGOS DE GESTION'!#REF!="Menor"),CONCATENATE("R10C",' RIESGOS DE GESTION'!#REF!),"")</f>
        <v>#REF!</v>
      </c>
      <c r="T25" s="44" t="e">
        <f>IF(AND(' RIESGOS DE GESTION'!#REF!="Alta",' RIESGOS DE GESTION'!#REF!="Menor"),CONCATENATE("R10C",' RIESGOS DE GESTION'!#REF!),"")</f>
        <v>#REF!</v>
      </c>
      <c r="U25" s="45" t="e">
        <f>IF(AND(' RIESGOS DE GESTION'!#REF!="Alta",' RIESGOS DE GESTION'!#REF!="Menor"),CONCATENATE("R10C",' RIESGOS DE GESTION'!#REF!),"")</f>
        <v>#REF!</v>
      </c>
      <c r="V25" s="31" t="e">
        <f>IF(AND(' RIESGOS DE GESTION'!#REF!="Alta",' RIESGOS DE GESTION'!#REF!="Moderado"),CONCATENATE("R10C",' RIESGOS DE GESTION'!#REF!),"")</f>
        <v>#REF!</v>
      </c>
      <c r="W25" s="32" t="e">
        <f>IF(AND(' RIESGOS DE GESTION'!#REF!="Alta",' RIESGOS DE GESTION'!#REF!="Moderado"),CONCATENATE("R10C",' RIESGOS DE GESTION'!#REF!),"")</f>
        <v>#REF!</v>
      </c>
      <c r="X25" s="32" t="e">
        <f>IF(AND(' RIESGOS DE GESTION'!#REF!="Alta",' RIESGOS DE GESTION'!#REF!="Moderado"),CONCATENATE("R10C",' RIESGOS DE GESTION'!#REF!),"")</f>
        <v>#REF!</v>
      </c>
      <c r="Y25" s="32" t="e">
        <f>IF(AND(' RIESGOS DE GESTION'!#REF!="Alta",' RIESGOS DE GESTION'!#REF!="Moderado"),CONCATENATE("R10C",' RIESGOS DE GESTION'!#REF!),"")</f>
        <v>#REF!</v>
      </c>
      <c r="Z25" s="32" t="e">
        <f>IF(AND(' RIESGOS DE GESTION'!#REF!="Alta",' RIESGOS DE GESTION'!#REF!="Moderado"),CONCATENATE("R10C",' RIESGOS DE GESTION'!#REF!),"")</f>
        <v>#REF!</v>
      </c>
      <c r="AA25" s="33" t="e">
        <f>IF(AND(' RIESGOS DE GESTION'!#REF!="Alta",' RIESGOS DE GESTION'!#REF!="Moderado"),CONCATENATE("R10C",' RIESGOS DE GESTION'!#REF!),"")</f>
        <v>#REF!</v>
      </c>
      <c r="AB25" s="31" t="e">
        <f>IF(AND(' RIESGOS DE GESTION'!#REF!="Alta",' RIESGOS DE GESTION'!#REF!="Mayor"),CONCATENATE("R10C",' RIESGOS DE GESTION'!#REF!),"")</f>
        <v>#REF!</v>
      </c>
      <c r="AC25" s="32" t="e">
        <f>IF(AND(' RIESGOS DE GESTION'!#REF!="Alta",' RIESGOS DE GESTION'!#REF!="Mayor"),CONCATENATE("R10C",' RIESGOS DE GESTION'!#REF!),"")</f>
        <v>#REF!</v>
      </c>
      <c r="AD25" s="32" t="e">
        <f>IF(AND(' RIESGOS DE GESTION'!#REF!="Alta",' RIESGOS DE GESTION'!#REF!="Mayor"),CONCATENATE("R10C",' RIESGOS DE GESTION'!#REF!),"")</f>
        <v>#REF!</v>
      </c>
      <c r="AE25" s="32" t="e">
        <f>IF(AND(' RIESGOS DE GESTION'!#REF!="Alta",' RIESGOS DE GESTION'!#REF!="Mayor"),CONCATENATE("R10C",' RIESGOS DE GESTION'!#REF!),"")</f>
        <v>#REF!</v>
      </c>
      <c r="AF25" s="32" t="e">
        <f>IF(AND(' RIESGOS DE GESTION'!#REF!="Alta",' RIESGOS DE GESTION'!#REF!="Mayor"),CONCATENATE("R10C",' RIESGOS DE GESTION'!#REF!),"")</f>
        <v>#REF!</v>
      </c>
      <c r="AG25" s="33" t="e">
        <f>IF(AND(' RIESGOS DE GESTION'!#REF!="Alta",' RIESGOS DE GESTION'!#REF!="Mayor"),CONCATENATE("R10C",' RIESGOS DE GESTION'!#REF!),"")</f>
        <v>#REF!</v>
      </c>
      <c r="AH25" s="34" t="e">
        <f>IF(AND(' RIESGOS DE GESTION'!#REF!="Alta",' RIESGOS DE GESTION'!#REF!="Catastrófico"),CONCATENATE("R10C",' RIESGOS DE GESTION'!#REF!),"")</f>
        <v>#REF!</v>
      </c>
      <c r="AI25" s="35" t="e">
        <f>IF(AND(' RIESGOS DE GESTION'!#REF!="Alta",' RIESGOS DE GESTION'!#REF!="Catastrófico"),CONCATENATE("R10C",' RIESGOS DE GESTION'!#REF!),"")</f>
        <v>#REF!</v>
      </c>
      <c r="AJ25" s="35" t="e">
        <f>IF(AND(' RIESGOS DE GESTION'!#REF!="Alta",' RIESGOS DE GESTION'!#REF!="Catastrófico"),CONCATENATE("R10C",' RIESGOS DE GESTION'!#REF!),"")</f>
        <v>#REF!</v>
      </c>
      <c r="AK25" s="35" t="e">
        <f>IF(AND(' RIESGOS DE GESTION'!#REF!="Alta",' RIESGOS DE GESTION'!#REF!="Catastrófico"),CONCATENATE("R10C",' RIESGOS DE GESTION'!#REF!),"")</f>
        <v>#REF!</v>
      </c>
      <c r="AL25" s="35" t="e">
        <f>IF(AND(' RIESGOS DE GESTION'!#REF!="Alta",' RIESGOS DE GESTION'!#REF!="Catastrófico"),CONCATENATE("R10C",' RIESGOS DE GESTION'!#REF!),"")</f>
        <v>#REF!</v>
      </c>
      <c r="AM25" s="36" t="e">
        <f>IF(AND(' RIESGOS DE GESTION'!#REF!="Alta",' RIESGOS DE GESTION'!#REF!="Catastrófico"),CONCATENATE("R10C",' RIESGOS DE GESTION'!#REF!),"")</f>
        <v>#REF!</v>
      </c>
      <c r="AN25" s="56"/>
      <c r="AO25" s="468"/>
      <c r="AP25" s="469"/>
      <c r="AQ25" s="469"/>
      <c r="AR25" s="469"/>
      <c r="AS25" s="469"/>
      <c r="AT25" s="470"/>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row>
    <row r="26" spans="1:76" ht="15" customHeight="1" x14ac:dyDescent="0.25">
      <c r="A26" s="56"/>
      <c r="B26" s="376"/>
      <c r="C26" s="376"/>
      <c r="D26" s="377"/>
      <c r="E26" s="471" t="s">
        <v>377</v>
      </c>
      <c r="F26" s="472"/>
      <c r="G26" s="472"/>
      <c r="H26" s="472"/>
      <c r="I26" s="489"/>
      <c r="J26" s="37" t="e">
        <f>IF(AND(' RIESGOS DE GESTION'!#REF!="Media",' RIESGOS DE GESTION'!#REF!="Leve"),CONCATENATE("R1C",' RIESGOS DE GESTION'!#REF!),"")</f>
        <v>#REF!</v>
      </c>
      <c r="K26" s="38" t="e">
        <f>IF(AND(' RIESGOS DE GESTION'!#REF!="Media",' RIESGOS DE GESTION'!#REF!="Leve"),CONCATENATE("R1C",' RIESGOS DE GESTION'!#REF!),"")</f>
        <v>#REF!</v>
      </c>
      <c r="L26" s="38" t="e">
        <f>IF(AND(' RIESGOS DE GESTION'!#REF!="Media",' RIESGOS DE GESTION'!#REF!="Leve"),CONCATENATE("R1C",' RIESGOS DE GESTION'!#REF!),"")</f>
        <v>#REF!</v>
      </c>
      <c r="M26" s="38" t="e">
        <f>IF(AND(' RIESGOS DE GESTION'!#REF!="Media",' RIESGOS DE GESTION'!#REF!="Leve"),CONCATENATE("R1C",' RIESGOS DE GESTION'!#REF!),"")</f>
        <v>#REF!</v>
      </c>
      <c r="N26" s="38" t="e">
        <f>IF(AND(' RIESGOS DE GESTION'!#REF!="Media",' RIESGOS DE GESTION'!#REF!="Leve"),CONCATENATE("R1C",' RIESGOS DE GESTION'!#REF!),"")</f>
        <v>#REF!</v>
      </c>
      <c r="O26" s="39" t="e">
        <f>IF(AND(' RIESGOS DE GESTION'!#REF!="Media",' RIESGOS DE GESTION'!#REF!="Leve"),CONCATENATE("R1C",' RIESGOS DE GESTION'!#REF!),"")</f>
        <v>#REF!</v>
      </c>
      <c r="P26" s="37" t="e">
        <f>IF(AND(' RIESGOS DE GESTION'!#REF!="Media",' RIESGOS DE GESTION'!#REF!="Menor"),CONCATENATE("R1C",' RIESGOS DE GESTION'!#REF!),"")</f>
        <v>#REF!</v>
      </c>
      <c r="Q26" s="38" t="e">
        <f>IF(AND(' RIESGOS DE GESTION'!#REF!="Media",' RIESGOS DE GESTION'!#REF!="Menor"),CONCATENATE("R1C",' RIESGOS DE GESTION'!#REF!),"")</f>
        <v>#REF!</v>
      </c>
      <c r="R26" s="38" t="e">
        <f>IF(AND(' RIESGOS DE GESTION'!#REF!="Media",' RIESGOS DE GESTION'!#REF!="Menor"),CONCATENATE("R1C",' RIESGOS DE GESTION'!#REF!),"")</f>
        <v>#REF!</v>
      </c>
      <c r="S26" s="38" t="e">
        <f>IF(AND(' RIESGOS DE GESTION'!#REF!="Media",' RIESGOS DE GESTION'!#REF!="Menor"),CONCATENATE("R1C",' RIESGOS DE GESTION'!#REF!),"")</f>
        <v>#REF!</v>
      </c>
      <c r="T26" s="38" t="e">
        <f>IF(AND(' RIESGOS DE GESTION'!#REF!="Media",' RIESGOS DE GESTION'!#REF!="Menor"),CONCATENATE("R1C",' RIESGOS DE GESTION'!#REF!),"")</f>
        <v>#REF!</v>
      </c>
      <c r="U26" s="39" t="e">
        <f>IF(AND(' RIESGOS DE GESTION'!#REF!="Media",' RIESGOS DE GESTION'!#REF!="Menor"),CONCATENATE("R1C",' RIESGOS DE GESTION'!#REF!),"")</f>
        <v>#REF!</v>
      </c>
      <c r="V26" s="37" t="e">
        <f>IF(AND(' RIESGOS DE GESTION'!#REF!="Media",' RIESGOS DE GESTION'!#REF!="Moderado"),CONCATENATE("R1C",' RIESGOS DE GESTION'!#REF!),"")</f>
        <v>#REF!</v>
      </c>
      <c r="W26" s="38" t="e">
        <f>IF(AND(' RIESGOS DE GESTION'!#REF!="Media",' RIESGOS DE GESTION'!#REF!="Moderado"),CONCATENATE("R1C",' RIESGOS DE GESTION'!#REF!),"")</f>
        <v>#REF!</v>
      </c>
      <c r="X26" s="38" t="e">
        <f>IF(AND(' RIESGOS DE GESTION'!#REF!="Media",' RIESGOS DE GESTION'!#REF!="Moderado"),CONCATENATE("R1C",' RIESGOS DE GESTION'!#REF!),"")</f>
        <v>#REF!</v>
      </c>
      <c r="Y26" s="38" t="e">
        <f>IF(AND(' RIESGOS DE GESTION'!#REF!="Media",' RIESGOS DE GESTION'!#REF!="Moderado"),CONCATENATE("R1C",' RIESGOS DE GESTION'!#REF!),"")</f>
        <v>#REF!</v>
      </c>
      <c r="Z26" s="38" t="e">
        <f>IF(AND(' RIESGOS DE GESTION'!#REF!="Media",' RIESGOS DE GESTION'!#REF!="Moderado"),CONCATENATE("R1C",' RIESGOS DE GESTION'!#REF!),"")</f>
        <v>#REF!</v>
      </c>
      <c r="AA26" s="39" t="e">
        <f>IF(AND(' RIESGOS DE GESTION'!#REF!="Media",' RIESGOS DE GESTION'!#REF!="Moderado"),CONCATENATE("R1C",' RIESGOS DE GESTION'!#REF!),"")</f>
        <v>#REF!</v>
      </c>
      <c r="AB26" s="19" t="e">
        <f>IF(AND(' RIESGOS DE GESTION'!#REF!="Media",' RIESGOS DE GESTION'!#REF!="Mayor"),CONCATENATE("R1C",' RIESGOS DE GESTION'!#REF!),"")</f>
        <v>#REF!</v>
      </c>
      <c r="AC26" s="20" t="e">
        <f>IF(AND(' RIESGOS DE GESTION'!#REF!="Media",' RIESGOS DE GESTION'!#REF!="Mayor"),CONCATENATE("R1C",' RIESGOS DE GESTION'!#REF!),"")</f>
        <v>#REF!</v>
      </c>
      <c r="AD26" s="20" t="e">
        <f>IF(AND(' RIESGOS DE GESTION'!#REF!="Media",' RIESGOS DE GESTION'!#REF!="Mayor"),CONCATENATE("R1C",' RIESGOS DE GESTION'!#REF!),"")</f>
        <v>#REF!</v>
      </c>
      <c r="AE26" s="20" t="e">
        <f>IF(AND(' RIESGOS DE GESTION'!#REF!="Media",' RIESGOS DE GESTION'!#REF!="Mayor"),CONCATENATE("R1C",' RIESGOS DE GESTION'!#REF!),"")</f>
        <v>#REF!</v>
      </c>
      <c r="AF26" s="20" t="e">
        <f>IF(AND(' RIESGOS DE GESTION'!#REF!="Media",' RIESGOS DE GESTION'!#REF!="Mayor"),CONCATENATE("R1C",' RIESGOS DE GESTION'!#REF!),"")</f>
        <v>#REF!</v>
      </c>
      <c r="AG26" s="21" t="e">
        <f>IF(AND(' RIESGOS DE GESTION'!#REF!="Media",' RIESGOS DE GESTION'!#REF!="Mayor"),CONCATENATE("R1C",' RIESGOS DE GESTION'!#REF!),"")</f>
        <v>#REF!</v>
      </c>
      <c r="AH26" s="22" t="e">
        <f>IF(AND(' RIESGOS DE GESTION'!#REF!="Media",' RIESGOS DE GESTION'!#REF!="Catastrófico"),CONCATENATE("R1C",' RIESGOS DE GESTION'!#REF!),"")</f>
        <v>#REF!</v>
      </c>
      <c r="AI26" s="23" t="e">
        <f>IF(AND(' RIESGOS DE GESTION'!#REF!="Media",' RIESGOS DE GESTION'!#REF!="Catastrófico"),CONCATENATE("R1C",' RIESGOS DE GESTION'!#REF!),"")</f>
        <v>#REF!</v>
      </c>
      <c r="AJ26" s="23" t="e">
        <f>IF(AND(' RIESGOS DE GESTION'!#REF!="Media",' RIESGOS DE GESTION'!#REF!="Catastrófico"),CONCATENATE("R1C",' RIESGOS DE GESTION'!#REF!),"")</f>
        <v>#REF!</v>
      </c>
      <c r="AK26" s="23" t="e">
        <f>IF(AND(' RIESGOS DE GESTION'!#REF!="Media",' RIESGOS DE GESTION'!#REF!="Catastrófico"),CONCATENATE("R1C",' RIESGOS DE GESTION'!#REF!),"")</f>
        <v>#REF!</v>
      </c>
      <c r="AL26" s="23" t="e">
        <f>IF(AND(' RIESGOS DE GESTION'!#REF!="Media",' RIESGOS DE GESTION'!#REF!="Catastrófico"),CONCATENATE("R1C",' RIESGOS DE GESTION'!#REF!),"")</f>
        <v>#REF!</v>
      </c>
      <c r="AM26" s="24" t="e">
        <f>IF(AND(' RIESGOS DE GESTION'!#REF!="Media",' RIESGOS DE GESTION'!#REF!="Catastrófico"),CONCATENATE("R1C",' RIESGOS DE GESTION'!#REF!),"")</f>
        <v>#REF!</v>
      </c>
      <c r="AN26" s="56"/>
      <c r="AO26" s="501" t="s">
        <v>378</v>
      </c>
      <c r="AP26" s="502"/>
      <c r="AQ26" s="502"/>
      <c r="AR26" s="502"/>
      <c r="AS26" s="502"/>
      <c r="AT26" s="503"/>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row>
    <row r="27" spans="1:76" ht="15" customHeight="1" x14ac:dyDescent="0.25">
      <c r="A27" s="56"/>
      <c r="B27" s="376"/>
      <c r="C27" s="376"/>
      <c r="D27" s="377"/>
      <c r="E27" s="473"/>
      <c r="F27" s="474"/>
      <c r="G27" s="474"/>
      <c r="H27" s="474"/>
      <c r="I27" s="490"/>
      <c r="J27" s="40" t="e">
        <f>IF(AND(' RIESGOS DE GESTION'!#REF!="Media",' RIESGOS DE GESTION'!#REF!="Leve"),CONCATENATE("R2C",' RIESGOS DE GESTION'!#REF!),"")</f>
        <v>#REF!</v>
      </c>
      <c r="K27" s="41" t="e">
        <f>IF(AND(' RIESGOS DE GESTION'!#REF!="Media",' RIESGOS DE GESTION'!#REF!="Leve"),CONCATENATE("R2C",' RIESGOS DE GESTION'!#REF!),"")</f>
        <v>#REF!</v>
      </c>
      <c r="L27" s="41" t="e">
        <f>IF(AND(' RIESGOS DE GESTION'!#REF!="Media",' RIESGOS DE GESTION'!#REF!="Leve"),CONCATENATE("R2C",' RIESGOS DE GESTION'!#REF!),"")</f>
        <v>#REF!</v>
      </c>
      <c r="M27" s="41" t="e">
        <f>IF(AND(' RIESGOS DE GESTION'!#REF!="Media",' RIESGOS DE GESTION'!#REF!="Leve"),CONCATENATE("R2C",' RIESGOS DE GESTION'!#REF!),"")</f>
        <v>#REF!</v>
      </c>
      <c r="N27" s="41" t="e">
        <f>IF(AND(' RIESGOS DE GESTION'!#REF!="Media",' RIESGOS DE GESTION'!#REF!="Leve"),CONCATENATE("R2C",' RIESGOS DE GESTION'!#REF!),"")</f>
        <v>#REF!</v>
      </c>
      <c r="O27" s="42" t="e">
        <f>IF(AND(' RIESGOS DE GESTION'!#REF!="Media",' RIESGOS DE GESTION'!#REF!="Leve"),CONCATENATE("R2C",' RIESGOS DE GESTION'!#REF!),"")</f>
        <v>#REF!</v>
      </c>
      <c r="P27" s="40" t="e">
        <f>IF(AND(' RIESGOS DE GESTION'!#REF!="Media",' RIESGOS DE GESTION'!#REF!="Menor"),CONCATENATE("R2C",' RIESGOS DE GESTION'!#REF!),"")</f>
        <v>#REF!</v>
      </c>
      <c r="Q27" s="41" t="e">
        <f>IF(AND(' RIESGOS DE GESTION'!#REF!="Media",' RIESGOS DE GESTION'!#REF!="Menor"),CONCATENATE("R2C",' RIESGOS DE GESTION'!#REF!),"")</f>
        <v>#REF!</v>
      </c>
      <c r="R27" s="41" t="e">
        <f>IF(AND(' RIESGOS DE GESTION'!#REF!="Media",' RIESGOS DE GESTION'!#REF!="Menor"),CONCATENATE("R2C",' RIESGOS DE GESTION'!#REF!),"")</f>
        <v>#REF!</v>
      </c>
      <c r="S27" s="41" t="e">
        <f>IF(AND(' RIESGOS DE GESTION'!#REF!="Media",' RIESGOS DE GESTION'!#REF!="Menor"),CONCATENATE("R2C",' RIESGOS DE GESTION'!#REF!),"")</f>
        <v>#REF!</v>
      </c>
      <c r="T27" s="41" t="e">
        <f>IF(AND(' RIESGOS DE GESTION'!#REF!="Media",' RIESGOS DE GESTION'!#REF!="Menor"),CONCATENATE("R2C",' RIESGOS DE GESTION'!#REF!),"")</f>
        <v>#REF!</v>
      </c>
      <c r="U27" s="42" t="e">
        <f>IF(AND(' RIESGOS DE GESTION'!#REF!="Media",' RIESGOS DE GESTION'!#REF!="Menor"),CONCATENATE("R2C",' RIESGOS DE GESTION'!#REF!),"")</f>
        <v>#REF!</v>
      </c>
      <c r="V27" s="40" t="e">
        <f>IF(AND(' RIESGOS DE GESTION'!#REF!="Media",' RIESGOS DE GESTION'!#REF!="Moderado"),CONCATENATE("R2C",' RIESGOS DE GESTION'!#REF!),"")</f>
        <v>#REF!</v>
      </c>
      <c r="W27" s="41" t="e">
        <f>IF(AND(' RIESGOS DE GESTION'!#REF!="Media",' RIESGOS DE GESTION'!#REF!="Moderado"),CONCATENATE("R2C",' RIESGOS DE GESTION'!#REF!),"")</f>
        <v>#REF!</v>
      </c>
      <c r="X27" s="41" t="e">
        <f>IF(AND(' RIESGOS DE GESTION'!#REF!="Media",' RIESGOS DE GESTION'!#REF!="Moderado"),CONCATENATE("R2C",' RIESGOS DE GESTION'!#REF!),"")</f>
        <v>#REF!</v>
      </c>
      <c r="Y27" s="41" t="e">
        <f>IF(AND(' RIESGOS DE GESTION'!#REF!="Media",' RIESGOS DE GESTION'!#REF!="Moderado"),CONCATENATE("R2C",' RIESGOS DE GESTION'!#REF!),"")</f>
        <v>#REF!</v>
      </c>
      <c r="Z27" s="41" t="e">
        <f>IF(AND(' RIESGOS DE GESTION'!#REF!="Media",' RIESGOS DE GESTION'!#REF!="Moderado"),CONCATENATE("R2C",' RIESGOS DE GESTION'!#REF!),"")</f>
        <v>#REF!</v>
      </c>
      <c r="AA27" s="42" t="e">
        <f>IF(AND(' RIESGOS DE GESTION'!#REF!="Media",' RIESGOS DE GESTION'!#REF!="Moderado"),CONCATENATE("R2C",' RIESGOS DE GESTION'!#REF!),"")</f>
        <v>#REF!</v>
      </c>
      <c r="AB27" s="25" t="e">
        <f>IF(AND(' RIESGOS DE GESTION'!#REF!="Media",' RIESGOS DE GESTION'!#REF!="Mayor"),CONCATENATE("R2C",' RIESGOS DE GESTION'!#REF!),"")</f>
        <v>#REF!</v>
      </c>
      <c r="AC27" s="26" t="e">
        <f>IF(AND(' RIESGOS DE GESTION'!#REF!="Media",' RIESGOS DE GESTION'!#REF!="Mayor"),CONCATENATE("R2C",' RIESGOS DE GESTION'!#REF!),"")</f>
        <v>#REF!</v>
      </c>
      <c r="AD27" s="26" t="e">
        <f>IF(AND(' RIESGOS DE GESTION'!#REF!="Media",' RIESGOS DE GESTION'!#REF!="Mayor"),CONCATENATE("R2C",' RIESGOS DE GESTION'!#REF!),"")</f>
        <v>#REF!</v>
      </c>
      <c r="AE27" s="26" t="e">
        <f>IF(AND(' RIESGOS DE GESTION'!#REF!="Media",' RIESGOS DE GESTION'!#REF!="Mayor"),CONCATENATE("R2C",' RIESGOS DE GESTION'!#REF!),"")</f>
        <v>#REF!</v>
      </c>
      <c r="AF27" s="26" t="e">
        <f>IF(AND(' RIESGOS DE GESTION'!#REF!="Media",' RIESGOS DE GESTION'!#REF!="Mayor"),CONCATENATE("R2C",' RIESGOS DE GESTION'!#REF!),"")</f>
        <v>#REF!</v>
      </c>
      <c r="AG27" s="27" t="e">
        <f>IF(AND(' RIESGOS DE GESTION'!#REF!="Media",' RIESGOS DE GESTION'!#REF!="Mayor"),CONCATENATE("R2C",' RIESGOS DE GESTION'!#REF!),"")</f>
        <v>#REF!</v>
      </c>
      <c r="AH27" s="28" t="e">
        <f>IF(AND(' RIESGOS DE GESTION'!#REF!="Media",' RIESGOS DE GESTION'!#REF!="Catastrófico"),CONCATENATE("R2C",' RIESGOS DE GESTION'!#REF!),"")</f>
        <v>#REF!</v>
      </c>
      <c r="AI27" s="29" t="e">
        <f>IF(AND(' RIESGOS DE GESTION'!#REF!="Media",' RIESGOS DE GESTION'!#REF!="Catastrófico"),CONCATENATE("R2C",' RIESGOS DE GESTION'!#REF!),"")</f>
        <v>#REF!</v>
      </c>
      <c r="AJ27" s="29" t="e">
        <f>IF(AND(' RIESGOS DE GESTION'!#REF!="Media",' RIESGOS DE GESTION'!#REF!="Catastrófico"),CONCATENATE("R2C",' RIESGOS DE GESTION'!#REF!),"")</f>
        <v>#REF!</v>
      </c>
      <c r="AK27" s="29" t="e">
        <f>IF(AND(' RIESGOS DE GESTION'!#REF!="Media",' RIESGOS DE GESTION'!#REF!="Catastrófico"),CONCATENATE("R2C",' RIESGOS DE GESTION'!#REF!),"")</f>
        <v>#REF!</v>
      </c>
      <c r="AL27" s="29" t="e">
        <f>IF(AND(' RIESGOS DE GESTION'!#REF!="Media",' RIESGOS DE GESTION'!#REF!="Catastrófico"),CONCATENATE("R2C",' RIESGOS DE GESTION'!#REF!),"")</f>
        <v>#REF!</v>
      </c>
      <c r="AM27" s="30" t="e">
        <f>IF(AND(' RIESGOS DE GESTION'!#REF!="Media",' RIESGOS DE GESTION'!#REF!="Catastrófico"),CONCATENATE("R2C",' RIESGOS DE GESTION'!#REF!),"")</f>
        <v>#REF!</v>
      </c>
      <c r="AN27" s="56"/>
      <c r="AO27" s="504"/>
      <c r="AP27" s="505"/>
      <c r="AQ27" s="505"/>
      <c r="AR27" s="505"/>
      <c r="AS27" s="505"/>
      <c r="AT27" s="50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row>
    <row r="28" spans="1:76" ht="15" customHeight="1" x14ac:dyDescent="0.25">
      <c r="A28" s="56"/>
      <c r="B28" s="376"/>
      <c r="C28" s="376"/>
      <c r="D28" s="377"/>
      <c r="E28" s="475"/>
      <c r="F28" s="474"/>
      <c r="G28" s="474"/>
      <c r="H28" s="474"/>
      <c r="I28" s="490"/>
      <c r="J28" s="40" t="e">
        <f>IF(AND(' RIESGOS DE GESTION'!#REF!="Media",' RIESGOS DE GESTION'!#REF!="Leve"),CONCATENATE("R3C",' RIESGOS DE GESTION'!#REF!),"")</f>
        <v>#REF!</v>
      </c>
      <c r="K28" s="41" t="e">
        <f>IF(AND(' RIESGOS DE GESTION'!#REF!="Media",' RIESGOS DE GESTION'!#REF!="Leve"),CONCATENATE("R3C",' RIESGOS DE GESTION'!#REF!),"")</f>
        <v>#REF!</v>
      </c>
      <c r="L28" s="41" t="e">
        <f>IF(AND(' RIESGOS DE GESTION'!#REF!="Media",' RIESGOS DE GESTION'!#REF!="Leve"),CONCATENATE("R3C",' RIESGOS DE GESTION'!#REF!),"")</f>
        <v>#REF!</v>
      </c>
      <c r="M28" s="41" t="e">
        <f>IF(AND(' RIESGOS DE GESTION'!#REF!="Media",' RIESGOS DE GESTION'!#REF!="Leve"),CONCATENATE("R3C",' RIESGOS DE GESTION'!#REF!),"")</f>
        <v>#REF!</v>
      </c>
      <c r="N28" s="41" t="e">
        <f>IF(AND(' RIESGOS DE GESTION'!#REF!="Media",' RIESGOS DE GESTION'!#REF!="Leve"),CONCATENATE("R3C",' RIESGOS DE GESTION'!#REF!),"")</f>
        <v>#REF!</v>
      </c>
      <c r="O28" s="42" t="e">
        <f>IF(AND(' RIESGOS DE GESTION'!#REF!="Media",' RIESGOS DE GESTION'!#REF!="Leve"),CONCATENATE("R3C",' RIESGOS DE GESTION'!#REF!),"")</f>
        <v>#REF!</v>
      </c>
      <c r="P28" s="40" t="e">
        <f>IF(AND(' RIESGOS DE GESTION'!#REF!="Media",' RIESGOS DE GESTION'!#REF!="Menor"),CONCATENATE("R3C",' RIESGOS DE GESTION'!#REF!),"")</f>
        <v>#REF!</v>
      </c>
      <c r="Q28" s="41" t="e">
        <f>IF(AND(' RIESGOS DE GESTION'!#REF!="Media",' RIESGOS DE GESTION'!#REF!="Menor"),CONCATENATE("R3C",' RIESGOS DE GESTION'!#REF!),"")</f>
        <v>#REF!</v>
      </c>
      <c r="R28" s="41" t="e">
        <f>IF(AND(' RIESGOS DE GESTION'!#REF!="Media",' RIESGOS DE GESTION'!#REF!="Menor"),CONCATENATE("R3C",' RIESGOS DE GESTION'!#REF!),"")</f>
        <v>#REF!</v>
      </c>
      <c r="S28" s="41" t="e">
        <f>IF(AND(' RIESGOS DE GESTION'!#REF!="Media",' RIESGOS DE GESTION'!#REF!="Menor"),CONCATENATE("R3C",' RIESGOS DE GESTION'!#REF!),"")</f>
        <v>#REF!</v>
      </c>
      <c r="T28" s="41" t="e">
        <f>IF(AND(' RIESGOS DE GESTION'!#REF!="Media",' RIESGOS DE GESTION'!#REF!="Menor"),CONCATENATE("R3C",' RIESGOS DE GESTION'!#REF!),"")</f>
        <v>#REF!</v>
      </c>
      <c r="U28" s="42" t="e">
        <f>IF(AND(' RIESGOS DE GESTION'!#REF!="Media",' RIESGOS DE GESTION'!#REF!="Menor"),CONCATENATE("R3C",' RIESGOS DE GESTION'!#REF!),"")</f>
        <v>#REF!</v>
      </c>
      <c r="V28" s="40" t="e">
        <f>IF(AND(' RIESGOS DE GESTION'!#REF!="Media",' RIESGOS DE GESTION'!#REF!="Moderado"),CONCATENATE("R3C",' RIESGOS DE GESTION'!#REF!),"")</f>
        <v>#REF!</v>
      </c>
      <c r="W28" s="41" t="e">
        <f>IF(AND(' RIESGOS DE GESTION'!#REF!="Media",' RIESGOS DE GESTION'!#REF!="Moderado"),CONCATENATE("R3C",' RIESGOS DE GESTION'!#REF!),"")</f>
        <v>#REF!</v>
      </c>
      <c r="X28" s="41" t="e">
        <f>IF(AND(' RIESGOS DE GESTION'!#REF!="Media",' RIESGOS DE GESTION'!#REF!="Moderado"),CONCATENATE("R3C",' RIESGOS DE GESTION'!#REF!),"")</f>
        <v>#REF!</v>
      </c>
      <c r="Y28" s="41" t="e">
        <f>IF(AND(' RIESGOS DE GESTION'!#REF!="Media",' RIESGOS DE GESTION'!#REF!="Moderado"),CONCATENATE("R3C",' RIESGOS DE GESTION'!#REF!),"")</f>
        <v>#REF!</v>
      </c>
      <c r="Z28" s="41" t="e">
        <f>IF(AND(' RIESGOS DE GESTION'!#REF!="Media",' RIESGOS DE GESTION'!#REF!="Moderado"),CONCATENATE("R3C",' RIESGOS DE GESTION'!#REF!),"")</f>
        <v>#REF!</v>
      </c>
      <c r="AA28" s="42" t="e">
        <f>IF(AND(' RIESGOS DE GESTION'!#REF!="Media",' RIESGOS DE GESTION'!#REF!="Moderado"),CONCATENATE("R3C",' RIESGOS DE GESTION'!#REF!),"")</f>
        <v>#REF!</v>
      </c>
      <c r="AB28" s="25" t="e">
        <f>IF(AND(' RIESGOS DE GESTION'!#REF!="Media",' RIESGOS DE GESTION'!#REF!="Mayor"),CONCATENATE("R3C",' RIESGOS DE GESTION'!#REF!),"")</f>
        <v>#REF!</v>
      </c>
      <c r="AC28" s="26" t="e">
        <f>IF(AND(' RIESGOS DE GESTION'!#REF!="Media",' RIESGOS DE GESTION'!#REF!="Mayor"),CONCATENATE("R3C",' RIESGOS DE GESTION'!#REF!),"")</f>
        <v>#REF!</v>
      </c>
      <c r="AD28" s="26" t="e">
        <f>IF(AND(' RIESGOS DE GESTION'!#REF!="Media",' RIESGOS DE GESTION'!#REF!="Mayor"),CONCATENATE("R3C",' RIESGOS DE GESTION'!#REF!),"")</f>
        <v>#REF!</v>
      </c>
      <c r="AE28" s="26" t="e">
        <f>IF(AND(' RIESGOS DE GESTION'!#REF!="Media",' RIESGOS DE GESTION'!#REF!="Mayor"),CONCATENATE("R3C",' RIESGOS DE GESTION'!#REF!),"")</f>
        <v>#REF!</v>
      </c>
      <c r="AF28" s="26" t="e">
        <f>IF(AND(' RIESGOS DE GESTION'!#REF!="Media",' RIESGOS DE GESTION'!#REF!="Mayor"),CONCATENATE("R3C",' RIESGOS DE GESTION'!#REF!),"")</f>
        <v>#REF!</v>
      </c>
      <c r="AG28" s="27" t="e">
        <f>IF(AND(' RIESGOS DE GESTION'!#REF!="Media",' RIESGOS DE GESTION'!#REF!="Mayor"),CONCATENATE("R3C",' RIESGOS DE GESTION'!#REF!),"")</f>
        <v>#REF!</v>
      </c>
      <c r="AH28" s="28" t="e">
        <f>IF(AND(' RIESGOS DE GESTION'!#REF!="Media",' RIESGOS DE GESTION'!#REF!="Catastrófico"),CONCATENATE("R3C",' RIESGOS DE GESTION'!#REF!),"")</f>
        <v>#REF!</v>
      </c>
      <c r="AI28" s="29" t="e">
        <f>IF(AND(' RIESGOS DE GESTION'!#REF!="Media",' RIESGOS DE GESTION'!#REF!="Catastrófico"),CONCATENATE("R3C",' RIESGOS DE GESTION'!#REF!),"")</f>
        <v>#REF!</v>
      </c>
      <c r="AJ28" s="29" t="e">
        <f>IF(AND(' RIESGOS DE GESTION'!#REF!="Media",' RIESGOS DE GESTION'!#REF!="Catastrófico"),CONCATENATE("R3C",' RIESGOS DE GESTION'!#REF!),"")</f>
        <v>#REF!</v>
      </c>
      <c r="AK28" s="29" t="e">
        <f>IF(AND(' RIESGOS DE GESTION'!#REF!="Media",' RIESGOS DE GESTION'!#REF!="Catastrófico"),CONCATENATE("R3C",' RIESGOS DE GESTION'!#REF!),"")</f>
        <v>#REF!</v>
      </c>
      <c r="AL28" s="29" t="e">
        <f>IF(AND(' RIESGOS DE GESTION'!#REF!="Media",' RIESGOS DE GESTION'!#REF!="Catastrófico"),CONCATENATE("R3C",' RIESGOS DE GESTION'!#REF!),"")</f>
        <v>#REF!</v>
      </c>
      <c r="AM28" s="30" t="e">
        <f>IF(AND(' RIESGOS DE GESTION'!#REF!="Media",' RIESGOS DE GESTION'!#REF!="Catastrófico"),CONCATENATE("R3C",' RIESGOS DE GESTION'!#REF!),"")</f>
        <v>#REF!</v>
      </c>
      <c r="AN28" s="56"/>
      <c r="AO28" s="504"/>
      <c r="AP28" s="505"/>
      <c r="AQ28" s="505"/>
      <c r="AR28" s="505"/>
      <c r="AS28" s="505"/>
      <c r="AT28" s="50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row>
    <row r="29" spans="1:76" ht="15" customHeight="1" x14ac:dyDescent="0.25">
      <c r="A29" s="56"/>
      <c r="B29" s="376"/>
      <c r="C29" s="376"/>
      <c r="D29" s="377"/>
      <c r="E29" s="475"/>
      <c r="F29" s="474"/>
      <c r="G29" s="474"/>
      <c r="H29" s="474"/>
      <c r="I29" s="490"/>
      <c r="J29" s="40" t="e">
        <f>IF(AND(' RIESGOS DE GESTION'!#REF!="Media",' RIESGOS DE GESTION'!#REF!="Leve"),CONCATENATE("R4C",' RIESGOS DE GESTION'!#REF!),"")</f>
        <v>#REF!</v>
      </c>
      <c r="K29" s="41" t="e">
        <f>IF(AND(' RIESGOS DE GESTION'!#REF!="Media",' RIESGOS DE GESTION'!#REF!="Leve"),CONCATENATE("R4C",' RIESGOS DE GESTION'!#REF!),"")</f>
        <v>#REF!</v>
      </c>
      <c r="L29" s="41" t="e">
        <f>IF(AND(' RIESGOS DE GESTION'!#REF!="Media",' RIESGOS DE GESTION'!#REF!="Leve"),CONCATENATE("R4C",' RIESGOS DE GESTION'!#REF!),"")</f>
        <v>#REF!</v>
      </c>
      <c r="M29" s="41" t="e">
        <f>IF(AND(' RIESGOS DE GESTION'!#REF!="Media",' RIESGOS DE GESTION'!#REF!="Leve"),CONCATENATE("R4C",' RIESGOS DE GESTION'!#REF!),"")</f>
        <v>#REF!</v>
      </c>
      <c r="N29" s="41" t="e">
        <f>IF(AND(' RIESGOS DE GESTION'!#REF!="Media",' RIESGOS DE GESTION'!#REF!="Leve"),CONCATENATE("R4C",' RIESGOS DE GESTION'!#REF!),"")</f>
        <v>#REF!</v>
      </c>
      <c r="O29" s="42" t="e">
        <f>IF(AND(' RIESGOS DE GESTION'!#REF!="Media",' RIESGOS DE GESTION'!#REF!="Leve"),CONCATENATE("R4C",' RIESGOS DE GESTION'!#REF!),"")</f>
        <v>#REF!</v>
      </c>
      <c r="P29" s="40" t="e">
        <f>IF(AND(' RIESGOS DE GESTION'!#REF!="Media",' RIESGOS DE GESTION'!#REF!="Menor"),CONCATENATE("R4C",' RIESGOS DE GESTION'!#REF!),"")</f>
        <v>#REF!</v>
      </c>
      <c r="Q29" s="41" t="e">
        <f>IF(AND(' RIESGOS DE GESTION'!#REF!="Media",' RIESGOS DE GESTION'!#REF!="Menor"),CONCATENATE("R4C",' RIESGOS DE GESTION'!#REF!),"")</f>
        <v>#REF!</v>
      </c>
      <c r="R29" s="41" t="e">
        <f>IF(AND(' RIESGOS DE GESTION'!#REF!="Media",' RIESGOS DE GESTION'!#REF!="Menor"),CONCATENATE("R4C",' RIESGOS DE GESTION'!#REF!),"")</f>
        <v>#REF!</v>
      </c>
      <c r="S29" s="41" t="e">
        <f>IF(AND(' RIESGOS DE GESTION'!#REF!="Media",' RIESGOS DE GESTION'!#REF!="Menor"),CONCATENATE("R4C",' RIESGOS DE GESTION'!#REF!),"")</f>
        <v>#REF!</v>
      </c>
      <c r="T29" s="41" t="e">
        <f>IF(AND(' RIESGOS DE GESTION'!#REF!="Media",' RIESGOS DE GESTION'!#REF!="Menor"),CONCATENATE("R4C",' RIESGOS DE GESTION'!#REF!),"")</f>
        <v>#REF!</v>
      </c>
      <c r="U29" s="42" t="e">
        <f>IF(AND(' RIESGOS DE GESTION'!#REF!="Media",' RIESGOS DE GESTION'!#REF!="Menor"),CONCATENATE("R4C",' RIESGOS DE GESTION'!#REF!),"")</f>
        <v>#REF!</v>
      </c>
      <c r="V29" s="40" t="e">
        <f>IF(AND(' RIESGOS DE GESTION'!#REF!="Media",' RIESGOS DE GESTION'!#REF!="Moderado"),CONCATENATE("R4C",' RIESGOS DE GESTION'!#REF!),"")</f>
        <v>#REF!</v>
      </c>
      <c r="W29" s="41" t="e">
        <f>IF(AND(' RIESGOS DE GESTION'!#REF!="Media",' RIESGOS DE GESTION'!#REF!="Moderado"),CONCATENATE("R4C",' RIESGOS DE GESTION'!#REF!),"")</f>
        <v>#REF!</v>
      </c>
      <c r="X29" s="41" t="e">
        <f>IF(AND(' RIESGOS DE GESTION'!#REF!="Media",' RIESGOS DE GESTION'!#REF!="Moderado"),CONCATENATE("R4C",' RIESGOS DE GESTION'!#REF!),"")</f>
        <v>#REF!</v>
      </c>
      <c r="Y29" s="41" t="e">
        <f>IF(AND(' RIESGOS DE GESTION'!#REF!="Media",' RIESGOS DE GESTION'!#REF!="Moderado"),CONCATENATE("R4C",' RIESGOS DE GESTION'!#REF!),"")</f>
        <v>#REF!</v>
      </c>
      <c r="Z29" s="41" t="e">
        <f>IF(AND(' RIESGOS DE GESTION'!#REF!="Media",' RIESGOS DE GESTION'!#REF!="Moderado"),CONCATENATE("R4C",' RIESGOS DE GESTION'!#REF!),"")</f>
        <v>#REF!</v>
      </c>
      <c r="AA29" s="42" t="e">
        <f>IF(AND(' RIESGOS DE GESTION'!#REF!="Media",' RIESGOS DE GESTION'!#REF!="Moderado"),CONCATENATE("R4C",' RIESGOS DE GESTION'!#REF!),"")</f>
        <v>#REF!</v>
      </c>
      <c r="AB29" s="25" t="e">
        <f>IF(AND(' RIESGOS DE GESTION'!#REF!="Media",' RIESGOS DE GESTION'!#REF!="Mayor"),CONCATENATE("R4C",' RIESGOS DE GESTION'!#REF!),"")</f>
        <v>#REF!</v>
      </c>
      <c r="AC29" s="26" t="e">
        <f>IF(AND(' RIESGOS DE GESTION'!#REF!="Media",' RIESGOS DE GESTION'!#REF!="Mayor"),CONCATENATE("R4C",' RIESGOS DE GESTION'!#REF!),"")</f>
        <v>#REF!</v>
      </c>
      <c r="AD29" s="26" t="e">
        <f>IF(AND(' RIESGOS DE GESTION'!#REF!="Media",' RIESGOS DE GESTION'!#REF!="Mayor"),CONCATENATE("R4C",' RIESGOS DE GESTION'!#REF!),"")</f>
        <v>#REF!</v>
      </c>
      <c r="AE29" s="26" t="e">
        <f>IF(AND(' RIESGOS DE GESTION'!#REF!="Media",' RIESGOS DE GESTION'!#REF!="Mayor"),CONCATENATE("R4C",' RIESGOS DE GESTION'!#REF!),"")</f>
        <v>#REF!</v>
      </c>
      <c r="AF29" s="26" t="e">
        <f>IF(AND(' RIESGOS DE GESTION'!#REF!="Media",' RIESGOS DE GESTION'!#REF!="Mayor"),CONCATENATE("R4C",' RIESGOS DE GESTION'!#REF!),"")</f>
        <v>#REF!</v>
      </c>
      <c r="AG29" s="27" t="e">
        <f>IF(AND(' RIESGOS DE GESTION'!#REF!="Media",' RIESGOS DE GESTION'!#REF!="Mayor"),CONCATENATE("R4C",' RIESGOS DE GESTION'!#REF!),"")</f>
        <v>#REF!</v>
      </c>
      <c r="AH29" s="28" t="e">
        <f>IF(AND(' RIESGOS DE GESTION'!#REF!="Media",' RIESGOS DE GESTION'!#REF!="Catastrófico"),CONCATENATE("R4C",' RIESGOS DE GESTION'!#REF!),"")</f>
        <v>#REF!</v>
      </c>
      <c r="AI29" s="29" t="e">
        <f>IF(AND(' RIESGOS DE GESTION'!#REF!="Media",' RIESGOS DE GESTION'!#REF!="Catastrófico"),CONCATENATE("R4C",' RIESGOS DE GESTION'!#REF!),"")</f>
        <v>#REF!</v>
      </c>
      <c r="AJ29" s="29" t="e">
        <f>IF(AND(' RIESGOS DE GESTION'!#REF!="Media",' RIESGOS DE GESTION'!#REF!="Catastrófico"),CONCATENATE("R4C",' RIESGOS DE GESTION'!#REF!),"")</f>
        <v>#REF!</v>
      </c>
      <c r="AK29" s="29" t="e">
        <f>IF(AND(' RIESGOS DE GESTION'!#REF!="Media",' RIESGOS DE GESTION'!#REF!="Catastrófico"),CONCATENATE("R4C",' RIESGOS DE GESTION'!#REF!),"")</f>
        <v>#REF!</v>
      </c>
      <c r="AL29" s="29" t="e">
        <f>IF(AND(' RIESGOS DE GESTION'!#REF!="Media",' RIESGOS DE GESTION'!#REF!="Catastrófico"),CONCATENATE("R4C",' RIESGOS DE GESTION'!#REF!),"")</f>
        <v>#REF!</v>
      </c>
      <c r="AM29" s="30" t="e">
        <f>IF(AND(' RIESGOS DE GESTION'!#REF!="Media",' RIESGOS DE GESTION'!#REF!="Catastrófico"),CONCATENATE("R4C",' RIESGOS DE GESTION'!#REF!),"")</f>
        <v>#REF!</v>
      </c>
      <c r="AN29" s="56"/>
      <c r="AO29" s="504"/>
      <c r="AP29" s="505"/>
      <c r="AQ29" s="505"/>
      <c r="AR29" s="505"/>
      <c r="AS29" s="505"/>
      <c r="AT29" s="50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row>
    <row r="30" spans="1:76" ht="15" customHeight="1" x14ac:dyDescent="0.25">
      <c r="A30" s="56"/>
      <c r="B30" s="376"/>
      <c r="C30" s="376"/>
      <c r="D30" s="377"/>
      <c r="E30" s="475"/>
      <c r="F30" s="474"/>
      <c r="G30" s="474"/>
      <c r="H30" s="474"/>
      <c r="I30" s="490"/>
      <c r="J30" s="40" t="e">
        <f>IF(AND(' RIESGOS DE GESTION'!#REF!="Media",' RIESGOS DE GESTION'!#REF!="Leve"),CONCATENATE("R5C",' RIESGOS DE GESTION'!#REF!),"")</f>
        <v>#REF!</v>
      </c>
      <c r="K30" s="41" t="e">
        <f>IF(AND(' RIESGOS DE GESTION'!#REF!="Media",' RIESGOS DE GESTION'!#REF!="Leve"),CONCATENATE("R5C",' RIESGOS DE GESTION'!#REF!),"")</f>
        <v>#REF!</v>
      </c>
      <c r="L30" s="41" t="e">
        <f>IF(AND(' RIESGOS DE GESTION'!#REF!="Media",' RIESGOS DE GESTION'!#REF!="Leve"),CONCATENATE("R5C",' RIESGOS DE GESTION'!#REF!),"")</f>
        <v>#REF!</v>
      </c>
      <c r="M30" s="41" t="e">
        <f>IF(AND(' RIESGOS DE GESTION'!#REF!="Media",' RIESGOS DE GESTION'!#REF!="Leve"),CONCATENATE("R5C",' RIESGOS DE GESTION'!#REF!),"")</f>
        <v>#REF!</v>
      </c>
      <c r="N30" s="41" t="e">
        <f>IF(AND(' RIESGOS DE GESTION'!#REF!="Media",' RIESGOS DE GESTION'!#REF!="Leve"),CONCATENATE("R5C",' RIESGOS DE GESTION'!#REF!),"")</f>
        <v>#REF!</v>
      </c>
      <c r="O30" s="42" t="e">
        <f>IF(AND(' RIESGOS DE GESTION'!#REF!="Media",' RIESGOS DE GESTION'!#REF!="Leve"),CONCATENATE("R5C",' RIESGOS DE GESTION'!#REF!),"")</f>
        <v>#REF!</v>
      </c>
      <c r="P30" s="40" t="e">
        <f>IF(AND(' RIESGOS DE GESTION'!#REF!="Media",' RIESGOS DE GESTION'!#REF!="Menor"),CONCATENATE("R5C",' RIESGOS DE GESTION'!#REF!),"")</f>
        <v>#REF!</v>
      </c>
      <c r="Q30" s="41" t="e">
        <f>IF(AND(' RIESGOS DE GESTION'!#REF!="Media",' RIESGOS DE GESTION'!#REF!="Menor"),CONCATENATE("R5C",' RIESGOS DE GESTION'!#REF!),"")</f>
        <v>#REF!</v>
      </c>
      <c r="R30" s="41" t="e">
        <f>IF(AND(' RIESGOS DE GESTION'!#REF!="Media",' RIESGOS DE GESTION'!#REF!="Menor"),CONCATENATE("R5C",' RIESGOS DE GESTION'!#REF!),"")</f>
        <v>#REF!</v>
      </c>
      <c r="S30" s="41" t="e">
        <f>IF(AND(' RIESGOS DE GESTION'!#REF!="Media",' RIESGOS DE GESTION'!#REF!="Menor"),CONCATENATE("R5C",' RIESGOS DE GESTION'!#REF!),"")</f>
        <v>#REF!</v>
      </c>
      <c r="T30" s="41" t="e">
        <f>IF(AND(' RIESGOS DE GESTION'!#REF!="Media",' RIESGOS DE GESTION'!#REF!="Menor"),CONCATENATE("R5C",' RIESGOS DE GESTION'!#REF!),"")</f>
        <v>#REF!</v>
      </c>
      <c r="U30" s="42" t="e">
        <f>IF(AND(' RIESGOS DE GESTION'!#REF!="Media",' RIESGOS DE GESTION'!#REF!="Menor"),CONCATENATE("R5C",' RIESGOS DE GESTION'!#REF!),"")</f>
        <v>#REF!</v>
      </c>
      <c r="V30" s="40" t="e">
        <f>IF(AND(' RIESGOS DE GESTION'!#REF!="Media",' RIESGOS DE GESTION'!#REF!="Moderado"),CONCATENATE("R5C",' RIESGOS DE GESTION'!#REF!),"")</f>
        <v>#REF!</v>
      </c>
      <c r="W30" s="41" t="e">
        <f>IF(AND(' RIESGOS DE GESTION'!#REF!="Media",' RIESGOS DE GESTION'!#REF!="Moderado"),CONCATENATE("R5C",' RIESGOS DE GESTION'!#REF!),"")</f>
        <v>#REF!</v>
      </c>
      <c r="X30" s="41" t="e">
        <f>IF(AND(' RIESGOS DE GESTION'!#REF!="Media",' RIESGOS DE GESTION'!#REF!="Moderado"),CONCATENATE("R5C",' RIESGOS DE GESTION'!#REF!),"")</f>
        <v>#REF!</v>
      </c>
      <c r="Y30" s="41" t="e">
        <f>IF(AND(' RIESGOS DE GESTION'!#REF!="Media",' RIESGOS DE GESTION'!#REF!="Moderado"),CONCATENATE("R5C",' RIESGOS DE GESTION'!#REF!),"")</f>
        <v>#REF!</v>
      </c>
      <c r="Z30" s="41" t="e">
        <f>IF(AND(' RIESGOS DE GESTION'!#REF!="Media",' RIESGOS DE GESTION'!#REF!="Moderado"),CONCATENATE("R5C",' RIESGOS DE GESTION'!#REF!),"")</f>
        <v>#REF!</v>
      </c>
      <c r="AA30" s="42" t="e">
        <f>IF(AND(' RIESGOS DE GESTION'!#REF!="Media",' RIESGOS DE GESTION'!#REF!="Moderado"),CONCATENATE("R5C",' RIESGOS DE GESTION'!#REF!),"")</f>
        <v>#REF!</v>
      </c>
      <c r="AB30" s="25" t="e">
        <f>IF(AND(' RIESGOS DE GESTION'!#REF!="Media",' RIESGOS DE GESTION'!#REF!="Mayor"),CONCATENATE("R5C",' RIESGOS DE GESTION'!#REF!),"")</f>
        <v>#REF!</v>
      </c>
      <c r="AC30" s="26" t="e">
        <f>IF(AND(' RIESGOS DE GESTION'!#REF!="Media",' RIESGOS DE GESTION'!#REF!="Mayor"),CONCATENATE("R5C",' RIESGOS DE GESTION'!#REF!),"")</f>
        <v>#REF!</v>
      </c>
      <c r="AD30" s="26" t="e">
        <f>IF(AND(' RIESGOS DE GESTION'!#REF!="Media",' RIESGOS DE GESTION'!#REF!="Mayor"),CONCATENATE("R5C",' RIESGOS DE GESTION'!#REF!),"")</f>
        <v>#REF!</v>
      </c>
      <c r="AE30" s="26" t="e">
        <f>IF(AND(' RIESGOS DE GESTION'!#REF!="Media",' RIESGOS DE GESTION'!#REF!="Mayor"),CONCATENATE("R5C",' RIESGOS DE GESTION'!#REF!),"")</f>
        <v>#REF!</v>
      </c>
      <c r="AF30" s="26" t="e">
        <f>IF(AND(' RIESGOS DE GESTION'!#REF!="Media",' RIESGOS DE GESTION'!#REF!="Mayor"),CONCATENATE("R5C",' RIESGOS DE GESTION'!#REF!),"")</f>
        <v>#REF!</v>
      </c>
      <c r="AG30" s="27" t="e">
        <f>IF(AND(' RIESGOS DE GESTION'!#REF!="Media",' RIESGOS DE GESTION'!#REF!="Mayor"),CONCATENATE("R5C",' RIESGOS DE GESTION'!#REF!),"")</f>
        <v>#REF!</v>
      </c>
      <c r="AH30" s="28" t="e">
        <f>IF(AND(' RIESGOS DE GESTION'!#REF!="Media",' RIESGOS DE GESTION'!#REF!="Catastrófico"),CONCATENATE("R5C",' RIESGOS DE GESTION'!#REF!),"")</f>
        <v>#REF!</v>
      </c>
      <c r="AI30" s="29" t="e">
        <f>IF(AND(' RIESGOS DE GESTION'!#REF!="Media",' RIESGOS DE GESTION'!#REF!="Catastrófico"),CONCATENATE("R5C",' RIESGOS DE GESTION'!#REF!),"")</f>
        <v>#REF!</v>
      </c>
      <c r="AJ30" s="29" t="e">
        <f>IF(AND(' RIESGOS DE GESTION'!#REF!="Media",' RIESGOS DE GESTION'!#REF!="Catastrófico"),CONCATENATE("R5C",' RIESGOS DE GESTION'!#REF!),"")</f>
        <v>#REF!</v>
      </c>
      <c r="AK30" s="29" t="e">
        <f>IF(AND(' RIESGOS DE GESTION'!#REF!="Media",' RIESGOS DE GESTION'!#REF!="Catastrófico"),CONCATENATE("R5C",' RIESGOS DE GESTION'!#REF!),"")</f>
        <v>#REF!</v>
      </c>
      <c r="AL30" s="29" t="e">
        <f>IF(AND(' RIESGOS DE GESTION'!#REF!="Media",' RIESGOS DE GESTION'!#REF!="Catastrófico"),CONCATENATE("R5C",' RIESGOS DE GESTION'!#REF!),"")</f>
        <v>#REF!</v>
      </c>
      <c r="AM30" s="30" t="e">
        <f>IF(AND(' RIESGOS DE GESTION'!#REF!="Media",' RIESGOS DE GESTION'!#REF!="Catastrófico"),CONCATENATE("R5C",' RIESGOS DE GESTION'!#REF!),"")</f>
        <v>#REF!</v>
      </c>
      <c r="AN30" s="56"/>
      <c r="AO30" s="504"/>
      <c r="AP30" s="505"/>
      <c r="AQ30" s="505"/>
      <c r="AR30" s="505"/>
      <c r="AS30" s="505"/>
      <c r="AT30" s="50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row>
    <row r="31" spans="1:76" ht="15" customHeight="1" x14ac:dyDescent="0.25">
      <c r="A31" s="56"/>
      <c r="B31" s="376"/>
      <c r="C31" s="376"/>
      <c r="D31" s="377"/>
      <c r="E31" s="475"/>
      <c r="F31" s="474"/>
      <c r="G31" s="474"/>
      <c r="H31" s="474"/>
      <c r="I31" s="490"/>
      <c r="J31" s="40" t="e">
        <f>IF(AND(' RIESGOS DE GESTION'!#REF!="Media",' RIESGOS DE GESTION'!#REF!="Leve"),CONCATENATE("R6C",' RIESGOS DE GESTION'!#REF!),"")</f>
        <v>#REF!</v>
      </c>
      <c r="K31" s="41" t="e">
        <f>IF(AND(' RIESGOS DE GESTION'!#REF!="Media",' RIESGOS DE GESTION'!#REF!="Leve"),CONCATENATE("R6C",' RIESGOS DE GESTION'!#REF!),"")</f>
        <v>#REF!</v>
      </c>
      <c r="L31" s="41" t="e">
        <f>IF(AND(' RIESGOS DE GESTION'!#REF!="Media",' RIESGOS DE GESTION'!#REF!="Leve"),CONCATENATE("R6C",' RIESGOS DE GESTION'!#REF!),"")</f>
        <v>#REF!</v>
      </c>
      <c r="M31" s="41" t="e">
        <f>IF(AND(' RIESGOS DE GESTION'!#REF!="Media",' RIESGOS DE GESTION'!#REF!="Leve"),CONCATENATE("R6C",' RIESGOS DE GESTION'!#REF!),"")</f>
        <v>#REF!</v>
      </c>
      <c r="N31" s="41" t="e">
        <f>IF(AND(' RIESGOS DE GESTION'!#REF!="Media",' RIESGOS DE GESTION'!#REF!="Leve"),CONCATENATE("R6C",' RIESGOS DE GESTION'!#REF!),"")</f>
        <v>#REF!</v>
      </c>
      <c r="O31" s="42" t="e">
        <f>IF(AND(' RIESGOS DE GESTION'!#REF!="Media",' RIESGOS DE GESTION'!#REF!="Leve"),CONCATENATE("R6C",' RIESGOS DE GESTION'!#REF!),"")</f>
        <v>#REF!</v>
      </c>
      <c r="P31" s="40" t="e">
        <f>IF(AND(' RIESGOS DE GESTION'!#REF!="Media",' RIESGOS DE GESTION'!#REF!="Menor"),CONCATENATE("R6C",' RIESGOS DE GESTION'!#REF!),"")</f>
        <v>#REF!</v>
      </c>
      <c r="Q31" s="41" t="e">
        <f>IF(AND(' RIESGOS DE GESTION'!#REF!="Media",' RIESGOS DE GESTION'!#REF!="Menor"),CONCATENATE("R6C",' RIESGOS DE GESTION'!#REF!),"")</f>
        <v>#REF!</v>
      </c>
      <c r="R31" s="41" t="e">
        <f>IF(AND(' RIESGOS DE GESTION'!#REF!="Media",' RIESGOS DE GESTION'!#REF!="Menor"),CONCATENATE("R6C",' RIESGOS DE GESTION'!#REF!),"")</f>
        <v>#REF!</v>
      </c>
      <c r="S31" s="41" t="e">
        <f>IF(AND(' RIESGOS DE GESTION'!#REF!="Media",' RIESGOS DE GESTION'!#REF!="Menor"),CONCATENATE("R6C",' RIESGOS DE GESTION'!#REF!),"")</f>
        <v>#REF!</v>
      </c>
      <c r="T31" s="41" t="e">
        <f>IF(AND(' RIESGOS DE GESTION'!#REF!="Media",' RIESGOS DE GESTION'!#REF!="Menor"),CONCATENATE("R6C",' RIESGOS DE GESTION'!#REF!),"")</f>
        <v>#REF!</v>
      </c>
      <c r="U31" s="42" t="e">
        <f>IF(AND(' RIESGOS DE GESTION'!#REF!="Media",' RIESGOS DE GESTION'!#REF!="Menor"),CONCATENATE("R6C",' RIESGOS DE GESTION'!#REF!),"")</f>
        <v>#REF!</v>
      </c>
      <c r="V31" s="40" t="e">
        <f>IF(AND(' RIESGOS DE GESTION'!#REF!="Media",' RIESGOS DE GESTION'!#REF!="Moderado"),CONCATENATE("R6C",' RIESGOS DE GESTION'!#REF!),"")</f>
        <v>#REF!</v>
      </c>
      <c r="W31" s="41" t="e">
        <f>IF(AND(' RIESGOS DE GESTION'!#REF!="Media",' RIESGOS DE GESTION'!#REF!="Moderado"),CONCATENATE("R6C",' RIESGOS DE GESTION'!#REF!),"")</f>
        <v>#REF!</v>
      </c>
      <c r="X31" s="41" t="e">
        <f>IF(AND(' RIESGOS DE GESTION'!#REF!="Media",' RIESGOS DE GESTION'!#REF!="Moderado"),CONCATENATE("R6C",' RIESGOS DE GESTION'!#REF!),"")</f>
        <v>#REF!</v>
      </c>
      <c r="Y31" s="41" t="e">
        <f>IF(AND(' RIESGOS DE GESTION'!#REF!="Media",' RIESGOS DE GESTION'!#REF!="Moderado"),CONCATENATE("R6C",' RIESGOS DE GESTION'!#REF!),"")</f>
        <v>#REF!</v>
      </c>
      <c r="Z31" s="41" t="e">
        <f>IF(AND(' RIESGOS DE GESTION'!#REF!="Media",' RIESGOS DE GESTION'!#REF!="Moderado"),CONCATENATE("R6C",' RIESGOS DE GESTION'!#REF!),"")</f>
        <v>#REF!</v>
      </c>
      <c r="AA31" s="42" t="e">
        <f>IF(AND(' RIESGOS DE GESTION'!#REF!="Media",' RIESGOS DE GESTION'!#REF!="Moderado"),CONCATENATE("R6C",' RIESGOS DE GESTION'!#REF!),"")</f>
        <v>#REF!</v>
      </c>
      <c r="AB31" s="25" t="e">
        <f>IF(AND(' RIESGOS DE GESTION'!#REF!="Media",' RIESGOS DE GESTION'!#REF!="Mayor"),CONCATENATE("R6C",' RIESGOS DE GESTION'!#REF!),"")</f>
        <v>#REF!</v>
      </c>
      <c r="AC31" s="26" t="e">
        <f>IF(AND(' RIESGOS DE GESTION'!#REF!="Media",' RIESGOS DE GESTION'!#REF!="Mayor"),CONCATENATE("R6C",' RIESGOS DE GESTION'!#REF!),"")</f>
        <v>#REF!</v>
      </c>
      <c r="AD31" s="26" t="e">
        <f>IF(AND(' RIESGOS DE GESTION'!#REF!="Media",' RIESGOS DE GESTION'!#REF!="Mayor"),CONCATENATE("R6C",' RIESGOS DE GESTION'!#REF!),"")</f>
        <v>#REF!</v>
      </c>
      <c r="AE31" s="26" t="e">
        <f>IF(AND(' RIESGOS DE GESTION'!#REF!="Media",' RIESGOS DE GESTION'!#REF!="Mayor"),CONCATENATE("R6C",' RIESGOS DE GESTION'!#REF!),"")</f>
        <v>#REF!</v>
      </c>
      <c r="AF31" s="26" t="e">
        <f>IF(AND(' RIESGOS DE GESTION'!#REF!="Media",' RIESGOS DE GESTION'!#REF!="Mayor"),CONCATENATE("R6C",' RIESGOS DE GESTION'!#REF!),"")</f>
        <v>#REF!</v>
      </c>
      <c r="AG31" s="27" t="e">
        <f>IF(AND(' RIESGOS DE GESTION'!#REF!="Media",' RIESGOS DE GESTION'!#REF!="Mayor"),CONCATENATE("R6C",' RIESGOS DE GESTION'!#REF!),"")</f>
        <v>#REF!</v>
      </c>
      <c r="AH31" s="28" t="e">
        <f>IF(AND(' RIESGOS DE GESTION'!#REF!="Media",' RIESGOS DE GESTION'!#REF!="Catastrófico"),CONCATENATE("R6C",' RIESGOS DE GESTION'!#REF!),"")</f>
        <v>#REF!</v>
      </c>
      <c r="AI31" s="29" t="e">
        <f>IF(AND(' RIESGOS DE GESTION'!#REF!="Media",' RIESGOS DE GESTION'!#REF!="Catastrófico"),CONCATENATE("R6C",' RIESGOS DE GESTION'!#REF!),"")</f>
        <v>#REF!</v>
      </c>
      <c r="AJ31" s="29" t="e">
        <f>IF(AND(' RIESGOS DE GESTION'!#REF!="Media",' RIESGOS DE GESTION'!#REF!="Catastrófico"),CONCATENATE("R6C",' RIESGOS DE GESTION'!#REF!),"")</f>
        <v>#REF!</v>
      </c>
      <c r="AK31" s="29" t="e">
        <f>IF(AND(' RIESGOS DE GESTION'!#REF!="Media",' RIESGOS DE GESTION'!#REF!="Catastrófico"),CONCATENATE("R6C",' RIESGOS DE GESTION'!#REF!),"")</f>
        <v>#REF!</v>
      </c>
      <c r="AL31" s="29" t="e">
        <f>IF(AND(' RIESGOS DE GESTION'!#REF!="Media",' RIESGOS DE GESTION'!#REF!="Catastrófico"),CONCATENATE("R6C",' RIESGOS DE GESTION'!#REF!),"")</f>
        <v>#REF!</v>
      </c>
      <c r="AM31" s="30" t="e">
        <f>IF(AND(' RIESGOS DE GESTION'!#REF!="Media",' RIESGOS DE GESTION'!#REF!="Catastrófico"),CONCATENATE("R6C",' RIESGOS DE GESTION'!#REF!),"")</f>
        <v>#REF!</v>
      </c>
      <c r="AN31" s="56"/>
      <c r="AO31" s="504"/>
      <c r="AP31" s="505"/>
      <c r="AQ31" s="505"/>
      <c r="AR31" s="505"/>
      <c r="AS31" s="505"/>
      <c r="AT31" s="50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ht="15" customHeight="1" x14ac:dyDescent="0.25">
      <c r="A32" s="56"/>
      <c r="B32" s="376"/>
      <c r="C32" s="376"/>
      <c r="D32" s="377"/>
      <c r="E32" s="475"/>
      <c r="F32" s="474"/>
      <c r="G32" s="474"/>
      <c r="H32" s="474"/>
      <c r="I32" s="490"/>
      <c r="J32" s="40" t="e">
        <f>IF(AND(' RIESGOS DE GESTION'!#REF!="Media",' RIESGOS DE GESTION'!#REF!="Leve"),CONCATENATE("R7C",' RIESGOS DE GESTION'!#REF!),"")</f>
        <v>#REF!</v>
      </c>
      <c r="K32" s="41" t="e">
        <f>IF(AND(' RIESGOS DE GESTION'!#REF!="Media",' RIESGOS DE GESTION'!#REF!="Leve"),CONCATENATE("R7C",' RIESGOS DE GESTION'!#REF!),"")</f>
        <v>#REF!</v>
      </c>
      <c r="L32" s="41" t="e">
        <f>IF(AND(' RIESGOS DE GESTION'!#REF!="Media",' RIESGOS DE GESTION'!#REF!="Leve"),CONCATENATE("R7C",' RIESGOS DE GESTION'!#REF!),"")</f>
        <v>#REF!</v>
      </c>
      <c r="M32" s="41" t="e">
        <f>IF(AND(' RIESGOS DE GESTION'!#REF!="Media",' RIESGOS DE GESTION'!#REF!="Leve"),CONCATENATE("R7C",' RIESGOS DE GESTION'!#REF!),"")</f>
        <v>#REF!</v>
      </c>
      <c r="N32" s="41" t="e">
        <f>IF(AND(' RIESGOS DE GESTION'!#REF!="Media",' RIESGOS DE GESTION'!#REF!="Leve"),CONCATENATE("R7C",' RIESGOS DE GESTION'!#REF!),"")</f>
        <v>#REF!</v>
      </c>
      <c r="O32" s="42" t="e">
        <f>IF(AND(' RIESGOS DE GESTION'!#REF!="Media",' RIESGOS DE GESTION'!#REF!="Leve"),CONCATENATE("R7C",' RIESGOS DE GESTION'!#REF!),"")</f>
        <v>#REF!</v>
      </c>
      <c r="P32" s="40" t="e">
        <f>IF(AND(' RIESGOS DE GESTION'!#REF!="Media",' RIESGOS DE GESTION'!#REF!="Menor"),CONCATENATE("R7C",' RIESGOS DE GESTION'!#REF!),"")</f>
        <v>#REF!</v>
      </c>
      <c r="Q32" s="41" t="e">
        <f>IF(AND(' RIESGOS DE GESTION'!#REF!="Media",' RIESGOS DE GESTION'!#REF!="Menor"),CONCATENATE("R7C",' RIESGOS DE GESTION'!#REF!),"")</f>
        <v>#REF!</v>
      </c>
      <c r="R32" s="41" t="e">
        <f>IF(AND(' RIESGOS DE GESTION'!#REF!="Media",' RIESGOS DE GESTION'!#REF!="Menor"),CONCATENATE("R7C",' RIESGOS DE GESTION'!#REF!),"")</f>
        <v>#REF!</v>
      </c>
      <c r="S32" s="41" t="e">
        <f>IF(AND(' RIESGOS DE GESTION'!#REF!="Media",' RIESGOS DE GESTION'!#REF!="Menor"),CONCATENATE("R7C",' RIESGOS DE GESTION'!#REF!),"")</f>
        <v>#REF!</v>
      </c>
      <c r="T32" s="41" t="e">
        <f>IF(AND(' RIESGOS DE GESTION'!#REF!="Media",' RIESGOS DE GESTION'!#REF!="Menor"),CONCATENATE("R7C",' RIESGOS DE GESTION'!#REF!),"")</f>
        <v>#REF!</v>
      </c>
      <c r="U32" s="42" t="e">
        <f>IF(AND(' RIESGOS DE GESTION'!#REF!="Media",' RIESGOS DE GESTION'!#REF!="Menor"),CONCATENATE("R7C",' RIESGOS DE GESTION'!#REF!),"")</f>
        <v>#REF!</v>
      </c>
      <c r="V32" s="40" t="e">
        <f>IF(AND(' RIESGOS DE GESTION'!#REF!="Media",' RIESGOS DE GESTION'!#REF!="Moderado"),CONCATENATE("R7C",' RIESGOS DE GESTION'!#REF!),"")</f>
        <v>#REF!</v>
      </c>
      <c r="W32" s="41" t="e">
        <f>IF(AND(' RIESGOS DE GESTION'!#REF!="Media",' RIESGOS DE GESTION'!#REF!="Moderado"),CONCATENATE("R7C",' RIESGOS DE GESTION'!#REF!),"")</f>
        <v>#REF!</v>
      </c>
      <c r="X32" s="41" t="e">
        <f>IF(AND(' RIESGOS DE GESTION'!#REF!="Media",' RIESGOS DE GESTION'!#REF!="Moderado"),CONCATENATE("R7C",' RIESGOS DE GESTION'!#REF!),"")</f>
        <v>#REF!</v>
      </c>
      <c r="Y32" s="41" t="e">
        <f>IF(AND(' RIESGOS DE GESTION'!#REF!="Media",' RIESGOS DE GESTION'!#REF!="Moderado"),CONCATENATE("R7C",' RIESGOS DE GESTION'!#REF!),"")</f>
        <v>#REF!</v>
      </c>
      <c r="Z32" s="41" t="e">
        <f>IF(AND(' RIESGOS DE GESTION'!#REF!="Media",' RIESGOS DE GESTION'!#REF!="Moderado"),CONCATENATE("R7C",' RIESGOS DE GESTION'!#REF!),"")</f>
        <v>#REF!</v>
      </c>
      <c r="AA32" s="42" t="e">
        <f>IF(AND(' RIESGOS DE GESTION'!#REF!="Media",' RIESGOS DE GESTION'!#REF!="Moderado"),CONCATENATE("R7C",' RIESGOS DE GESTION'!#REF!),"")</f>
        <v>#REF!</v>
      </c>
      <c r="AB32" s="25" t="e">
        <f>IF(AND(' RIESGOS DE GESTION'!#REF!="Media",' RIESGOS DE GESTION'!#REF!="Mayor"),CONCATENATE("R7C",' RIESGOS DE GESTION'!#REF!),"")</f>
        <v>#REF!</v>
      </c>
      <c r="AC32" s="26" t="e">
        <f>IF(AND(' RIESGOS DE GESTION'!#REF!="Media",' RIESGOS DE GESTION'!#REF!="Mayor"),CONCATENATE("R7C",' RIESGOS DE GESTION'!#REF!),"")</f>
        <v>#REF!</v>
      </c>
      <c r="AD32" s="26" t="e">
        <f>IF(AND(' RIESGOS DE GESTION'!#REF!="Media",' RIESGOS DE GESTION'!#REF!="Mayor"),CONCATENATE("R7C",' RIESGOS DE GESTION'!#REF!),"")</f>
        <v>#REF!</v>
      </c>
      <c r="AE32" s="26" t="e">
        <f>IF(AND(' RIESGOS DE GESTION'!#REF!="Media",' RIESGOS DE GESTION'!#REF!="Mayor"),CONCATENATE("R7C",' RIESGOS DE GESTION'!#REF!),"")</f>
        <v>#REF!</v>
      </c>
      <c r="AF32" s="26" t="e">
        <f>IF(AND(' RIESGOS DE GESTION'!#REF!="Media",' RIESGOS DE GESTION'!#REF!="Mayor"),CONCATENATE("R7C",' RIESGOS DE GESTION'!#REF!),"")</f>
        <v>#REF!</v>
      </c>
      <c r="AG32" s="27" t="e">
        <f>IF(AND(' RIESGOS DE GESTION'!#REF!="Media",' RIESGOS DE GESTION'!#REF!="Mayor"),CONCATENATE("R7C",' RIESGOS DE GESTION'!#REF!),"")</f>
        <v>#REF!</v>
      </c>
      <c r="AH32" s="28" t="e">
        <f>IF(AND(' RIESGOS DE GESTION'!#REF!="Media",' RIESGOS DE GESTION'!#REF!="Catastrófico"),CONCATENATE("R7C",' RIESGOS DE GESTION'!#REF!),"")</f>
        <v>#REF!</v>
      </c>
      <c r="AI32" s="29" t="e">
        <f>IF(AND(' RIESGOS DE GESTION'!#REF!="Media",' RIESGOS DE GESTION'!#REF!="Catastrófico"),CONCATENATE("R7C",' RIESGOS DE GESTION'!#REF!),"")</f>
        <v>#REF!</v>
      </c>
      <c r="AJ32" s="29" t="e">
        <f>IF(AND(' RIESGOS DE GESTION'!#REF!="Media",' RIESGOS DE GESTION'!#REF!="Catastrófico"),CONCATENATE("R7C",' RIESGOS DE GESTION'!#REF!),"")</f>
        <v>#REF!</v>
      </c>
      <c r="AK32" s="29" t="e">
        <f>IF(AND(' RIESGOS DE GESTION'!#REF!="Media",' RIESGOS DE GESTION'!#REF!="Catastrófico"),CONCATENATE("R7C",' RIESGOS DE GESTION'!#REF!),"")</f>
        <v>#REF!</v>
      </c>
      <c r="AL32" s="29" t="e">
        <f>IF(AND(' RIESGOS DE GESTION'!#REF!="Media",' RIESGOS DE GESTION'!#REF!="Catastrófico"),CONCATENATE("R7C",' RIESGOS DE GESTION'!#REF!),"")</f>
        <v>#REF!</v>
      </c>
      <c r="AM32" s="30" t="e">
        <f>IF(AND(' RIESGOS DE GESTION'!#REF!="Media",' RIESGOS DE GESTION'!#REF!="Catastrófico"),CONCATENATE("R7C",' RIESGOS DE GESTION'!#REF!),"")</f>
        <v>#REF!</v>
      </c>
      <c r="AN32" s="56"/>
      <c r="AO32" s="504"/>
      <c r="AP32" s="505"/>
      <c r="AQ32" s="505"/>
      <c r="AR32" s="505"/>
      <c r="AS32" s="505"/>
      <c r="AT32" s="50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80" ht="15" customHeight="1" x14ac:dyDescent="0.25">
      <c r="A33" s="56"/>
      <c r="B33" s="376"/>
      <c r="C33" s="376"/>
      <c r="D33" s="377"/>
      <c r="E33" s="475"/>
      <c r="F33" s="474"/>
      <c r="G33" s="474"/>
      <c r="H33" s="474"/>
      <c r="I33" s="490"/>
      <c r="J33" s="40" t="e">
        <f>IF(AND(' RIESGOS DE GESTION'!#REF!="Media",' RIESGOS DE GESTION'!#REF!="Leve"),CONCATENATE("R8C",' RIESGOS DE GESTION'!#REF!),"")</f>
        <v>#REF!</v>
      </c>
      <c r="K33" s="41" t="e">
        <f>IF(AND(' RIESGOS DE GESTION'!#REF!="Media",' RIESGOS DE GESTION'!#REF!="Leve"),CONCATENATE("R8C",' RIESGOS DE GESTION'!#REF!),"")</f>
        <v>#REF!</v>
      </c>
      <c r="L33" s="41" t="e">
        <f>IF(AND(' RIESGOS DE GESTION'!#REF!="Media",' RIESGOS DE GESTION'!#REF!="Leve"),CONCATENATE("R8C",' RIESGOS DE GESTION'!#REF!),"")</f>
        <v>#REF!</v>
      </c>
      <c r="M33" s="41" t="e">
        <f>IF(AND(' RIESGOS DE GESTION'!#REF!="Media",' RIESGOS DE GESTION'!#REF!="Leve"),CONCATENATE("R8C",' RIESGOS DE GESTION'!#REF!),"")</f>
        <v>#REF!</v>
      </c>
      <c r="N33" s="41" t="e">
        <f>IF(AND(' RIESGOS DE GESTION'!#REF!="Media",' RIESGOS DE GESTION'!#REF!="Leve"),CONCATENATE("R8C",' RIESGOS DE GESTION'!#REF!),"")</f>
        <v>#REF!</v>
      </c>
      <c r="O33" s="42" t="e">
        <f>IF(AND(' RIESGOS DE GESTION'!#REF!="Media",' RIESGOS DE GESTION'!#REF!="Leve"),CONCATENATE("R8C",' RIESGOS DE GESTION'!#REF!),"")</f>
        <v>#REF!</v>
      </c>
      <c r="P33" s="40" t="e">
        <f>IF(AND(' RIESGOS DE GESTION'!#REF!="Media",' RIESGOS DE GESTION'!#REF!="Menor"),CONCATENATE("R8C",' RIESGOS DE GESTION'!#REF!),"")</f>
        <v>#REF!</v>
      </c>
      <c r="Q33" s="41" t="e">
        <f>IF(AND(' RIESGOS DE GESTION'!#REF!="Media",' RIESGOS DE GESTION'!#REF!="Menor"),CONCATENATE("R8C",' RIESGOS DE GESTION'!#REF!),"")</f>
        <v>#REF!</v>
      </c>
      <c r="R33" s="41" t="e">
        <f>IF(AND(' RIESGOS DE GESTION'!#REF!="Media",' RIESGOS DE GESTION'!#REF!="Menor"),CONCATENATE("R8C",' RIESGOS DE GESTION'!#REF!),"")</f>
        <v>#REF!</v>
      </c>
      <c r="S33" s="41" t="e">
        <f>IF(AND(' RIESGOS DE GESTION'!#REF!="Media",' RIESGOS DE GESTION'!#REF!="Menor"),CONCATENATE("R8C",' RIESGOS DE GESTION'!#REF!),"")</f>
        <v>#REF!</v>
      </c>
      <c r="T33" s="41" t="e">
        <f>IF(AND(' RIESGOS DE GESTION'!#REF!="Media",' RIESGOS DE GESTION'!#REF!="Menor"),CONCATENATE("R8C",' RIESGOS DE GESTION'!#REF!),"")</f>
        <v>#REF!</v>
      </c>
      <c r="U33" s="42" t="e">
        <f>IF(AND(' RIESGOS DE GESTION'!#REF!="Media",' RIESGOS DE GESTION'!#REF!="Menor"),CONCATENATE("R8C",' RIESGOS DE GESTION'!#REF!),"")</f>
        <v>#REF!</v>
      </c>
      <c r="V33" s="40" t="e">
        <f>IF(AND(' RIESGOS DE GESTION'!#REF!="Media",' RIESGOS DE GESTION'!#REF!="Moderado"),CONCATENATE("R8C",' RIESGOS DE GESTION'!#REF!),"")</f>
        <v>#REF!</v>
      </c>
      <c r="W33" s="41" t="e">
        <f>IF(AND(' RIESGOS DE GESTION'!#REF!="Media",' RIESGOS DE GESTION'!#REF!="Moderado"),CONCATENATE("R8C",' RIESGOS DE GESTION'!#REF!),"")</f>
        <v>#REF!</v>
      </c>
      <c r="X33" s="41" t="e">
        <f>IF(AND(' RIESGOS DE GESTION'!#REF!="Media",' RIESGOS DE GESTION'!#REF!="Moderado"),CONCATENATE("R8C",' RIESGOS DE GESTION'!#REF!),"")</f>
        <v>#REF!</v>
      </c>
      <c r="Y33" s="41" t="e">
        <f>IF(AND(' RIESGOS DE GESTION'!#REF!="Media",' RIESGOS DE GESTION'!#REF!="Moderado"),CONCATENATE("R8C",' RIESGOS DE GESTION'!#REF!),"")</f>
        <v>#REF!</v>
      </c>
      <c r="Z33" s="41" t="e">
        <f>IF(AND(' RIESGOS DE GESTION'!#REF!="Media",' RIESGOS DE GESTION'!#REF!="Moderado"),CONCATENATE("R8C",' RIESGOS DE GESTION'!#REF!),"")</f>
        <v>#REF!</v>
      </c>
      <c r="AA33" s="42" t="e">
        <f>IF(AND(' RIESGOS DE GESTION'!#REF!="Media",' RIESGOS DE GESTION'!#REF!="Moderado"),CONCATENATE("R8C",' RIESGOS DE GESTION'!#REF!),"")</f>
        <v>#REF!</v>
      </c>
      <c r="AB33" s="25" t="e">
        <f>IF(AND(' RIESGOS DE GESTION'!#REF!="Media",' RIESGOS DE GESTION'!#REF!="Mayor"),CONCATENATE("R8C",' RIESGOS DE GESTION'!#REF!),"")</f>
        <v>#REF!</v>
      </c>
      <c r="AC33" s="26" t="e">
        <f>IF(AND(' RIESGOS DE GESTION'!#REF!="Media",' RIESGOS DE GESTION'!#REF!="Mayor"),CONCATENATE("R8C",' RIESGOS DE GESTION'!#REF!),"")</f>
        <v>#REF!</v>
      </c>
      <c r="AD33" s="26" t="e">
        <f>IF(AND(' RIESGOS DE GESTION'!#REF!="Media",' RIESGOS DE GESTION'!#REF!="Mayor"),CONCATENATE("R8C",' RIESGOS DE GESTION'!#REF!),"")</f>
        <v>#REF!</v>
      </c>
      <c r="AE33" s="26" t="e">
        <f>IF(AND(' RIESGOS DE GESTION'!#REF!="Media",' RIESGOS DE GESTION'!#REF!="Mayor"),CONCATENATE("R8C",' RIESGOS DE GESTION'!#REF!),"")</f>
        <v>#REF!</v>
      </c>
      <c r="AF33" s="26" t="e">
        <f>IF(AND(' RIESGOS DE GESTION'!#REF!="Media",' RIESGOS DE GESTION'!#REF!="Mayor"),CONCATENATE("R8C",' RIESGOS DE GESTION'!#REF!),"")</f>
        <v>#REF!</v>
      </c>
      <c r="AG33" s="27" t="e">
        <f>IF(AND(' RIESGOS DE GESTION'!#REF!="Media",' RIESGOS DE GESTION'!#REF!="Mayor"),CONCATENATE("R8C",' RIESGOS DE GESTION'!#REF!),"")</f>
        <v>#REF!</v>
      </c>
      <c r="AH33" s="28" t="e">
        <f>IF(AND(' RIESGOS DE GESTION'!#REF!="Media",' RIESGOS DE GESTION'!#REF!="Catastrófico"),CONCATENATE("R8C",' RIESGOS DE GESTION'!#REF!),"")</f>
        <v>#REF!</v>
      </c>
      <c r="AI33" s="29" t="e">
        <f>IF(AND(' RIESGOS DE GESTION'!#REF!="Media",' RIESGOS DE GESTION'!#REF!="Catastrófico"),CONCATENATE("R8C",' RIESGOS DE GESTION'!#REF!),"")</f>
        <v>#REF!</v>
      </c>
      <c r="AJ33" s="29" t="e">
        <f>IF(AND(' RIESGOS DE GESTION'!#REF!="Media",' RIESGOS DE GESTION'!#REF!="Catastrófico"),CONCATENATE("R8C",' RIESGOS DE GESTION'!#REF!),"")</f>
        <v>#REF!</v>
      </c>
      <c r="AK33" s="29" t="e">
        <f>IF(AND(' RIESGOS DE GESTION'!#REF!="Media",' RIESGOS DE GESTION'!#REF!="Catastrófico"),CONCATENATE("R8C",' RIESGOS DE GESTION'!#REF!),"")</f>
        <v>#REF!</v>
      </c>
      <c r="AL33" s="29" t="e">
        <f>IF(AND(' RIESGOS DE GESTION'!#REF!="Media",' RIESGOS DE GESTION'!#REF!="Catastrófico"),CONCATENATE("R8C",' RIESGOS DE GESTION'!#REF!),"")</f>
        <v>#REF!</v>
      </c>
      <c r="AM33" s="30" t="e">
        <f>IF(AND(' RIESGOS DE GESTION'!#REF!="Media",' RIESGOS DE GESTION'!#REF!="Catastrófico"),CONCATENATE("R8C",' RIESGOS DE GESTION'!#REF!),"")</f>
        <v>#REF!</v>
      </c>
      <c r="AN33" s="56"/>
      <c r="AO33" s="504"/>
      <c r="AP33" s="505"/>
      <c r="AQ33" s="505"/>
      <c r="AR33" s="505"/>
      <c r="AS33" s="505"/>
      <c r="AT33" s="50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80" ht="15" customHeight="1" x14ac:dyDescent="0.25">
      <c r="A34" s="56"/>
      <c r="B34" s="376"/>
      <c r="C34" s="376"/>
      <c r="D34" s="377"/>
      <c r="E34" s="475"/>
      <c r="F34" s="474"/>
      <c r="G34" s="474"/>
      <c r="H34" s="474"/>
      <c r="I34" s="490"/>
      <c r="J34" s="40" t="e">
        <f>IF(AND(' RIESGOS DE GESTION'!#REF!="Media",' RIESGOS DE GESTION'!#REF!="Leve"),CONCATENATE("R9C",' RIESGOS DE GESTION'!#REF!),"")</f>
        <v>#REF!</v>
      </c>
      <c r="K34" s="41" t="e">
        <f>IF(AND(' RIESGOS DE GESTION'!#REF!="Media",' RIESGOS DE GESTION'!#REF!="Leve"),CONCATENATE("R9C",' RIESGOS DE GESTION'!#REF!),"")</f>
        <v>#REF!</v>
      </c>
      <c r="L34" s="41" t="e">
        <f>IF(AND(' RIESGOS DE GESTION'!#REF!="Media",' RIESGOS DE GESTION'!#REF!="Leve"),CONCATENATE("R9C",' RIESGOS DE GESTION'!#REF!),"")</f>
        <v>#REF!</v>
      </c>
      <c r="M34" s="41" t="e">
        <f>IF(AND(' RIESGOS DE GESTION'!#REF!="Media",' RIESGOS DE GESTION'!#REF!="Leve"),CONCATENATE("R9C",' RIESGOS DE GESTION'!#REF!),"")</f>
        <v>#REF!</v>
      </c>
      <c r="N34" s="41" t="e">
        <f>IF(AND(' RIESGOS DE GESTION'!#REF!="Media",' RIESGOS DE GESTION'!#REF!="Leve"),CONCATENATE("R9C",' RIESGOS DE GESTION'!#REF!),"")</f>
        <v>#REF!</v>
      </c>
      <c r="O34" s="42" t="e">
        <f>IF(AND(' RIESGOS DE GESTION'!#REF!="Media",' RIESGOS DE GESTION'!#REF!="Leve"),CONCATENATE("R9C",' RIESGOS DE GESTION'!#REF!),"")</f>
        <v>#REF!</v>
      </c>
      <c r="P34" s="40" t="e">
        <f>IF(AND(' RIESGOS DE GESTION'!#REF!="Media",' RIESGOS DE GESTION'!#REF!="Menor"),CONCATENATE("R9C",' RIESGOS DE GESTION'!#REF!),"")</f>
        <v>#REF!</v>
      </c>
      <c r="Q34" s="41" t="e">
        <f>IF(AND(' RIESGOS DE GESTION'!#REF!="Media",' RIESGOS DE GESTION'!#REF!="Menor"),CONCATENATE("R9C",' RIESGOS DE GESTION'!#REF!),"")</f>
        <v>#REF!</v>
      </c>
      <c r="R34" s="41" t="e">
        <f>IF(AND(' RIESGOS DE GESTION'!#REF!="Media",' RIESGOS DE GESTION'!#REF!="Menor"),CONCATENATE("R9C",' RIESGOS DE GESTION'!#REF!),"")</f>
        <v>#REF!</v>
      </c>
      <c r="S34" s="41" t="e">
        <f>IF(AND(' RIESGOS DE GESTION'!#REF!="Media",' RIESGOS DE GESTION'!#REF!="Menor"),CONCATENATE("R9C",' RIESGOS DE GESTION'!#REF!),"")</f>
        <v>#REF!</v>
      </c>
      <c r="T34" s="41" t="e">
        <f>IF(AND(' RIESGOS DE GESTION'!#REF!="Media",' RIESGOS DE GESTION'!#REF!="Menor"),CONCATENATE("R9C",' RIESGOS DE GESTION'!#REF!),"")</f>
        <v>#REF!</v>
      </c>
      <c r="U34" s="42" t="e">
        <f>IF(AND(' RIESGOS DE GESTION'!#REF!="Media",' RIESGOS DE GESTION'!#REF!="Menor"),CONCATENATE("R9C",' RIESGOS DE GESTION'!#REF!),"")</f>
        <v>#REF!</v>
      </c>
      <c r="V34" s="40" t="e">
        <f>IF(AND(' RIESGOS DE GESTION'!#REF!="Media",' RIESGOS DE GESTION'!#REF!="Moderado"),CONCATENATE("R9C",' RIESGOS DE GESTION'!#REF!),"")</f>
        <v>#REF!</v>
      </c>
      <c r="W34" s="41" t="e">
        <f>IF(AND(' RIESGOS DE GESTION'!#REF!="Media",' RIESGOS DE GESTION'!#REF!="Moderado"),CONCATENATE("R9C",' RIESGOS DE GESTION'!#REF!),"")</f>
        <v>#REF!</v>
      </c>
      <c r="X34" s="41" t="e">
        <f>IF(AND(' RIESGOS DE GESTION'!#REF!="Media",' RIESGOS DE GESTION'!#REF!="Moderado"),CONCATENATE("R9C",' RIESGOS DE GESTION'!#REF!),"")</f>
        <v>#REF!</v>
      </c>
      <c r="Y34" s="41" t="e">
        <f>IF(AND(' RIESGOS DE GESTION'!#REF!="Media",' RIESGOS DE GESTION'!#REF!="Moderado"),CONCATENATE("R9C",' RIESGOS DE GESTION'!#REF!),"")</f>
        <v>#REF!</v>
      </c>
      <c r="Z34" s="41" t="e">
        <f>IF(AND(' RIESGOS DE GESTION'!#REF!="Media",' RIESGOS DE GESTION'!#REF!="Moderado"),CONCATENATE("R9C",' RIESGOS DE GESTION'!#REF!),"")</f>
        <v>#REF!</v>
      </c>
      <c r="AA34" s="42" t="e">
        <f>IF(AND(' RIESGOS DE GESTION'!#REF!="Media",' RIESGOS DE GESTION'!#REF!="Moderado"),CONCATENATE("R9C",' RIESGOS DE GESTION'!#REF!),"")</f>
        <v>#REF!</v>
      </c>
      <c r="AB34" s="25" t="e">
        <f>IF(AND(' RIESGOS DE GESTION'!#REF!="Media",' RIESGOS DE GESTION'!#REF!="Mayor"),CONCATENATE("R9C",' RIESGOS DE GESTION'!#REF!),"")</f>
        <v>#REF!</v>
      </c>
      <c r="AC34" s="26" t="e">
        <f>IF(AND(' RIESGOS DE GESTION'!#REF!="Media",' RIESGOS DE GESTION'!#REF!="Mayor"),CONCATENATE("R9C",' RIESGOS DE GESTION'!#REF!),"")</f>
        <v>#REF!</v>
      </c>
      <c r="AD34" s="26" t="e">
        <f>IF(AND(' RIESGOS DE GESTION'!#REF!="Media",' RIESGOS DE GESTION'!#REF!="Mayor"),CONCATENATE("R9C",' RIESGOS DE GESTION'!#REF!),"")</f>
        <v>#REF!</v>
      </c>
      <c r="AE34" s="26" t="e">
        <f>IF(AND(' RIESGOS DE GESTION'!#REF!="Media",' RIESGOS DE GESTION'!#REF!="Mayor"),CONCATENATE("R9C",' RIESGOS DE GESTION'!#REF!),"")</f>
        <v>#REF!</v>
      </c>
      <c r="AF34" s="26" t="e">
        <f>IF(AND(' RIESGOS DE GESTION'!#REF!="Media",' RIESGOS DE GESTION'!#REF!="Mayor"),CONCATENATE("R9C",' RIESGOS DE GESTION'!#REF!),"")</f>
        <v>#REF!</v>
      </c>
      <c r="AG34" s="27" t="e">
        <f>IF(AND(' RIESGOS DE GESTION'!#REF!="Media",' RIESGOS DE GESTION'!#REF!="Mayor"),CONCATENATE("R9C",' RIESGOS DE GESTION'!#REF!),"")</f>
        <v>#REF!</v>
      </c>
      <c r="AH34" s="28" t="e">
        <f>IF(AND(' RIESGOS DE GESTION'!#REF!="Media",' RIESGOS DE GESTION'!#REF!="Catastrófico"),CONCATENATE("R9C",' RIESGOS DE GESTION'!#REF!),"")</f>
        <v>#REF!</v>
      </c>
      <c r="AI34" s="29" t="e">
        <f>IF(AND(' RIESGOS DE GESTION'!#REF!="Media",' RIESGOS DE GESTION'!#REF!="Catastrófico"),CONCATENATE("R9C",' RIESGOS DE GESTION'!#REF!),"")</f>
        <v>#REF!</v>
      </c>
      <c r="AJ34" s="29" t="e">
        <f>IF(AND(' RIESGOS DE GESTION'!#REF!="Media",' RIESGOS DE GESTION'!#REF!="Catastrófico"),CONCATENATE("R9C",' RIESGOS DE GESTION'!#REF!),"")</f>
        <v>#REF!</v>
      </c>
      <c r="AK34" s="29" t="e">
        <f>IF(AND(' RIESGOS DE GESTION'!#REF!="Media",' RIESGOS DE GESTION'!#REF!="Catastrófico"),CONCATENATE("R9C",' RIESGOS DE GESTION'!#REF!),"")</f>
        <v>#REF!</v>
      </c>
      <c r="AL34" s="29" t="e">
        <f>IF(AND(' RIESGOS DE GESTION'!#REF!="Media",' RIESGOS DE GESTION'!#REF!="Catastrófico"),CONCATENATE("R9C",' RIESGOS DE GESTION'!#REF!),"")</f>
        <v>#REF!</v>
      </c>
      <c r="AM34" s="30" t="e">
        <f>IF(AND(' RIESGOS DE GESTION'!#REF!="Media",' RIESGOS DE GESTION'!#REF!="Catastrófico"),CONCATENATE("R9C",' RIESGOS DE GESTION'!#REF!),"")</f>
        <v>#REF!</v>
      </c>
      <c r="AN34" s="56"/>
      <c r="AO34" s="504"/>
      <c r="AP34" s="505"/>
      <c r="AQ34" s="505"/>
      <c r="AR34" s="505"/>
      <c r="AS34" s="505"/>
      <c r="AT34" s="50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80" ht="15.75" customHeight="1" thickBot="1" x14ac:dyDescent="0.3">
      <c r="A35" s="56"/>
      <c r="B35" s="376"/>
      <c r="C35" s="376"/>
      <c r="D35" s="377"/>
      <c r="E35" s="476"/>
      <c r="F35" s="477"/>
      <c r="G35" s="477"/>
      <c r="H35" s="477"/>
      <c r="I35" s="491"/>
      <c r="J35" s="40" t="e">
        <f>IF(AND(' RIESGOS DE GESTION'!#REF!="Media",' RIESGOS DE GESTION'!#REF!="Leve"),CONCATENATE("R10C",' RIESGOS DE GESTION'!#REF!),"")</f>
        <v>#REF!</v>
      </c>
      <c r="K35" s="41" t="e">
        <f>IF(AND(' RIESGOS DE GESTION'!#REF!="Media",' RIESGOS DE GESTION'!#REF!="Leve"),CONCATENATE("R10C",' RIESGOS DE GESTION'!#REF!),"")</f>
        <v>#REF!</v>
      </c>
      <c r="L35" s="41" t="e">
        <f>IF(AND(' RIESGOS DE GESTION'!#REF!="Media",' RIESGOS DE GESTION'!#REF!="Leve"),CONCATENATE("R10C",' RIESGOS DE GESTION'!#REF!),"")</f>
        <v>#REF!</v>
      </c>
      <c r="M35" s="41" t="e">
        <f>IF(AND(' RIESGOS DE GESTION'!#REF!="Media",' RIESGOS DE GESTION'!#REF!="Leve"),CONCATENATE("R10C",' RIESGOS DE GESTION'!#REF!),"")</f>
        <v>#REF!</v>
      </c>
      <c r="N35" s="41" t="e">
        <f>IF(AND(' RIESGOS DE GESTION'!#REF!="Media",' RIESGOS DE GESTION'!#REF!="Leve"),CONCATENATE("R10C",' RIESGOS DE GESTION'!#REF!),"")</f>
        <v>#REF!</v>
      </c>
      <c r="O35" s="42" t="e">
        <f>IF(AND(' RIESGOS DE GESTION'!#REF!="Media",' RIESGOS DE GESTION'!#REF!="Leve"),CONCATENATE("R10C",' RIESGOS DE GESTION'!#REF!),"")</f>
        <v>#REF!</v>
      </c>
      <c r="P35" s="40" t="e">
        <f>IF(AND(' RIESGOS DE GESTION'!#REF!="Media",' RIESGOS DE GESTION'!#REF!="Menor"),CONCATENATE("R10C",' RIESGOS DE GESTION'!#REF!),"")</f>
        <v>#REF!</v>
      </c>
      <c r="Q35" s="41" t="e">
        <f>IF(AND(' RIESGOS DE GESTION'!#REF!="Media",' RIESGOS DE GESTION'!#REF!="Menor"),CONCATENATE("R10C",' RIESGOS DE GESTION'!#REF!),"")</f>
        <v>#REF!</v>
      </c>
      <c r="R35" s="41" t="e">
        <f>IF(AND(' RIESGOS DE GESTION'!#REF!="Media",' RIESGOS DE GESTION'!#REF!="Menor"),CONCATENATE("R10C",' RIESGOS DE GESTION'!#REF!),"")</f>
        <v>#REF!</v>
      </c>
      <c r="S35" s="41" t="e">
        <f>IF(AND(' RIESGOS DE GESTION'!#REF!="Media",' RIESGOS DE GESTION'!#REF!="Menor"),CONCATENATE("R10C",' RIESGOS DE GESTION'!#REF!),"")</f>
        <v>#REF!</v>
      </c>
      <c r="T35" s="41" t="e">
        <f>IF(AND(' RIESGOS DE GESTION'!#REF!="Media",' RIESGOS DE GESTION'!#REF!="Menor"),CONCATENATE("R10C",' RIESGOS DE GESTION'!#REF!),"")</f>
        <v>#REF!</v>
      </c>
      <c r="U35" s="42" t="e">
        <f>IF(AND(' RIESGOS DE GESTION'!#REF!="Media",' RIESGOS DE GESTION'!#REF!="Menor"),CONCATENATE("R10C",' RIESGOS DE GESTION'!#REF!),"")</f>
        <v>#REF!</v>
      </c>
      <c r="V35" s="40" t="e">
        <f>IF(AND(' RIESGOS DE GESTION'!#REF!="Media",' RIESGOS DE GESTION'!#REF!="Moderado"),CONCATENATE("R10C",' RIESGOS DE GESTION'!#REF!),"")</f>
        <v>#REF!</v>
      </c>
      <c r="W35" s="41" t="e">
        <f>IF(AND(' RIESGOS DE GESTION'!#REF!="Media",' RIESGOS DE GESTION'!#REF!="Moderado"),CONCATENATE("R10C",' RIESGOS DE GESTION'!#REF!),"")</f>
        <v>#REF!</v>
      </c>
      <c r="X35" s="41" t="e">
        <f>IF(AND(' RIESGOS DE GESTION'!#REF!="Media",' RIESGOS DE GESTION'!#REF!="Moderado"),CONCATENATE("R10C",' RIESGOS DE GESTION'!#REF!),"")</f>
        <v>#REF!</v>
      </c>
      <c r="Y35" s="41" t="e">
        <f>IF(AND(' RIESGOS DE GESTION'!#REF!="Media",' RIESGOS DE GESTION'!#REF!="Moderado"),CONCATENATE("R10C",' RIESGOS DE GESTION'!#REF!),"")</f>
        <v>#REF!</v>
      </c>
      <c r="Z35" s="41" t="e">
        <f>IF(AND(' RIESGOS DE GESTION'!#REF!="Media",' RIESGOS DE GESTION'!#REF!="Moderado"),CONCATENATE("R10C",' RIESGOS DE GESTION'!#REF!),"")</f>
        <v>#REF!</v>
      </c>
      <c r="AA35" s="42" t="e">
        <f>IF(AND(' RIESGOS DE GESTION'!#REF!="Media",' RIESGOS DE GESTION'!#REF!="Moderado"),CONCATENATE("R10C",' RIESGOS DE GESTION'!#REF!),"")</f>
        <v>#REF!</v>
      </c>
      <c r="AB35" s="31" t="e">
        <f>IF(AND(' RIESGOS DE GESTION'!#REF!="Media",' RIESGOS DE GESTION'!#REF!="Mayor"),CONCATENATE("R10C",' RIESGOS DE GESTION'!#REF!),"")</f>
        <v>#REF!</v>
      </c>
      <c r="AC35" s="32" t="e">
        <f>IF(AND(' RIESGOS DE GESTION'!#REF!="Media",' RIESGOS DE GESTION'!#REF!="Mayor"),CONCATENATE("R10C",' RIESGOS DE GESTION'!#REF!),"")</f>
        <v>#REF!</v>
      </c>
      <c r="AD35" s="32" t="e">
        <f>IF(AND(' RIESGOS DE GESTION'!#REF!="Media",' RIESGOS DE GESTION'!#REF!="Mayor"),CONCATENATE("R10C",' RIESGOS DE GESTION'!#REF!),"")</f>
        <v>#REF!</v>
      </c>
      <c r="AE35" s="32" t="e">
        <f>IF(AND(' RIESGOS DE GESTION'!#REF!="Media",' RIESGOS DE GESTION'!#REF!="Mayor"),CONCATENATE("R10C",' RIESGOS DE GESTION'!#REF!),"")</f>
        <v>#REF!</v>
      </c>
      <c r="AF35" s="32" t="e">
        <f>IF(AND(' RIESGOS DE GESTION'!#REF!="Media",' RIESGOS DE GESTION'!#REF!="Mayor"),CONCATENATE("R10C",' RIESGOS DE GESTION'!#REF!),"")</f>
        <v>#REF!</v>
      </c>
      <c r="AG35" s="33" t="e">
        <f>IF(AND(' RIESGOS DE GESTION'!#REF!="Media",' RIESGOS DE GESTION'!#REF!="Mayor"),CONCATENATE("R10C",' RIESGOS DE GESTION'!#REF!),"")</f>
        <v>#REF!</v>
      </c>
      <c r="AH35" s="34" t="e">
        <f>IF(AND(' RIESGOS DE GESTION'!#REF!="Media",' RIESGOS DE GESTION'!#REF!="Catastrófico"),CONCATENATE("R10C",' RIESGOS DE GESTION'!#REF!),"")</f>
        <v>#REF!</v>
      </c>
      <c r="AI35" s="35" t="e">
        <f>IF(AND(' RIESGOS DE GESTION'!#REF!="Media",' RIESGOS DE GESTION'!#REF!="Catastrófico"),CONCATENATE("R10C",' RIESGOS DE GESTION'!#REF!),"")</f>
        <v>#REF!</v>
      </c>
      <c r="AJ35" s="35" t="e">
        <f>IF(AND(' RIESGOS DE GESTION'!#REF!="Media",' RIESGOS DE GESTION'!#REF!="Catastrófico"),CONCATENATE("R10C",' RIESGOS DE GESTION'!#REF!),"")</f>
        <v>#REF!</v>
      </c>
      <c r="AK35" s="35" t="e">
        <f>IF(AND(' RIESGOS DE GESTION'!#REF!="Media",' RIESGOS DE GESTION'!#REF!="Catastrófico"),CONCATENATE("R10C",' RIESGOS DE GESTION'!#REF!),"")</f>
        <v>#REF!</v>
      </c>
      <c r="AL35" s="35" t="e">
        <f>IF(AND(' RIESGOS DE GESTION'!#REF!="Media",' RIESGOS DE GESTION'!#REF!="Catastrófico"),CONCATENATE("R10C",' RIESGOS DE GESTION'!#REF!),"")</f>
        <v>#REF!</v>
      </c>
      <c r="AM35" s="36" t="e">
        <f>IF(AND(' RIESGOS DE GESTION'!#REF!="Media",' RIESGOS DE GESTION'!#REF!="Catastrófico"),CONCATENATE("R10C",' RIESGOS DE GESTION'!#REF!),"")</f>
        <v>#REF!</v>
      </c>
      <c r="AN35" s="56"/>
      <c r="AO35" s="507"/>
      <c r="AP35" s="508"/>
      <c r="AQ35" s="508"/>
      <c r="AR35" s="508"/>
      <c r="AS35" s="508"/>
      <c r="AT35" s="509"/>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80" ht="15" customHeight="1" x14ac:dyDescent="0.25">
      <c r="A36" s="56"/>
      <c r="B36" s="376"/>
      <c r="C36" s="376"/>
      <c r="D36" s="377"/>
      <c r="E36" s="471" t="s">
        <v>379</v>
      </c>
      <c r="F36" s="472"/>
      <c r="G36" s="472"/>
      <c r="H36" s="472"/>
      <c r="I36" s="472"/>
      <c r="J36" s="46" t="e">
        <f>IF(AND(' RIESGOS DE GESTION'!#REF!="Baja",' RIESGOS DE GESTION'!#REF!="Leve"),CONCATENATE("R1C",' RIESGOS DE GESTION'!#REF!),"")</f>
        <v>#REF!</v>
      </c>
      <c r="K36" s="47" t="e">
        <f>IF(AND(' RIESGOS DE GESTION'!#REF!="Baja",' RIESGOS DE GESTION'!#REF!="Leve"),CONCATENATE("R1C",' RIESGOS DE GESTION'!#REF!),"")</f>
        <v>#REF!</v>
      </c>
      <c r="L36" s="47" t="e">
        <f>IF(AND(' RIESGOS DE GESTION'!#REF!="Baja",' RIESGOS DE GESTION'!#REF!="Leve"),CONCATENATE("R1C",' RIESGOS DE GESTION'!#REF!),"")</f>
        <v>#REF!</v>
      </c>
      <c r="M36" s="47" t="e">
        <f>IF(AND(' RIESGOS DE GESTION'!#REF!="Baja",' RIESGOS DE GESTION'!#REF!="Leve"),CONCATENATE("R1C",' RIESGOS DE GESTION'!#REF!),"")</f>
        <v>#REF!</v>
      </c>
      <c r="N36" s="47" t="e">
        <f>IF(AND(' RIESGOS DE GESTION'!#REF!="Baja",' RIESGOS DE GESTION'!#REF!="Leve"),CONCATENATE("R1C",' RIESGOS DE GESTION'!#REF!),"")</f>
        <v>#REF!</v>
      </c>
      <c r="O36" s="48" t="e">
        <f>IF(AND(' RIESGOS DE GESTION'!#REF!="Baja",' RIESGOS DE GESTION'!#REF!="Leve"),CONCATENATE("R1C",' RIESGOS DE GESTION'!#REF!),"")</f>
        <v>#REF!</v>
      </c>
      <c r="P36" s="37" t="e">
        <f>IF(AND(' RIESGOS DE GESTION'!#REF!="Baja",' RIESGOS DE GESTION'!#REF!="Menor"),CONCATENATE("R1C",' RIESGOS DE GESTION'!#REF!),"")</f>
        <v>#REF!</v>
      </c>
      <c r="Q36" s="38" t="e">
        <f>IF(AND(' RIESGOS DE GESTION'!#REF!="Baja",' RIESGOS DE GESTION'!#REF!="Menor"),CONCATENATE("R1C",' RIESGOS DE GESTION'!#REF!),"")</f>
        <v>#REF!</v>
      </c>
      <c r="R36" s="38" t="e">
        <f>IF(AND(' RIESGOS DE GESTION'!#REF!="Baja",' RIESGOS DE GESTION'!#REF!="Menor"),CONCATENATE("R1C",' RIESGOS DE GESTION'!#REF!),"")</f>
        <v>#REF!</v>
      </c>
      <c r="S36" s="38" t="e">
        <f>IF(AND(' RIESGOS DE GESTION'!#REF!="Baja",' RIESGOS DE GESTION'!#REF!="Menor"),CONCATENATE("R1C",' RIESGOS DE GESTION'!#REF!),"")</f>
        <v>#REF!</v>
      </c>
      <c r="T36" s="38" t="e">
        <f>IF(AND(' RIESGOS DE GESTION'!#REF!="Baja",' RIESGOS DE GESTION'!#REF!="Menor"),CONCATENATE("R1C",' RIESGOS DE GESTION'!#REF!),"")</f>
        <v>#REF!</v>
      </c>
      <c r="U36" s="39" t="e">
        <f>IF(AND(' RIESGOS DE GESTION'!#REF!="Baja",' RIESGOS DE GESTION'!#REF!="Menor"),CONCATENATE("R1C",' RIESGOS DE GESTION'!#REF!),"")</f>
        <v>#REF!</v>
      </c>
      <c r="V36" s="37" t="e">
        <f>IF(AND(' RIESGOS DE GESTION'!#REF!="Baja",' RIESGOS DE GESTION'!#REF!="Moderado"),CONCATENATE("R1C",' RIESGOS DE GESTION'!#REF!),"")</f>
        <v>#REF!</v>
      </c>
      <c r="W36" s="38" t="e">
        <f>IF(AND(' RIESGOS DE GESTION'!#REF!="Baja",' RIESGOS DE GESTION'!#REF!="Moderado"),CONCATENATE("R1C",' RIESGOS DE GESTION'!#REF!),"")</f>
        <v>#REF!</v>
      </c>
      <c r="X36" s="38" t="e">
        <f>IF(AND(' RIESGOS DE GESTION'!#REF!="Baja",' RIESGOS DE GESTION'!#REF!="Moderado"),CONCATENATE("R1C",' RIESGOS DE GESTION'!#REF!),"")</f>
        <v>#REF!</v>
      </c>
      <c r="Y36" s="38" t="e">
        <f>IF(AND(' RIESGOS DE GESTION'!#REF!="Baja",' RIESGOS DE GESTION'!#REF!="Moderado"),CONCATENATE("R1C",' RIESGOS DE GESTION'!#REF!),"")</f>
        <v>#REF!</v>
      </c>
      <c r="Z36" s="38" t="e">
        <f>IF(AND(' RIESGOS DE GESTION'!#REF!="Baja",' RIESGOS DE GESTION'!#REF!="Moderado"),CONCATENATE("R1C",' RIESGOS DE GESTION'!#REF!),"")</f>
        <v>#REF!</v>
      </c>
      <c r="AA36" s="39" t="e">
        <f>IF(AND(' RIESGOS DE GESTION'!#REF!="Baja",' RIESGOS DE GESTION'!#REF!="Moderado"),CONCATENATE("R1C",' RIESGOS DE GESTION'!#REF!),"")</f>
        <v>#REF!</v>
      </c>
      <c r="AB36" s="19" t="e">
        <f>IF(AND(' RIESGOS DE GESTION'!#REF!="Baja",' RIESGOS DE GESTION'!#REF!="Mayor"),CONCATENATE("R1C",' RIESGOS DE GESTION'!#REF!),"")</f>
        <v>#REF!</v>
      </c>
      <c r="AC36" s="20" t="e">
        <f>IF(AND(' RIESGOS DE GESTION'!#REF!="Baja",' RIESGOS DE GESTION'!#REF!="Mayor"),CONCATENATE("R1C",' RIESGOS DE GESTION'!#REF!),"")</f>
        <v>#REF!</v>
      </c>
      <c r="AD36" s="20" t="e">
        <f>IF(AND(' RIESGOS DE GESTION'!#REF!="Baja",' RIESGOS DE GESTION'!#REF!="Mayor"),CONCATENATE("R1C",' RIESGOS DE GESTION'!#REF!),"")</f>
        <v>#REF!</v>
      </c>
      <c r="AE36" s="20" t="e">
        <f>IF(AND(' RIESGOS DE GESTION'!#REF!="Baja",' RIESGOS DE GESTION'!#REF!="Mayor"),CONCATENATE("R1C",' RIESGOS DE GESTION'!#REF!),"")</f>
        <v>#REF!</v>
      </c>
      <c r="AF36" s="20" t="e">
        <f>IF(AND(' RIESGOS DE GESTION'!#REF!="Baja",' RIESGOS DE GESTION'!#REF!="Mayor"),CONCATENATE("R1C",' RIESGOS DE GESTION'!#REF!),"")</f>
        <v>#REF!</v>
      </c>
      <c r="AG36" s="21" t="e">
        <f>IF(AND(' RIESGOS DE GESTION'!#REF!="Baja",' RIESGOS DE GESTION'!#REF!="Mayor"),CONCATENATE("R1C",' RIESGOS DE GESTION'!#REF!),"")</f>
        <v>#REF!</v>
      </c>
      <c r="AH36" s="22" t="e">
        <f>IF(AND(' RIESGOS DE GESTION'!#REF!="Baja",' RIESGOS DE GESTION'!#REF!="Catastrófico"),CONCATENATE("R1C",' RIESGOS DE GESTION'!#REF!),"")</f>
        <v>#REF!</v>
      </c>
      <c r="AI36" s="23" t="e">
        <f>IF(AND(' RIESGOS DE GESTION'!#REF!="Baja",' RIESGOS DE GESTION'!#REF!="Catastrófico"),CONCATENATE("R1C",' RIESGOS DE GESTION'!#REF!),"")</f>
        <v>#REF!</v>
      </c>
      <c r="AJ36" s="23" t="e">
        <f>IF(AND(' RIESGOS DE GESTION'!#REF!="Baja",' RIESGOS DE GESTION'!#REF!="Catastrófico"),CONCATENATE("R1C",' RIESGOS DE GESTION'!#REF!),"")</f>
        <v>#REF!</v>
      </c>
      <c r="AK36" s="23" t="e">
        <f>IF(AND(' RIESGOS DE GESTION'!#REF!="Baja",' RIESGOS DE GESTION'!#REF!="Catastrófico"),CONCATENATE("R1C",' RIESGOS DE GESTION'!#REF!),"")</f>
        <v>#REF!</v>
      </c>
      <c r="AL36" s="23" t="e">
        <f>IF(AND(' RIESGOS DE GESTION'!#REF!="Baja",' RIESGOS DE GESTION'!#REF!="Catastrófico"),CONCATENATE("R1C",' RIESGOS DE GESTION'!#REF!),"")</f>
        <v>#REF!</v>
      </c>
      <c r="AM36" s="24" t="e">
        <f>IF(AND(' RIESGOS DE GESTION'!#REF!="Baja",' RIESGOS DE GESTION'!#REF!="Catastrófico"),CONCATENATE("R1C",' RIESGOS DE GESTION'!#REF!),"")</f>
        <v>#REF!</v>
      </c>
      <c r="AN36" s="56"/>
      <c r="AO36" s="492" t="s">
        <v>380</v>
      </c>
      <c r="AP36" s="493"/>
      <c r="AQ36" s="493"/>
      <c r="AR36" s="493"/>
      <c r="AS36" s="493"/>
      <c r="AT36" s="494"/>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80" ht="15" customHeight="1" x14ac:dyDescent="0.25">
      <c r="A37" s="56"/>
      <c r="B37" s="376"/>
      <c r="C37" s="376"/>
      <c r="D37" s="377"/>
      <c r="E37" s="473"/>
      <c r="F37" s="474"/>
      <c r="G37" s="474"/>
      <c r="H37" s="474"/>
      <c r="I37" s="474"/>
      <c r="J37" s="49" t="e">
        <f>IF(AND(' RIESGOS DE GESTION'!#REF!="Baja",' RIESGOS DE GESTION'!#REF!="Leve"),CONCATENATE("R2C",' RIESGOS DE GESTION'!#REF!),"")</f>
        <v>#REF!</v>
      </c>
      <c r="K37" s="50" t="e">
        <f>IF(AND(' RIESGOS DE GESTION'!#REF!="Baja",' RIESGOS DE GESTION'!#REF!="Leve"),CONCATENATE("R2C",' RIESGOS DE GESTION'!#REF!),"")</f>
        <v>#REF!</v>
      </c>
      <c r="L37" s="50" t="e">
        <f>IF(AND(' RIESGOS DE GESTION'!#REF!="Baja",' RIESGOS DE GESTION'!#REF!="Leve"),CONCATENATE("R2C",' RIESGOS DE GESTION'!#REF!),"")</f>
        <v>#REF!</v>
      </c>
      <c r="M37" s="50" t="e">
        <f>IF(AND(' RIESGOS DE GESTION'!#REF!="Baja",' RIESGOS DE GESTION'!#REF!="Leve"),CONCATENATE("R2C",' RIESGOS DE GESTION'!#REF!),"")</f>
        <v>#REF!</v>
      </c>
      <c r="N37" s="50" t="e">
        <f>IF(AND(' RIESGOS DE GESTION'!#REF!="Baja",' RIESGOS DE GESTION'!#REF!="Leve"),CONCATENATE("R2C",' RIESGOS DE GESTION'!#REF!),"")</f>
        <v>#REF!</v>
      </c>
      <c r="O37" s="51" t="e">
        <f>IF(AND(' RIESGOS DE GESTION'!#REF!="Baja",' RIESGOS DE GESTION'!#REF!="Leve"),CONCATENATE("R2C",' RIESGOS DE GESTION'!#REF!),"")</f>
        <v>#REF!</v>
      </c>
      <c r="P37" s="40" t="e">
        <f>IF(AND(' RIESGOS DE GESTION'!#REF!="Baja",' RIESGOS DE GESTION'!#REF!="Menor"),CONCATENATE("R2C",' RIESGOS DE GESTION'!#REF!),"")</f>
        <v>#REF!</v>
      </c>
      <c r="Q37" s="41" t="e">
        <f>IF(AND(' RIESGOS DE GESTION'!#REF!="Baja",' RIESGOS DE GESTION'!#REF!="Menor"),CONCATENATE("R2C",' RIESGOS DE GESTION'!#REF!),"")</f>
        <v>#REF!</v>
      </c>
      <c r="R37" s="41" t="e">
        <f>IF(AND(' RIESGOS DE GESTION'!#REF!="Baja",' RIESGOS DE GESTION'!#REF!="Menor"),CONCATENATE("R2C",' RIESGOS DE GESTION'!#REF!),"")</f>
        <v>#REF!</v>
      </c>
      <c r="S37" s="41" t="e">
        <f>IF(AND(' RIESGOS DE GESTION'!#REF!="Baja",' RIESGOS DE GESTION'!#REF!="Menor"),CONCATENATE("R2C",' RIESGOS DE GESTION'!#REF!),"")</f>
        <v>#REF!</v>
      </c>
      <c r="T37" s="41" t="e">
        <f>IF(AND(' RIESGOS DE GESTION'!#REF!="Baja",' RIESGOS DE GESTION'!#REF!="Menor"),CONCATENATE("R2C",' RIESGOS DE GESTION'!#REF!),"")</f>
        <v>#REF!</v>
      </c>
      <c r="U37" s="42" t="e">
        <f>IF(AND(' RIESGOS DE GESTION'!#REF!="Baja",' RIESGOS DE GESTION'!#REF!="Menor"),CONCATENATE("R2C",' RIESGOS DE GESTION'!#REF!),"")</f>
        <v>#REF!</v>
      </c>
      <c r="V37" s="40" t="e">
        <f>IF(AND(' RIESGOS DE GESTION'!#REF!="Baja",' RIESGOS DE GESTION'!#REF!="Moderado"),CONCATENATE("R2C",' RIESGOS DE GESTION'!#REF!),"")</f>
        <v>#REF!</v>
      </c>
      <c r="W37" s="41" t="e">
        <f>IF(AND(' RIESGOS DE GESTION'!#REF!="Baja",' RIESGOS DE GESTION'!#REF!="Moderado"),CONCATENATE("R2C",' RIESGOS DE GESTION'!#REF!),"")</f>
        <v>#REF!</v>
      </c>
      <c r="X37" s="41" t="e">
        <f>IF(AND(' RIESGOS DE GESTION'!#REF!="Baja",' RIESGOS DE GESTION'!#REF!="Moderado"),CONCATENATE("R2C",' RIESGOS DE GESTION'!#REF!),"")</f>
        <v>#REF!</v>
      </c>
      <c r="Y37" s="41" t="e">
        <f>IF(AND(' RIESGOS DE GESTION'!#REF!="Baja",' RIESGOS DE GESTION'!#REF!="Moderado"),CONCATENATE("R2C",' RIESGOS DE GESTION'!#REF!),"")</f>
        <v>#REF!</v>
      </c>
      <c r="Z37" s="41" t="e">
        <f>IF(AND(' RIESGOS DE GESTION'!#REF!="Baja",' RIESGOS DE GESTION'!#REF!="Moderado"),CONCATENATE("R2C",' RIESGOS DE GESTION'!#REF!),"")</f>
        <v>#REF!</v>
      </c>
      <c r="AA37" s="42" t="e">
        <f>IF(AND(' RIESGOS DE GESTION'!#REF!="Baja",' RIESGOS DE GESTION'!#REF!="Moderado"),CONCATENATE("R2C",' RIESGOS DE GESTION'!#REF!),"")</f>
        <v>#REF!</v>
      </c>
      <c r="AB37" s="25" t="e">
        <f>IF(AND(' RIESGOS DE GESTION'!#REF!="Baja",' RIESGOS DE GESTION'!#REF!="Mayor"),CONCATENATE("R2C",' RIESGOS DE GESTION'!#REF!),"")</f>
        <v>#REF!</v>
      </c>
      <c r="AC37" s="26" t="e">
        <f>IF(AND(' RIESGOS DE GESTION'!#REF!="Baja",' RIESGOS DE GESTION'!#REF!="Mayor"),CONCATENATE("R2C",' RIESGOS DE GESTION'!#REF!),"")</f>
        <v>#REF!</v>
      </c>
      <c r="AD37" s="26" t="e">
        <f>IF(AND(' RIESGOS DE GESTION'!#REF!="Baja",' RIESGOS DE GESTION'!#REF!="Mayor"),CONCATENATE("R2C",' RIESGOS DE GESTION'!#REF!),"")</f>
        <v>#REF!</v>
      </c>
      <c r="AE37" s="26" t="e">
        <f>IF(AND(' RIESGOS DE GESTION'!#REF!="Baja",' RIESGOS DE GESTION'!#REF!="Mayor"),CONCATENATE("R2C",' RIESGOS DE GESTION'!#REF!),"")</f>
        <v>#REF!</v>
      </c>
      <c r="AF37" s="26" t="e">
        <f>IF(AND(' RIESGOS DE GESTION'!#REF!="Baja",' RIESGOS DE GESTION'!#REF!="Mayor"),CONCATENATE("R2C",' RIESGOS DE GESTION'!#REF!),"")</f>
        <v>#REF!</v>
      </c>
      <c r="AG37" s="27" t="e">
        <f>IF(AND(' RIESGOS DE GESTION'!#REF!="Baja",' RIESGOS DE GESTION'!#REF!="Mayor"),CONCATENATE("R2C",' RIESGOS DE GESTION'!#REF!),"")</f>
        <v>#REF!</v>
      </c>
      <c r="AH37" s="28" t="e">
        <f>IF(AND(' RIESGOS DE GESTION'!#REF!="Baja",' RIESGOS DE GESTION'!#REF!="Catastrófico"),CONCATENATE("R2C",' RIESGOS DE GESTION'!#REF!),"")</f>
        <v>#REF!</v>
      </c>
      <c r="AI37" s="29" t="e">
        <f>IF(AND(' RIESGOS DE GESTION'!#REF!="Baja",' RIESGOS DE GESTION'!#REF!="Catastrófico"),CONCATENATE("R2C",' RIESGOS DE GESTION'!#REF!),"")</f>
        <v>#REF!</v>
      </c>
      <c r="AJ37" s="29" t="e">
        <f>IF(AND(' RIESGOS DE GESTION'!#REF!="Baja",' RIESGOS DE GESTION'!#REF!="Catastrófico"),CONCATENATE("R2C",' RIESGOS DE GESTION'!#REF!),"")</f>
        <v>#REF!</v>
      </c>
      <c r="AK37" s="29" t="e">
        <f>IF(AND(' RIESGOS DE GESTION'!#REF!="Baja",' RIESGOS DE GESTION'!#REF!="Catastrófico"),CONCATENATE("R2C",' RIESGOS DE GESTION'!#REF!),"")</f>
        <v>#REF!</v>
      </c>
      <c r="AL37" s="29" t="e">
        <f>IF(AND(' RIESGOS DE GESTION'!#REF!="Baja",' RIESGOS DE GESTION'!#REF!="Catastrófico"),CONCATENATE("R2C",' RIESGOS DE GESTION'!#REF!),"")</f>
        <v>#REF!</v>
      </c>
      <c r="AM37" s="30" t="e">
        <f>IF(AND(' RIESGOS DE GESTION'!#REF!="Baja",' RIESGOS DE GESTION'!#REF!="Catastrófico"),CONCATENATE("R2C",' RIESGOS DE GESTION'!#REF!),"")</f>
        <v>#REF!</v>
      </c>
      <c r="AN37" s="56"/>
      <c r="AO37" s="495"/>
      <c r="AP37" s="496"/>
      <c r="AQ37" s="496"/>
      <c r="AR37" s="496"/>
      <c r="AS37" s="496"/>
      <c r="AT37" s="497"/>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80" ht="15" customHeight="1" x14ac:dyDescent="0.25">
      <c r="A38" s="56"/>
      <c r="B38" s="376"/>
      <c r="C38" s="376"/>
      <c r="D38" s="377"/>
      <c r="E38" s="475"/>
      <c r="F38" s="474"/>
      <c r="G38" s="474"/>
      <c r="H38" s="474"/>
      <c r="I38" s="474"/>
      <c r="J38" s="49" t="e">
        <f>IF(AND(' RIESGOS DE GESTION'!#REF!="Baja",' RIESGOS DE GESTION'!#REF!="Leve"),CONCATENATE("R3C",' RIESGOS DE GESTION'!#REF!),"")</f>
        <v>#REF!</v>
      </c>
      <c r="K38" s="50" t="e">
        <f>IF(AND(' RIESGOS DE GESTION'!#REF!="Baja",' RIESGOS DE GESTION'!#REF!="Leve"),CONCATENATE("R3C",' RIESGOS DE GESTION'!#REF!),"")</f>
        <v>#REF!</v>
      </c>
      <c r="L38" s="50" t="e">
        <f>IF(AND(' RIESGOS DE GESTION'!#REF!="Baja",' RIESGOS DE GESTION'!#REF!="Leve"),CONCATENATE("R3C",' RIESGOS DE GESTION'!#REF!),"")</f>
        <v>#REF!</v>
      </c>
      <c r="M38" s="50" t="e">
        <f>IF(AND(' RIESGOS DE GESTION'!#REF!="Baja",' RIESGOS DE GESTION'!#REF!="Leve"),CONCATENATE("R3C",' RIESGOS DE GESTION'!#REF!),"")</f>
        <v>#REF!</v>
      </c>
      <c r="N38" s="50" t="e">
        <f>IF(AND(' RIESGOS DE GESTION'!#REF!="Baja",' RIESGOS DE GESTION'!#REF!="Leve"),CONCATENATE("R3C",' RIESGOS DE GESTION'!#REF!),"")</f>
        <v>#REF!</v>
      </c>
      <c r="O38" s="51" t="e">
        <f>IF(AND(' RIESGOS DE GESTION'!#REF!="Baja",' RIESGOS DE GESTION'!#REF!="Leve"),CONCATENATE("R3C",' RIESGOS DE GESTION'!#REF!),"")</f>
        <v>#REF!</v>
      </c>
      <c r="P38" s="40" t="e">
        <f>IF(AND(' RIESGOS DE GESTION'!#REF!="Baja",' RIESGOS DE GESTION'!#REF!="Menor"),CONCATENATE("R3C",' RIESGOS DE GESTION'!#REF!),"")</f>
        <v>#REF!</v>
      </c>
      <c r="Q38" s="41" t="e">
        <f>IF(AND(' RIESGOS DE GESTION'!#REF!="Baja",' RIESGOS DE GESTION'!#REF!="Menor"),CONCATENATE("R3C",' RIESGOS DE GESTION'!#REF!),"")</f>
        <v>#REF!</v>
      </c>
      <c r="R38" s="41" t="e">
        <f>IF(AND(' RIESGOS DE GESTION'!#REF!="Baja",' RIESGOS DE GESTION'!#REF!="Menor"),CONCATENATE("R3C",' RIESGOS DE GESTION'!#REF!),"")</f>
        <v>#REF!</v>
      </c>
      <c r="S38" s="41" t="e">
        <f>IF(AND(' RIESGOS DE GESTION'!#REF!="Baja",' RIESGOS DE GESTION'!#REF!="Menor"),CONCATENATE("R3C",' RIESGOS DE GESTION'!#REF!),"")</f>
        <v>#REF!</v>
      </c>
      <c r="T38" s="41" t="e">
        <f>IF(AND(' RIESGOS DE GESTION'!#REF!="Baja",' RIESGOS DE GESTION'!#REF!="Menor"),CONCATENATE("R3C",' RIESGOS DE GESTION'!#REF!),"")</f>
        <v>#REF!</v>
      </c>
      <c r="U38" s="42" t="e">
        <f>IF(AND(' RIESGOS DE GESTION'!#REF!="Baja",' RIESGOS DE GESTION'!#REF!="Menor"),CONCATENATE("R3C",' RIESGOS DE GESTION'!#REF!),"")</f>
        <v>#REF!</v>
      </c>
      <c r="V38" s="40" t="e">
        <f>IF(AND(' RIESGOS DE GESTION'!#REF!="Baja",' RIESGOS DE GESTION'!#REF!="Moderado"),CONCATENATE("R3C",' RIESGOS DE GESTION'!#REF!),"")</f>
        <v>#REF!</v>
      </c>
      <c r="W38" s="41" t="e">
        <f>IF(AND(' RIESGOS DE GESTION'!#REF!="Baja",' RIESGOS DE GESTION'!#REF!="Moderado"),CONCATENATE("R3C",' RIESGOS DE GESTION'!#REF!),"")</f>
        <v>#REF!</v>
      </c>
      <c r="X38" s="41" t="e">
        <f>IF(AND(' RIESGOS DE GESTION'!#REF!="Baja",' RIESGOS DE GESTION'!#REF!="Moderado"),CONCATENATE("R3C",' RIESGOS DE GESTION'!#REF!),"")</f>
        <v>#REF!</v>
      </c>
      <c r="Y38" s="41" t="e">
        <f>IF(AND(' RIESGOS DE GESTION'!#REF!="Baja",' RIESGOS DE GESTION'!#REF!="Moderado"),CONCATENATE("R3C",' RIESGOS DE GESTION'!#REF!),"")</f>
        <v>#REF!</v>
      </c>
      <c r="Z38" s="41" t="e">
        <f>IF(AND(' RIESGOS DE GESTION'!#REF!="Baja",' RIESGOS DE GESTION'!#REF!="Moderado"),CONCATENATE("R3C",' RIESGOS DE GESTION'!#REF!),"")</f>
        <v>#REF!</v>
      </c>
      <c r="AA38" s="42" t="e">
        <f>IF(AND(' RIESGOS DE GESTION'!#REF!="Baja",' RIESGOS DE GESTION'!#REF!="Moderado"),CONCATENATE("R3C",' RIESGOS DE GESTION'!#REF!),"")</f>
        <v>#REF!</v>
      </c>
      <c r="AB38" s="25" t="e">
        <f>IF(AND(' RIESGOS DE GESTION'!#REF!="Baja",' RIESGOS DE GESTION'!#REF!="Mayor"),CONCATENATE("R3C",' RIESGOS DE GESTION'!#REF!),"")</f>
        <v>#REF!</v>
      </c>
      <c r="AC38" s="26" t="e">
        <f>IF(AND(' RIESGOS DE GESTION'!#REF!="Baja",' RIESGOS DE GESTION'!#REF!="Mayor"),CONCATENATE("R3C",' RIESGOS DE GESTION'!#REF!),"")</f>
        <v>#REF!</v>
      </c>
      <c r="AD38" s="26" t="e">
        <f>IF(AND(' RIESGOS DE GESTION'!#REF!="Baja",' RIESGOS DE GESTION'!#REF!="Mayor"),CONCATENATE("R3C",' RIESGOS DE GESTION'!#REF!),"")</f>
        <v>#REF!</v>
      </c>
      <c r="AE38" s="26" t="e">
        <f>IF(AND(' RIESGOS DE GESTION'!#REF!="Baja",' RIESGOS DE GESTION'!#REF!="Mayor"),CONCATENATE("R3C",' RIESGOS DE GESTION'!#REF!),"")</f>
        <v>#REF!</v>
      </c>
      <c r="AF38" s="26" t="e">
        <f>IF(AND(' RIESGOS DE GESTION'!#REF!="Baja",' RIESGOS DE GESTION'!#REF!="Mayor"),CONCATENATE("R3C",' RIESGOS DE GESTION'!#REF!),"")</f>
        <v>#REF!</v>
      </c>
      <c r="AG38" s="27" t="e">
        <f>IF(AND(' RIESGOS DE GESTION'!#REF!="Baja",' RIESGOS DE GESTION'!#REF!="Mayor"),CONCATENATE("R3C",' RIESGOS DE GESTION'!#REF!),"")</f>
        <v>#REF!</v>
      </c>
      <c r="AH38" s="28" t="e">
        <f>IF(AND(' RIESGOS DE GESTION'!#REF!="Baja",' RIESGOS DE GESTION'!#REF!="Catastrófico"),CONCATENATE("R3C",' RIESGOS DE GESTION'!#REF!),"")</f>
        <v>#REF!</v>
      </c>
      <c r="AI38" s="29" t="e">
        <f>IF(AND(' RIESGOS DE GESTION'!#REF!="Baja",' RIESGOS DE GESTION'!#REF!="Catastrófico"),CONCATENATE("R3C",' RIESGOS DE GESTION'!#REF!),"")</f>
        <v>#REF!</v>
      </c>
      <c r="AJ38" s="29" t="e">
        <f>IF(AND(' RIESGOS DE GESTION'!#REF!="Baja",' RIESGOS DE GESTION'!#REF!="Catastrófico"),CONCATENATE("R3C",' RIESGOS DE GESTION'!#REF!),"")</f>
        <v>#REF!</v>
      </c>
      <c r="AK38" s="29" t="e">
        <f>IF(AND(' RIESGOS DE GESTION'!#REF!="Baja",' RIESGOS DE GESTION'!#REF!="Catastrófico"),CONCATENATE("R3C",' RIESGOS DE GESTION'!#REF!),"")</f>
        <v>#REF!</v>
      </c>
      <c r="AL38" s="29" t="e">
        <f>IF(AND(' RIESGOS DE GESTION'!#REF!="Baja",' RIESGOS DE GESTION'!#REF!="Catastrófico"),CONCATENATE("R3C",' RIESGOS DE GESTION'!#REF!),"")</f>
        <v>#REF!</v>
      </c>
      <c r="AM38" s="30" t="e">
        <f>IF(AND(' RIESGOS DE GESTION'!#REF!="Baja",' RIESGOS DE GESTION'!#REF!="Catastrófico"),CONCATENATE("R3C",' RIESGOS DE GESTION'!#REF!),"")</f>
        <v>#REF!</v>
      </c>
      <c r="AN38" s="56"/>
      <c r="AO38" s="495"/>
      <c r="AP38" s="496"/>
      <c r="AQ38" s="496"/>
      <c r="AR38" s="496"/>
      <c r="AS38" s="496"/>
      <c r="AT38" s="497"/>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80" ht="15" customHeight="1" x14ac:dyDescent="0.25">
      <c r="A39" s="56"/>
      <c r="B39" s="376"/>
      <c r="C39" s="376"/>
      <c r="D39" s="377"/>
      <c r="E39" s="475"/>
      <c r="F39" s="474"/>
      <c r="G39" s="474"/>
      <c r="H39" s="474"/>
      <c r="I39" s="474"/>
      <c r="J39" s="49" t="e">
        <f>IF(AND(' RIESGOS DE GESTION'!#REF!="Baja",' RIESGOS DE GESTION'!#REF!="Leve"),CONCATENATE("R4C",' RIESGOS DE GESTION'!#REF!),"")</f>
        <v>#REF!</v>
      </c>
      <c r="K39" s="50" t="e">
        <f>IF(AND(' RIESGOS DE GESTION'!#REF!="Baja",' RIESGOS DE GESTION'!#REF!="Leve"),CONCATENATE("R4C",' RIESGOS DE GESTION'!#REF!),"")</f>
        <v>#REF!</v>
      </c>
      <c r="L39" s="50" t="e">
        <f>IF(AND(' RIESGOS DE GESTION'!#REF!="Baja",' RIESGOS DE GESTION'!#REF!="Leve"),CONCATENATE("R4C",' RIESGOS DE GESTION'!#REF!),"")</f>
        <v>#REF!</v>
      </c>
      <c r="M39" s="50" t="e">
        <f>IF(AND(' RIESGOS DE GESTION'!#REF!="Baja",' RIESGOS DE GESTION'!#REF!="Leve"),CONCATENATE("R4C",' RIESGOS DE GESTION'!#REF!),"")</f>
        <v>#REF!</v>
      </c>
      <c r="N39" s="50" t="e">
        <f>IF(AND(' RIESGOS DE GESTION'!#REF!="Baja",' RIESGOS DE GESTION'!#REF!="Leve"),CONCATENATE("R4C",' RIESGOS DE GESTION'!#REF!),"")</f>
        <v>#REF!</v>
      </c>
      <c r="O39" s="51" t="e">
        <f>IF(AND(' RIESGOS DE GESTION'!#REF!="Baja",' RIESGOS DE GESTION'!#REF!="Leve"),CONCATENATE("R4C",' RIESGOS DE GESTION'!#REF!),"")</f>
        <v>#REF!</v>
      </c>
      <c r="P39" s="40" t="e">
        <f>IF(AND(' RIESGOS DE GESTION'!#REF!="Baja",' RIESGOS DE GESTION'!#REF!="Menor"),CONCATENATE("R4C",' RIESGOS DE GESTION'!#REF!),"")</f>
        <v>#REF!</v>
      </c>
      <c r="Q39" s="41" t="e">
        <f>IF(AND(' RIESGOS DE GESTION'!#REF!="Baja",' RIESGOS DE GESTION'!#REF!="Menor"),CONCATENATE("R4C",' RIESGOS DE GESTION'!#REF!),"")</f>
        <v>#REF!</v>
      </c>
      <c r="R39" s="41" t="e">
        <f>IF(AND(' RIESGOS DE GESTION'!#REF!="Baja",' RIESGOS DE GESTION'!#REF!="Menor"),CONCATENATE("R4C",' RIESGOS DE GESTION'!#REF!),"")</f>
        <v>#REF!</v>
      </c>
      <c r="S39" s="41" t="e">
        <f>IF(AND(' RIESGOS DE GESTION'!#REF!="Baja",' RIESGOS DE GESTION'!#REF!="Menor"),CONCATENATE("R4C",' RIESGOS DE GESTION'!#REF!),"")</f>
        <v>#REF!</v>
      </c>
      <c r="T39" s="41" t="e">
        <f>IF(AND(' RIESGOS DE GESTION'!#REF!="Baja",' RIESGOS DE GESTION'!#REF!="Menor"),CONCATENATE("R4C",' RIESGOS DE GESTION'!#REF!),"")</f>
        <v>#REF!</v>
      </c>
      <c r="U39" s="42" t="e">
        <f>IF(AND(' RIESGOS DE GESTION'!#REF!="Baja",' RIESGOS DE GESTION'!#REF!="Menor"),CONCATENATE("R4C",' RIESGOS DE GESTION'!#REF!),"")</f>
        <v>#REF!</v>
      </c>
      <c r="V39" s="40" t="e">
        <f>IF(AND(' RIESGOS DE GESTION'!#REF!="Baja",' RIESGOS DE GESTION'!#REF!="Moderado"),CONCATENATE("R4C",' RIESGOS DE GESTION'!#REF!),"")</f>
        <v>#REF!</v>
      </c>
      <c r="W39" s="41" t="e">
        <f>IF(AND(' RIESGOS DE GESTION'!#REF!="Baja",' RIESGOS DE GESTION'!#REF!="Moderado"),CONCATENATE("R4C",' RIESGOS DE GESTION'!#REF!),"")</f>
        <v>#REF!</v>
      </c>
      <c r="X39" s="41" t="e">
        <f>IF(AND(' RIESGOS DE GESTION'!#REF!="Baja",' RIESGOS DE GESTION'!#REF!="Moderado"),CONCATENATE("R4C",' RIESGOS DE GESTION'!#REF!),"")</f>
        <v>#REF!</v>
      </c>
      <c r="Y39" s="41" t="e">
        <f>IF(AND(' RIESGOS DE GESTION'!#REF!="Baja",' RIESGOS DE GESTION'!#REF!="Moderado"),CONCATENATE("R4C",' RIESGOS DE GESTION'!#REF!),"")</f>
        <v>#REF!</v>
      </c>
      <c r="Z39" s="41" t="e">
        <f>IF(AND(' RIESGOS DE GESTION'!#REF!="Baja",' RIESGOS DE GESTION'!#REF!="Moderado"),CONCATENATE("R4C",' RIESGOS DE GESTION'!#REF!),"")</f>
        <v>#REF!</v>
      </c>
      <c r="AA39" s="42" t="e">
        <f>IF(AND(' RIESGOS DE GESTION'!#REF!="Baja",' RIESGOS DE GESTION'!#REF!="Moderado"),CONCATENATE("R4C",' RIESGOS DE GESTION'!#REF!),"")</f>
        <v>#REF!</v>
      </c>
      <c r="AB39" s="25" t="e">
        <f>IF(AND(' RIESGOS DE GESTION'!#REF!="Baja",' RIESGOS DE GESTION'!#REF!="Mayor"),CONCATENATE("R4C",' RIESGOS DE GESTION'!#REF!),"")</f>
        <v>#REF!</v>
      </c>
      <c r="AC39" s="26" t="e">
        <f>IF(AND(' RIESGOS DE GESTION'!#REF!="Baja",' RIESGOS DE GESTION'!#REF!="Mayor"),CONCATENATE("R4C",' RIESGOS DE GESTION'!#REF!),"")</f>
        <v>#REF!</v>
      </c>
      <c r="AD39" s="26" t="e">
        <f>IF(AND(' RIESGOS DE GESTION'!#REF!="Baja",' RIESGOS DE GESTION'!#REF!="Mayor"),CONCATENATE("R4C",' RIESGOS DE GESTION'!#REF!),"")</f>
        <v>#REF!</v>
      </c>
      <c r="AE39" s="26" t="e">
        <f>IF(AND(' RIESGOS DE GESTION'!#REF!="Baja",' RIESGOS DE GESTION'!#REF!="Mayor"),CONCATENATE("R4C",' RIESGOS DE GESTION'!#REF!),"")</f>
        <v>#REF!</v>
      </c>
      <c r="AF39" s="26" t="e">
        <f>IF(AND(' RIESGOS DE GESTION'!#REF!="Baja",' RIESGOS DE GESTION'!#REF!="Mayor"),CONCATENATE("R4C",' RIESGOS DE GESTION'!#REF!),"")</f>
        <v>#REF!</v>
      </c>
      <c r="AG39" s="27" t="e">
        <f>IF(AND(' RIESGOS DE GESTION'!#REF!="Baja",' RIESGOS DE GESTION'!#REF!="Mayor"),CONCATENATE("R4C",' RIESGOS DE GESTION'!#REF!),"")</f>
        <v>#REF!</v>
      </c>
      <c r="AH39" s="28" t="e">
        <f>IF(AND(' RIESGOS DE GESTION'!#REF!="Baja",' RIESGOS DE GESTION'!#REF!="Catastrófico"),CONCATENATE("R4C",' RIESGOS DE GESTION'!#REF!),"")</f>
        <v>#REF!</v>
      </c>
      <c r="AI39" s="29" t="e">
        <f>IF(AND(' RIESGOS DE GESTION'!#REF!="Baja",' RIESGOS DE GESTION'!#REF!="Catastrófico"),CONCATENATE("R4C",' RIESGOS DE GESTION'!#REF!),"")</f>
        <v>#REF!</v>
      </c>
      <c r="AJ39" s="29" t="e">
        <f>IF(AND(' RIESGOS DE GESTION'!#REF!="Baja",' RIESGOS DE GESTION'!#REF!="Catastrófico"),CONCATENATE("R4C",' RIESGOS DE GESTION'!#REF!),"")</f>
        <v>#REF!</v>
      </c>
      <c r="AK39" s="29" t="e">
        <f>IF(AND(' RIESGOS DE GESTION'!#REF!="Baja",' RIESGOS DE GESTION'!#REF!="Catastrófico"),CONCATENATE("R4C",' RIESGOS DE GESTION'!#REF!),"")</f>
        <v>#REF!</v>
      </c>
      <c r="AL39" s="29" t="e">
        <f>IF(AND(' RIESGOS DE GESTION'!#REF!="Baja",' RIESGOS DE GESTION'!#REF!="Catastrófico"),CONCATENATE("R4C",' RIESGOS DE GESTION'!#REF!),"")</f>
        <v>#REF!</v>
      </c>
      <c r="AM39" s="30" t="e">
        <f>IF(AND(' RIESGOS DE GESTION'!#REF!="Baja",' RIESGOS DE GESTION'!#REF!="Catastrófico"),CONCATENATE("R4C",' RIESGOS DE GESTION'!#REF!),"")</f>
        <v>#REF!</v>
      </c>
      <c r="AN39" s="56"/>
      <c r="AO39" s="495"/>
      <c r="AP39" s="496"/>
      <c r="AQ39" s="496"/>
      <c r="AR39" s="496"/>
      <c r="AS39" s="496"/>
      <c r="AT39" s="497"/>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row>
    <row r="40" spans="1:80" ht="15" customHeight="1" x14ac:dyDescent="0.25">
      <c r="A40" s="56"/>
      <c r="B40" s="376"/>
      <c r="C40" s="376"/>
      <c r="D40" s="377"/>
      <c r="E40" s="475"/>
      <c r="F40" s="474"/>
      <c r="G40" s="474"/>
      <c r="H40" s="474"/>
      <c r="I40" s="474"/>
      <c r="J40" s="49" t="e">
        <f>IF(AND(' RIESGOS DE GESTION'!#REF!="Baja",' RIESGOS DE GESTION'!#REF!="Leve"),CONCATENATE("R5C",' RIESGOS DE GESTION'!#REF!),"")</f>
        <v>#REF!</v>
      </c>
      <c r="K40" s="50" t="e">
        <f>IF(AND(' RIESGOS DE GESTION'!#REF!="Baja",' RIESGOS DE GESTION'!#REF!="Leve"),CONCATENATE("R5C",' RIESGOS DE GESTION'!#REF!),"")</f>
        <v>#REF!</v>
      </c>
      <c r="L40" s="50" t="e">
        <f>IF(AND(' RIESGOS DE GESTION'!#REF!="Baja",' RIESGOS DE GESTION'!#REF!="Leve"),CONCATENATE("R5C",' RIESGOS DE GESTION'!#REF!),"")</f>
        <v>#REF!</v>
      </c>
      <c r="M40" s="50" t="e">
        <f>IF(AND(' RIESGOS DE GESTION'!#REF!="Baja",' RIESGOS DE GESTION'!#REF!="Leve"),CONCATENATE("R5C",' RIESGOS DE GESTION'!#REF!),"")</f>
        <v>#REF!</v>
      </c>
      <c r="N40" s="50" t="e">
        <f>IF(AND(' RIESGOS DE GESTION'!#REF!="Baja",' RIESGOS DE GESTION'!#REF!="Leve"),CONCATENATE("R5C",' RIESGOS DE GESTION'!#REF!),"")</f>
        <v>#REF!</v>
      </c>
      <c r="O40" s="51" t="e">
        <f>IF(AND(' RIESGOS DE GESTION'!#REF!="Baja",' RIESGOS DE GESTION'!#REF!="Leve"),CONCATENATE("R5C",' RIESGOS DE GESTION'!#REF!),"")</f>
        <v>#REF!</v>
      </c>
      <c r="P40" s="40" t="e">
        <f>IF(AND(' RIESGOS DE GESTION'!#REF!="Baja",' RIESGOS DE GESTION'!#REF!="Menor"),CONCATENATE("R5C",' RIESGOS DE GESTION'!#REF!),"")</f>
        <v>#REF!</v>
      </c>
      <c r="Q40" s="41" t="e">
        <f>IF(AND(' RIESGOS DE GESTION'!#REF!="Baja",' RIESGOS DE GESTION'!#REF!="Menor"),CONCATENATE("R5C",' RIESGOS DE GESTION'!#REF!),"")</f>
        <v>#REF!</v>
      </c>
      <c r="R40" s="41" t="e">
        <f>IF(AND(' RIESGOS DE GESTION'!#REF!="Baja",' RIESGOS DE GESTION'!#REF!="Menor"),CONCATENATE("R5C",' RIESGOS DE GESTION'!#REF!),"")</f>
        <v>#REF!</v>
      </c>
      <c r="S40" s="41" t="e">
        <f>IF(AND(' RIESGOS DE GESTION'!#REF!="Baja",' RIESGOS DE GESTION'!#REF!="Menor"),CONCATENATE("R5C",' RIESGOS DE GESTION'!#REF!),"")</f>
        <v>#REF!</v>
      </c>
      <c r="T40" s="41" t="e">
        <f>IF(AND(' RIESGOS DE GESTION'!#REF!="Baja",' RIESGOS DE GESTION'!#REF!="Menor"),CONCATENATE("R5C",' RIESGOS DE GESTION'!#REF!),"")</f>
        <v>#REF!</v>
      </c>
      <c r="U40" s="42" t="e">
        <f>IF(AND(' RIESGOS DE GESTION'!#REF!="Baja",' RIESGOS DE GESTION'!#REF!="Menor"),CONCATENATE("R5C",' RIESGOS DE GESTION'!#REF!),"")</f>
        <v>#REF!</v>
      </c>
      <c r="V40" s="40" t="e">
        <f>IF(AND(' RIESGOS DE GESTION'!#REF!="Baja",' RIESGOS DE GESTION'!#REF!="Moderado"),CONCATENATE("R5C",' RIESGOS DE GESTION'!#REF!),"")</f>
        <v>#REF!</v>
      </c>
      <c r="W40" s="41" t="e">
        <f>IF(AND(' RIESGOS DE GESTION'!#REF!="Baja",' RIESGOS DE GESTION'!#REF!="Moderado"),CONCATENATE("R5C",' RIESGOS DE GESTION'!#REF!),"")</f>
        <v>#REF!</v>
      </c>
      <c r="X40" s="41" t="e">
        <f>IF(AND(' RIESGOS DE GESTION'!#REF!="Baja",' RIESGOS DE GESTION'!#REF!="Moderado"),CONCATENATE("R5C",' RIESGOS DE GESTION'!#REF!),"")</f>
        <v>#REF!</v>
      </c>
      <c r="Y40" s="41" t="e">
        <f>IF(AND(' RIESGOS DE GESTION'!#REF!="Baja",' RIESGOS DE GESTION'!#REF!="Moderado"),CONCATENATE("R5C",' RIESGOS DE GESTION'!#REF!),"")</f>
        <v>#REF!</v>
      </c>
      <c r="Z40" s="41" t="e">
        <f>IF(AND(' RIESGOS DE GESTION'!#REF!="Baja",' RIESGOS DE GESTION'!#REF!="Moderado"),CONCATENATE("R5C",' RIESGOS DE GESTION'!#REF!),"")</f>
        <v>#REF!</v>
      </c>
      <c r="AA40" s="42" t="e">
        <f>IF(AND(' RIESGOS DE GESTION'!#REF!="Baja",' RIESGOS DE GESTION'!#REF!="Moderado"),CONCATENATE("R5C",' RIESGOS DE GESTION'!#REF!),"")</f>
        <v>#REF!</v>
      </c>
      <c r="AB40" s="25" t="e">
        <f>IF(AND(' RIESGOS DE GESTION'!#REF!="Baja",' RIESGOS DE GESTION'!#REF!="Mayor"),CONCATENATE("R5C",' RIESGOS DE GESTION'!#REF!),"")</f>
        <v>#REF!</v>
      </c>
      <c r="AC40" s="26" t="e">
        <f>IF(AND(' RIESGOS DE GESTION'!#REF!="Baja",' RIESGOS DE GESTION'!#REF!="Mayor"),CONCATENATE("R5C",' RIESGOS DE GESTION'!#REF!),"")</f>
        <v>#REF!</v>
      </c>
      <c r="AD40" s="26" t="e">
        <f>IF(AND(' RIESGOS DE GESTION'!#REF!="Baja",' RIESGOS DE GESTION'!#REF!="Mayor"),CONCATENATE("R5C",' RIESGOS DE GESTION'!#REF!),"")</f>
        <v>#REF!</v>
      </c>
      <c r="AE40" s="26" t="e">
        <f>IF(AND(' RIESGOS DE GESTION'!#REF!="Baja",' RIESGOS DE GESTION'!#REF!="Mayor"),CONCATENATE("R5C",' RIESGOS DE GESTION'!#REF!),"")</f>
        <v>#REF!</v>
      </c>
      <c r="AF40" s="26" t="e">
        <f>IF(AND(' RIESGOS DE GESTION'!#REF!="Baja",' RIESGOS DE GESTION'!#REF!="Mayor"),CONCATENATE("R5C",' RIESGOS DE GESTION'!#REF!),"")</f>
        <v>#REF!</v>
      </c>
      <c r="AG40" s="27" t="e">
        <f>IF(AND(' RIESGOS DE GESTION'!#REF!="Baja",' RIESGOS DE GESTION'!#REF!="Mayor"),CONCATENATE("R5C",' RIESGOS DE GESTION'!#REF!),"")</f>
        <v>#REF!</v>
      </c>
      <c r="AH40" s="28" t="e">
        <f>IF(AND(' RIESGOS DE GESTION'!#REF!="Baja",' RIESGOS DE GESTION'!#REF!="Catastrófico"),CONCATENATE("R5C",' RIESGOS DE GESTION'!#REF!),"")</f>
        <v>#REF!</v>
      </c>
      <c r="AI40" s="29" t="e">
        <f>IF(AND(' RIESGOS DE GESTION'!#REF!="Baja",' RIESGOS DE GESTION'!#REF!="Catastrófico"),CONCATENATE("R5C",' RIESGOS DE GESTION'!#REF!),"")</f>
        <v>#REF!</v>
      </c>
      <c r="AJ40" s="29" t="e">
        <f>IF(AND(' RIESGOS DE GESTION'!#REF!="Baja",' RIESGOS DE GESTION'!#REF!="Catastrófico"),CONCATENATE("R5C",' RIESGOS DE GESTION'!#REF!),"")</f>
        <v>#REF!</v>
      </c>
      <c r="AK40" s="29" t="e">
        <f>IF(AND(' RIESGOS DE GESTION'!#REF!="Baja",' RIESGOS DE GESTION'!#REF!="Catastrófico"),CONCATENATE("R5C",' RIESGOS DE GESTION'!#REF!),"")</f>
        <v>#REF!</v>
      </c>
      <c r="AL40" s="29" t="e">
        <f>IF(AND(' RIESGOS DE GESTION'!#REF!="Baja",' RIESGOS DE GESTION'!#REF!="Catastrófico"),CONCATENATE("R5C",' RIESGOS DE GESTION'!#REF!),"")</f>
        <v>#REF!</v>
      </c>
      <c r="AM40" s="30" t="e">
        <f>IF(AND(' RIESGOS DE GESTION'!#REF!="Baja",' RIESGOS DE GESTION'!#REF!="Catastrófico"),CONCATENATE("R5C",' RIESGOS DE GESTION'!#REF!),"")</f>
        <v>#REF!</v>
      </c>
      <c r="AN40" s="56"/>
      <c r="AO40" s="495"/>
      <c r="AP40" s="496"/>
      <c r="AQ40" s="496"/>
      <c r="AR40" s="496"/>
      <c r="AS40" s="496"/>
      <c r="AT40" s="497"/>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row>
    <row r="41" spans="1:80" ht="15" customHeight="1" x14ac:dyDescent="0.25">
      <c r="A41" s="56"/>
      <c r="B41" s="376"/>
      <c r="C41" s="376"/>
      <c r="D41" s="377"/>
      <c r="E41" s="475"/>
      <c r="F41" s="474"/>
      <c r="G41" s="474"/>
      <c r="H41" s="474"/>
      <c r="I41" s="474"/>
      <c r="J41" s="49" t="e">
        <f>IF(AND(' RIESGOS DE GESTION'!#REF!="Baja",' RIESGOS DE GESTION'!#REF!="Leve"),CONCATENATE("R6C",' RIESGOS DE GESTION'!#REF!),"")</f>
        <v>#REF!</v>
      </c>
      <c r="K41" s="50" t="e">
        <f>IF(AND(' RIESGOS DE GESTION'!#REF!="Baja",' RIESGOS DE GESTION'!#REF!="Leve"),CONCATENATE("R6C",' RIESGOS DE GESTION'!#REF!),"")</f>
        <v>#REF!</v>
      </c>
      <c r="L41" s="50" t="e">
        <f>IF(AND(' RIESGOS DE GESTION'!#REF!="Baja",' RIESGOS DE GESTION'!#REF!="Leve"),CONCATENATE("R6C",' RIESGOS DE GESTION'!#REF!),"")</f>
        <v>#REF!</v>
      </c>
      <c r="M41" s="50" t="e">
        <f>IF(AND(' RIESGOS DE GESTION'!#REF!="Baja",' RIESGOS DE GESTION'!#REF!="Leve"),CONCATENATE("R6C",' RIESGOS DE GESTION'!#REF!),"")</f>
        <v>#REF!</v>
      </c>
      <c r="N41" s="50" t="e">
        <f>IF(AND(' RIESGOS DE GESTION'!#REF!="Baja",' RIESGOS DE GESTION'!#REF!="Leve"),CONCATENATE("R6C",' RIESGOS DE GESTION'!#REF!),"")</f>
        <v>#REF!</v>
      </c>
      <c r="O41" s="51" t="e">
        <f>IF(AND(' RIESGOS DE GESTION'!#REF!="Baja",' RIESGOS DE GESTION'!#REF!="Leve"),CONCATENATE("R6C",' RIESGOS DE GESTION'!#REF!),"")</f>
        <v>#REF!</v>
      </c>
      <c r="P41" s="40" t="e">
        <f>IF(AND(' RIESGOS DE GESTION'!#REF!="Baja",' RIESGOS DE GESTION'!#REF!="Menor"),CONCATENATE("R6C",' RIESGOS DE GESTION'!#REF!),"")</f>
        <v>#REF!</v>
      </c>
      <c r="Q41" s="41" t="e">
        <f>IF(AND(' RIESGOS DE GESTION'!#REF!="Baja",' RIESGOS DE GESTION'!#REF!="Menor"),CONCATENATE("R6C",' RIESGOS DE GESTION'!#REF!),"")</f>
        <v>#REF!</v>
      </c>
      <c r="R41" s="41" t="e">
        <f>IF(AND(' RIESGOS DE GESTION'!#REF!="Baja",' RIESGOS DE GESTION'!#REF!="Menor"),CONCATENATE("R6C",' RIESGOS DE GESTION'!#REF!),"")</f>
        <v>#REF!</v>
      </c>
      <c r="S41" s="41" t="e">
        <f>IF(AND(' RIESGOS DE GESTION'!#REF!="Baja",' RIESGOS DE GESTION'!#REF!="Menor"),CONCATENATE("R6C",' RIESGOS DE GESTION'!#REF!),"")</f>
        <v>#REF!</v>
      </c>
      <c r="T41" s="41" t="e">
        <f>IF(AND(' RIESGOS DE GESTION'!#REF!="Baja",' RIESGOS DE GESTION'!#REF!="Menor"),CONCATENATE("R6C",' RIESGOS DE GESTION'!#REF!),"")</f>
        <v>#REF!</v>
      </c>
      <c r="U41" s="42" t="e">
        <f>IF(AND(' RIESGOS DE GESTION'!#REF!="Baja",' RIESGOS DE GESTION'!#REF!="Menor"),CONCATENATE("R6C",' RIESGOS DE GESTION'!#REF!),"")</f>
        <v>#REF!</v>
      </c>
      <c r="V41" s="40" t="e">
        <f>IF(AND(' RIESGOS DE GESTION'!#REF!="Baja",' RIESGOS DE GESTION'!#REF!="Moderado"),CONCATENATE("R6C",' RIESGOS DE GESTION'!#REF!),"")</f>
        <v>#REF!</v>
      </c>
      <c r="W41" s="41" t="e">
        <f>IF(AND(' RIESGOS DE GESTION'!#REF!="Baja",' RIESGOS DE GESTION'!#REF!="Moderado"),CONCATENATE("R6C",' RIESGOS DE GESTION'!#REF!),"")</f>
        <v>#REF!</v>
      </c>
      <c r="X41" s="41" t="e">
        <f>IF(AND(' RIESGOS DE GESTION'!#REF!="Baja",' RIESGOS DE GESTION'!#REF!="Moderado"),CONCATENATE("R6C",' RIESGOS DE GESTION'!#REF!),"")</f>
        <v>#REF!</v>
      </c>
      <c r="Y41" s="41" t="e">
        <f>IF(AND(' RIESGOS DE GESTION'!#REF!="Baja",' RIESGOS DE GESTION'!#REF!="Moderado"),CONCATENATE("R6C",' RIESGOS DE GESTION'!#REF!),"")</f>
        <v>#REF!</v>
      </c>
      <c r="Z41" s="41" t="e">
        <f>IF(AND(' RIESGOS DE GESTION'!#REF!="Baja",' RIESGOS DE GESTION'!#REF!="Moderado"),CONCATENATE("R6C",' RIESGOS DE GESTION'!#REF!),"")</f>
        <v>#REF!</v>
      </c>
      <c r="AA41" s="42" t="e">
        <f>IF(AND(' RIESGOS DE GESTION'!#REF!="Baja",' RIESGOS DE GESTION'!#REF!="Moderado"),CONCATENATE("R6C",' RIESGOS DE GESTION'!#REF!),"")</f>
        <v>#REF!</v>
      </c>
      <c r="AB41" s="25" t="e">
        <f>IF(AND(' RIESGOS DE GESTION'!#REF!="Baja",' RIESGOS DE GESTION'!#REF!="Mayor"),CONCATENATE("R6C",' RIESGOS DE GESTION'!#REF!),"")</f>
        <v>#REF!</v>
      </c>
      <c r="AC41" s="26" t="e">
        <f>IF(AND(' RIESGOS DE GESTION'!#REF!="Baja",' RIESGOS DE GESTION'!#REF!="Mayor"),CONCATENATE("R6C",' RIESGOS DE GESTION'!#REF!),"")</f>
        <v>#REF!</v>
      </c>
      <c r="AD41" s="26" t="e">
        <f>IF(AND(' RIESGOS DE GESTION'!#REF!="Baja",' RIESGOS DE GESTION'!#REF!="Mayor"),CONCATENATE("R6C",' RIESGOS DE GESTION'!#REF!),"")</f>
        <v>#REF!</v>
      </c>
      <c r="AE41" s="26" t="e">
        <f>IF(AND(' RIESGOS DE GESTION'!#REF!="Baja",' RIESGOS DE GESTION'!#REF!="Mayor"),CONCATENATE("R6C",' RIESGOS DE GESTION'!#REF!),"")</f>
        <v>#REF!</v>
      </c>
      <c r="AF41" s="26" t="e">
        <f>IF(AND(' RIESGOS DE GESTION'!#REF!="Baja",' RIESGOS DE GESTION'!#REF!="Mayor"),CONCATENATE("R6C",' RIESGOS DE GESTION'!#REF!),"")</f>
        <v>#REF!</v>
      </c>
      <c r="AG41" s="27" t="e">
        <f>IF(AND(' RIESGOS DE GESTION'!#REF!="Baja",' RIESGOS DE GESTION'!#REF!="Mayor"),CONCATENATE("R6C",' RIESGOS DE GESTION'!#REF!),"")</f>
        <v>#REF!</v>
      </c>
      <c r="AH41" s="28" t="e">
        <f>IF(AND(' RIESGOS DE GESTION'!#REF!="Baja",' RIESGOS DE GESTION'!#REF!="Catastrófico"),CONCATENATE("R6C",' RIESGOS DE GESTION'!#REF!),"")</f>
        <v>#REF!</v>
      </c>
      <c r="AI41" s="29" t="e">
        <f>IF(AND(' RIESGOS DE GESTION'!#REF!="Baja",' RIESGOS DE GESTION'!#REF!="Catastrófico"),CONCATENATE("R6C",' RIESGOS DE GESTION'!#REF!),"")</f>
        <v>#REF!</v>
      </c>
      <c r="AJ41" s="29" t="e">
        <f>IF(AND(' RIESGOS DE GESTION'!#REF!="Baja",' RIESGOS DE GESTION'!#REF!="Catastrófico"),CONCATENATE("R6C",' RIESGOS DE GESTION'!#REF!),"")</f>
        <v>#REF!</v>
      </c>
      <c r="AK41" s="29" t="e">
        <f>IF(AND(' RIESGOS DE GESTION'!#REF!="Baja",' RIESGOS DE GESTION'!#REF!="Catastrófico"),CONCATENATE("R6C",' RIESGOS DE GESTION'!#REF!),"")</f>
        <v>#REF!</v>
      </c>
      <c r="AL41" s="29" t="e">
        <f>IF(AND(' RIESGOS DE GESTION'!#REF!="Baja",' RIESGOS DE GESTION'!#REF!="Catastrófico"),CONCATENATE("R6C",' RIESGOS DE GESTION'!#REF!),"")</f>
        <v>#REF!</v>
      </c>
      <c r="AM41" s="30" t="e">
        <f>IF(AND(' RIESGOS DE GESTION'!#REF!="Baja",' RIESGOS DE GESTION'!#REF!="Catastrófico"),CONCATENATE("R6C",' RIESGOS DE GESTION'!#REF!),"")</f>
        <v>#REF!</v>
      </c>
      <c r="AN41" s="56"/>
      <c r="AO41" s="495"/>
      <c r="AP41" s="496"/>
      <c r="AQ41" s="496"/>
      <c r="AR41" s="496"/>
      <c r="AS41" s="496"/>
      <c r="AT41" s="497"/>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80" ht="15" customHeight="1" x14ac:dyDescent="0.25">
      <c r="A42" s="56"/>
      <c r="B42" s="376"/>
      <c r="C42" s="376"/>
      <c r="D42" s="377"/>
      <c r="E42" s="475"/>
      <c r="F42" s="474"/>
      <c r="G42" s="474"/>
      <c r="H42" s="474"/>
      <c r="I42" s="474"/>
      <c r="J42" s="49" t="e">
        <f>IF(AND(' RIESGOS DE GESTION'!#REF!="Baja",' RIESGOS DE GESTION'!#REF!="Leve"),CONCATENATE("R7C",' RIESGOS DE GESTION'!#REF!),"")</f>
        <v>#REF!</v>
      </c>
      <c r="K42" s="50" t="e">
        <f>IF(AND(' RIESGOS DE GESTION'!#REF!="Baja",' RIESGOS DE GESTION'!#REF!="Leve"),CONCATENATE("R7C",' RIESGOS DE GESTION'!#REF!),"")</f>
        <v>#REF!</v>
      </c>
      <c r="L42" s="50" t="e">
        <f>IF(AND(' RIESGOS DE GESTION'!#REF!="Baja",' RIESGOS DE GESTION'!#REF!="Leve"),CONCATENATE("R7C",' RIESGOS DE GESTION'!#REF!),"")</f>
        <v>#REF!</v>
      </c>
      <c r="M42" s="50" t="e">
        <f>IF(AND(' RIESGOS DE GESTION'!#REF!="Baja",' RIESGOS DE GESTION'!#REF!="Leve"),CONCATENATE("R7C",' RIESGOS DE GESTION'!#REF!),"")</f>
        <v>#REF!</v>
      </c>
      <c r="N42" s="50" t="e">
        <f>IF(AND(' RIESGOS DE GESTION'!#REF!="Baja",' RIESGOS DE GESTION'!#REF!="Leve"),CONCATENATE("R7C",' RIESGOS DE GESTION'!#REF!),"")</f>
        <v>#REF!</v>
      </c>
      <c r="O42" s="51" t="e">
        <f>IF(AND(' RIESGOS DE GESTION'!#REF!="Baja",' RIESGOS DE GESTION'!#REF!="Leve"),CONCATENATE("R7C",' RIESGOS DE GESTION'!#REF!),"")</f>
        <v>#REF!</v>
      </c>
      <c r="P42" s="40" t="e">
        <f>IF(AND(' RIESGOS DE GESTION'!#REF!="Baja",' RIESGOS DE GESTION'!#REF!="Menor"),CONCATENATE("R7C",' RIESGOS DE GESTION'!#REF!),"")</f>
        <v>#REF!</v>
      </c>
      <c r="Q42" s="41" t="e">
        <f>IF(AND(' RIESGOS DE GESTION'!#REF!="Baja",' RIESGOS DE GESTION'!#REF!="Menor"),CONCATENATE("R7C",' RIESGOS DE GESTION'!#REF!),"")</f>
        <v>#REF!</v>
      </c>
      <c r="R42" s="41" t="e">
        <f>IF(AND(' RIESGOS DE GESTION'!#REF!="Baja",' RIESGOS DE GESTION'!#REF!="Menor"),CONCATENATE("R7C",' RIESGOS DE GESTION'!#REF!),"")</f>
        <v>#REF!</v>
      </c>
      <c r="S42" s="41" t="e">
        <f>IF(AND(' RIESGOS DE GESTION'!#REF!="Baja",' RIESGOS DE GESTION'!#REF!="Menor"),CONCATENATE("R7C",' RIESGOS DE GESTION'!#REF!),"")</f>
        <v>#REF!</v>
      </c>
      <c r="T42" s="41" t="e">
        <f>IF(AND(' RIESGOS DE GESTION'!#REF!="Baja",' RIESGOS DE GESTION'!#REF!="Menor"),CONCATENATE("R7C",' RIESGOS DE GESTION'!#REF!),"")</f>
        <v>#REF!</v>
      </c>
      <c r="U42" s="42" t="e">
        <f>IF(AND(' RIESGOS DE GESTION'!#REF!="Baja",' RIESGOS DE GESTION'!#REF!="Menor"),CONCATENATE("R7C",' RIESGOS DE GESTION'!#REF!),"")</f>
        <v>#REF!</v>
      </c>
      <c r="V42" s="40" t="e">
        <f>IF(AND(' RIESGOS DE GESTION'!#REF!="Baja",' RIESGOS DE GESTION'!#REF!="Moderado"),CONCATENATE("R7C",' RIESGOS DE GESTION'!#REF!),"")</f>
        <v>#REF!</v>
      </c>
      <c r="W42" s="41" t="e">
        <f>IF(AND(' RIESGOS DE GESTION'!#REF!="Baja",' RIESGOS DE GESTION'!#REF!="Moderado"),CONCATENATE("R7C",' RIESGOS DE GESTION'!#REF!),"")</f>
        <v>#REF!</v>
      </c>
      <c r="X42" s="41" t="e">
        <f>IF(AND(' RIESGOS DE GESTION'!#REF!="Baja",' RIESGOS DE GESTION'!#REF!="Moderado"),CONCATENATE("R7C",' RIESGOS DE GESTION'!#REF!),"")</f>
        <v>#REF!</v>
      </c>
      <c r="Y42" s="41" t="e">
        <f>IF(AND(' RIESGOS DE GESTION'!#REF!="Baja",' RIESGOS DE GESTION'!#REF!="Moderado"),CONCATENATE("R7C",' RIESGOS DE GESTION'!#REF!),"")</f>
        <v>#REF!</v>
      </c>
      <c r="Z42" s="41" t="e">
        <f>IF(AND(' RIESGOS DE GESTION'!#REF!="Baja",' RIESGOS DE GESTION'!#REF!="Moderado"),CONCATENATE("R7C",' RIESGOS DE GESTION'!#REF!),"")</f>
        <v>#REF!</v>
      </c>
      <c r="AA42" s="42" t="e">
        <f>IF(AND(' RIESGOS DE GESTION'!#REF!="Baja",' RIESGOS DE GESTION'!#REF!="Moderado"),CONCATENATE("R7C",' RIESGOS DE GESTION'!#REF!),"")</f>
        <v>#REF!</v>
      </c>
      <c r="AB42" s="25" t="e">
        <f>IF(AND(' RIESGOS DE GESTION'!#REF!="Baja",' RIESGOS DE GESTION'!#REF!="Mayor"),CONCATENATE("R7C",' RIESGOS DE GESTION'!#REF!),"")</f>
        <v>#REF!</v>
      </c>
      <c r="AC42" s="26" t="e">
        <f>IF(AND(' RIESGOS DE GESTION'!#REF!="Baja",' RIESGOS DE GESTION'!#REF!="Mayor"),CONCATENATE("R7C",' RIESGOS DE GESTION'!#REF!),"")</f>
        <v>#REF!</v>
      </c>
      <c r="AD42" s="26" t="e">
        <f>IF(AND(' RIESGOS DE GESTION'!#REF!="Baja",' RIESGOS DE GESTION'!#REF!="Mayor"),CONCATENATE("R7C",' RIESGOS DE GESTION'!#REF!),"")</f>
        <v>#REF!</v>
      </c>
      <c r="AE42" s="26" t="e">
        <f>IF(AND(' RIESGOS DE GESTION'!#REF!="Baja",' RIESGOS DE GESTION'!#REF!="Mayor"),CONCATENATE("R7C",' RIESGOS DE GESTION'!#REF!),"")</f>
        <v>#REF!</v>
      </c>
      <c r="AF42" s="26" t="e">
        <f>IF(AND(' RIESGOS DE GESTION'!#REF!="Baja",' RIESGOS DE GESTION'!#REF!="Mayor"),CONCATENATE("R7C",' RIESGOS DE GESTION'!#REF!),"")</f>
        <v>#REF!</v>
      </c>
      <c r="AG42" s="27" t="e">
        <f>IF(AND(' RIESGOS DE GESTION'!#REF!="Baja",' RIESGOS DE GESTION'!#REF!="Mayor"),CONCATENATE("R7C",' RIESGOS DE GESTION'!#REF!),"")</f>
        <v>#REF!</v>
      </c>
      <c r="AH42" s="28" t="e">
        <f>IF(AND(' RIESGOS DE GESTION'!#REF!="Baja",' RIESGOS DE GESTION'!#REF!="Catastrófico"),CONCATENATE("R7C",' RIESGOS DE GESTION'!#REF!),"")</f>
        <v>#REF!</v>
      </c>
      <c r="AI42" s="29" t="e">
        <f>IF(AND(' RIESGOS DE GESTION'!#REF!="Baja",' RIESGOS DE GESTION'!#REF!="Catastrófico"),CONCATENATE("R7C",' RIESGOS DE GESTION'!#REF!),"")</f>
        <v>#REF!</v>
      </c>
      <c r="AJ42" s="29" t="e">
        <f>IF(AND(' RIESGOS DE GESTION'!#REF!="Baja",' RIESGOS DE GESTION'!#REF!="Catastrófico"),CONCATENATE("R7C",' RIESGOS DE GESTION'!#REF!),"")</f>
        <v>#REF!</v>
      </c>
      <c r="AK42" s="29" t="e">
        <f>IF(AND(' RIESGOS DE GESTION'!#REF!="Baja",' RIESGOS DE GESTION'!#REF!="Catastrófico"),CONCATENATE("R7C",' RIESGOS DE GESTION'!#REF!),"")</f>
        <v>#REF!</v>
      </c>
      <c r="AL42" s="29" t="e">
        <f>IF(AND(' RIESGOS DE GESTION'!#REF!="Baja",' RIESGOS DE GESTION'!#REF!="Catastrófico"),CONCATENATE("R7C",' RIESGOS DE GESTION'!#REF!),"")</f>
        <v>#REF!</v>
      </c>
      <c r="AM42" s="30" t="e">
        <f>IF(AND(' RIESGOS DE GESTION'!#REF!="Baja",' RIESGOS DE GESTION'!#REF!="Catastrófico"),CONCATENATE("R7C",' RIESGOS DE GESTION'!#REF!),"")</f>
        <v>#REF!</v>
      </c>
      <c r="AN42" s="56"/>
      <c r="AO42" s="495"/>
      <c r="AP42" s="496"/>
      <c r="AQ42" s="496"/>
      <c r="AR42" s="496"/>
      <c r="AS42" s="496"/>
      <c r="AT42" s="497"/>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80" ht="15" customHeight="1" x14ac:dyDescent="0.25">
      <c r="A43" s="56"/>
      <c r="B43" s="376"/>
      <c r="C43" s="376"/>
      <c r="D43" s="377"/>
      <c r="E43" s="475"/>
      <c r="F43" s="474"/>
      <c r="G43" s="474"/>
      <c r="H43" s="474"/>
      <c r="I43" s="474"/>
      <c r="J43" s="49" t="e">
        <f>IF(AND(' RIESGOS DE GESTION'!#REF!="Baja",' RIESGOS DE GESTION'!#REF!="Leve"),CONCATENATE("R8C",' RIESGOS DE GESTION'!#REF!),"")</f>
        <v>#REF!</v>
      </c>
      <c r="K43" s="50" t="e">
        <f>IF(AND(' RIESGOS DE GESTION'!#REF!="Baja",' RIESGOS DE GESTION'!#REF!="Leve"),CONCATENATE("R8C",' RIESGOS DE GESTION'!#REF!),"")</f>
        <v>#REF!</v>
      </c>
      <c r="L43" s="50" t="e">
        <f>IF(AND(' RIESGOS DE GESTION'!#REF!="Baja",' RIESGOS DE GESTION'!#REF!="Leve"),CONCATENATE("R8C",' RIESGOS DE GESTION'!#REF!),"")</f>
        <v>#REF!</v>
      </c>
      <c r="M43" s="50" t="e">
        <f>IF(AND(' RIESGOS DE GESTION'!#REF!="Baja",' RIESGOS DE GESTION'!#REF!="Leve"),CONCATENATE("R8C",' RIESGOS DE GESTION'!#REF!),"")</f>
        <v>#REF!</v>
      </c>
      <c r="N43" s="50" t="e">
        <f>IF(AND(' RIESGOS DE GESTION'!#REF!="Baja",' RIESGOS DE GESTION'!#REF!="Leve"),CONCATENATE("R8C",' RIESGOS DE GESTION'!#REF!),"")</f>
        <v>#REF!</v>
      </c>
      <c r="O43" s="51" t="e">
        <f>IF(AND(' RIESGOS DE GESTION'!#REF!="Baja",' RIESGOS DE GESTION'!#REF!="Leve"),CONCATENATE("R8C",' RIESGOS DE GESTION'!#REF!),"")</f>
        <v>#REF!</v>
      </c>
      <c r="P43" s="40" t="e">
        <f>IF(AND(' RIESGOS DE GESTION'!#REF!="Baja",' RIESGOS DE GESTION'!#REF!="Menor"),CONCATENATE("R8C",' RIESGOS DE GESTION'!#REF!),"")</f>
        <v>#REF!</v>
      </c>
      <c r="Q43" s="41" t="e">
        <f>IF(AND(' RIESGOS DE GESTION'!#REF!="Baja",' RIESGOS DE GESTION'!#REF!="Menor"),CONCATENATE("R8C",' RIESGOS DE GESTION'!#REF!),"")</f>
        <v>#REF!</v>
      </c>
      <c r="R43" s="41" t="e">
        <f>IF(AND(' RIESGOS DE GESTION'!#REF!="Baja",' RIESGOS DE GESTION'!#REF!="Menor"),CONCATENATE("R8C",' RIESGOS DE GESTION'!#REF!),"")</f>
        <v>#REF!</v>
      </c>
      <c r="S43" s="41" t="e">
        <f>IF(AND(' RIESGOS DE GESTION'!#REF!="Baja",' RIESGOS DE GESTION'!#REF!="Menor"),CONCATENATE("R8C",' RIESGOS DE GESTION'!#REF!),"")</f>
        <v>#REF!</v>
      </c>
      <c r="T43" s="41" t="e">
        <f>IF(AND(' RIESGOS DE GESTION'!#REF!="Baja",' RIESGOS DE GESTION'!#REF!="Menor"),CONCATENATE("R8C",' RIESGOS DE GESTION'!#REF!),"")</f>
        <v>#REF!</v>
      </c>
      <c r="U43" s="42" t="e">
        <f>IF(AND(' RIESGOS DE GESTION'!#REF!="Baja",' RIESGOS DE GESTION'!#REF!="Menor"),CONCATENATE("R8C",' RIESGOS DE GESTION'!#REF!),"")</f>
        <v>#REF!</v>
      </c>
      <c r="V43" s="40" t="e">
        <f>IF(AND(' RIESGOS DE GESTION'!#REF!="Baja",' RIESGOS DE GESTION'!#REF!="Moderado"),CONCATENATE("R8C",' RIESGOS DE GESTION'!#REF!),"")</f>
        <v>#REF!</v>
      </c>
      <c r="W43" s="41" t="e">
        <f>IF(AND(' RIESGOS DE GESTION'!#REF!="Baja",' RIESGOS DE GESTION'!#REF!="Moderado"),CONCATENATE("R8C",' RIESGOS DE GESTION'!#REF!),"")</f>
        <v>#REF!</v>
      </c>
      <c r="X43" s="41" t="e">
        <f>IF(AND(' RIESGOS DE GESTION'!#REF!="Baja",' RIESGOS DE GESTION'!#REF!="Moderado"),CONCATENATE("R8C",' RIESGOS DE GESTION'!#REF!),"")</f>
        <v>#REF!</v>
      </c>
      <c r="Y43" s="41" t="e">
        <f>IF(AND(' RIESGOS DE GESTION'!#REF!="Baja",' RIESGOS DE GESTION'!#REF!="Moderado"),CONCATENATE("R8C",' RIESGOS DE GESTION'!#REF!),"")</f>
        <v>#REF!</v>
      </c>
      <c r="Z43" s="41" t="e">
        <f>IF(AND(' RIESGOS DE GESTION'!#REF!="Baja",' RIESGOS DE GESTION'!#REF!="Moderado"),CONCATENATE("R8C",' RIESGOS DE GESTION'!#REF!),"")</f>
        <v>#REF!</v>
      </c>
      <c r="AA43" s="42" t="e">
        <f>IF(AND(' RIESGOS DE GESTION'!#REF!="Baja",' RIESGOS DE GESTION'!#REF!="Moderado"),CONCATENATE("R8C",' RIESGOS DE GESTION'!#REF!),"")</f>
        <v>#REF!</v>
      </c>
      <c r="AB43" s="25" t="e">
        <f>IF(AND(' RIESGOS DE GESTION'!#REF!="Baja",' RIESGOS DE GESTION'!#REF!="Mayor"),CONCATENATE("R8C",' RIESGOS DE GESTION'!#REF!),"")</f>
        <v>#REF!</v>
      </c>
      <c r="AC43" s="26" t="e">
        <f>IF(AND(' RIESGOS DE GESTION'!#REF!="Baja",' RIESGOS DE GESTION'!#REF!="Mayor"),CONCATENATE("R8C",' RIESGOS DE GESTION'!#REF!),"")</f>
        <v>#REF!</v>
      </c>
      <c r="AD43" s="26" t="e">
        <f>IF(AND(' RIESGOS DE GESTION'!#REF!="Baja",' RIESGOS DE GESTION'!#REF!="Mayor"),CONCATENATE("R8C",' RIESGOS DE GESTION'!#REF!),"")</f>
        <v>#REF!</v>
      </c>
      <c r="AE43" s="26" t="e">
        <f>IF(AND(' RIESGOS DE GESTION'!#REF!="Baja",' RIESGOS DE GESTION'!#REF!="Mayor"),CONCATENATE("R8C",' RIESGOS DE GESTION'!#REF!),"")</f>
        <v>#REF!</v>
      </c>
      <c r="AF43" s="26" t="e">
        <f>IF(AND(' RIESGOS DE GESTION'!#REF!="Baja",' RIESGOS DE GESTION'!#REF!="Mayor"),CONCATENATE("R8C",' RIESGOS DE GESTION'!#REF!),"")</f>
        <v>#REF!</v>
      </c>
      <c r="AG43" s="27" t="e">
        <f>IF(AND(' RIESGOS DE GESTION'!#REF!="Baja",' RIESGOS DE GESTION'!#REF!="Mayor"),CONCATENATE("R8C",' RIESGOS DE GESTION'!#REF!),"")</f>
        <v>#REF!</v>
      </c>
      <c r="AH43" s="28" t="e">
        <f>IF(AND(' RIESGOS DE GESTION'!#REF!="Baja",' RIESGOS DE GESTION'!#REF!="Catastrófico"),CONCATENATE("R8C",' RIESGOS DE GESTION'!#REF!),"")</f>
        <v>#REF!</v>
      </c>
      <c r="AI43" s="29" t="e">
        <f>IF(AND(' RIESGOS DE GESTION'!#REF!="Baja",' RIESGOS DE GESTION'!#REF!="Catastrófico"),CONCATENATE("R8C",' RIESGOS DE GESTION'!#REF!),"")</f>
        <v>#REF!</v>
      </c>
      <c r="AJ43" s="29" t="e">
        <f>IF(AND(' RIESGOS DE GESTION'!#REF!="Baja",' RIESGOS DE GESTION'!#REF!="Catastrófico"),CONCATENATE("R8C",' RIESGOS DE GESTION'!#REF!),"")</f>
        <v>#REF!</v>
      </c>
      <c r="AK43" s="29" t="e">
        <f>IF(AND(' RIESGOS DE GESTION'!#REF!="Baja",' RIESGOS DE GESTION'!#REF!="Catastrófico"),CONCATENATE("R8C",' RIESGOS DE GESTION'!#REF!),"")</f>
        <v>#REF!</v>
      </c>
      <c r="AL43" s="29" t="e">
        <f>IF(AND(' RIESGOS DE GESTION'!#REF!="Baja",' RIESGOS DE GESTION'!#REF!="Catastrófico"),CONCATENATE("R8C",' RIESGOS DE GESTION'!#REF!),"")</f>
        <v>#REF!</v>
      </c>
      <c r="AM43" s="30" t="e">
        <f>IF(AND(' RIESGOS DE GESTION'!#REF!="Baja",' RIESGOS DE GESTION'!#REF!="Catastrófico"),CONCATENATE("R8C",' RIESGOS DE GESTION'!#REF!),"")</f>
        <v>#REF!</v>
      </c>
      <c r="AN43" s="56"/>
      <c r="AO43" s="495"/>
      <c r="AP43" s="496"/>
      <c r="AQ43" s="496"/>
      <c r="AR43" s="496"/>
      <c r="AS43" s="496"/>
      <c r="AT43" s="497"/>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80" ht="15" customHeight="1" x14ac:dyDescent="0.25">
      <c r="A44" s="56"/>
      <c r="B44" s="376"/>
      <c r="C44" s="376"/>
      <c r="D44" s="377"/>
      <c r="E44" s="475"/>
      <c r="F44" s="474"/>
      <c r="G44" s="474"/>
      <c r="H44" s="474"/>
      <c r="I44" s="474"/>
      <c r="J44" s="49" t="e">
        <f>IF(AND(' RIESGOS DE GESTION'!#REF!="Baja",' RIESGOS DE GESTION'!#REF!="Leve"),CONCATENATE("R9C",' RIESGOS DE GESTION'!#REF!),"")</f>
        <v>#REF!</v>
      </c>
      <c r="K44" s="50" t="e">
        <f>IF(AND(' RIESGOS DE GESTION'!#REF!="Baja",' RIESGOS DE GESTION'!#REF!="Leve"),CONCATENATE("R9C",' RIESGOS DE GESTION'!#REF!),"")</f>
        <v>#REF!</v>
      </c>
      <c r="L44" s="50" t="e">
        <f>IF(AND(' RIESGOS DE GESTION'!#REF!="Baja",' RIESGOS DE GESTION'!#REF!="Leve"),CONCATENATE("R9C",' RIESGOS DE GESTION'!#REF!),"")</f>
        <v>#REF!</v>
      </c>
      <c r="M44" s="50" t="e">
        <f>IF(AND(' RIESGOS DE GESTION'!#REF!="Baja",' RIESGOS DE GESTION'!#REF!="Leve"),CONCATENATE("R9C",' RIESGOS DE GESTION'!#REF!),"")</f>
        <v>#REF!</v>
      </c>
      <c r="N44" s="50" t="e">
        <f>IF(AND(' RIESGOS DE GESTION'!#REF!="Baja",' RIESGOS DE GESTION'!#REF!="Leve"),CONCATENATE("R9C",' RIESGOS DE GESTION'!#REF!),"")</f>
        <v>#REF!</v>
      </c>
      <c r="O44" s="51" t="e">
        <f>IF(AND(' RIESGOS DE GESTION'!#REF!="Baja",' RIESGOS DE GESTION'!#REF!="Leve"),CONCATENATE("R9C",' RIESGOS DE GESTION'!#REF!),"")</f>
        <v>#REF!</v>
      </c>
      <c r="P44" s="40" t="e">
        <f>IF(AND(' RIESGOS DE GESTION'!#REF!="Baja",' RIESGOS DE GESTION'!#REF!="Menor"),CONCATENATE("R9C",' RIESGOS DE GESTION'!#REF!),"")</f>
        <v>#REF!</v>
      </c>
      <c r="Q44" s="41" t="e">
        <f>IF(AND(' RIESGOS DE GESTION'!#REF!="Baja",' RIESGOS DE GESTION'!#REF!="Menor"),CONCATENATE("R9C",' RIESGOS DE GESTION'!#REF!),"")</f>
        <v>#REF!</v>
      </c>
      <c r="R44" s="41" t="e">
        <f>IF(AND(' RIESGOS DE GESTION'!#REF!="Baja",' RIESGOS DE GESTION'!#REF!="Menor"),CONCATENATE("R9C",' RIESGOS DE GESTION'!#REF!),"")</f>
        <v>#REF!</v>
      </c>
      <c r="S44" s="41" t="e">
        <f>IF(AND(' RIESGOS DE GESTION'!#REF!="Baja",' RIESGOS DE GESTION'!#REF!="Menor"),CONCATENATE("R9C",' RIESGOS DE GESTION'!#REF!),"")</f>
        <v>#REF!</v>
      </c>
      <c r="T44" s="41" t="e">
        <f>IF(AND(' RIESGOS DE GESTION'!#REF!="Baja",' RIESGOS DE GESTION'!#REF!="Menor"),CONCATENATE("R9C",' RIESGOS DE GESTION'!#REF!),"")</f>
        <v>#REF!</v>
      </c>
      <c r="U44" s="42" t="e">
        <f>IF(AND(' RIESGOS DE GESTION'!#REF!="Baja",' RIESGOS DE GESTION'!#REF!="Menor"),CONCATENATE("R9C",' RIESGOS DE GESTION'!#REF!),"")</f>
        <v>#REF!</v>
      </c>
      <c r="V44" s="40" t="e">
        <f>IF(AND(' RIESGOS DE GESTION'!#REF!="Baja",' RIESGOS DE GESTION'!#REF!="Moderado"),CONCATENATE("R9C",' RIESGOS DE GESTION'!#REF!),"")</f>
        <v>#REF!</v>
      </c>
      <c r="W44" s="41" t="e">
        <f>IF(AND(' RIESGOS DE GESTION'!#REF!="Baja",' RIESGOS DE GESTION'!#REF!="Moderado"),CONCATENATE("R9C",' RIESGOS DE GESTION'!#REF!),"")</f>
        <v>#REF!</v>
      </c>
      <c r="X44" s="41" t="e">
        <f>IF(AND(' RIESGOS DE GESTION'!#REF!="Baja",' RIESGOS DE GESTION'!#REF!="Moderado"),CONCATENATE("R9C",' RIESGOS DE GESTION'!#REF!),"")</f>
        <v>#REF!</v>
      </c>
      <c r="Y44" s="41" t="e">
        <f>IF(AND(' RIESGOS DE GESTION'!#REF!="Baja",' RIESGOS DE GESTION'!#REF!="Moderado"),CONCATENATE("R9C",' RIESGOS DE GESTION'!#REF!),"")</f>
        <v>#REF!</v>
      </c>
      <c r="Z44" s="41" t="e">
        <f>IF(AND(' RIESGOS DE GESTION'!#REF!="Baja",' RIESGOS DE GESTION'!#REF!="Moderado"),CONCATENATE("R9C",' RIESGOS DE GESTION'!#REF!),"")</f>
        <v>#REF!</v>
      </c>
      <c r="AA44" s="42" t="e">
        <f>IF(AND(' RIESGOS DE GESTION'!#REF!="Baja",' RIESGOS DE GESTION'!#REF!="Moderado"),CONCATENATE("R9C",' RIESGOS DE GESTION'!#REF!),"")</f>
        <v>#REF!</v>
      </c>
      <c r="AB44" s="25" t="e">
        <f>IF(AND(' RIESGOS DE GESTION'!#REF!="Baja",' RIESGOS DE GESTION'!#REF!="Mayor"),CONCATENATE("R9C",' RIESGOS DE GESTION'!#REF!),"")</f>
        <v>#REF!</v>
      </c>
      <c r="AC44" s="26" t="e">
        <f>IF(AND(' RIESGOS DE GESTION'!#REF!="Baja",' RIESGOS DE GESTION'!#REF!="Mayor"),CONCATENATE("R9C",' RIESGOS DE GESTION'!#REF!),"")</f>
        <v>#REF!</v>
      </c>
      <c r="AD44" s="26" t="e">
        <f>IF(AND(' RIESGOS DE GESTION'!#REF!="Baja",' RIESGOS DE GESTION'!#REF!="Mayor"),CONCATENATE("R9C",' RIESGOS DE GESTION'!#REF!),"")</f>
        <v>#REF!</v>
      </c>
      <c r="AE44" s="26" t="e">
        <f>IF(AND(' RIESGOS DE GESTION'!#REF!="Baja",' RIESGOS DE GESTION'!#REF!="Mayor"),CONCATENATE("R9C",' RIESGOS DE GESTION'!#REF!),"")</f>
        <v>#REF!</v>
      </c>
      <c r="AF44" s="26" t="e">
        <f>IF(AND(' RIESGOS DE GESTION'!#REF!="Baja",' RIESGOS DE GESTION'!#REF!="Mayor"),CONCATENATE("R9C",' RIESGOS DE GESTION'!#REF!),"")</f>
        <v>#REF!</v>
      </c>
      <c r="AG44" s="27" t="e">
        <f>IF(AND(' RIESGOS DE GESTION'!#REF!="Baja",' RIESGOS DE GESTION'!#REF!="Mayor"),CONCATENATE("R9C",' RIESGOS DE GESTION'!#REF!),"")</f>
        <v>#REF!</v>
      </c>
      <c r="AH44" s="28" t="e">
        <f>IF(AND(' RIESGOS DE GESTION'!#REF!="Baja",' RIESGOS DE GESTION'!#REF!="Catastrófico"),CONCATENATE("R9C",' RIESGOS DE GESTION'!#REF!),"")</f>
        <v>#REF!</v>
      </c>
      <c r="AI44" s="29" t="e">
        <f>IF(AND(' RIESGOS DE GESTION'!#REF!="Baja",' RIESGOS DE GESTION'!#REF!="Catastrófico"),CONCATENATE("R9C",' RIESGOS DE GESTION'!#REF!),"")</f>
        <v>#REF!</v>
      </c>
      <c r="AJ44" s="29" t="e">
        <f>IF(AND(' RIESGOS DE GESTION'!#REF!="Baja",' RIESGOS DE GESTION'!#REF!="Catastrófico"),CONCATENATE("R9C",' RIESGOS DE GESTION'!#REF!),"")</f>
        <v>#REF!</v>
      </c>
      <c r="AK44" s="29" t="e">
        <f>IF(AND(' RIESGOS DE GESTION'!#REF!="Baja",' RIESGOS DE GESTION'!#REF!="Catastrófico"),CONCATENATE("R9C",' RIESGOS DE GESTION'!#REF!),"")</f>
        <v>#REF!</v>
      </c>
      <c r="AL44" s="29" t="e">
        <f>IF(AND(' RIESGOS DE GESTION'!#REF!="Baja",' RIESGOS DE GESTION'!#REF!="Catastrófico"),CONCATENATE("R9C",' RIESGOS DE GESTION'!#REF!),"")</f>
        <v>#REF!</v>
      </c>
      <c r="AM44" s="30" t="e">
        <f>IF(AND(' RIESGOS DE GESTION'!#REF!="Baja",' RIESGOS DE GESTION'!#REF!="Catastrófico"),CONCATENATE("R9C",' RIESGOS DE GESTION'!#REF!),"")</f>
        <v>#REF!</v>
      </c>
      <c r="AN44" s="56"/>
      <c r="AO44" s="495"/>
      <c r="AP44" s="496"/>
      <c r="AQ44" s="496"/>
      <c r="AR44" s="496"/>
      <c r="AS44" s="496"/>
      <c r="AT44" s="497"/>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0" ht="15.75" customHeight="1" thickBot="1" x14ac:dyDescent="0.3">
      <c r="A45" s="56"/>
      <c r="B45" s="376"/>
      <c r="C45" s="376"/>
      <c r="D45" s="377"/>
      <c r="E45" s="476"/>
      <c r="F45" s="477"/>
      <c r="G45" s="477"/>
      <c r="H45" s="477"/>
      <c r="I45" s="477"/>
      <c r="J45" s="52" t="e">
        <f>IF(AND(' RIESGOS DE GESTION'!#REF!="Baja",' RIESGOS DE GESTION'!#REF!="Leve"),CONCATENATE("R10C",' RIESGOS DE GESTION'!#REF!),"")</f>
        <v>#REF!</v>
      </c>
      <c r="K45" s="53" t="e">
        <f>IF(AND(' RIESGOS DE GESTION'!#REF!="Baja",' RIESGOS DE GESTION'!#REF!="Leve"),CONCATENATE("R10C",' RIESGOS DE GESTION'!#REF!),"")</f>
        <v>#REF!</v>
      </c>
      <c r="L45" s="53" t="e">
        <f>IF(AND(' RIESGOS DE GESTION'!#REF!="Baja",' RIESGOS DE GESTION'!#REF!="Leve"),CONCATENATE("R10C",' RIESGOS DE GESTION'!#REF!),"")</f>
        <v>#REF!</v>
      </c>
      <c r="M45" s="53" t="e">
        <f>IF(AND(' RIESGOS DE GESTION'!#REF!="Baja",' RIESGOS DE GESTION'!#REF!="Leve"),CONCATENATE("R10C",' RIESGOS DE GESTION'!#REF!),"")</f>
        <v>#REF!</v>
      </c>
      <c r="N45" s="53" t="e">
        <f>IF(AND(' RIESGOS DE GESTION'!#REF!="Baja",' RIESGOS DE GESTION'!#REF!="Leve"),CONCATENATE("R10C",' RIESGOS DE GESTION'!#REF!),"")</f>
        <v>#REF!</v>
      </c>
      <c r="O45" s="54" t="e">
        <f>IF(AND(' RIESGOS DE GESTION'!#REF!="Baja",' RIESGOS DE GESTION'!#REF!="Leve"),CONCATENATE("R10C",' RIESGOS DE GESTION'!#REF!),"")</f>
        <v>#REF!</v>
      </c>
      <c r="P45" s="40" t="e">
        <f>IF(AND(' RIESGOS DE GESTION'!#REF!="Baja",' RIESGOS DE GESTION'!#REF!="Menor"),CONCATENATE("R10C",' RIESGOS DE GESTION'!#REF!),"")</f>
        <v>#REF!</v>
      </c>
      <c r="Q45" s="41" t="e">
        <f>IF(AND(' RIESGOS DE GESTION'!#REF!="Baja",' RIESGOS DE GESTION'!#REF!="Menor"),CONCATENATE("R10C",' RIESGOS DE GESTION'!#REF!),"")</f>
        <v>#REF!</v>
      </c>
      <c r="R45" s="41" t="e">
        <f>IF(AND(' RIESGOS DE GESTION'!#REF!="Baja",' RIESGOS DE GESTION'!#REF!="Menor"),CONCATENATE("R10C",' RIESGOS DE GESTION'!#REF!),"")</f>
        <v>#REF!</v>
      </c>
      <c r="S45" s="41" t="e">
        <f>IF(AND(' RIESGOS DE GESTION'!#REF!="Baja",' RIESGOS DE GESTION'!#REF!="Menor"),CONCATENATE("R10C",' RIESGOS DE GESTION'!#REF!),"")</f>
        <v>#REF!</v>
      </c>
      <c r="T45" s="41" t="e">
        <f>IF(AND(' RIESGOS DE GESTION'!#REF!="Baja",' RIESGOS DE GESTION'!#REF!="Menor"),CONCATENATE("R10C",' RIESGOS DE GESTION'!#REF!),"")</f>
        <v>#REF!</v>
      </c>
      <c r="U45" s="42" t="e">
        <f>IF(AND(' RIESGOS DE GESTION'!#REF!="Baja",' RIESGOS DE GESTION'!#REF!="Menor"),CONCATENATE("R10C",' RIESGOS DE GESTION'!#REF!),"")</f>
        <v>#REF!</v>
      </c>
      <c r="V45" s="43" t="e">
        <f>IF(AND(' RIESGOS DE GESTION'!#REF!="Baja",' RIESGOS DE GESTION'!#REF!="Moderado"),CONCATENATE("R10C",' RIESGOS DE GESTION'!#REF!),"")</f>
        <v>#REF!</v>
      </c>
      <c r="W45" s="44" t="e">
        <f>IF(AND(' RIESGOS DE GESTION'!#REF!="Baja",' RIESGOS DE GESTION'!#REF!="Moderado"),CONCATENATE("R10C",' RIESGOS DE GESTION'!#REF!),"")</f>
        <v>#REF!</v>
      </c>
      <c r="X45" s="44" t="e">
        <f>IF(AND(' RIESGOS DE GESTION'!#REF!="Baja",' RIESGOS DE GESTION'!#REF!="Moderado"),CONCATENATE("R10C",' RIESGOS DE GESTION'!#REF!),"")</f>
        <v>#REF!</v>
      </c>
      <c r="Y45" s="44" t="e">
        <f>IF(AND(' RIESGOS DE GESTION'!#REF!="Baja",' RIESGOS DE GESTION'!#REF!="Moderado"),CONCATENATE("R10C",' RIESGOS DE GESTION'!#REF!),"")</f>
        <v>#REF!</v>
      </c>
      <c r="Z45" s="44" t="e">
        <f>IF(AND(' RIESGOS DE GESTION'!#REF!="Baja",' RIESGOS DE GESTION'!#REF!="Moderado"),CONCATENATE("R10C",' RIESGOS DE GESTION'!#REF!),"")</f>
        <v>#REF!</v>
      </c>
      <c r="AA45" s="45" t="e">
        <f>IF(AND(' RIESGOS DE GESTION'!#REF!="Baja",' RIESGOS DE GESTION'!#REF!="Moderado"),CONCATENATE("R10C",' RIESGOS DE GESTION'!#REF!),"")</f>
        <v>#REF!</v>
      </c>
      <c r="AB45" s="31" t="e">
        <f>IF(AND(' RIESGOS DE GESTION'!#REF!="Baja",' RIESGOS DE GESTION'!#REF!="Mayor"),CONCATENATE("R10C",' RIESGOS DE GESTION'!#REF!),"")</f>
        <v>#REF!</v>
      </c>
      <c r="AC45" s="32" t="e">
        <f>IF(AND(' RIESGOS DE GESTION'!#REF!="Baja",' RIESGOS DE GESTION'!#REF!="Mayor"),CONCATENATE("R10C",' RIESGOS DE GESTION'!#REF!),"")</f>
        <v>#REF!</v>
      </c>
      <c r="AD45" s="32" t="e">
        <f>IF(AND(' RIESGOS DE GESTION'!#REF!="Baja",' RIESGOS DE GESTION'!#REF!="Mayor"),CONCATENATE("R10C",' RIESGOS DE GESTION'!#REF!),"")</f>
        <v>#REF!</v>
      </c>
      <c r="AE45" s="32" t="e">
        <f>IF(AND(' RIESGOS DE GESTION'!#REF!="Baja",' RIESGOS DE GESTION'!#REF!="Mayor"),CONCATENATE("R10C",' RIESGOS DE GESTION'!#REF!),"")</f>
        <v>#REF!</v>
      </c>
      <c r="AF45" s="32" t="e">
        <f>IF(AND(' RIESGOS DE GESTION'!#REF!="Baja",' RIESGOS DE GESTION'!#REF!="Mayor"),CONCATENATE("R10C",' RIESGOS DE GESTION'!#REF!),"")</f>
        <v>#REF!</v>
      </c>
      <c r="AG45" s="33" t="e">
        <f>IF(AND(' RIESGOS DE GESTION'!#REF!="Baja",' RIESGOS DE GESTION'!#REF!="Mayor"),CONCATENATE("R10C",' RIESGOS DE GESTION'!#REF!),"")</f>
        <v>#REF!</v>
      </c>
      <c r="AH45" s="34" t="e">
        <f>IF(AND(' RIESGOS DE GESTION'!#REF!="Baja",' RIESGOS DE GESTION'!#REF!="Catastrófico"),CONCATENATE("R10C",' RIESGOS DE GESTION'!#REF!),"")</f>
        <v>#REF!</v>
      </c>
      <c r="AI45" s="35" t="e">
        <f>IF(AND(' RIESGOS DE GESTION'!#REF!="Baja",' RIESGOS DE GESTION'!#REF!="Catastrófico"),CONCATENATE("R10C",' RIESGOS DE GESTION'!#REF!),"")</f>
        <v>#REF!</v>
      </c>
      <c r="AJ45" s="35" t="e">
        <f>IF(AND(' RIESGOS DE GESTION'!#REF!="Baja",' RIESGOS DE GESTION'!#REF!="Catastrófico"),CONCATENATE("R10C",' RIESGOS DE GESTION'!#REF!),"")</f>
        <v>#REF!</v>
      </c>
      <c r="AK45" s="35" t="e">
        <f>IF(AND(' RIESGOS DE GESTION'!#REF!="Baja",' RIESGOS DE GESTION'!#REF!="Catastrófico"),CONCATENATE("R10C",' RIESGOS DE GESTION'!#REF!),"")</f>
        <v>#REF!</v>
      </c>
      <c r="AL45" s="35" t="e">
        <f>IF(AND(' RIESGOS DE GESTION'!#REF!="Baja",' RIESGOS DE GESTION'!#REF!="Catastrófico"),CONCATENATE("R10C",' RIESGOS DE GESTION'!#REF!),"")</f>
        <v>#REF!</v>
      </c>
      <c r="AM45" s="36" t="e">
        <f>IF(AND(' RIESGOS DE GESTION'!#REF!="Baja",' RIESGOS DE GESTION'!#REF!="Catastrófico"),CONCATENATE("R10C",' RIESGOS DE GESTION'!#REF!),"")</f>
        <v>#REF!</v>
      </c>
      <c r="AN45" s="56"/>
      <c r="AO45" s="498"/>
      <c r="AP45" s="499"/>
      <c r="AQ45" s="499"/>
      <c r="AR45" s="499"/>
      <c r="AS45" s="499"/>
      <c r="AT45" s="500"/>
    </row>
    <row r="46" spans="1:80" ht="46.5" customHeight="1" x14ac:dyDescent="0.35">
      <c r="A46" s="56"/>
      <c r="B46" s="376"/>
      <c r="C46" s="376"/>
      <c r="D46" s="377"/>
      <c r="E46" s="471" t="s">
        <v>381</v>
      </c>
      <c r="F46" s="472"/>
      <c r="G46" s="472"/>
      <c r="H46" s="472"/>
      <c r="I46" s="489"/>
      <c r="J46" s="46" t="e">
        <f>IF(AND(' RIESGOS DE GESTION'!#REF!="Muy Baja",' RIESGOS DE GESTION'!#REF!="Leve"),CONCATENATE("R1C",' RIESGOS DE GESTION'!#REF!),"")</f>
        <v>#REF!</v>
      </c>
      <c r="K46" s="47" t="e">
        <f>IF(AND(' RIESGOS DE GESTION'!#REF!="Muy Baja",' RIESGOS DE GESTION'!#REF!="Leve"),CONCATENATE("R1C",' RIESGOS DE GESTION'!#REF!),"")</f>
        <v>#REF!</v>
      </c>
      <c r="L46" s="47" t="e">
        <f>IF(AND(' RIESGOS DE GESTION'!#REF!="Muy Baja",' RIESGOS DE GESTION'!#REF!="Leve"),CONCATENATE("R1C",' RIESGOS DE GESTION'!#REF!),"")</f>
        <v>#REF!</v>
      </c>
      <c r="M46" s="47" t="e">
        <f>IF(AND(' RIESGOS DE GESTION'!#REF!="Muy Baja",' RIESGOS DE GESTION'!#REF!="Leve"),CONCATENATE("R1C",' RIESGOS DE GESTION'!#REF!),"")</f>
        <v>#REF!</v>
      </c>
      <c r="N46" s="47" t="e">
        <f>IF(AND(' RIESGOS DE GESTION'!#REF!="Muy Baja",' RIESGOS DE GESTION'!#REF!="Leve"),CONCATENATE("R1C",' RIESGOS DE GESTION'!#REF!),"")</f>
        <v>#REF!</v>
      </c>
      <c r="O46" s="48" t="e">
        <f>IF(AND(' RIESGOS DE GESTION'!#REF!="Muy Baja",' RIESGOS DE GESTION'!#REF!="Leve"),CONCATENATE("R1C",' RIESGOS DE GESTION'!#REF!),"")</f>
        <v>#REF!</v>
      </c>
      <c r="P46" s="46" t="e">
        <f>IF(AND(' RIESGOS DE GESTION'!#REF!="Muy Baja",' RIESGOS DE GESTION'!#REF!="Menor"),CONCATENATE("R1C",' RIESGOS DE GESTION'!#REF!),"")</f>
        <v>#REF!</v>
      </c>
      <c r="Q46" s="47" t="e">
        <f>IF(AND(' RIESGOS DE GESTION'!#REF!="Muy Baja",' RIESGOS DE GESTION'!#REF!="Menor"),CONCATENATE("R1C",' RIESGOS DE GESTION'!#REF!),"")</f>
        <v>#REF!</v>
      </c>
      <c r="R46" s="47" t="e">
        <f>IF(AND(' RIESGOS DE GESTION'!#REF!="Muy Baja",' RIESGOS DE GESTION'!#REF!="Menor"),CONCATENATE("R1C",' RIESGOS DE GESTION'!#REF!),"")</f>
        <v>#REF!</v>
      </c>
      <c r="S46" s="47" t="e">
        <f>IF(AND(' RIESGOS DE GESTION'!#REF!="Muy Baja",' RIESGOS DE GESTION'!#REF!="Menor"),CONCATENATE("R1C",' RIESGOS DE GESTION'!#REF!),"")</f>
        <v>#REF!</v>
      </c>
      <c r="T46" s="47" t="e">
        <f>IF(AND(' RIESGOS DE GESTION'!#REF!="Muy Baja",' RIESGOS DE GESTION'!#REF!="Menor"),CONCATENATE("R1C",' RIESGOS DE GESTION'!#REF!),"")</f>
        <v>#REF!</v>
      </c>
      <c r="U46" s="48" t="e">
        <f>IF(AND(' RIESGOS DE GESTION'!#REF!="Muy Baja",' RIESGOS DE GESTION'!#REF!="Menor"),CONCATENATE("R1C",' RIESGOS DE GESTION'!#REF!),"")</f>
        <v>#REF!</v>
      </c>
      <c r="V46" s="37" t="e">
        <f>IF(AND(' RIESGOS DE GESTION'!#REF!="Muy Baja",' RIESGOS DE GESTION'!#REF!="Moderado"),CONCATENATE("R1C",' RIESGOS DE GESTION'!#REF!),"")</f>
        <v>#REF!</v>
      </c>
      <c r="W46" s="55" t="e">
        <f>IF(AND(' RIESGOS DE GESTION'!#REF!="Muy Baja",' RIESGOS DE GESTION'!#REF!="Moderado"),CONCATENATE("R1C",' RIESGOS DE GESTION'!#REF!),"")</f>
        <v>#REF!</v>
      </c>
      <c r="X46" s="38" t="e">
        <f>IF(AND(' RIESGOS DE GESTION'!#REF!="Muy Baja",' RIESGOS DE GESTION'!#REF!="Moderado"),CONCATENATE("R1C",' RIESGOS DE GESTION'!#REF!),"")</f>
        <v>#REF!</v>
      </c>
      <c r="Y46" s="38" t="e">
        <f>IF(AND(' RIESGOS DE GESTION'!#REF!="Muy Baja",' RIESGOS DE GESTION'!#REF!="Moderado"),CONCATENATE("R1C",' RIESGOS DE GESTION'!#REF!),"")</f>
        <v>#REF!</v>
      </c>
      <c r="Z46" s="38" t="e">
        <f>IF(AND(' RIESGOS DE GESTION'!#REF!="Muy Baja",' RIESGOS DE GESTION'!#REF!="Moderado"),CONCATENATE("R1C",' RIESGOS DE GESTION'!#REF!),"")</f>
        <v>#REF!</v>
      </c>
      <c r="AA46" s="39" t="e">
        <f>IF(AND(' RIESGOS DE GESTION'!#REF!="Muy Baja",' RIESGOS DE GESTION'!#REF!="Moderado"),CONCATENATE("R1C",' RIESGOS DE GESTION'!#REF!),"")</f>
        <v>#REF!</v>
      </c>
      <c r="AB46" s="19" t="e">
        <f>IF(AND(' RIESGOS DE GESTION'!#REF!="Muy Baja",' RIESGOS DE GESTION'!#REF!="Mayor"),CONCATENATE("R1C",' RIESGOS DE GESTION'!#REF!),"")</f>
        <v>#REF!</v>
      </c>
      <c r="AC46" s="20" t="e">
        <f>IF(AND(' RIESGOS DE GESTION'!#REF!="Muy Baja",' RIESGOS DE GESTION'!#REF!="Mayor"),CONCATENATE("R1C",' RIESGOS DE GESTION'!#REF!),"")</f>
        <v>#REF!</v>
      </c>
      <c r="AD46" s="20" t="e">
        <f>IF(AND(' RIESGOS DE GESTION'!#REF!="Muy Baja",' RIESGOS DE GESTION'!#REF!="Mayor"),CONCATENATE("R1C",' RIESGOS DE GESTION'!#REF!),"")</f>
        <v>#REF!</v>
      </c>
      <c r="AE46" s="20" t="e">
        <f>IF(AND(' RIESGOS DE GESTION'!#REF!="Muy Baja",' RIESGOS DE GESTION'!#REF!="Mayor"),CONCATENATE("R1C",' RIESGOS DE GESTION'!#REF!),"")</f>
        <v>#REF!</v>
      </c>
      <c r="AF46" s="20" t="e">
        <f>IF(AND(' RIESGOS DE GESTION'!#REF!="Muy Baja",' RIESGOS DE GESTION'!#REF!="Mayor"),CONCATENATE("R1C",' RIESGOS DE GESTION'!#REF!),"")</f>
        <v>#REF!</v>
      </c>
      <c r="AG46" s="21" t="e">
        <f>IF(AND(' RIESGOS DE GESTION'!#REF!="Muy Baja",' RIESGOS DE GESTION'!#REF!="Mayor"),CONCATENATE("R1C",' RIESGOS DE GESTION'!#REF!),"")</f>
        <v>#REF!</v>
      </c>
      <c r="AH46" s="22" t="e">
        <f>IF(AND(' RIESGOS DE GESTION'!#REF!="Muy Baja",' RIESGOS DE GESTION'!#REF!="Catastrófico"),CONCATENATE("R1C",' RIESGOS DE GESTION'!#REF!),"")</f>
        <v>#REF!</v>
      </c>
      <c r="AI46" s="23" t="e">
        <f>IF(AND(' RIESGOS DE GESTION'!#REF!="Muy Baja",' RIESGOS DE GESTION'!#REF!="Catastrófico"),CONCATENATE("R1C",' RIESGOS DE GESTION'!#REF!),"")</f>
        <v>#REF!</v>
      </c>
      <c r="AJ46" s="23" t="e">
        <f>IF(AND(' RIESGOS DE GESTION'!#REF!="Muy Baja",' RIESGOS DE GESTION'!#REF!="Catastrófico"),CONCATENATE("R1C",' RIESGOS DE GESTION'!#REF!),"")</f>
        <v>#REF!</v>
      </c>
      <c r="AK46" s="23" t="e">
        <f>IF(AND(' RIESGOS DE GESTION'!#REF!="Muy Baja",' RIESGOS DE GESTION'!#REF!="Catastrófico"),CONCATENATE("R1C",' RIESGOS DE GESTION'!#REF!),"")</f>
        <v>#REF!</v>
      </c>
      <c r="AL46" s="23" t="e">
        <f>IF(AND(' RIESGOS DE GESTION'!#REF!="Muy Baja",' RIESGOS DE GESTION'!#REF!="Catastrófico"),CONCATENATE("R1C",' RIESGOS DE GESTION'!#REF!),"")</f>
        <v>#REF!</v>
      </c>
      <c r="AM46" s="24" t="e">
        <f>IF(AND(' RIESGOS DE GESTION'!#REF!="Muy Baja",' RIESGOS DE GESTION'!#REF!="Catastrófico"),CONCATENATE("R1C",' RIESGOS DE GESTION'!#REF!),"")</f>
        <v>#REF!</v>
      </c>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row>
    <row r="47" spans="1:80" ht="46.5" customHeight="1" x14ac:dyDescent="0.25">
      <c r="A47" s="56"/>
      <c r="B47" s="376"/>
      <c r="C47" s="376"/>
      <c r="D47" s="377"/>
      <c r="E47" s="473"/>
      <c r="F47" s="474"/>
      <c r="G47" s="474"/>
      <c r="H47" s="474"/>
      <c r="I47" s="490"/>
      <c r="J47" s="49" t="e">
        <f>IF(AND(' RIESGOS DE GESTION'!#REF!="Muy Baja",' RIESGOS DE GESTION'!#REF!="Leve"),CONCATENATE("R2C",' RIESGOS DE GESTION'!#REF!),"")</f>
        <v>#REF!</v>
      </c>
      <c r="K47" s="50" t="e">
        <f>IF(AND(' RIESGOS DE GESTION'!#REF!="Muy Baja",' RIESGOS DE GESTION'!#REF!="Leve"),CONCATENATE("R2C",' RIESGOS DE GESTION'!#REF!),"")</f>
        <v>#REF!</v>
      </c>
      <c r="L47" s="50" t="e">
        <f>IF(AND(' RIESGOS DE GESTION'!#REF!="Muy Baja",' RIESGOS DE GESTION'!#REF!="Leve"),CONCATENATE("R2C",' RIESGOS DE GESTION'!#REF!),"")</f>
        <v>#REF!</v>
      </c>
      <c r="M47" s="50" t="e">
        <f>IF(AND(' RIESGOS DE GESTION'!#REF!="Muy Baja",' RIESGOS DE GESTION'!#REF!="Leve"),CONCATENATE("R2C",' RIESGOS DE GESTION'!#REF!),"")</f>
        <v>#REF!</v>
      </c>
      <c r="N47" s="50" t="e">
        <f>IF(AND(' RIESGOS DE GESTION'!#REF!="Muy Baja",' RIESGOS DE GESTION'!#REF!="Leve"),CONCATENATE("R2C",' RIESGOS DE GESTION'!#REF!),"")</f>
        <v>#REF!</v>
      </c>
      <c r="O47" s="51" t="e">
        <f>IF(AND(' RIESGOS DE GESTION'!#REF!="Muy Baja",' RIESGOS DE GESTION'!#REF!="Leve"),CONCATENATE("R2C",' RIESGOS DE GESTION'!#REF!),"")</f>
        <v>#REF!</v>
      </c>
      <c r="P47" s="49" t="e">
        <f>IF(AND(' RIESGOS DE GESTION'!#REF!="Muy Baja",' RIESGOS DE GESTION'!#REF!="Menor"),CONCATENATE("R2C",' RIESGOS DE GESTION'!#REF!),"")</f>
        <v>#REF!</v>
      </c>
      <c r="Q47" s="50" t="e">
        <f>IF(AND(' RIESGOS DE GESTION'!#REF!="Muy Baja",' RIESGOS DE GESTION'!#REF!="Menor"),CONCATENATE("R2C",' RIESGOS DE GESTION'!#REF!),"")</f>
        <v>#REF!</v>
      </c>
      <c r="R47" s="50" t="e">
        <f>IF(AND(' RIESGOS DE GESTION'!#REF!="Muy Baja",' RIESGOS DE GESTION'!#REF!="Menor"),CONCATENATE("R2C",' RIESGOS DE GESTION'!#REF!),"")</f>
        <v>#REF!</v>
      </c>
      <c r="S47" s="50" t="e">
        <f>IF(AND(' RIESGOS DE GESTION'!#REF!="Muy Baja",' RIESGOS DE GESTION'!#REF!="Menor"),CONCATENATE("R2C",' RIESGOS DE GESTION'!#REF!),"")</f>
        <v>#REF!</v>
      </c>
      <c r="T47" s="50" t="e">
        <f>IF(AND(' RIESGOS DE GESTION'!#REF!="Muy Baja",' RIESGOS DE GESTION'!#REF!="Menor"),CONCATENATE("R2C",' RIESGOS DE GESTION'!#REF!),"")</f>
        <v>#REF!</v>
      </c>
      <c r="U47" s="51" t="e">
        <f>IF(AND(' RIESGOS DE GESTION'!#REF!="Muy Baja",' RIESGOS DE GESTION'!#REF!="Menor"),CONCATENATE("R2C",' RIESGOS DE GESTION'!#REF!),"")</f>
        <v>#REF!</v>
      </c>
      <c r="V47" s="40" t="e">
        <f>IF(AND(' RIESGOS DE GESTION'!#REF!="Muy Baja",' RIESGOS DE GESTION'!#REF!="Moderado"),CONCATENATE("R2C",' RIESGOS DE GESTION'!#REF!),"")</f>
        <v>#REF!</v>
      </c>
      <c r="W47" s="41" t="e">
        <f>IF(AND(' RIESGOS DE GESTION'!#REF!="Muy Baja",' RIESGOS DE GESTION'!#REF!="Moderado"),CONCATENATE("R2C",' RIESGOS DE GESTION'!#REF!),"")</f>
        <v>#REF!</v>
      </c>
      <c r="X47" s="41" t="e">
        <f>IF(AND(' RIESGOS DE GESTION'!#REF!="Muy Baja",' RIESGOS DE GESTION'!#REF!="Moderado"),CONCATENATE("R2C",' RIESGOS DE GESTION'!#REF!),"")</f>
        <v>#REF!</v>
      </c>
      <c r="Y47" s="41" t="e">
        <f>IF(AND(' RIESGOS DE GESTION'!#REF!="Muy Baja",' RIESGOS DE GESTION'!#REF!="Moderado"),CONCATENATE("R2C",' RIESGOS DE GESTION'!#REF!),"")</f>
        <v>#REF!</v>
      </c>
      <c r="Z47" s="41" t="e">
        <f>IF(AND(' RIESGOS DE GESTION'!#REF!="Muy Baja",' RIESGOS DE GESTION'!#REF!="Moderado"),CONCATENATE("R2C",' RIESGOS DE GESTION'!#REF!),"")</f>
        <v>#REF!</v>
      </c>
      <c r="AA47" s="42" t="e">
        <f>IF(AND(' RIESGOS DE GESTION'!#REF!="Muy Baja",' RIESGOS DE GESTION'!#REF!="Moderado"),CONCATENATE("R2C",' RIESGOS DE GESTION'!#REF!),"")</f>
        <v>#REF!</v>
      </c>
      <c r="AB47" s="25" t="e">
        <f>IF(AND(' RIESGOS DE GESTION'!#REF!="Muy Baja",' RIESGOS DE GESTION'!#REF!="Mayor"),CONCATENATE("R2C",' RIESGOS DE GESTION'!#REF!),"")</f>
        <v>#REF!</v>
      </c>
      <c r="AC47" s="26" t="e">
        <f>IF(AND(' RIESGOS DE GESTION'!#REF!="Muy Baja",' RIESGOS DE GESTION'!#REF!="Mayor"),CONCATENATE("R2C",' RIESGOS DE GESTION'!#REF!),"")</f>
        <v>#REF!</v>
      </c>
      <c r="AD47" s="26" t="e">
        <f>IF(AND(' RIESGOS DE GESTION'!#REF!="Muy Baja",' RIESGOS DE GESTION'!#REF!="Mayor"),CONCATENATE("R2C",' RIESGOS DE GESTION'!#REF!),"")</f>
        <v>#REF!</v>
      </c>
      <c r="AE47" s="26" t="e">
        <f>IF(AND(' RIESGOS DE GESTION'!#REF!="Muy Baja",' RIESGOS DE GESTION'!#REF!="Mayor"),CONCATENATE("R2C",' RIESGOS DE GESTION'!#REF!),"")</f>
        <v>#REF!</v>
      </c>
      <c r="AF47" s="26" t="e">
        <f>IF(AND(' RIESGOS DE GESTION'!#REF!="Muy Baja",' RIESGOS DE GESTION'!#REF!="Mayor"),CONCATENATE("R2C",' RIESGOS DE GESTION'!#REF!),"")</f>
        <v>#REF!</v>
      </c>
      <c r="AG47" s="27" t="e">
        <f>IF(AND(' RIESGOS DE GESTION'!#REF!="Muy Baja",' RIESGOS DE GESTION'!#REF!="Mayor"),CONCATENATE("R2C",' RIESGOS DE GESTION'!#REF!),"")</f>
        <v>#REF!</v>
      </c>
      <c r="AH47" s="28" t="e">
        <f>IF(AND(' RIESGOS DE GESTION'!#REF!="Muy Baja",' RIESGOS DE GESTION'!#REF!="Catastrófico"),CONCATENATE("R2C",' RIESGOS DE GESTION'!#REF!),"")</f>
        <v>#REF!</v>
      </c>
      <c r="AI47" s="29" t="e">
        <f>IF(AND(' RIESGOS DE GESTION'!#REF!="Muy Baja",' RIESGOS DE GESTION'!#REF!="Catastrófico"),CONCATENATE("R2C",' RIESGOS DE GESTION'!#REF!),"")</f>
        <v>#REF!</v>
      </c>
      <c r="AJ47" s="29" t="e">
        <f>IF(AND(' RIESGOS DE GESTION'!#REF!="Muy Baja",' RIESGOS DE GESTION'!#REF!="Catastrófico"),CONCATENATE("R2C",' RIESGOS DE GESTION'!#REF!),"")</f>
        <v>#REF!</v>
      </c>
      <c r="AK47" s="29" t="e">
        <f>IF(AND(' RIESGOS DE GESTION'!#REF!="Muy Baja",' RIESGOS DE GESTION'!#REF!="Catastrófico"),CONCATENATE("R2C",' RIESGOS DE GESTION'!#REF!),"")</f>
        <v>#REF!</v>
      </c>
      <c r="AL47" s="29" t="e">
        <f>IF(AND(' RIESGOS DE GESTION'!#REF!="Muy Baja",' RIESGOS DE GESTION'!#REF!="Catastrófico"),CONCATENATE("R2C",' RIESGOS DE GESTION'!#REF!),"")</f>
        <v>#REF!</v>
      </c>
      <c r="AM47" s="30" t="e">
        <f>IF(AND(' RIESGOS DE GESTION'!#REF!="Muy Baja",' RIESGOS DE GESTION'!#REF!="Catastrófico"),CONCATENATE("R2C",' RIESGOS DE GESTION'!#REF!),"")</f>
        <v>#REF!</v>
      </c>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row>
    <row r="48" spans="1:80" ht="15" customHeight="1" x14ac:dyDescent="0.25">
      <c r="A48" s="56"/>
      <c r="B48" s="376"/>
      <c r="C48" s="376"/>
      <c r="D48" s="377"/>
      <c r="E48" s="473"/>
      <c r="F48" s="474"/>
      <c r="G48" s="474"/>
      <c r="H48" s="474"/>
      <c r="I48" s="490"/>
      <c r="J48" s="49" t="e">
        <f>IF(AND(' RIESGOS DE GESTION'!#REF!="Muy Baja",' RIESGOS DE GESTION'!#REF!="Leve"),CONCATENATE("R3C",' RIESGOS DE GESTION'!#REF!),"")</f>
        <v>#REF!</v>
      </c>
      <c r="K48" s="50" t="e">
        <f>IF(AND(' RIESGOS DE GESTION'!#REF!="Muy Baja",' RIESGOS DE GESTION'!#REF!="Leve"),CONCATENATE("R3C",' RIESGOS DE GESTION'!#REF!),"")</f>
        <v>#REF!</v>
      </c>
      <c r="L48" s="50" t="e">
        <f>IF(AND(' RIESGOS DE GESTION'!#REF!="Muy Baja",' RIESGOS DE GESTION'!#REF!="Leve"),CONCATENATE("R3C",' RIESGOS DE GESTION'!#REF!),"")</f>
        <v>#REF!</v>
      </c>
      <c r="M48" s="50" t="e">
        <f>IF(AND(' RIESGOS DE GESTION'!#REF!="Muy Baja",' RIESGOS DE GESTION'!#REF!="Leve"),CONCATENATE("R3C",' RIESGOS DE GESTION'!#REF!),"")</f>
        <v>#REF!</v>
      </c>
      <c r="N48" s="50" t="e">
        <f>IF(AND(' RIESGOS DE GESTION'!#REF!="Muy Baja",' RIESGOS DE GESTION'!#REF!="Leve"),CONCATENATE("R3C",' RIESGOS DE GESTION'!#REF!),"")</f>
        <v>#REF!</v>
      </c>
      <c r="O48" s="51" t="e">
        <f>IF(AND(' RIESGOS DE GESTION'!#REF!="Muy Baja",' RIESGOS DE GESTION'!#REF!="Leve"),CONCATENATE("R3C",' RIESGOS DE GESTION'!#REF!),"")</f>
        <v>#REF!</v>
      </c>
      <c r="P48" s="49" t="e">
        <f>IF(AND(' RIESGOS DE GESTION'!#REF!="Muy Baja",' RIESGOS DE GESTION'!#REF!="Menor"),CONCATENATE("R3C",' RIESGOS DE GESTION'!#REF!),"")</f>
        <v>#REF!</v>
      </c>
      <c r="Q48" s="50" t="e">
        <f>IF(AND(' RIESGOS DE GESTION'!#REF!="Muy Baja",' RIESGOS DE GESTION'!#REF!="Menor"),CONCATENATE("R3C",' RIESGOS DE GESTION'!#REF!),"")</f>
        <v>#REF!</v>
      </c>
      <c r="R48" s="50" t="e">
        <f>IF(AND(' RIESGOS DE GESTION'!#REF!="Muy Baja",' RIESGOS DE GESTION'!#REF!="Menor"),CONCATENATE("R3C",' RIESGOS DE GESTION'!#REF!),"")</f>
        <v>#REF!</v>
      </c>
      <c r="S48" s="50" t="e">
        <f>IF(AND(' RIESGOS DE GESTION'!#REF!="Muy Baja",' RIESGOS DE GESTION'!#REF!="Menor"),CONCATENATE("R3C",' RIESGOS DE GESTION'!#REF!),"")</f>
        <v>#REF!</v>
      </c>
      <c r="T48" s="50" t="e">
        <f>IF(AND(' RIESGOS DE GESTION'!#REF!="Muy Baja",' RIESGOS DE GESTION'!#REF!="Menor"),CONCATENATE("R3C",' RIESGOS DE GESTION'!#REF!),"")</f>
        <v>#REF!</v>
      </c>
      <c r="U48" s="51" t="e">
        <f>IF(AND(' RIESGOS DE GESTION'!#REF!="Muy Baja",' RIESGOS DE GESTION'!#REF!="Menor"),CONCATENATE("R3C",' RIESGOS DE GESTION'!#REF!),"")</f>
        <v>#REF!</v>
      </c>
      <c r="V48" s="40" t="e">
        <f>IF(AND(' RIESGOS DE GESTION'!#REF!="Muy Baja",' RIESGOS DE GESTION'!#REF!="Moderado"),CONCATENATE("R3C",' RIESGOS DE GESTION'!#REF!),"")</f>
        <v>#REF!</v>
      </c>
      <c r="W48" s="41" t="e">
        <f>IF(AND(' RIESGOS DE GESTION'!#REF!="Muy Baja",' RIESGOS DE GESTION'!#REF!="Moderado"),CONCATENATE("R3C",' RIESGOS DE GESTION'!#REF!),"")</f>
        <v>#REF!</v>
      </c>
      <c r="X48" s="41" t="e">
        <f>IF(AND(' RIESGOS DE GESTION'!#REF!="Muy Baja",' RIESGOS DE GESTION'!#REF!="Moderado"),CONCATENATE("R3C",' RIESGOS DE GESTION'!#REF!),"")</f>
        <v>#REF!</v>
      </c>
      <c r="Y48" s="41" t="e">
        <f>IF(AND(' RIESGOS DE GESTION'!#REF!="Muy Baja",' RIESGOS DE GESTION'!#REF!="Moderado"),CONCATENATE("R3C",' RIESGOS DE GESTION'!#REF!),"")</f>
        <v>#REF!</v>
      </c>
      <c r="Z48" s="41" t="e">
        <f>IF(AND(' RIESGOS DE GESTION'!#REF!="Muy Baja",' RIESGOS DE GESTION'!#REF!="Moderado"),CONCATENATE("R3C",' RIESGOS DE GESTION'!#REF!),"")</f>
        <v>#REF!</v>
      </c>
      <c r="AA48" s="42" t="e">
        <f>IF(AND(' RIESGOS DE GESTION'!#REF!="Muy Baja",' RIESGOS DE GESTION'!#REF!="Moderado"),CONCATENATE("R3C",' RIESGOS DE GESTION'!#REF!),"")</f>
        <v>#REF!</v>
      </c>
      <c r="AB48" s="25" t="e">
        <f>IF(AND(' RIESGOS DE GESTION'!#REF!="Muy Baja",' RIESGOS DE GESTION'!#REF!="Mayor"),CONCATENATE("R3C",' RIESGOS DE GESTION'!#REF!),"")</f>
        <v>#REF!</v>
      </c>
      <c r="AC48" s="26" t="e">
        <f>IF(AND(' RIESGOS DE GESTION'!#REF!="Muy Baja",' RIESGOS DE GESTION'!#REF!="Mayor"),CONCATENATE("R3C",' RIESGOS DE GESTION'!#REF!),"")</f>
        <v>#REF!</v>
      </c>
      <c r="AD48" s="26" t="e">
        <f>IF(AND(' RIESGOS DE GESTION'!#REF!="Muy Baja",' RIESGOS DE GESTION'!#REF!="Mayor"),CONCATENATE("R3C",' RIESGOS DE GESTION'!#REF!),"")</f>
        <v>#REF!</v>
      </c>
      <c r="AE48" s="26" t="e">
        <f>IF(AND(' RIESGOS DE GESTION'!#REF!="Muy Baja",' RIESGOS DE GESTION'!#REF!="Mayor"),CONCATENATE("R3C",' RIESGOS DE GESTION'!#REF!),"")</f>
        <v>#REF!</v>
      </c>
      <c r="AF48" s="26" t="e">
        <f>IF(AND(' RIESGOS DE GESTION'!#REF!="Muy Baja",' RIESGOS DE GESTION'!#REF!="Mayor"),CONCATENATE("R3C",' RIESGOS DE GESTION'!#REF!),"")</f>
        <v>#REF!</v>
      </c>
      <c r="AG48" s="27" t="e">
        <f>IF(AND(' RIESGOS DE GESTION'!#REF!="Muy Baja",' RIESGOS DE GESTION'!#REF!="Mayor"),CONCATENATE("R3C",' RIESGOS DE GESTION'!#REF!),"")</f>
        <v>#REF!</v>
      </c>
      <c r="AH48" s="28" t="e">
        <f>IF(AND(' RIESGOS DE GESTION'!#REF!="Muy Baja",' RIESGOS DE GESTION'!#REF!="Catastrófico"),CONCATENATE("R3C",' RIESGOS DE GESTION'!#REF!),"")</f>
        <v>#REF!</v>
      </c>
      <c r="AI48" s="29" t="e">
        <f>IF(AND(' RIESGOS DE GESTION'!#REF!="Muy Baja",' RIESGOS DE GESTION'!#REF!="Catastrófico"),CONCATENATE("R3C",' RIESGOS DE GESTION'!#REF!),"")</f>
        <v>#REF!</v>
      </c>
      <c r="AJ48" s="29" t="e">
        <f>IF(AND(' RIESGOS DE GESTION'!#REF!="Muy Baja",' RIESGOS DE GESTION'!#REF!="Catastrófico"),CONCATENATE("R3C",' RIESGOS DE GESTION'!#REF!),"")</f>
        <v>#REF!</v>
      </c>
      <c r="AK48" s="29" t="e">
        <f>IF(AND(' RIESGOS DE GESTION'!#REF!="Muy Baja",' RIESGOS DE GESTION'!#REF!="Catastrófico"),CONCATENATE("R3C",' RIESGOS DE GESTION'!#REF!),"")</f>
        <v>#REF!</v>
      </c>
      <c r="AL48" s="29" t="e">
        <f>IF(AND(' RIESGOS DE GESTION'!#REF!="Muy Baja",' RIESGOS DE GESTION'!#REF!="Catastrófico"),CONCATENATE("R3C",' RIESGOS DE GESTION'!#REF!),"")</f>
        <v>#REF!</v>
      </c>
      <c r="AM48" s="30" t="e">
        <f>IF(AND(' RIESGOS DE GESTION'!#REF!="Muy Baja",' RIESGOS DE GESTION'!#REF!="Catastrófico"),CONCATENATE("R3C",' RIESGOS DE GESTION'!#REF!),"")</f>
        <v>#REF!</v>
      </c>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row>
    <row r="49" spans="1:80" ht="15" customHeight="1" x14ac:dyDescent="0.25">
      <c r="A49" s="56"/>
      <c r="B49" s="376"/>
      <c r="C49" s="376"/>
      <c r="D49" s="377"/>
      <c r="E49" s="475"/>
      <c r="F49" s="474"/>
      <c r="G49" s="474"/>
      <c r="H49" s="474"/>
      <c r="I49" s="490"/>
      <c r="J49" s="49" t="e">
        <f>IF(AND(' RIESGOS DE GESTION'!#REF!="Muy Baja",' RIESGOS DE GESTION'!#REF!="Leve"),CONCATENATE("R4C",' RIESGOS DE GESTION'!#REF!),"")</f>
        <v>#REF!</v>
      </c>
      <c r="K49" s="50" t="e">
        <f>IF(AND(' RIESGOS DE GESTION'!#REF!="Muy Baja",' RIESGOS DE GESTION'!#REF!="Leve"),CONCATENATE("R4C",' RIESGOS DE GESTION'!#REF!),"")</f>
        <v>#REF!</v>
      </c>
      <c r="L49" s="50" t="e">
        <f>IF(AND(' RIESGOS DE GESTION'!#REF!="Muy Baja",' RIESGOS DE GESTION'!#REF!="Leve"),CONCATENATE("R4C",' RIESGOS DE GESTION'!#REF!),"")</f>
        <v>#REF!</v>
      </c>
      <c r="M49" s="50" t="e">
        <f>IF(AND(' RIESGOS DE GESTION'!#REF!="Muy Baja",' RIESGOS DE GESTION'!#REF!="Leve"),CONCATENATE("R4C",' RIESGOS DE GESTION'!#REF!),"")</f>
        <v>#REF!</v>
      </c>
      <c r="N49" s="50" t="e">
        <f>IF(AND(' RIESGOS DE GESTION'!#REF!="Muy Baja",' RIESGOS DE GESTION'!#REF!="Leve"),CONCATENATE("R4C",' RIESGOS DE GESTION'!#REF!),"")</f>
        <v>#REF!</v>
      </c>
      <c r="O49" s="51" t="e">
        <f>IF(AND(' RIESGOS DE GESTION'!#REF!="Muy Baja",' RIESGOS DE GESTION'!#REF!="Leve"),CONCATENATE("R4C",' RIESGOS DE GESTION'!#REF!),"")</f>
        <v>#REF!</v>
      </c>
      <c r="P49" s="49" t="e">
        <f>IF(AND(' RIESGOS DE GESTION'!#REF!="Muy Baja",' RIESGOS DE GESTION'!#REF!="Menor"),CONCATENATE("R4C",' RIESGOS DE GESTION'!#REF!),"")</f>
        <v>#REF!</v>
      </c>
      <c r="Q49" s="50" t="e">
        <f>IF(AND(' RIESGOS DE GESTION'!#REF!="Muy Baja",' RIESGOS DE GESTION'!#REF!="Menor"),CONCATENATE("R4C",' RIESGOS DE GESTION'!#REF!),"")</f>
        <v>#REF!</v>
      </c>
      <c r="R49" s="50" t="e">
        <f>IF(AND(' RIESGOS DE GESTION'!#REF!="Muy Baja",' RIESGOS DE GESTION'!#REF!="Menor"),CONCATENATE("R4C",' RIESGOS DE GESTION'!#REF!),"")</f>
        <v>#REF!</v>
      </c>
      <c r="S49" s="50" t="e">
        <f>IF(AND(' RIESGOS DE GESTION'!#REF!="Muy Baja",' RIESGOS DE GESTION'!#REF!="Menor"),CONCATENATE("R4C",' RIESGOS DE GESTION'!#REF!),"")</f>
        <v>#REF!</v>
      </c>
      <c r="T49" s="50" t="e">
        <f>IF(AND(' RIESGOS DE GESTION'!#REF!="Muy Baja",' RIESGOS DE GESTION'!#REF!="Menor"),CONCATENATE("R4C",' RIESGOS DE GESTION'!#REF!),"")</f>
        <v>#REF!</v>
      </c>
      <c r="U49" s="51" t="e">
        <f>IF(AND(' RIESGOS DE GESTION'!#REF!="Muy Baja",' RIESGOS DE GESTION'!#REF!="Menor"),CONCATENATE("R4C",' RIESGOS DE GESTION'!#REF!),"")</f>
        <v>#REF!</v>
      </c>
      <c r="V49" s="40" t="e">
        <f>IF(AND(' RIESGOS DE GESTION'!#REF!="Muy Baja",' RIESGOS DE GESTION'!#REF!="Moderado"),CONCATENATE("R4C",' RIESGOS DE GESTION'!#REF!),"")</f>
        <v>#REF!</v>
      </c>
      <c r="W49" s="41" t="e">
        <f>IF(AND(' RIESGOS DE GESTION'!#REF!="Muy Baja",' RIESGOS DE GESTION'!#REF!="Moderado"),CONCATENATE("R4C",' RIESGOS DE GESTION'!#REF!),"")</f>
        <v>#REF!</v>
      </c>
      <c r="X49" s="41" t="e">
        <f>IF(AND(' RIESGOS DE GESTION'!#REF!="Muy Baja",' RIESGOS DE GESTION'!#REF!="Moderado"),CONCATENATE("R4C",' RIESGOS DE GESTION'!#REF!),"")</f>
        <v>#REF!</v>
      </c>
      <c r="Y49" s="41" t="e">
        <f>IF(AND(' RIESGOS DE GESTION'!#REF!="Muy Baja",' RIESGOS DE GESTION'!#REF!="Moderado"),CONCATENATE("R4C",' RIESGOS DE GESTION'!#REF!),"")</f>
        <v>#REF!</v>
      </c>
      <c r="Z49" s="41" t="e">
        <f>IF(AND(' RIESGOS DE GESTION'!#REF!="Muy Baja",' RIESGOS DE GESTION'!#REF!="Moderado"),CONCATENATE("R4C",' RIESGOS DE GESTION'!#REF!),"")</f>
        <v>#REF!</v>
      </c>
      <c r="AA49" s="42" t="e">
        <f>IF(AND(' RIESGOS DE GESTION'!#REF!="Muy Baja",' RIESGOS DE GESTION'!#REF!="Moderado"),CONCATENATE("R4C",' RIESGOS DE GESTION'!#REF!),"")</f>
        <v>#REF!</v>
      </c>
      <c r="AB49" s="25" t="e">
        <f>IF(AND(' RIESGOS DE GESTION'!#REF!="Muy Baja",' RIESGOS DE GESTION'!#REF!="Mayor"),CONCATENATE("R4C",' RIESGOS DE GESTION'!#REF!),"")</f>
        <v>#REF!</v>
      </c>
      <c r="AC49" s="26" t="e">
        <f>IF(AND(' RIESGOS DE GESTION'!#REF!="Muy Baja",' RIESGOS DE GESTION'!#REF!="Mayor"),CONCATENATE("R4C",' RIESGOS DE GESTION'!#REF!),"")</f>
        <v>#REF!</v>
      </c>
      <c r="AD49" s="26" t="e">
        <f>IF(AND(' RIESGOS DE GESTION'!#REF!="Muy Baja",' RIESGOS DE GESTION'!#REF!="Mayor"),CONCATENATE("R4C",' RIESGOS DE GESTION'!#REF!),"")</f>
        <v>#REF!</v>
      </c>
      <c r="AE49" s="26" t="e">
        <f>IF(AND(' RIESGOS DE GESTION'!#REF!="Muy Baja",' RIESGOS DE GESTION'!#REF!="Mayor"),CONCATENATE("R4C",' RIESGOS DE GESTION'!#REF!),"")</f>
        <v>#REF!</v>
      </c>
      <c r="AF49" s="26" t="e">
        <f>IF(AND(' RIESGOS DE GESTION'!#REF!="Muy Baja",' RIESGOS DE GESTION'!#REF!="Mayor"),CONCATENATE("R4C",' RIESGOS DE GESTION'!#REF!),"")</f>
        <v>#REF!</v>
      </c>
      <c r="AG49" s="27" t="e">
        <f>IF(AND(' RIESGOS DE GESTION'!#REF!="Muy Baja",' RIESGOS DE GESTION'!#REF!="Mayor"),CONCATENATE("R4C",' RIESGOS DE GESTION'!#REF!),"")</f>
        <v>#REF!</v>
      </c>
      <c r="AH49" s="28" t="e">
        <f>IF(AND(' RIESGOS DE GESTION'!#REF!="Muy Baja",' RIESGOS DE GESTION'!#REF!="Catastrófico"),CONCATENATE("R4C",' RIESGOS DE GESTION'!#REF!),"")</f>
        <v>#REF!</v>
      </c>
      <c r="AI49" s="29" t="e">
        <f>IF(AND(' RIESGOS DE GESTION'!#REF!="Muy Baja",' RIESGOS DE GESTION'!#REF!="Catastrófico"),CONCATENATE("R4C",' RIESGOS DE GESTION'!#REF!),"")</f>
        <v>#REF!</v>
      </c>
      <c r="AJ49" s="29" t="e">
        <f>IF(AND(' RIESGOS DE GESTION'!#REF!="Muy Baja",' RIESGOS DE GESTION'!#REF!="Catastrófico"),CONCATENATE("R4C",' RIESGOS DE GESTION'!#REF!),"")</f>
        <v>#REF!</v>
      </c>
      <c r="AK49" s="29" t="e">
        <f>IF(AND(' RIESGOS DE GESTION'!#REF!="Muy Baja",' RIESGOS DE GESTION'!#REF!="Catastrófico"),CONCATENATE("R4C",' RIESGOS DE GESTION'!#REF!),"")</f>
        <v>#REF!</v>
      </c>
      <c r="AL49" s="29" t="e">
        <f>IF(AND(' RIESGOS DE GESTION'!#REF!="Muy Baja",' RIESGOS DE GESTION'!#REF!="Catastrófico"),CONCATENATE("R4C",' RIESGOS DE GESTION'!#REF!),"")</f>
        <v>#REF!</v>
      </c>
      <c r="AM49" s="30" t="e">
        <f>IF(AND(' RIESGOS DE GESTION'!#REF!="Muy Baja",' RIESGOS DE GESTION'!#REF!="Catastrófico"),CONCATENATE("R4C",' RIESGOS DE GESTION'!#REF!),"")</f>
        <v>#REF!</v>
      </c>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row>
    <row r="50" spans="1:80" ht="15" customHeight="1" x14ac:dyDescent="0.25">
      <c r="A50" s="56"/>
      <c r="B50" s="376"/>
      <c r="C50" s="376"/>
      <c r="D50" s="377"/>
      <c r="E50" s="475"/>
      <c r="F50" s="474"/>
      <c r="G50" s="474"/>
      <c r="H50" s="474"/>
      <c r="I50" s="490"/>
      <c r="J50" s="49" t="e">
        <f>IF(AND(' RIESGOS DE GESTION'!#REF!="Muy Baja",' RIESGOS DE GESTION'!#REF!="Leve"),CONCATENATE("R5C",' RIESGOS DE GESTION'!#REF!),"")</f>
        <v>#REF!</v>
      </c>
      <c r="K50" s="50" t="e">
        <f>IF(AND(' RIESGOS DE GESTION'!#REF!="Muy Baja",' RIESGOS DE GESTION'!#REF!="Leve"),CONCATENATE("R5C",' RIESGOS DE GESTION'!#REF!),"")</f>
        <v>#REF!</v>
      </c>
      <c r="L50" s="50" t="e">
        <f>IF(AND(' RIESGOS DE GESTION'!#REF!="Muy Baja",' RIESGOS DE GESTION'!#REF!="Leve"),CONCATENATE("R5C",' RIESGOS DE GESTION'!#REF!),"")</f>
        <v>#REF!</v>
      </c>
      <c r="M50" s="50" t="e">
        <f>IF(AND(' RIESGOS DE GESTION'!#REF!="Muy Baja",' RIESGOS DE GESTION'!#REF!="Leve"),CONCATENATE("R5C",' RIESGOS DE GESTION'!#REF!),"")</f>
        <v>#REF!</v>
      </c>
      <c r="N50" s="50" t="e">
        <f>IF(AND(' RIESGOS DE GESTION'!#REF!="Muy Baja",' RIESGOS DE GESTION'!#REF!="Leve"),CONCATENATE("R5C",' RIESGOS DE GESTION'!#REF!),"")</f>
        <v>#REF!</v>
      </c>
      <c r="O50" s="51" t="e">
        <f>IF(AND(' RIESGOS DE GESTION'!#REF!="Muy Baja",' RIESGOS DE GESTION'!#REF!="Leve"),CONCATENATE("R5C",' RIESGOS DE GESTION'!#REF!),"")</f>
        <v>#REF!</v>
      </c>
      <c r="P50" s="49" t="e">
        <f>IF(AND(' RIESGOS DE GESTION'!#REF!="Muy Baja",' RIESGOS DE GESTION'!#REF!="Menor"),CONCATENATE("R5C",' RIESGOS DE GESTION'!#REF!),"")</f>
        <v>#REF!</v>
      </c>
      <c r="Q50" s="50" t="e">
        <f>IF(AND(' RIESGOS DE GESTION'!#REF!="Muy Baja",' RIESGOS DE GESTION'!#REF!="Menor"),CONCATENATE("R5C",' RIESGOS DE GESTION'!#REF!),"")</f>
        <v>#REF!</v>
      </c>
      <c r="R50" s="50" t="e">
        <f>IF(AND(' RIESGOS DE GESTION'!#REF!="Muy Baja",' RIESGOS DE GESTION'!#REF!="Menor"),CONCATENATE("R5C",' RIESGOS DE GESTION'!#REF!),"")</f>
        <v>#REF!</v>
      </c>
      <c r="S50" s="50" t="e">
        <f>IF(AND(' RIESGOS DE GESTION'!#REF!="Muy Baja",' RIESGOS DE GESTION'!#REF!="Menor"),CONCATENATE("R5C",' RIESGOS DE GESTION'!#REF!),"")</f>
        <v>#REF!</v>
      </c>
      <c r="T50" s="50" t="e">
        <f>IF(AND(' RIESGOS DE GESTION'!#REF!="Muy Baja",' RIESGOS DE GESTION'!#REF!="Menor"),CONCATENATE("R5C",' RIESGOS DE GESTION'!#REF!),"")</f>
        <v>#REF!</v>
      </c>
      <c r="U50" s="51" t="e">
        <f>IF(AND(' RIESGOS DE GESTION'!#REF!="Muy Baja",' RIESGOS DE GESTION'!#REF!="Menor"),CONCATENATE("R5C",' RIESGOS DE GESTION'!#REF!),"")</f>
        <v>#REF!</v>
      </c>
      <c r="V50" s="40" t="e">
        <f>IF(AND(' RIESGOS DE GESTION'!#REF!="Muy Baja",' RIESGOS DE GESTION'!#REF!="Moderado"),CONCATENATE("R5C",' RIESGOS DE GESTION'!#REF!),"")</f>
        <v>#REF!</v>
      </c>
      <c r="W50" s="41" t="e">
        <f>IF(AND(' RIESGOS DE GESTION'!#REF!="Muy Baja",' RIESGOS DE GESTION'!#REF!="Moderado"),CONCATENATE("R5C",' RIESGOS DE GESTION'!#REF!),"")</f>
        <v>#REF!</v>
      </c>
      <c r="X50" s="41" t="e">
        <f>IF(AND(' RIESGOS DE GESTION'!#REF!="Muy Baja",' RIESGOS DE GESTION'!#REF!="Moderado"),CONCATENATE("R5C",' RIESGOS DE GESTION'!#REF!),"")</f>
        <v>#REF!</v>
      </c>
      <c r="Y50" s="41" t="e">
        <f>IF(AND(' RIESGOS DE GESTION'!#REF!="Muy Baja",' RIESGOS DE GESTION'!#REF!="Moderado"),CONCATENATE("R5C",' RIESGOS DE GESTION'!#REF!),"")</f>
        <v>#REF!</v>
      </c>
      <c r="Z50" s="41" t="e">
        <f>IF(AND(' RIESGOS DE GESTION'!#REF!="Muy Baja",' RIESGOS DE GESTION'!#REF!="Moderado"),CONCATENATE("R5C",' RIESGOS DE GESTION'!#REF!),"")</f>
        <v>#REF!</v>
      </c>
      <c r="AA50" s="42" t="e">
        <f>IF(AND(' RIESGOS DE GESTION'!#REF!="Muy Baja",' RIESGOS DE GESTION'!#REF!="Moderado"),CONCATENATE("R5C",' RIESGOS DE GESTION'!#REF!),"")</f>
        <v>#REF!</v>
      </c>
      <c r="AB50" s="25" t="e">
        <f>IF(AND(' RIESGOS DE GESTION'!#REF!="Muy Baja",' RIESGOS DE GESTION'!#REF!="Mayor"),CONCATENATE("R5C",' RIESGOS DE GESTION'!#REF!),"")</f>
        <v>#REF!</v>
      </c>
      <c r="AC50" s="26" t="e">
        <f>IF(AND(' RIESGOS DE GESTION'!#REF!="Muy Baja",' RIESGOS DE GESTION'!#REF!="Mayor"),CONCATENATE("R5C",' RIESGOS DE GESTION'!#REF!),"")</f>
        <v>#REF!</v>
      </c>
      <c r="AD50" s="26" t="e">
        <f>IF(AND(' RIESGOS DE GESTION'!#REF!="Muy Baja",' RIESGOS DE GESTION'!#REF!="Mayor"),CONCATENATE("R5C",' RIESGOS DE GESTION'!#REF!),"")</f>
        <v>#REF!</v>
      </c>
      <c r="AE50" s="26" t="e">
        <f>IF(AND(' RIESGOS DE GESTION'!#REF!="Muy Baja",' RIESGOS DE GESTION'!#REF!="Mayor"),CONCATENATE("R5C",' RIESGOS DE GESTION'!#REF!),"")</f>
        <v>#REF!</v>
      </c>
      <c r="AF50" s="26" t="e">
        <f>IF(AND(' RIESGOS DE GESTION'!#REF!="Muy Baja",' RIESGOS DE GESTION'!#REF!="Mayor"),CONCATENATE("R5C",' RIESGOS DE GESTION'!#REF!),"")</f>
        <v>#REF!</v>
      </c>
      <c r="AG50" s="27" t="e">
        <f>IF(AND(' RIESGOS DE GESTION'!#REF!="Muy Baja",' RIESGOS DE GESTION'!#REF!="Mayor"),CONCATENATE("R5C",' RIESGOS DE GESTION'!#REF!),"")</f>
        <v>#REF!</v>
      </c>
      <c r="AH50" s="28" t="e">
        <f>IF(AND(' RIESGOS DE GESTION'!#REF!="Muy Baja",' RIESGOS DE GESTION'!#REF!="Catastrófico"),CONCATENATE("R5C",' RIESGOS DE GESTION'!#REF!),"")</f>
        <v>#REF!</v>
      </c>
      <c r="AI50" s="29" t="e">
        <f>IF(AND(' RIESGOS DE GESTION'!#REF!="Muy Baja",' RIESGOS DE GESTION'!#REF!="Catastrófico"),CONCATENATE("R5C",' RIESGOS DE GESTION'!#REF!),"")</f>
        <v>#REF!</v>
      </c>
      <c r="AJ50" s="29" t="e">
        <f>IF(AND(' RIESGOS DE GESTION'!#REF!="Muy Baja",' RIESGOS DE GESTION'!#REF!="Catastrófico"),CONCATENATE("R5C",' RIESGOS DE GESTION'!#REF!),"")</f>
        <v>#REF!</v>
      </c>
      <c r="AK50" s="29" t="e">
        <f>IF(AND(' RIESGOS DE GESTION'!#REF!="Muy Baja",' RIESGOS DE GESTION'!#REF!="Catastrófico"),CONCATENATE("R5C",' RIESGOS DE GESTION'!#REF!),"")</f>
        <v>#REF!</v>
      </c>
      <c r="AL50" s="29" t="e">
        <f>IF(AND(' RIESGOS DE GESTION'!#REF!="Muy Baja",' RIESGOS DE GESTION'!#REF!="Catastrófico"),CONCATENATE("R5C",' RIESGOS DE GESTION'!#REF!),"")</f>
        <v>#REF!</v>
      </c>
      <c r="AM50" s="30" t="e">
        <f>IF(AND(' RIESGOS DE GESTION'!#REF!="Muy Baja",' RIESGOS DE GESTION'!#REF!="Catastrófico"),CONCATENATE("R5C",' RIESGOS DE GESTION'!#REF!),"")</f>
        <v>#REF!</v>
      </c>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row>
    <row r="51" spans="1:80" ht="15" customHeight="1" x14ac:dyDescent="0.25">
      <c r="A51" s="56"/>
      <c r="B51" s="376"/>
      <c r="C51" s="376"/>
      <c r="D51" s="377"/>
      <c r="E51" s="475"/>
      <c r="F51" s="474"/>
      <c r="G51" s="474"/>
      <c r="H51" s="474"/>
      <c r="I51" s="490"/>
      <c r="J51" s="49" t="e">
        <f>IF(AND(' RIESGOS DE GESTION'!#REF!="Muy Baja",' RIESGOS DE GESTION'!#REF!="Leve"),CONCATENATE("R6C",' RIESGOS DE GESTION'!#REF!),"")</f>
        <v>#REF!</v>
      </c>
      <c r="K51" s="50" t="e">
        <f>IF(AND(' RIESGOS DE GESTION'!#REF!="Muy Baja",' RIESGOS DE GESTION'!#REF!="Leve"),CONCATENATE("R6C",' RIESGOS DE GESTION'!#REF!),"")</f>
        <v>#REF!</v>
      </c>
      <c r="L51" s="50" t="e">
        <f>IF(AND(' RIESGOS DE GESTION'!#REF!="Muy Baja",' RIESGOS DE GESTION'!#REF!="Leve"),CONCATENATE("R6C",' RIESGOS DE GESTION'!#REF!),"")</f>
        <v>#REF!</v>
      </c>
      <c r="M51" s="50" t="e">
        <f>IF(AND(' RIESGOS DE GESTION'!#REF!="Muy Baja",' RIESGOS DE GESTION'!#REF!="Leve"),CONCATENATE("R6C",' RIESGOS DE GESTION'!#REF!),"")</f>
        <v>#REF!</v>
      </c>
      <c r="N51" s="50" t="e">
        <f>IF(AND(' RIESGOS DE GESTION'!#REF!="Muy Baja",' RIESGOS DE GESTION'!#REF!="Leve"),CONCATENATE("R6C",' RIESGOS DE GESTION'!#REF!),"")</f>
        <v>#REF!</v>
      </c>
      <c r="O51" s="51" t="e">
        <f>IF(AND(' RIESGOS DE GESTION'!#REF!="Muy Baja",' RIESGOS DE GESTION'!#REF!="Leve"),CONCATENATE("R6C",' RIESGOS DE GESTION'!#REF!),"")</f>
        <v>#REF!</v>
      </c>
      <c r="P51" s="49" t="e">
        <f>IF(AND(' RIESGOS DE GESTION'!#REF!="Muy Baja",' RIESGOS DE GESTION'!#REF!="Menor"),CONCATENATE("R6C",' RIESGOS DE GESTION'!#REF!),"")</f>
        <v>#REF!</v>
      </c>
      <c r="Q51" s="50" t="e">
        <f>IF(AND(' RIESGOS DE GESTION'!#REF!="Muy Baja",' RIESGOS DE GESTION'!#REF!="Menor"),CONCATENATE("R6C",' RIESGOS DE GESTION'!#REF!),"")</f>
        <v>#REF!</v>
      </c>
      <c r="R51" s="50" t="e">
        <f>IF(AND(' RIESGOS DE GESTION'!#REF!="Muy Baja",' RIESGOS DE GESTION'!#REF!="Menor"),CONCATENATE("R6C",' RIESGOS DE GESTION'!#REF!),"")</f>
        <v>#REF!</v>
      </c>
      <c r="S51" s="50" t="e">
        <f>IF(AND(' RIESGOS DE GESTION'!#REF!="Muy Baja",' RIESGOS DE GESTION'!#REF!="Menor"),CONCATENATE("R6C",' RIESGOS DE GESTION'!#REF!),"")</f>
        <v>#REF!</v>
      </c>
      <c r="T51" s="50" t="e">
        <f>IF(AND(' RIESGOS DE GESTION'!#REF!="Muy Baja",' RIESGOS DE GESTION'!#REF!="Menor"),CONCATENATE("R6C",' RIESGOS DE GESTION'!#REF!),"")</f>
        <v>#REF!</v>
      </c>
      <c r="U51" s="51" t="e">
        <f>IF(AND(' RIESGOS DE GESTION'!#REF!="Muy Baja",' RIESGOS DE GESTION'!#REF!="Menor"),CONCATENATE("R6C",' RIESGOS DE GESTION'!#REF!),"")</f>
        <v>#REF!</v>
      </c>
      <c r="V51" s="40" t="e">
        <f>IF(AND(' RIESGOS DE GESTION'!#REF!="Muy Baja",' RIESGOS DE GESTION'!#REF!="Moderado"),CONCATENATE("R6C",' RIESGOS DE GESTION'!#REF!),"")</f>
        <v>#REF!</v>
      </c>
      <c r="W51" s="41" t="e">
        <f>IF(AND(' RIESGOS DE GESTION'!#REF!="Muy Baja",' RIESGOS DE GESTION'!#REF!="Moderado"),CONCATENATE("R6C",' RIESGOS DE GESTION'!#REF!),"")</f>
        <v>#REF!</v>
      </c>
      <c r="X51" s="41" t="e">
        <f>IF(AND(' RIESGOS DE GESTION'!#REF!="Muy Baja",' RIESGOS DE GESTION'!#REF!="Moderado"),CONCATENATE("R6C",' RIESGOS DE GESTION'!#REF!),"")</f>
        <v>#REF!</v>
      </c>
      <c r="Y51" s="41" t="e">
        <f>IF(AND(' RIESGOS DE GESTION'!#REF!="Muy Baja",' RIESGOS DE GESTION'!#REF!="Moderado"),CONCATENATE("R6C",' RIESGOS DE GESTION'!#REF!),"")</f>
        <v>#REF!</v>
      </c>
      <c r="Z51" s="41" t="e">
        <f>IF(AND(' RIESGOS DE GESTION'!#REF!="Muy Baja",' RIESGOS DE GESTION'!#REF!="Moderado"),CONCATENATE("R6C",' RIESGOS DE GESTION'!#REF!),"")</f>
        <v>#REF!</v>
      </c>
      <c r="AA51" s="42" t="e">
        <f>IF(AND(' RIESGOS DE GESTION'!#REF!="Muy Baja",' RIESGOS DE GESTION'!#REF!="Moderado"),CONCATENATE("R6C",' RIESGOS DE GESTION'!#REF!),"")</f>
        <v>#REF!</v>
      </c>
      <c r="AB51" s="25" t="e">
        <f>IF(AND(' RIESGOS DE GESTION'!#REF!="Muy Baja",' RIESGOS DE GESTION'!#REF!="Mayor"),CONCATENATE("R6C",' RIESGOS DE GESTION'!#REF!),"")</f>
        <v>#REF!</v>
      </c>
      <c r="AC51" s="26" t="e">
        <f>IF(AND(' RIESGOS DE GESTION'!#REF!="Muy Baja",' RIESGOS DE GESTION'!#REF!="Mayor"),CONCATENATE("R6C",' RIESGOS DE GESTION'!#REF!),"")</f>
        <v>#REF!</v>
      </c>
      <c r="AD51" s="26" t="e">
        <f>IF(AND(' RIESGOS DE GESTION'!#REF!="Muy Baja",' RIESGOS DE GESTION'!#REF!="Mayor"),CONCATENATE("R6C",' RIESGOS DE GESTION'!#REF!),"")</f>
        <v>#REF!</v>
      </c>
      <c r="AE51" s="26" t="e">
        <f>IF(AND(' RIESGOS DE GESTION'!#REF!="Muy Baja",' RIESGOS DE GESTION'!#REF!="Mayor"),CONCATENATE("R6C",' RIESGOS DE GESTION'!#REF!),"")</f>
        <v>#REF!</v>
      </c>
      <c r="AF51" s="26" t="e">
        <f>IF(AND(' RIESGOS DE GESTION'!#REF!="Muy Baja",' RIESGOS DE GESTION'!#REF!="Mayor"),CONCATENATE("R6C",' RIESGOS DE GESTION'!#REF!),"")</f>
        <v>#REF!</v>
      </c>
      <c r="AG51" s="27" t="e">
        <f>IF(AND(' RIESGOS DE GESTION'!#REF!="Muy Baja",' RIESGOS DE GESTION'!#REF!="Mayor"),CONCATENATE("R6C",' RIESGOS DE GESTION'!#REF!),"")</f>
        <v>#REF!</v>
      </c>
      <c r="AH51" s="28" t="e">
        <f>IF(AND(' RIESGOS DE GESTION'!#REF!="Muy Baja",' RIESGOS DE GESTION'!#REF!="Catastrófico"),CONCATENATE("R6C",' RIESGOS DE GESTION'!#REF!),"")</f>
        <v>#REF!</v>
      </c>
      <c r="AI51" s="29" t="e">
        <f>IF(AND(' RIESGOS DE GESTION'!#REF!="Muy Baja",' RIESGOS DE GESTION'!#REF!="Catastrófico"),CONCATENATE("R6C",' RIESGOS DE GESTION'!#REF!),"")</f>
        <v>#REF!</v>
      </c>
      <c r="AJ51" s="29" t="e">
        <f>IF(AND(' RIESGOS DE GESTION'!#REF!="Muy Baja",' RIESGOS DE GESTION'!#REF!="Catastrófico"),CONCATENATE("R6C",' RIESGOS DE GESTION'!#REF!),"")</f>
        <v>#REF!</v>
      </c>
      <c r="AK51" s="29" t="e">
        <f>IF(AND(' RIESGOS DE GESTION'!#REF!="Muy Baja",' RIESGOS DE GESTION'!#REF!="Catastrófico"),CONCATENATE("R6C",' RIESGOS DE GESTION'!#REF!),"")</f>
        <v>#REF!</v>
      </c>
      <c r="AL51" s="29" t="e">
        <f>IF(AND(' RIESGOS DE GESTION'!#REF!="Muy Baja",' RIESGOS DE GESTION'!#REF!="Catastrófico"),CONCATENATE("R6C",' RIESGOS DE GESTION'!#REF!),"")</f>
        <v>#REF!</v>
      </c>
      <c r="AM51" s="30" t="e">
        <f>IF(AND(' RIESGOS DE GESTION'!#REF!="Muy Baja",' RIESGOS DE GESTION'!#REF!="Catastrófico"),CONCATENATE("R6C",' RIESGOS DE GESTION'!#REF!),"")</f>
        <v>#REF!</v>
      </c>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row>
    <row r="52" spans="1:80" ht="15" customHeight="1" x14ac:dyDescent="0.25">
      <c r="A52" s="56"/>
      <c r="B52" s="376"/>
      <c r="C52" s="376"/>
      <c r="D52" s="377"/>
      <c r="E52" s="475"/>
      <c r="F52" s="474"/>
      <c r="G52" s="474"/>
      <c r="H52" s="474"/>
      <c r="I52" s="490"/>
      <c r="J52" s="49" t="e">
        <f>IF(AND(' RIESGOS DE GESTION'!#REF!="Muy Baja",' RIESGOS DE GESTION'!#REF!="Leve"),CONCATENATE("R7C",' RIESGOS DE GESTION'!#REF!),"")</f>
        <v>#REF!</v>
      </c>
      <c r="K52" s="50" t="e">
        <f>IF(AND(' RIESGOS DE GESTION'!#REF!="Muy Baja",' RIESGOS DE GESTION'!#REF!="Leve"),CONCATENATE("R7C",' RIESGOS DE GESTION'!#REF!),"")</f>
        <v>#REF!</v>
      </c>
      <c r="L52" s="50" t="e">
        <f>IF(AND(' RIESGOS DE GESTION'!#REF!="Muy Baja",' RIESGOS DE GESTION'!#REF!="Leve"),CONCATENATE("R7C",' RIESGOS DE GESTION'!#REF!),"")</f>
        <v>#REF!</v>
      </c>
      <c r="M52" s="50" t="e">
        <f>IF(AND(' RIESGOS DE GESTION'!#REF!="Muy Baja",' RIESGOS DE GESTION'!#REF!="Leve"),CONCATENATE("R7C",' RIESGOS DE GESTION'!#REF!),"")</f>
        <v>#REF!</v>
      </c>
      <c r="N52" s="50" t="e">
        <f>IF(AND(' RIESGOS DE GESTION'!#REF!="Muy Baja",' RIESGOS DE GESTION'!#REF!="Leve"),CONCATENATE("R7C",' RIESGOS DE GESTION'!#REF!),"")</f>
        <v>#REF!</v>
      </c>
      <c r="O52" s="51" t="e">
        <f>IF(AND(' RIESGOS DE GESTION'!#REF!="Muy Baja",' RIESGOS DE GESTION'!#REF!="Leve"),CONCATENATE("R7C",' RIESGOS DE GESTION'!#REF!),"")</f>
        <v>#REF!</v>
      </c>
      <c r="P52" s="49" t="e">
        <f>IF(AND(' RIESGOS DE GESTION'!#REF!="Muy Baja",' RIESGOS DE GESTION'!#REF!="Menor"),CONCATENATE("R7C",' RIESGOS DE GESTION'!#REF!),"")</f>
        <v>#REF!</v>
      </c>
      <c r="Q52" s="50" t="e">
        <f>IF(AND(' RIESGOS DE GESTION'!#REF!="Muy Baja",' RIESGOS DE GESTION'!#REF!="Menor"),CONCATENATE("R7C",' RIESGOS DE GESTION'!#REF!),"")</f>
        <v>#REF!</v>
      </c>
      <c r="R52" s="50" t="e">
        <f>IF(AND(' RIESGOS DE GESTION'!#REF!="Muy Baja",' RIESGOS DE GESTION'!#REF!="Menor"),CONCATENATE("R7C",' RIESGOS DE GESTION'!#REF!),"")</f>
        <v>#REF!</v>
      </c>
      <c r="S52" s="50" t="e">
        <f>IF(AND(' RIESGOS DE GESTION'!#REF!="Muy Baja",' RIESGOS DE GESTION'!#REF!="Menor"),CONCATENATE("R7C",' RIESGOS DE GESTION'!#REF!),"")</f>
        <v>#REF!</v>
      </c>
      <c r="T52" s="50" t="e">
        <f>IF(AND(' RIESGOS DE GESTION'!#REF!="Muy Baja",' RIESGOS DE GESTION'!#REF!="Menor"),CONCATENATE("R7C",' RIESGOS DE GESTION'!#REF!),"")</f>
        <v>#REF!</v>
      </c>
      <c r="U52" s="51" t="e">
        <f>IF(AND(' RIESGOS DE GESTION'!#REF!="Muy Baja",' RIESGOS DE GESTION'!#REF!="Menor"),CONCATENATE("R7C",' RIESGOS DE GESTION'!#REF!),"")</f>
        <v>#REF!</v>
      </c>
      <c r="V52" s="40" t="e">
        <f>IF(AND(' RIESGOS DE GESTION'!#REF!="Muy Baja",' RIESGOS DE GESTION'!#REF!="Moderado"),CONCATENATE("R7C",' RIESGOS DE GESTION'!#REF!),"")</f>
        <v>#REF!</v>
      </c>
      <c r="W52" s="41" t="e">
        <f>IF(AND(' RIESGOS DE GESTION'!#REF!="Muy Baja",' RIESGOS DE GESTION'!#REF!="Moderado"),CONCATENATE("R7C",' RIESGOS DE GESTION'!#REF!),"")</f>
        <v>#REF!</v>
      </c>
      <c r="X52" s="41" t="e">
        <f>IF(AND(' RIESGOS DE GESTION'!#REF!="Muy Baja",' RIESGOS DE GESTION'!#REF!="Moderado"),CONCATENATE("R7C",' RIESGOS DE GESTION'!#REF!),"")</f>
        <v>#REF!</v>
      </c>
      <c r="Y52" s="41" t="e">
        <f>IF(AND(' RIESGOS DE GESTION'!#REF!="Muy Baja",' RIESGOS DE GESTION'!#REF!="Moderado"),CONCATENATE("R7C",' RIESGOS DE GESTION'!#REF!),"")</f>
        <v>#REF!</v>
      </c>
      <c r="Z52" s="41" t="e">
        <f>IF(AND(' RIESGOS DE GESTION'!#REF!="Muy Baja",' RIESGOS DE GESTION'!#REF!="Moderado"),CONCATENATE("R7C",' RIESGOS DE GESTION'!#REF!),"")</f>
        <v>#REF!</v>
      </c>
      <c r="AA52" s="42" t="e">
        <f>IF(AND(' RIESGOS DE GESTION'!#REF!="Muy Baja",' RIESGOS DE GESTION'!#REF!="Moderado"),CONCATENATE("R7C",' RIESGOS DE GESTION'!#REF!),"")</f>
        <v>#REF!</v>
      </c>
      <c r="AB52" s="25" t="e">
        <f>IF(AND(' RIESGOS DE GESTION'!#REF!="Muy Baja",' RIESGOS DE GESTION'!#REF!="Mayor"),CONCATENATE("R7C",' RIESGOS DE GESTION'!#REF!),"")</f>
        <v>#REF!</v>
      </c>
      <c r="AC52" s="26" t="e">
        <f>IF(AND(' RIESGOS DE GESTION'!#REF!="Muy Baja",' RIESGOS DE GESTION'!#REF!="Mayor"),CONCATENATE("R7C",' RIESGOS DE GESTION'!#REF!),"")</f>
        <v>#REF!</v>
      </c>
      <c r="AD52" s="26" t="e">
        <f>IF(AND(' RIESGOS DE GESTION'!#REF!="Muy Baja",' RIESGOS DE GESTION'!#REF!="Mayor"),CONCATENATE("R7C",' RIESGOS DE GESTION'!#REF!),"")</f>
        <v>#REF!</v>
      </c>
      <c r="AE52" s="26" t="e">
        <f>IF(AND(' RIESGOS DE GESTION'!#REF!="Muy Baja",' RIESGOS DE GESTION'!#REF!="Mayor"),CONCATENATE("R7C",' RIESGOS DE GESTION'!#REF!),"")</f>
        <v>#REF!</v>
      </c>
      <c r="AF52" s="26" t="e">
        <f>IF(AND(' RIESGOS DE GESTION'!#REF!="Muy Baja",' RIESGOS DE GESTION'!#REF!="Mayor"),CONCATENATE("R7C",' RIESGOS DE GESTION'!#REF!),"")</f>
        <v>#REF!</v>
      </c>
      <c r="AG52" s="27" t="e">
        <f>IF(AND(' RIESGOS DE GESTION'!#REF!="Muy Baja",' RIESGOS DE GESTION'!#REF!="Mayor"),CONCATENATE("R7C",' RIESGOS DE GESTION'!#REF!),"")</f>
        <v>#REF!</v>
      </c>
      <c r="AH52" s="28" t="e">
        <f>IF(AND(' RIESGOS DE GESTION'!#REF!="Muy Baja",' RIESGOS DE GESTION'!#REF!="Catastrófico"),CONCATENATE("R7C",' RIESGOS DE GESTION'!#REF!),"")</f>
        <v>#REF!</v>
      </c>
      <c r="AI52" s="29" t="e">
        <f>IF(AND(' RIESGOS DE GESTION'!#REF!="Muy Baja",' RIESGOS DE GESTION'!#REF!="Catastrófico"),CONCATENATE("R7C",' RIESGOS DE GESTION'!#REF!),"")</f>
        <v>#REF!</v>
      </c>
      <c r="AJ52" s="29" t="e">
        <f>IF(AND(' RIESGOS DE GESTION'!#REF!="Muy Baja",' RIESGOS DE GESTION'!#REF!="Catastrófico"),CONCATENATE("R7C",' RIESGOS DE GESTION'!#REF!),"")</f>
        <v>#REF!</v>
      </c>
      <c r="AK52" s="29" t="e">
        <f>IF(AND(' RIESGOS DE GESTION'!#REF!="Muy Baja",' RIESGOS DE GESTION'!#REF!="Catastrófico"),CONCATENATE("R7C",' RIESGOS DE GESTION'!#REF!),"")</f>
        <v>#REF!</v>
      </c>
      <c r="AL52" s="29" t="e">
        <f>IF(AND(' RIESGOS DE GESTION'!#REF!="Muy Baja",' RIESGOS DE GESTION'!#REF!="Catastrófico"),CONCATENATE("R7C",' RIESGOS DE GESTION'!#REF!),"")</f>
        <v>#REF!</v>
      </c>
      <c r="AM52" s="30" t="e">
        <f>IF(AND(' RIESGOS DE GESTION'!#REF!="Muy Baja",' RIESGOS DE GESTION'!#REF!="Catastrófico"),CONCATENATE("R7C",' RIESGOS DE GESTION'!#REF!),"")</f>
        <v>#REF!</v>
      </c>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row>
    <row r="53" spans="1:80" ht="15" customHeight="1" x14ac:dyDescent="0.25">
      <c r="A53" s="56"/>
      <c r="B53" s="376"/>
      <c r="C53" s="376"/>
      <c r="D53" s="377"/>
      <c r="E53" s="475"/>
      <c r="F53" s="474"/>
      <c r="G53" s="474"/>
      <c r="H53" s="474"/>
      <c r="I53" s="490"/>
      <c r="J53" s="49" t="e">
        <f>IF(AND(' RIESGOS DE GESTION'!#REF!="Muy Baja",' RIESGOS DE GESTION'!#REF!="Leve"),CONCATENATE("R8C",' RIESGOS DE GESTION'!#REF!),"")</f>
        <v>#REF!</v>
      </c>
      <c r="K53" s="50" t="e">
        <f>IF(AND(' RIESGOS DE GESTION'!#REF!="Muy Baja",' RIESGOS DE GESTION'!#REF!="Leve"),CONCATENATE("R8C",' RIESGOS DE GESTION'!#REF!),"")</f>
        <v>#REF!</v>
      </c>
      <c r="L53" s="50" t="e">
        <f>IF(AND(' RIESGOS DE GESTION'!#REF!="Muy Baja",' RIESGOS DE GESTION'!#REF!="Leve"),CONCATENATE("R8C",' RIESGOS DE GESTION'!#REF!),"")</f>
        <v>#REF!</v>
      </c>
      <c r="M53" s="50" t="e">
        <f>IF(AND(' RIESGOS DE GESTION'!#REF!="Muy Baja",' RIESGOS DE GESTION'!#REF!="Leve"),CONCATENATE("R8C",' RIESGOS DE GESTION'!#REF!),"")</f>
        <v>#REF!</v>
      </c>
      <c r="N53" s="50" t="e">
        <f>IF(AND(' RIESGOS DE GESTION'!#REF!="Muy Baja",' RIESGOS DE GESTION'!#REF!="Leve"),CONCATENATE("R8C",' RIESGOS DE GESTION'!#REF!),"")</f>
        <v>#REF!</v>
      </c>
      <c r="O53" s="51" t="e">
        <f>IF(AND(' RIESGOS DE GESTION'!#REF!="Muy Baja",' RIESGOS DE GESTION'!#REF!="Leve"),CONCATENATE("R8C",' RIESGOS DE GESTION'!#REF!),"")</f>
        <v>#REF!</v>
      </c>
      <c r="P53" s="49" t="e">
        <f>IF(AND(' RIESGOS DE GESTION'!#REF!="Muy Baja",' RIESGOS DE GESTION'!#REF!="Menor"),CONCATENATE("R8C",' RIESGOS DE GESTION'!#REF!),"")</f>
        <v>#REF!</v>
      </c>
      <c r="Q53" s="50" t="e">
        <f>IF(AND(' RIESGOS DE GESTION'!#REF!="Muy Baja",' RIESGOS DE GESTION'!#REF!="Menor"),CONCATENATE("R8C",' RIESGOS DE GESTION'!#REF!),"")</f>
        <v>#REF!</v>
      </c>
      <c r="R53" s="50" t="e">
        <f>IF(AND(' RIESGOS DE GESTION'!#REF!="Muy Baja",' RIESGOS DE GESTION'!#REF!="Menor"),CONCATENATE("R8C",' RIESGOS DE GESTION'!#REF!),"")</f>
        <v>#REF!</v>
      </c>
      <c r="S53" s="50" t="e">
        <f>IF(AND(' RIESGOS DE GESTION'!#REF!="Muy Baja",' RIESGOS DE GESTION'!#REF!="Menor"),CONCATENATE("R8C",' RIESGOS DE GESTION'!#REF!),"")</f>
        <v>#REF!</v>
      </c>
      <c r="T53" s="50" t="e">
        <f>IF(AND(' RIESGOS DE GESTION'!#REF!="Muy Baja",' RIESGOS DE GESTION'!#REF!="Menor"),CONCATENATE("R8C",' RIESGOS DE GESTION'!#REF!),"")</f>
        <v>#REF!</v>
      </c>
      <c r="U53" s="51" t="e">
        <f>IF(AND(' RIESGOS DE GESTION'!#REF!="Muy Baja",' RIESGOS DE GESTION'!#REF!="Menor"),CONCATENATE("R8C",' RIESGOS DE GESTION'!#REF!),"")</f>
        <v>#REF!</v>
      </c>
      <c r="V53" s="40" t="e">
        <f>IF(AND(' RIESGOS DE GESTION'!#REF!="Muy Baja",' RIESGOS DE GESTION'!#REF!="Moderado"),CONCATENATE("R8C",' RIESGOS DE GESTION'!#REF!),"")</f>
        <v>#REF!</v>
      </c>
      <c r="W53" s="41" t="e">
        <f>IF(AND(' RIESGOS DE GESTION'!#REF!="Muy Baja",' RIESGOS DE GESTION'!#REF!="Moderado"),CONCATENATE("R8C",' RIESGOS DE GESTION'!#REF!),"")</f>
        <v>#REF!</v>
      </c>
      <c r="X53" s="41" t="e">
        <f>IF(AND(' RIESGOS DE GESTION'!#REF!="Muy Baja",' RIESGOS DE GESTION'!#REF!="Moderado"),CONCATENATE("R8C",' RIESGOS DE GESTION'!#REF!),"")</f>
        <v>#REF!</v>
      </c>
      <c r="Y53" s="41" t="e">
        <f>IF(AND(' RIESGOS DE GESTION'!#REF!="Muy Baja",' RIESGOS DE GESTION'!#REF!="Moderado"),CONCATENATE("R8C",' RIESGOS DE GESTION'!#REF!),"")</f>
        <v>#REF!</v>
      </c>
      <c r="Z53" s="41" t="e">
        <f>IF(AND(' RIESGOS DE GESTION'!#REF!="Muy Baja",' RIESGOS DE GESTION'!#REF!="Moderado"),CONCATENATE("R8C",' RIESGOS DE GESTION'!#REF!),"")</f>
        <v>#REF!</v>
      </c>
      <c r="AA53" s="42" t="e">
        <f>IF(AND(' RIESGOS DE GESTION'!#REF!="Muy Baja",' RIESGOS DE GESTION'!#REF!="Moderado"),CONCATENATE("R8C",' RIESGOS DE GESTION'!#REF!),"")</f>
        <v>#REF!</v>
      </c>
      <c r="AB53" s="25" t="e">
        <f>IF(AND(' RIESGOS DE GESTION'!#REF!="Muy Baja",' RIESGOS DE GESTION'!#REF!="Mayor"),CONCATENATE("R8C",' RIESGOS DE GESTION'!#REF!),"")</f>
        <v>#REF!</v>
      </c>
      <c r="AC53" s="26" t="e">
        <f>IF(AND(' RIESGOS DE GESTION'!#REF!="Muy Baja",' RIESGOS DE GESTION'!#REF!="Mayor"),CONCATENATE("R8C",' RIESGOS DE GESTION'!#REF!),"")</f>
        <v>#REF!</v>
      </c>
      <c r="AD53" s="26" t="e">
        <f>IF(AND(' RIESGOS DE GESTION'!#REF!="Muy Baja",' RIESGOS DE GESTION'!#REF!="Mayor"),CONCATENATE("R8C",' RIESGOS DE GESTION'!#REF!),"")</f>
        <v>#REF!</v>
      </c>
      <c r="AE53" s="26" t="e">
        <f>IF(AND(' RIESGOS DE GESTION'!#REF!="Muy Baja",' RIESGOS DE GESTION'!#REF!="Mayor"),CONCATENATE("R8C",' RIESGOS DE GESTION'!#REF!),"")</f>
        <v>#REF!</v>
      </c>
      <c r="AF53" s="26" t="e">
        <f>IF(AND(' RIESGOS DE GESTION'!#REF!="Muy Baja",' RIESGOS DE GESTION'!#REF!="Mayor"),CONCATENATE("R8C",' RIESGOS DE GESTION'!#REF!),"")</f>
        <v>#REF!</v>
      </c>
      <c r="AG53" s="27" t="e">
        <f>IF(AND(' RIESGOS DE GESTION'!#REF!="Muy Baja",' RIESGOS DE GESTION'!#REF!="Mayor"),CONCATENATE("R8C",' RIESGOS DE GESTION'!#REF!),"")</f>
        <v>#REF!</v>
      </c>
      <c r="AH53" s="28" t="e">
        <f>IF(AND(' RIESGOS DE GESTION'!#REF!="Muy Baja",' RIESGOS DE GESTION'!#REF!="Catastrófico"),CONCATENATE("R8C",' RIESGOS DE GESTION'!#REF!),"")</f>
        <v>#REF!</v>
      </c>
      <c r="AI53" s="29" t="e">
        <f>IF(AND(' RIESGOS DE GESTION'!#REF!="Muy Baja",' RIESGOS DE GESTION'!#REF!="Catastrófico"),CONCATENATE("R8C",' RIESGOS DE GESTION'!#REF!),"")</f>
        <v>#REF!</v>
      </c>
      <c r="AJ53" s="29" t="e">
        <f>IF(AND(' RIESGOS DE GESTION'!#REF!="Muy Baja",' RIESGOS DE GESTION'!#REF!="Catastrófico"),CONCATENATE("R8C",' RIESGOS DE GESTION'!#REF!),"")</f>
        <v>#REF!</v>
      </c>
      <c r="AK53" s="29" t="e">
        <f>IF(AND(' RIESGOS DE GESTION'!#REF!="Muy Baja",' RIESGOS DE GESTION'!#REF!="Catastrófico"),CONCATENATE("R8C",' RIESGOS DE GESTION'!#REF!),"")</f>
        <v>#REF!</v>
      </c>
      <c r="AL53" s="29" t="e">
        <f>IF(AND(' RIESGOS DE GESTION'!#REF!="Muy Baja",' RIESGOS DE GESTION'!#REF!="Catastrófico"),CONCATENATE("R8C",' RIESGOS DE GESTION'!#REF!),"")</f>
        <v>#REF!</v>
      </c>
      <c r="AM53" s="30" t="e">
        <f>IF(AND(' RIESGOS DE GESTION'!#REF!="Muy Baja",' RIESGOS DE GESTION'!#REF!="Catastrófico"),CONCATENATE("R8C",' RIESGOS DE GESTION'!#REF!),"")</f>
        <v>#REF!</v>
      </c>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row>
    <row r="54" spans="1:80" ht="15" customHeight="1" x14ac:dyDescent="0.25">
      <c r="A54" s="56"/>
      <c r="B54" s="376"/>
      <c r="C54" s="376"/>
      <c r="D54" s="377"/>
      <c r="E54" s="475"/>
      <c r="F54" s="474"/>
      <c r="G54" s="474"/>
      <c r="H54" s="474"/>
      <c r="I54" s="490"/>
      <c r="J54" s="49" t="e">
        <f>IF(AND(' RIESGOS DE GESTION'!#REF!="Muy Baja",' RIESGOS DE GESTION'!#REF!="Leve"),CONCATENATE("R9C",' RIESGOS DE GESTION'!#REF!),"")</f>
        <v>#REF!</v>
      </c>
      <c r="K54" s="50" t="e">
        <f>IF(AND(' RIESGOS DE GESTION'!#REF!="Muy Baja",' RIESGOS DE GESTION'!#REF!="Leve"),CONCATENATE("R9C",' RIESGOS DE GESTION'!#REF!),"")</f>
        <v>#REF!</v>
      </c>
      <c r="L54" s="50" t="e">
        <f>IF(AND(' RIESGOS DE GESTION'!#REF!="Muy Baja",' RIESGOS DE GESTION'!#REF!="Leve"),CONCATENATE("R9C",' RIESGOS DE GESTION'!#REF!),"")</f>
        <v>#REF!</v>
      </c>
      <c r="M54" s="50" t="e">
        <f>IF(AND(' RIESGOS DE GESTION'!#REF!="Muy Baja",' RIESGOS DE GESTION'!#REF!="Leve"),CONCATENATE("R9C",' RIESGOS DE GESTION'!#REF!),"")</f>
        <v>#REF!</v>
      </c>
      <c r="N54" s="50" t="e">
        <f>IF(AND(' RIESGOS DE GESTION'!#REF!="Muy Baja",' RIESGOS DE GESTION'!#REF!="Leve"),CONCATENATE("R9C",' RIESGOS DE GESTION'!#REF!),"")</f>
        <v>#REF!</v>
      </c>
      <c r="O54" s="51" t="e">
        <f>IF(AND(' RIESGOS DE GESTION'!#REF!="Muy Baja",' RIESGOS DE GESTION'!#REF!="Leve"),CONCATENATE("R9C",' RIESGOS DE GESTION'!#REF!),"")</f>
        <v>#REF!</v>
      </c>
      <c r="P54" s="49" t="e">
        <f>IF(AND(' RIESGOS DE GESTION'!#REF!="Muy Baja",' RIESGOS DE GESTION'!#REF!="Menor"),CONCATENATE("R9C",' RIESGOS DE GESTION'!#REF!),"")</f>
        <v>#REF!</v>
      </c>
      <c r="Q54" s="50" t="e">
        <f>IF(AND(' RIESGOS DE GESTION'!#REF!="Muy Baja",' RIESGOS DE GESTION'!#REF!="Menor"),CONCATENATE("R9C",' RIESGOS DE GESTION'!#REF!),"")</f>
        <v>#REF!</v>
      </c>
      <c r="R54" s="50" t="e">
        <f>IF(AND(' RIESGOS DE GESTION'!#REF!="Muy Baja",' RIESGOS DE GESTION'!#REF!="Menor"),CONCATENATE("R9C",' RIESGOS DE GESTION'!#REF!),"")</f>
        <v>#REF!</v>
      </c>
      <c r="S54" s="50" t="e">
        <f>IF(AND(' RIESGOS DE GESTION'!#REF!="Muy Baja",' RIESGOS DE GESTION'!#REF!="Menor"),CONCATENATE("R9C",' RIESGOS DE GESTION'!#REF!),"")</f>
        <v>#REF!</v>
      </c>
      <c r="T54" s="50" t="e">
        <f>IF(AND(' RIESGOS DE GESTION'!#REF!="Muy Baja",' RIESGOS DE GESTION'!#REF!="Menor"),CONCATENATE("R9C",' RIESGOS DE GESTION'!#REF!),"")</f>
        <v>#REF!</v>
      </c>
      <c r="U54" s="51" t="e">
        <f>IF(AND(' RIESGOS DE GESTION'!#REF!="Muy Baja",' RIESGOS DE GESTION'!#REF!="Menor"),CONCATENATE("R9C",' RIESGOS DE GESTION'!#REF!),"")</f>
        <v>#REF!</v>
      </c>
      <c r="V54" s="40" t="e">
        <f>IF(AND(' RIESGOS DE GESTION'!#REF!="Muy Baja",' RIESGOS DE GESTION'!#REF!="Moderado"),CONCATENATE("R9C",' RIESGOS DE GESTION'!#REF!),"")</f>
        <v>#REF!</v>
      </c>
      <c r="W54" s="41" t="e">
        <f>IF(AND(' RIESGOS DE GESTION'!#REF!="Muy Baja",' RIESGOS DE GESTION'!#REF!="Moderado"),CONCATENATE("R9C",' RIESGOS DE GESTION'!#REF!),"")</f>
        <v>#REF!</v>
      </c>
      <c r="X54" s="41" t="e">
        <f>IF(AND(' RIESGOS DE GESTION'!#REF!="Muy Baja",' RIESGOS DE GESTION'!#REF!="Moderado"),CONCATENATE("R9C",' RIESGOS DE GESTION'!#REF!),"")</f>
        <v>#REF!</v>
      </c>
      <c r="Y54" s="41" t="e">
        <f>IF(AND(' RIESGOS DE GESTION'!#REF!="Muy Baja",' RIESGOS DE GESTION'!#REF!="Moderado"),CONCATENATE("R9C",' RIESGOS DE GESTION'!#REF!),"")</f>
        <v>#REF!</v>
      </c>
      <c r="Z54" s="41" t="e">
        <f>IF(AND(' RIESGOS DE GESTION'!#REF!="Muy Baja",' RIESGOS DE GESTION'!#REF!="Moderado"),CONCATENATE("R9C",' RIESGOS DE GESTION'!#REF!),"")</f>
        <v>#REF!</v>
      </c>
      <c r="AA54" s="42" t="e">
        <f>IF(AND(' RIESGOS DE GESTION'!#REF!="Muy Baja",' RIESGOS DE GESTION'!#REF!="Moderado"),CONCATENATE("R9C",' RIESGOS DE GESTION'!#REF!),"")</f>
        <v>#REF!</v>
      </c>
      <c r="AB54" s="25" t="e">
        <f>IF(AND(' RIESGOS DE GESTION'!#REF!="Muy Baja",' RIESGOS DE GESTION'!#REF!="Mayor"),CONCATENATE("R9C",' RIESGOS DE GESTION'!#REF!),"")</f>
        <v>#REF!</v>
      </c>
      <c r="AC54" s="26" t="e">
        <f>IF(AND(' RIESGOS DE GESTION'!#REF!="Muy Baja",' RIESGOS DE GESTION'!#REF!="Mayor"),CONCATENATE("R9C",' RIESGOS DE GESTION'!#REF!),"")</f>
        <v>#REF!</v>
      </c>
      <c r="AD54" s="26" t="e">
        <f>IF(AND(' RIESGOS DE GESTION'!#REF!="Muy Baja",' RIESGOS DE GESTION'!#REF!="Mayor"),CONCATENATE("R9C",' RIESGOS DE GESTION'!#REF!),"")</f>
        <v>#REF!</v>
      </c>
      <c r="AE54" s="26" t="e">
        <f>IF(AND(' RIESGOS DE GESTION'!#REF!="Muy Baja",' RIESGOS DE GESTION'!#REF!="Mayor"),CONCATENATE("R9C",' RIESGOS DE GESTION'!#REF!),"")</f>
        <v>#REF!</v>
      </c>
      <c r="AF54" s="26" t="e">
        <f>IF(AND(' RIESGOS DE GESTION'!#REF!="Muy Baja",' RIESGOS DE GESTION'!#REF!="Mayor"),CONCATENATE("R9C",' RIESGOS DE GESTION'!#REF!),"")</f>
        <v>#REF!</v>
      </c>
      <c r="AG54" s="27" t="e">
        <f>IF(AND(' RIESGOS DE GESTION'!#REF!="Muy Baja",' RIESGOS DE GESTION'!#REF!="Mayor"),CONCATENATE("R9C",' RIESGOS DE GESTION'!#REF!),"")</f>
        <v>#REF!</v>
      </c>
      <c r="AH54" s="28" t="e">
        <f>IF(AND(' RIESGOS DE GESTION'!#REF!="Muy Baja",' RIESGOS DE GESTION'!#REF!="Catastrófico"),CONCATENATE("R9C",' RIESGOS DE GESTION'!#REF!),"")</f>
        <v>#REF!</v>
      </c>
      <c r="AI54" s="29" t="e">
        <f>IF(AND(' RIESGOS DE GESTION'!#REF!="Muy Baja",' RIESGOS DE GESTION'!#REF!="Catastrófico"),CONCATENATE("R9C",' RIESGOS DE GESTION'!#REF!),"")</f>
        <v>#REF!</v>
      </c>
      <c r="AJ54" s="29" t="e">
        <f>IF(AND(' RIESGOS DE GESTION'!#REF!="Muy Baja",' RIESGOS DE GESTION'!#REF!="Catastrófico"),CONCATENATE("R9C",' RIESGOS DE GESTION'!#REF!),"")</f>
        <v>#REF!</v>
      </c>
      <c r="AK54" s="29" t="e">
        <f>IF(AND(' RIESGOS DE GESTION'!#REF!="Muy Baja",' RIESGOS DE GESTION'!#REF!="Catastrófico"),CONCATENATE("R9C",' RIESGOS DE GESTION'!#REF!),"")</f>
        <v>#REF!</v>
      </c>
      <c r="AL54" s="29" t="e">
        <f>IF(AND(' RIESGOS DE GESTION'!#REF!="Muy Baja",' RIESGOS DE GESTION'!#REF!="Catastrófico"),CONCATENATE("R9C",' RIESGOS DE GESTION'!#REF!),"")</f>
        <v>#REF!</v>
      </c>
      <c r="AM54" s="30" t="e">
        <f>IF(AND(' RIESGOS DE GESTION'!#REF!="Muy Baja",' RIESGOS DE GESTION'!#REF!="Catastrófico"),CONCATENATE("R9C",' RIESGOS DE GESTION'!#REF!),"")</f>
        <v>#REF!</v>
      </c>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row>
    <row r="55" spans="1:80" ht="15.75" customHeight="1" thickBot="1" x14ac:dyDescent="0.3">
      <c r="A55" s="56"/>
      <c r="B55" s="376"/>
      <c r="C55" s="376"/>
      <c r="D55" s="377"/>
      <c r="E55" s="476"/>
      <c r="F55" s="477"/>
      <c r="G55" s="477"/>
      <c r="H55" s="477"/>
      <c r="I55" s="491"/>
      <c r="J55" s="52" t="e">
        <f>IF(AND(' RIESGOS DE GESTION'!#REF!="Muy Baja",' RIESGOS DE GESTION'!#REF!="Leve"),CONCATENATE("R10C",' RIESGOS DE GESTION'!#REF!),"")</f>
        <v>#REF!</v>
      </c>
      <c r="K55" s="53" t="e">
        <f>IF(AND(' RIESGOS DE GESTION'!#REF!="Muy Baja",' RIESGOS DE GESTION'!#REF!="Leve"),CONCATENATE("R10C",' RIESGOS DE GESTION'!#REF!),"")</f>
        <v>#REF!</v>
      </c>
      <c r="L55" s="53" t="e">
        <f>IF(AND(' RIESGOS DE GESTION'!#REF!="Muy Baja",' RIESGOS DE GESTION'!#REF!="Leve"),CONCATENATE("R10C",' RIESGOS DE GESTION'!#REF!),"")</f>
        <v>#REF!</v>
      </c>
      <c r="M55" s="53" t="e">
        <f>IF(AND(' RIESGOS DE GESTION'!#REF!="Muy Baja",' RIESGOS DE GESTION'!#REF!="Leve"),CONCATENATE("R10C",' RIESGOS DE GESTION'!#REF!),"")</f>
        <v>#REF!</v>
      </c>
      <c r="N55" s="53" t="e">
        <f>IF(AND(' RIESGOS DE GESTION'!#REF!="Muy Baja",' RIESGOS DE GESTION'!#REF!="Leve"),CONCATENATE("R10C",' RIESGOS DE GESTION'!#REF!),"")</f>
        <v>#REF!</v>
      </c>
      <c r="O55" s="54" t="e">
        <f>IF(AND(' RIESGOS DE GESTION'!#REF!="Muy Baja",' RIESGOS DE GESTION'!#REF!="Leve"),CONCATENATE("R10C",' RIESGOS DE GESTION'!#REF!),"")</f>
        <v>#REF!</v>
      </c>
      <c r="P55" s="52" t="e">
        <f>IF(AND(' RIESGOS DE GESTION'!#REF!="Muy Baja",' RIESGOS DE GESTION'!#REF!="Menor"),CONCATENATE("R10C",' RIESGOS DE GESTION'!#REF!),"")</f>
        <v>#REF!</v>
      </c>
      <c r="Q55" s="53" t="e">
        <f>IF(AND(' RIESGOS DE GESTION'!#REF!="Muy Baja",' RIESGOS DE GESTION'!#REF!="Menor"),CONCATENATE("R10C",' RIESGOS DE GESTION'!#REF!),"")</f>
        <v>#REF!</v>
      </c>
      <c r="R55" s="53" t="e">
        <f>IF(AND(' RIESGOS DE GESTION'!#REF!="Muy Baja",' RIESGOS DE GESTION'!#REF!="Menor"),CONCATENATE("R10C",' RIESGOS DE GESTION'!#REF!),"")</f>
        <v>#REF!</v>
      </c>
      <c r="S55" s="53" t="e">
        <f>IF(AND(' RIESGOS DE GESTION'!#REF!="Muy Baja",' RIESGOS DE GESTION'!#REF!="Menor"),CONCATENATE("R10C",' RIESGOS DE GESTION'!#REF!),"")</f>
        <v>#REF!</v>
      </c>
      <c r="T55" s="53" t="e">
        <f>IF(AND(' RIESGOS DE GESTION'!#REF!="Muy Baja",' RIESGOS DE GESTION'!#REF!="Menor"),CONCATENATE("R10C",' RIESGOS DE GESTION'!#REF!),"")</f>
        <v>#REF!</v>
      </c>
      <c r="U55" s="54" t="e">
        <f>IF(AND(' RIESGOS DE GESTION'!#REF!="Muy Baja",' RIESGOS DE GESTION'!#REF!="Menor"),CONCATENATE("R10C",' RIESGOS DE GESTION'!#REF!),"")</f>
        <v>#REF!</v>
      </c>
      <c r="V55" s="43" t="e">
        <f>IF(AND(' RIESGOS DE GESTION'!#REF!="Muy Baja",' RIESGOS DE GESTION'!#REF!="Moderado"),CONCATENATE("R10C",' RIESGOS DE GESTION'!#REF!),"")</f>
        <v>#REF!</v>
      </c>
      <c r="W55" s="44" t="e">
        <f>IF(AND(' RIESGOS DE GESTION'!#REF!="Muy Baja",' RIESGOS DE GESTION'!#REF!="Moderado"),CONCATENATE("R10C",' RIESGOS DE GESTION'!#REF!),"")</f>
        <v>#REF!</v>
      </c>
      <c r="X55" s="44" t="e">
        <f>IF(AND(' RIESGOS DE GESTION'!#REF!="Muy Baja",' RIESGOS DE GESTION'!#REF!="Moderado"),CONCATENATE("R10C",' RIESGOS DE GESTION'!#REF!),"")</f>
        <v>#REF!</v>
      </c>
      <c r="Y55" s="44" t="e">
        <f>IF(AND(' RIESGOS DE GESTION'!#REF!="Muy Baja",' RIESGOS DE GESTION'!#REF!="Moderado"),CONCATENATE("R10C",' RIESGOS DE GESTION'!#REF!),"")</f>
        <v>#REF!</v>
      </c>
      <c r="Z55" s="44" t="e">
        <f>IF(AND(' RIESGOS DE GESTION'!#REF!="Muy Baja",' RIESGOS DE GESTION'!#REF!="Moderado"),CONCATENATE("R10C",' RIESGOS DE GESTION'!#REF!),"")</f>
        <v>#REF!</v>
      </c>
      <c r="AA55" s="45" t="e">
        <f>IF(AND(' RIESGOS DE GESTION'!#REF!="Muy Baja",' RIESGOS DE GESTION'!#REF!="Moderado"),CONCATENATE("R10C",' RIESGOS DE GESTION'!#REF!),"")</f>
        <v>#REF!</v>
      </c>
      <c r="AB55" s="31" t="e">
        <f>IF(AND(' RIESGOS DE GESTION'!#REF!="Muy Baja",' RIESGOS DE GESTION'!#REF!="Mayor"),CONCATENATE("R10C",' RIESGOS DE GESTION'!#REF!),"")</f>
        <v>#REF!</v>
      </c>
      <c r="AC55" s="32" t="e">
        <f>IF(AND(' RIESGOS DE GESTION'!#REF!="Muy Baja",' RIESGOS DE GESTION'!#REF!="Mayor"),CONCATENATE("R10C",' RIESGOS DE GESTION'!#REF!),"")</f>
        <v>#REF!</v>
      </c>
      <c r="AD55" s="32" t="e">
        <f>IF(AND(' RIESGOS DE GESTION'!#REF!="Muy Baja",' RIESGOS DE GESTION'!#REF!="Mayor"),CONCATENATE("R10C",' RIESGOS DE GESTION'!#REF!),"")</f>
        <v>#REF!</v>
      </c>
      <c r="AE55" s="32" t="e">
        <f>IF(AND(' RIESGOS DE GESTION'!#REF!="Muy Baja",' RIESGOS DE GESTION'!#REF!="Mayor"),CONCATENATE("R10C",' RIESGOS DE GESTION'!#REF!),"")</f>
        <v>#REF!</v>
      </c>
      <c r="AF55" s="32" t="e">
        <f>IF(AND(' RIESGOS DE GESTION'!#REF!="Muy Baja",' RIESGOS DE GESTION'!#REF!="Mayor"),CONCATENATE("R10C",' RIESGOS DE GESTION'!#REF!),"")</f>
        <v>#REF!</v>
      </c>
      <c r="AG55" s="33" t="e">
        <f>IF(AND(' RIESGOS DE GESTION'!#REF!="Muy Baja",' RIESGOS DE GESTION'!#REF!="Mayor"),CONCATENATE("R10C",' RIESGOS DE GESTION'!#REF!),"")</f>
        <v>#REF!</v>
      </c>
      <c r="AH55" s="34" t="e">
        <f>IF(AND(' RIESGOS DE GESTION'!#REF!="Muy Baja",' RIESGOS DE GESTION'!#REF!="Catastrófico"),CONCATENATE("R10C",' RIESGOS DE GESTION'!#REF!),"")</f>
        <v>#REF!</v>
      </c>
      <c r="AI55" s="35" t="e">
        <f>IF(AND(' RIESGOS DE GESTION'!#REF!="Muy Baja",' RIESGOS DE GESTION'!#REF!="Catastrófico"),CONCATENATE("R10C",' RIESGOS DE GESTION'!#REF!),"")</f>
        <v>#REF!</v>
      </c>
      <c r="AJ55" s="35" t="e">
        <f>IF(AND(' RIESGOS DE GESTION'!#REF!="Muy Baja",' RIESGOS DE GESTION'!#REF!="Catastrófico"),CONCATENATE("R10C",' RIESGOS DE GESTION'!#REF!),"")</f>
        <v>#REF!</v>
      </c>
      <c r="AK55" s="35" t="e">
        <f>IF(AND(' RIESGOS DE GESTION'!#REF!="Muy Baja",' RIESGOS DE GESTION'!#REF!="Catastrófico"),CONCATENATE("R10C",' RIESGOS DE GESTION'!#REF!),"")</f>
        <v>#REF!</v>
      </c>
      <c r="AL55" s="35" t="e">
        <f>IF(AND(' RIESGOS DE GESTION'!#REF!="Muy Baja",' RIESGOS DE GESTION'!#REF!="Catastrófico"),CONCATENATE("R10C",' RIESGOS DE GESTION'!#REF!),"")</f>
        <v>#REF!</v>
      </c>
      <c r="AM55" s="36" t="e">
        <f>IF(AND(' RIESGOS DE GESTION'!#REF!="Muy Baja",' RIESGOS DE GESTION'!#REF!="Catastrófico"),CONCATENATE("R10C",' RIESGOS DE GESTION'!#REF!),"")</f>
        <v>#REF!</v>
      </c>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row>
    <row r="56" spans="1:80" x14ac:dyDescent="0.25">
      <c r="A56" s="56"/>
      <c r="B56" s="56"/>
      <c r="C56" s="56"/>
      <c r="D56" s="56"/>
      <c r="E56" s="56"/>
      <c r="F56" s="56"/>
      <c r="G56" s="56"/>
      <c r="H56" s="56"/>
      <c r="I56" s="56"/>
      <c r="J56" s="471" t="s">
        <v>382</v>
      </c>
      <c r="K56" s="472"/>
      <c r="L56" s="472"/>
      <c r="M56" s="472"/>
      <c r="N56" s="472"/>
      <c r="O56" s="489"/>
      <c r="P56" s="471" t="s">
        <v>383</v>
      </c>
      <c r="Q56" s="472"/>
      <c r="R56" s="472"/>
      <c r="S56" s="472"/>
      <c r="T56" s="472"/>
      <c r="U56" s="489"/>
      <c r="V56" s="471" t="s">
        <v>384</v>
      </c>
      <c r="W56" s="472"/>
      <c r="X56" s="472"/>
      <c r="Y56" s="472"/>
      <c r="Z56" s="472"/>
      <c r="AA56" s="489"/>
      <c r="AB56" s="471" t="s">
        <v>385</v>
      </c>
      <c r="AC56" s="510"/>
      <c r="AD56" s="472"/>
      <c r="AE56" s="472"/>
      <c r="AF56" s="472"/>
      <c r="AG56" s="489"/>
      <c r="AH56" s="471" t="s">
        <v>386</v>
      </c>
      <c r="AI56" s="472"/>
      <c r="AJ56" s="472"/>
      <c r="AK56" s="472"/>
      <c r="AL56" s="472"/>
      <c r="AM56" s="489"/>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row>
    <row r="57" spans="1:80" x14ac:dyDescent="0.25">
      <c r="A57" s="56"/>
      <c r="B57" s="56"/>
      <c r="C57" s="56"/>
      <c r="D57" s="56"/>
      <c r="E57" s="56"/>
      <c r="F57" s="56"/>
      <c r="G57" s="56"/>
      <c r="H57" s="56"/>
      <c r="I57" s="56"/>
      <c r="J57" s="475"/>
      <c r="K57" s="474"/>
      <c r="L57" s="474"/>
      <c r="M57" s="474"/>
      <c r="N57" s="474"/>
      <c r="O57" s="490"/>
      <c r="P57" s="475"/>
      <c r="Q57" s="474"/>
      <c r="R57" s="474"/>
      <c r="S57" s="474"/>
      <c r="T57" s="474"/>
      <c r="U57" s="490"/>
      <c r="V57" s="475"/>
      <c r="W57" s="474"/>
      <c r="X57" s="474"/>
      <c r="Y57" s="474"/>
      <c r="Z57" s="474"/>
      <c r="AA57" s="490"/>
      <c r="AB57" s="475"/>
      <c r="AC57" s="474"/>
      <c r="AD57" s="474"/>
      <c r="AE57" s="474"/>
      <c r="AF57" s="474"/>
      <c r="AG57" s="490"/>
      <c r="AH57" s="475"/>
      <c r="AI57" s="474"/>
      <c r="AJ57" s="474"/>
      <c r="AK57" s="474"/>
      <c r="AL57" s="474"/>
      <c r="AM57" s="490"/>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row>
    <row r="58" spans="1:80" x14ac:dyDescent="0.25">
      <c r="A58" s="56"/>
      <c r="B58" s="56"/>
      <c r="C58" s="56"/>
      <c r="D58" s="56"/>
      <c r="E58" s="56"/>
      <c r="F58" s="56"/>
      <c r="G58" s="56"/>
      <c r="H58" s="56"/>
      <c r="I58" s="56"/>
      <c r="J58" s="475"/>
      <c r="K58" s="474"/>
      <c r="L58" s="474"/>
      <c r="M58" s="474"/>
      <c r="N58" s="474"/>
      <c r="O58" s="490"/>
      <c r="P58" s="475"/>
      <c r="Q58" s="474"/>
      <c r="R58" s="474"/>
      <c r="S58" s="474"/>
      <c r="T58" s="474"/>
      <c r="U58" s="490"/>
      <c r="V58" s="475"/>
      <c r="W58" s="474"/>
      <c r="X58" s="474"/>
      <c r="Y58" s="474"/>
      <c r="Z58" s="474"/>
      <c r="AA58" s="490"/>
      <c r="AB58" s="475"/>
      <c r="AC58" s="474"/>
      <c r="AD58" s="474"/>
      <c r="AE58" s="474"/>
      <c r="AF58" s="474"/>
      <c r="AG58" s="490"/>
      <c r="AH58" s="475"/>
      <c r="AI58" s="474"/>
      <c r="AJ58" s="474"/>
      <c r="AK58" s="474"/>
      <c r="AL58" s="474"/>
      <c r="AM58" s="490"/>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row>
    <row r="59" spans="1:80" x14ac:dyDescent="0.25">
      <c r="A59" s="56"/>
      <c r="B59" s="56"/>
      <c r="C59" s="56"/>
      <c r="D59" s="56"/>
      <c r="E59" s="56"/>
      <c r="F59" s="56"/>
      <c r="G59" s="56"/>
      <c r="H59" s="56"/>
      <c r="I59" s="56"/>
      <c r="J59" s="475"/>
      <c r="K59" s="474"/>
      <c r="L59" s="474"/>
      <c r="M59" s="474"/>
      <c r="N59" s="474"/>
      <c r="O59" s="490"/>
      <c r="P59" s="475"/>
      <c r="Q59" s="474"/>
      <c r="R59" s="474"/>
      <c r="S59" s="474"/>
      <c r="T59" s="474"/>
      <c r="U59" s="490"/>
      <c r="V59" s="475"/>
      <c r="W59" s="474"/>
      <c r="X59" s="474"/>
      <c r="Y59" s="474"/>
      <c r="Z59" s="474"/>
      <c r="AA59" s="490"/>
      <c r="AB59" s="475"/>
      <c r="AC59" s="474"/>
      <c r="AD59" s="474"/>
      <c r="AE59" s="474"/>
      <c r="AF59" s="474"/>
      <c r="AG59" s="490"/>
      <c r="AH59" s="475"/>
      <c r="AI59" s="474"/>
      <c r="AJ59" s="474"/>
      <c r="AK59" s="474"/>
      <c r="AL59" s="474"/>
      <c r="AM59" s="490"/>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row>
    <row r="60" spans="1:80" x14ac:dyDescent="0.25">
      <c r="A60" s="56"/>
      <c r="B60" s="56"/>
      <c r="C60" s="56"/>
      <c r="D60" s="56"/>
      <c r="E60" s="56"/>
      <c r="F60" s="56"/>
      <c r="G60" s="56"/>
      <c r="H60" s="56"/>
      <c r="I60" s="56"/>
      <c r="J60" s="475"/>
      <c r="K60" s="474"/>
      <c r="L60" s="474"/>
      <c r="M60" s="474"/>
      <c r="N60" s="474"/>
      <c r="O60" s="490"/>
      <c r="P60" s="475"/>
      <c r="Q60" s="474"/>
      <c r="R60" s="474"/>
      <c r="S60" s="474"/>
      <c r="T60" s="474"/>
      <c r="U60" s="490"/>
      <c r="V60" s="475"/>
      <c r="W60" s="474"/>
      <c r="X60" s="474"/>
      <c r="Y60" s="474"/>
      <c r="Z60" s="474"/>
      <c r="AA60" s="490"/>
      <c r="AB60" s="475"/>
      <c r="AC60" s="474"/>
      <c r="AD60" s="474"/>
      <c r="AE60" s="474"/>
      <c r="AF60" s="474"/>
      <c r="AG60" s="490"/>
      <c r="AH60" s="475"/>
      <c r="AI60" s="474"/>
      <c r="AJ60" s="474"/>
      <c r="AK60" s="474"/>
      <c r="AL60" s="474"/>
      <c r="AM60" s="490"/>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row>
    <row r="61" spans="1:80" ht="15.75" thickBot="1" x14ac:dyDescent="0.3">
      <c r="A61" s="56"/>
      <c r="B61" s="56"/>
      <c r="C61" s="56"/>
      <c r="D61" s="56"/>
      <c r="E61" s="56"/>
      <c r="F61" s="56"/>
      <c r="G61" s="56"/>
      <c r="H61" s="56"/>
      <c r="I61" s="56"/>
      <c r="J61" s="476"/>
      <c r="K61" s="477"/>
      <c r="L61" s="477"/>
      <c r="M61" s="477"/>
      <c r="N61" s="477"/>
      <c r="O61" s="491"/>
      <c r="P61" s="476"/>
      <c r="Q61" s="477"/>
      <c r="R61" s="477"/>
      <c r="S61" s="477"/>
      <c r="T61" s="477"/>
      <c r="U61" s="491"/>
      <c r="V61" s="476"/>
      <c r="W61" s="477"/>
      <c r="X61" s="477"/>
      <c r="Y61" s="477"/>
      <c r="Z61" s="477"/>
      <c r="AA61" s="491"/>
      <c r="AB61" s="476"/>
      <c r="AC61" s="477"/>
      <c r="AD61" s="477"/>
      <c r="AE61" s="477"/>
      <c r="AF61" s="477"/>
      <c r="AG61" s="491"/>
      <c r="AH61" s="476"/>
      <c r="AI61" s="477"/>
      <c r="AJ61" s="477"/>
      <c r="AK61" s="477"/>
      <c r="AL61" s="477"/>
      <c r="AM61" s="491"/>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row>
    <row r="62" spans="1:80"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row>
    <row r="63" spans="1:80" ht="15" customHeight="1" x14ac:dyDescent="0.25">
      <c r="A63" s="56"/>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56"/>
      <c r="AV63" s="56"/>
      <c r="AW63" s="56"/>
      <c r="AX63" s="56"/>
      <c r="AY63" s="56"/>
      <c r="AZ63" s="56"/>
      <c r="BA63" s="56"/>
      <c r="BB63" s="56"/>
      <c r="BC63" s="56"/>
      <c r="BD63" s="56"/>
      <c r="BE63" s="56"/>
      <c r="BF63" s="56"/>
      <c r="BG63" s="56"/>
      <c r="BH63" s="56"/>
    </row>
    <row r="64" spans="1:80" ht="15" customHeight="1" x14ac:dyDescent="0.25">
      <c r="A64" s="56"/>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56"/>
      <c r="AV64" s="56"/>
      <c r="AW64" s="56"/>
      <c r="AX64" s="56"/>
      <c r="AY64" s="56"/>
      <c r="AZ64" s="56"/>
      <c r="BA64" s="56"/>
      <c r="BB64" s="56"/>
      <c r="BC64" s="56"/>
      <c r="BD64" s="56"/>
      <c r="BE64" s="56"/>
      <c r="BF64" s="56"/>
      <c r="BG64" s="56"/>
      <c r="BH64" s="56"/>
    </row>
    <row r="65" spans="1:60"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row>
    <row r="66" spans="1:60"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row>
    <row r="67" spans="1:60"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row>
    <row r="68" spans="1:60"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row>
    <row r="69" spans="1:60"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row>
    <row r="70" spans="1:60"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row>
    <row r="71" spans="1:60" x14ac:dyDescent="0.25">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row>
    <row r="72" spans="1:60" x14ac:dyDescent="0.2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row>
    <row r="73" spans="1:60" x14ac:dyDescent="0.25">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row>
    <row r="74" spans="1:60"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row>
    <row r="75" spans="1:60"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row>
    <row r="76" spans="1:60"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row>
    <row r="77" spans="1:60"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row>
    <row r="78" spans="1:60"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row>
    <row r="79" spans="1:60"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row>
    <row r="80" spans="1:60"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row>
    <row r="81" spans="1:60" x14ac:dyDescent="0.2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row>
    <row r="82" spans="1:60" x14ac:dyDescent="0.2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row>
    <row r="83" spans="1:60" x14ac:dyDescent="0.2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row>
    <row r="84" spans="1:60" x14ac:dyDescent="0.2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row>
    <row r="85" spans="1:60" x14ac:dyDescent="0.2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row>
    <row r="86" spans="1:60"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row>
    <row r="87" spans="1:60" x14ac:dyDescent="0.2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row>
    <row r="88" spans="1:60" x14ac:dyDescent="0.2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row>
    <row r="89" spans="1:60" x14ac:dyDescent="0.25">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row>
    <row r="90" spans="1:60" x14ac:dyDescent="0.25">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row>
    <row r="91" spans="1:60" x14ac:dyDescent="0.25">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row>
    <row r="92" spans="1:60" x14ac:dyDescent="0.25">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row>
    <row r="93" spans="1:60"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row>
    <row r="94" spans="1:60" x14ac:dyDescent="0.25">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row>
    <row r="95" spans="1:60" x14ac:dyDescent="0.2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row>
    <row r="96" spans="1:60" x14ac:dyDescent="0.2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row>
    <row r="97" spans="1:60" x14ac:dyDescent="0.2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row>
    <row r="98" spans="1:60" x14ac:dyDescent="0.2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row>
    <row r="99" spans="1:60" x14ac:dyDescent="0.2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row>
    <row r="100" spans="1:60" x14ac:dyDescent="0.2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row>
    <row r="101" spans="1:60" x14ac:dyDescent="0.2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row>
    <row r="102" spans="1:60" x14ac:dyDescent="0.2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row>
    <row r="103" spans="1:60"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row>
    <row r="104" spans="1:60" x14ac:dyDescent="0.2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row>
    <row r="105" spans="1:60" x14ac:dyDescent="0.2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row>
    <row r="106" spans="1:60" x14ac:dyDescent="0.2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row>
    <row r="107" spans="1:60"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row>
    <row r="108" spans="1:60" x14ac:dyDescent="0.2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row>
    <row r="109" spans="1:60"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row>
    <row r="110" spans="1:60" x14ac:dyDescent="0.2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row>
    <row r="111" spans="1:60"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row>
    <row r="112" spans="1:60" x14ac:dyDescent="0.2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row>
    <row r="113" spans="1:60" x14ac:dyDescent="0.2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row>
    <row r="114" spans="1:60" x14ac:dyDescent="0.2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row>
    <row r="115" spans="1:60" x14ac:dyDescent="0.2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row>
    <row r="116" spans="1:60" x14ac:dyDescent="0.2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row>
    <row r="117" spans="1:60" x14ac:dyDescent="0.2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row>
    <row r="118" spans="1:60" x14ac:dyDescent="0.2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row>
    <row r="119" spans="1:60" x14ac:dyDescent="0.2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row>
    <row r="120" spans="1:60"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row>
    <row r="121" spans="1:60" x14ac:dyDescent="0.2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row>
    <row r="122" spans="1:60"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row>
    <row r="123" spans="1:60" x14ac:dyDescent="0.2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row>
    <row r="124" spans="1:60"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row>
    <row r="125" spans="1:60" x14ac:dyDescent="0.2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row>
    <row r="126" spans="1:60" x14ac:dyDescent="0.2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row>
    <row r="127" spans="1:60" x14ac:dyDescent="0.2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row>
    <row r="128" spans="1:60" x14ac:dyDescent="0.2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row>
    <row r="129" spans="1:60" x14ac:dyDescent="0.2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row>
    <row r="130" spans="1:60" x14ac:dyDescent="0.2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row>
    <row r="131" spans="1:60" x14ac:dyDescent="0.2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row>
    <row r="132" spans="1:60"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row>
    <row r="133" spans="1:60" x14ac:dyDescent="0.2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row>
    <row r="134" spans="1:60" x14ac:dyDescent="0.2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row>
    <row r="135" spans="1:60"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row>
    <row r="136" spans="1:60" x14ac:dyDescent="0.2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row>
    <row r="137" spans="1:60" x14ac:dyDescent="0.2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row>
    <row r="138" spans="1:60"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row>
    <row r="139" spans="1:60" x14ac:dyDescent="0.2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row>
    <row r="140" spans="1:60" x14ac:dyDescent="0.2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row>
    <row r="141" spans="1:60" x14ac:dyDescent="0.2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row>
    <row r="142" spans="1:60"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row>
    <row r="143" spans="1:60" x14ac:dyDescent="0.2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row>
    <row r="144" spans="1:60" x14ac:dyDescent="0.2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row>
    <row r="145" spans="1:60"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row>
    <row r="146" spans="1:60" x14ac:dyDescent="0.2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row>
    <row r="147" spans="1:60" x14ac:dyDescent="0.2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row>
    <row r="148" spans="1:60" x14ac:dyDescent="0.2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row>
    <row r="149" spans="1:60" x14ac:dyDescent="0.2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row>
    <row r="150" spans="1:60" x14ac:dyDescent="0.2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row>
    <row r="151" spans="1:60" x14ac:dyDescent="0.2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row>
    <row r="152" spans="1:60" x14ac:dyDescent="0.2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row>
    <row r="153" spans="1:60" x14ac:dyDescent="0.2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row>
    <row r="154" spans="1:60" x14ac:dyDescent="0.2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row>
    <row r="155" spans="1:60" x14ac:dyDescent="0.2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row>
    <row r="156" spans="1:60"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row>
    <row r="157" spans="1:60" x14ac:dyDescent="0.2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row>
    <row r="158" spans="1:60" x14ac:dyDescent="0.2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row>
    <row r="159" spans="1:60" x14ac:dyDescent="0.2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row>
    <row r="160" spans="1:60" x14ac:dyDescent="0.2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row>
    <row r="161" spans="1:60"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row>
    <row r="162" spans="1:60" x14ac:dyDescent="0.2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row>
    <row r="163" spans="1:60"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row>
    <row r="164" spans="1:60" x14ac:dyDescent="0.2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row>
    <row r="165" spans="1:60" x14ac:dyDescent="0.2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row>
    <row r="166" spans="1:60"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row>
    <row r="167" spans="1:60" x14ac:dyDescent="0.2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row>
    <row r="168" spans="1:60" x14ac:dyDescent="0.2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row>
    <row r="169" spans="1:60"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row>
    <row r="170" spans="1:60" x14ac:dyDescent="0.2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row>
    <row r="171" spans="1:60"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row>
    <row r="172" spans="1:60" x14ac:dyDescent="0.2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row>
    <row r="173" spans="1:60"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row>
    <row r="174" spans="1:60" x14ac:dyDescent="0.2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row>
    <row r="175" spans="1:60" x14ac:dyDescent="0.2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row>
    <row r="176" spans="1:60"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row>
    <row r="177" spans="1:60" x14ac:dyDescent="0.2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row>
    <row r="178" spans="1:60"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row>
    <row r="179" spans="1:60" x14ac:dyDescent="0.2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row>
    <row r="180" spans="1:60" x14ac:dyDescent="0.2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row>
    <row r="181" spans="1:60" x14ac:dyDescent="0.2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row>
    <row r="182" spans="1:60" x14ac:dyDescent="0.2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row>
    <row r="183" spans="1:60" x14ac:dyDescent="0.2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row>
    <row r="184" spans="1:60" x14ac:dyDescent="0.2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row>
    <row r="185" spans="1:60" x14ac:dyDescent="0.2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row>
    <row r="186" spans="1:60" x14ac:dyDescent="0.2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row>
    <row r="187" spans="1:60" x14ac:dyDescent="0.2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row>
    <row r="188" spans="1:60" x14ac:dyDescent="0.2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row>
    <row r="189" spans="1:60" x14ac:dyDescent="0.2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row>
    <row r="190" spans="1:60" x14ac:dyDescent="0.2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row>
    <row r="191" spans="1:60" x14ac:dyDescent="0.25">
      <c r="A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row>
    <row r="192" spans="1:60" x14ac:dyDescent="0.25">
      <c r="A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row>
    <row r="193" spans="1:60" x14ac:dyDescent="0.25">
      <c r="A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row>
    <row r="194" spans="1:60" x14ac:dyDescent="0.25">
      <c r="A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row>
    <row r="195" spans="1:60" x14ac:dyDescent="0.25">
      <c r="A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row>
    <row r="196" spans="1:60" x14ac:dyDescent="0.25">
      <c r="A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row>
    <row r="197" spans="1:60" x14ac:dyDescent="0.25">
      <c r="A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row>
    <row r="198" spans="1:60" x14ac:dyDescent="0.25">
      <c r="A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row>
    <row r="199" spans="1:60" x14ac:dyDescent="0.25">
      <c r="A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row>
    <row r="200" spans="1:60" x14ac:dyDescent="0.25">
      <c r="A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row>
    <row r="201" spans="1:60" x14ac:dyDescent="0.25">
      <c r="A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row>
    <row r="202" spans="1:60" x14ac:dyDescent="0.25">
      <c r="A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row>
    <row r="203" spans="1:60" x14ac:dyDescent="0.25">
      <c r="A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row>
    <row r="204" spans="1:60" x14ac:dyDescent="0.25">
      <c r="A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row>
    <row r="205" spans="1:60" x14ac:dyDescent="0.25">
      <c r="A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row>
    <row r="206" spans="1:60" x14ac:dyDescent="0.25">
      <c r="A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row>
    <row r="207" spans="1:60" x14ac:dyDescent="0.25">
      <c r="A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row>
    <row r="208" spans="1:60" x14ac:dyDescent="0.25">
      <c r="A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row>
    <row r="209" spans="1:60" x14ac:dyDescent="0.25">
      <c r="A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row>
    <row r="210" spans="1:60" x14ac:dyDescent="0.25">
      <c r="A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row>
    <row r="211" spans="1:60" x14ac:dyDescent="0.25">
      <c r="A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row>
    <row r="212" spans="1:60" x14ac:dyDescent="0.25">
      <c r="A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row>
    <row r="213" spans="1:60" x14ac:dyDescent="0.25">
      <c r="A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row>
    <row r="214" spans="1:60" x14ac:dyDescent="0.25">
      <c r="A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row>
    <row r="215" spans="1:60" x14ac:dyDescent="0.25">
      <c r="A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row>
    <row r="216" spans="1:60" x14ac:dyDescent="0.25">
      <c r="A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row>
    <row r="217" spans="1:60" x14ac:dyDescent="0.25">
      <c r="A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row>
    <row r="218" spans="1:60" x14ac:dyDescent="0.25">
      <c r="A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row>
    <row r="219" spans="1:60" x14ac:dyDescent="0.25">
      <c r="A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row>
    <row r="220" spans="1:60" x14ac:dyDescent="0.25">
      <c r="A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row>
    <row r="221" spans="1:60" x14ac:dyDescent="0.25">
      <c r="A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row>
    <row r="222" spans="1:60" x14ac:dyDescent="0.25">
      <c r="A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row>
    <row r="223" spans="1:60" x14ac:dyDescent="0.25">
      <c r="A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row>
    <row r="224" spans="1:60" x14ac:dyDescent="0.25">
      <c r="A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row>
    <row r="225" spans="1:60" x14ac:dyDescent="0.25">
      <c r="A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row>
    <row r="226" spans="1:60" x14ac:dyDescent="0.25">
      <c r="A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row>
    <row r="227" spans="1:60" x14ac:dyDescent="0.25">
      <c r="A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row>
    <row r="228" spans="1:60" x14ac:dyDescent="0.25">
      <c r="A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row>
    <row r="229" spans="1:60" x14ac:dyDescent="0.25">
      <c r="A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row>
    <row r="230" spans="1:60" x14ac:dyDescent="0.25">
      <c r="A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row>
    <row r="231" spans="1:60" x14ac:dyDescent="0.25">
      <c r="A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row>
    <row r="232" spans="1:60" x14ac:dyDescent="0.25">
      <c r="A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row>
    <row r="233" spans="1:60" x14ac:dyDescent="0.25">
      <c r="A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row>
    <row r="234" spans="1:60" x14ac:dyDescent="0.25">
      <c r="A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row>
    <row r="235" spans="1:60" x14ac:dyDescent="0.25">
      <c r="A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row>
    <row r="236" spans="1:60" x14ac:dyDescent="0.25">
      <c r="A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row>
    <row r="237" spans="1:60" x14ac:dyDescent="0.25">
      <c r="A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row>
    <row r="238" spans="1:60" x14ac:dyDescent="0.25">
      <c r="A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row>
    <row r="239" spans="1:60" x14ac:dyDescent="0.25">
      <c r="A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row>
    <row r="240" spans="1:60" x14ac:dyDescent="0.25">
      <c r="A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row>
    <row r="241" spans="1:60" x14ac:dyDescent="0.25">
      <c r="A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row>
    <row r="242" spans="1:60" x14ac:dyDescent="0.25">
      <c r="A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row>
    <row r="243" spans="1:60" x14ac:dyDescent="0.25">
      <c r="A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row>
    <row r="244" spans="1:60" x14ac:dyDescent="0.25">
      <c r="A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row>
    <row r="245" spans="1:60" x14ac:dyDescent="0.25">
      <c r="A245" s="56"/>
    </row>
    <row r="246" spans="1:60" x14ac:dyDescent="0.25">
      <c r="A246" s="56"/>
    </row>
    <row r="247" spans="1:60" x14ac:dyDescent="0.25">
      <c r="A247" s="56"/>
    </row>
    <row r="248" spans="1:60" x14ac:dyDescent="0.25">
      <c r="A248" s="56"/>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6"/>
      <c r="B1" s="511" t="s">
        <v>388</v>
      </c>
      <c r="C1" s="511"/>
      <c r="D1" s="511"/>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5" x14ac:dyDescent="0.25">
      <c r="A3" s="56"/>
      <c r="B3" s="5"/>
      <c r="C3" s="6" t="s">
        <v>389</v>
      </c>
      <c r="D3" s="6" t="s">
        <v>231</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1" x14ac:dyDescent="0.25">
      <c r="A4" s="56"/>
      <c r="B4" s="7" t="s">
        <v>390</v>
      </c>
      <c r="C4" s="8" t="s">
        <v>391</v>
      </c>
      <c r="D4" s="9">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1" x14ac:dyDescent="0.25">
      <c r="A5" s="56"/>
      <c r="B5" s="10" t="s">
        <v>392</v>
      </c>
      <c r="C5" s="11" t="s">
        <v>393</v>
      </c>
      <c r="D5" s="12">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1" x14ac:dyDescent="0.25">
      <c r="A6" s="56"/>
      <c r="B6" s="13" t="s">
        <v>394</v>
      </c>
      <c r="C6" s="11" t="s">
        <v>395</v>
      </c>
      <c r="D6" s="12">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6.5" x14ac:dyDescent="0.25">
      <c r="A7" s="56"/>
      <c r="B7" s="14" t="s">
        <v>396</v>
      </c>
      <c r="C7" s="11" t="s">
        <v>397</v>
      </c>
      <c r="D7" s="12">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1" x14ac:dyDescent="0.25">
      <c r="A8" s="56"/>
      <c r="B8" s="15" t="s">
        <v>398</v>
      </c>
      <c r="C8" s="11" t="s">
        <v>399</v>
      </c>
      <c r="D8" s="12">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25">
      <c r="A9" s="56"/>
      <c r="B9" s="76"/>
      <c r="C9" s="76"/>
      <c r="D9" s="7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ht="16.5" x14ac:dyDescent="0.25">
      <c r="A10" s="56"/>
      <c r="B10" s="77"/>
      <c r="C10" s="76"/>
      <c r="D10" s="7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25">
      <c r="A11" s="56"/>
      <c r="B11" s="76"/>
      <c r="C11" s="76"/>
      <c r="D11" s="7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25">
      <c r="A12" s="56"/>
      <c r="B12" s="76"/>
      <c r="C12" s="76"/>
      <c r="D12" s="7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25">
      <c r="A13" s="56"/>
      <c r="B13" s="76"/>
      <c r="C13" s="76"/>
      <c r="D13" s="7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25">
      <c r="A14" s="56"/>
      <c r="B14" s="76"/>
      <c r="C14" s="76"/>
      <c r="D14" s="7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25">
      <c r="A15" s="56"/>
      <c r="B15" s="76"/>
      <c r="C15" s="76"/>
      <c r="D15" s="7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25">
      <c r="A16" s="56"/>
      <c r="B16" s="76"/>
      <c r="C16" s="76"/>
      <c r="D16" s="7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25">
      <c r="A17" s="56"/>
      <c r="B17" s="76"/>
      <c r="C17" s="76"/>
      <c r="D17" s="7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25">
      <c r="A18" s="56"/>
      <c r="B18" s="76"/>
      <c r="C18" s="76"/>
      <c r="D18" s="7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2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2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2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25">
      <c r="A35" s="56"/>
    </row>
    <row r="36" spans="1:31" x14ac:dyDescent="0.25">
      <c r="A36" s="56"/>
    </row>
    <row r="37" spans="1:31" x14ac:dyDescent="0.25">
      <c r="A37" s="56"/>
    </row>
    <row r="38" spans="1:31" x14ac:dyDescent="0.25">
      <c r="A38" s="56"/>
    </row>
    <row r="39" spans="1:31" x14ac:dyDescent="0.25">
      <c r="A39" s="56"/>
    </row>
    <row r="40" spans="1:31" x14ac:dyDescent="0.25">
      <c r="A40" s="56"/>
    </row>
    <row r="41" spans="1:31" x14ac:dyDescent="0.25">
      <c r="A41" s="56"/>
    </row>
    <row r="42" spans="1:31" x14ac:dyDescent="0.25">
      <c r="A42" s="56"/>
    </row>
    <row r="43" spans="1:31" x14ac:dyDescent="0.25">
      <c r="A43" s="56"/>
    </row>
    <row r="44" spans="1:31" x14ac:dyDescent="0.25">
      <c r="A44" s="56"/>
    </row>
    <row r="45" spans="1:31" x14ac:dyDescent="0.25">
      <c r="A45" s="56"/>
    </row>
    <row r="46" spans="1:31" x14ac:dyDescent="0.25">
      <c r="A46" s="56"/>
    </row>
    <row r="47" spans="1:31" x14ac:dyDescent="0.25">
      <c r="A47" s="56"/>
    </row>
    <row r="48" spans="1:31" x14ac:dyDescent="0.25">
      <c r="A48" s="56"/>
    </row>
    <row r="49" spans="1:1" x14ac:dyDescent="0.25">
      <c r="A49" s="56"/>
    </row>
    <row r="50" spans="1:1" x14ac:dyDescent="0.25">
      <c r="A50" s="56"/>
    </row>
    <row r="51" spans="1:1" x14ac:dyDescent="0.25">
      <c r="A51" s="56"/>
    </row>
    <row r="52" spans="1:1" x14ac:dyDescent="0.25">
      <c r="A52" s="56"/>
    </row>
    <row r="53" spans="1:1" x14ac:dyDescent="0.25">
      <c r="A53" s="56"/>
    </row>
    <row r="54" spans="1:1" x14ac:dyDescent="0.25">
      <c r="A54" s="56"/>
    </row>
    <row r="55" spans="1:1" x14ac:dyDescent="0.25">
      <c r="A55" s="56"/>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53"/>
      <c r="B1" s="512" t="s">
        <v>400</v>
      </c>
      <c r="C1" s="513"/>
      <c r="D1" s="513"/>
      <c r="E1" s="153"/>
      <c r="F1" s="153"/>
      <c r="G1" s="153"/>
      <c r="H1" s="153"/>
      <c r="I1" s="153"/>
      <c r="J1" s="153"/>
      <c r="K1" s="153"/>
      <c r="L1" s="153"/>
      <c r="M1" s="153"/>
      <c r="N1" s="153"/>
      <c r="O1" s="153"/>
      <c r="P1" s="153"/>
      <c r="Q1" s="153"/>
      <c r="R1" s="153"/>
      <c r="S1" s="153"/>
      <c r="T1" s="153"/>
      <c r="U1" s="153"/>
    </row>
    <row r="2" spans="1:21" x14ac:dyDescent="0.25">
      <c r="A2" s="153"/>
      <c r="B2" s="153"/>
      <c r="C2" s="153"/>
      <c r="D2" s="153"/>
      <c r="E2" s="153"/>
      <c r="F2" s="153"/>
      <c r="G2" s="153"/>
      <c r="H2" s="153"/>
      <c r="I2" s="153"/>
      <c r="J2" s="153"/>
      <c r="K2" s="153"/>
      <c r="L2" s="153"/>
      <c r="M2" s="153"/>
      <c r="N2" s="153"/>
      <c r="O2" s="153"/>
      <c r="P2" s="153"/>
      <c r="Q2" s="153"/>
      <c r="R2" s="153"/>
      <c r="S2" s="153"/>
      <c r="T2" s="153"/>
      <c r="U2" s="153"/>
    </row>
    <row r="3" spans="1:21" ht="30" x14ac:dyDescent="0.25">
      <c r="A3" s="153"/>
      <c r="B3" s="154"/>
      <c r="C3" s="155" t="s">
        <v>401</v>
      </c>
      <c r="D3" s="155" t="s">
        <v>402</v>
      </c>
      <c r="E3" s="153"/>
      <c r="F3" s="153"/>
      <c r="G3" s="153"/>
      <c r="H3" s="153"/>
      <c r="I3" s="153"/>
      <c r="J3" s="153"/>
      <c r="K3" s="153"/>
      <c r="L3" s="153"/>
      <c r="M3" s="153"/>
      <c r="N3" s="153"/>
      <c r="O3" s="153"/>
      <c r="P3" s="153"/>
      <c r="Q3" s="153"/>
      <c r="R3" s="153"/>
      <c r="S3" s="153"/>
      <c r="T3" s="153"/>
      <c r="U3" s="153"/>
    </row>
    <row r="4" spans="1:21" ht="33.75" x14ac:dyDescent="0.25">
      <c r="A4" s="153" t="s">
        <v>403</v>
      </c>
      <c r="B4" s="156" t="s">
        <v>404</v>
      </c>
      <c r="C4" s="17" t="s">
        <v>405</v>
      </c>
      <c r="D4" s="157" t="s">
        <v>406</v>
      </c>
      <c r="E4" s="153"/>
      <c r="F4" s="153"/>
      <c r="G4" s="153"/>
      <c r="H4" s="153"/>
      <c r="I4" s="153"/>
      <c r="J4" s="153"/>
      <c r="K4" s="153"/>
      <c r="L4" s="153"/>
      <c r="M4" s="153"/>
      <c r="N4" s="153"/>
      <c r="O4" s="153"/>
      <c r="P4" s="153"/>
      <c r="Q4" s="153"/>
      <c r="R4" s="153"/>
      <c r="S4" s="153"/>
      <c r="T4" s="153"/>
      <c r="U4" s="153"/>
    </row>
    <row r="5" spans="1:21" ht="67.5" x14ac:dyDescent="0.25">
      <c r="A5" s="153" t="s">
        <v>407</v>
      </c>
      <c r="B5" s="158" t="s">
        <v>408</v>
      </c>
      <c r="C5" s="18" t="s">
        <v>409</v>
      </c>
      <c r="D5" s="159" t="s">
        <v>410</v>
      </c>
      <c r="E5" s="153"/>
      <c r="F5" s="153"/>
      <c r="G5" s="153"/>
      <c r="H5" s="153"/>
      <c r="I5" s="153"/>
      <c r="J5" s="153"/>
      <c r="K5" s="153"/>
      <c r="L5" s="153"/>
      <c r="M5" s="153"/>
      <c r="N5" s="153"/>
      <c r="O5" s="153"/>
      <c r="P5" s="153"/>
      <c r="Q5" s="153"/>
      <c r="R5" s="153"/>
      <c r="S5" s="153"/>
      <c r="T5" s="153"/>
      <c r="U5" s="153"/>
    </row>
    <row r="6" spans="1:21" ht="67.5" x14ac:dyDescent="0.25">
      <c r="A6" s="153" t="s">
        <v>378</v>
      </c>
      <c r="B6" s="160" t="s">
        <v>411</v>
      </c>
      <c r="C6" s="18" t="s">
        <v>412</v>
      </c>
      <c r="D6" s="159" t="s">
        <v>413</v>
      </c>
      <c r="E6" s="153"/>
      <c r="F6" s="153"/>
      <c r="G6" s="153"/>
      <c r="H6" s="153"/>
      <c r="I6" s="153"/>
      <c r="J6" s="153"/>
      <c r="K6" s="153"/>
      <c r="L6" s="153"/>
      <c r="M6" s="153"/>
      <c r="N6" s="153"/>
      <c r="O6" s="153"/>
      <c r="P6" s="153"/>
      <c r="Q6" s="153"/>
      <c r="R6" s="153"/>
      <c r="S6" s="153"/>
      <c r="T6" s="153"/>
      <c r="U6" s="153"/>
    </row>
    <row r="7" spans="1:21" ht="67.5" x14ac:dyDescent="0.25">
      <c r="A7" s="153" t="s">
        <v>414</v>
      </c>
      <c r="B7" s="161" t="s">
        <v>415</v>
      </c>
      <c r="C7" s="18" t="s">
        <v>416</v>
      </c>
      <c r="D7" s="159" t="s">
        <v>417</v>
      </c>
      <c r="E7" s="153"/>
      <c r="F7" s="153"/>
      <c r="G7" s="153"/>
      <c r="H7" s="153"/>
      <c r="I7" s="153"/>
      <c r="J7" s="153"/>
      <c r="K7" s="153"/>
      <c r="L7" s="153"/>
      <c r="M7" s="153"/>
      <c r="N7" s="153"/>
      <c r="O7" s="153"/>
      <c r="P7" s="153"/>
      <c r="Q7" s="153"/>
      <c r="R7" s="153"/>
      <c r="S7" s="153"/>
      <c r="T7" s="153"/>
      <c r="U7" s="153"/>
    </row>
    <row r="8" spans="1:21" ht="67.5" x14ac:dyDescent="0.25">
      <c r="A8" s="153" t="s">
        <v>418</v>
      </c>
      <c r="B8" s="162" t="s">
        <v>419</v>
      </c>
      <c r="C8" s="18" t="s">
        <v>420</v>
      </c>
      <c r="D8" s="159" t="s">
        <v>421</v>
      </c>
      <c r="E8" s="153"/>
      <c r="F8" s="153"/>
      <c r="G8" s="153"/>
      <c r="H8" s="153"/>
      <c r="I8" s="153"/>
      <c r="J8" s="153"/>
      <c r="K8" s="153"/>
      <c r="L8" s="153"/>
      <c r="M8" s="153"/>
      <c r="N8" s="153"/>
      <c r="O8" s="153"/>
      <c r="P8" s="153"/>
      <c r="Q8" s="153"/>
      <c r="R8" s="153"/>
      <c r="S8" s="153"/>
      <c r="T8" s="153"/>
      <c r="U8" s="153"/>
    </row>
    <row r="9" spans="1:21" ht="20.25" x14ac:dyDescent="0.25">
      <c r="A9" s="153"/>
      <c r="B9" s="153"/>
      <c r="C9" s="163"/>
      <c r="D9" s="163"/>
      <c r="E9" s="153"/>
      <c r="F9" s="153"/>
      <c r="G9" s="153"/>
      <c r="H9" s="153"/>
      <c r="I9" s="153"/>
      <c r="J9" s="153"/>
      <c r="K9" s="153"/>
      <c r="L9" s="153"/>
      <c r="M9" s="153"/>
      <c r="N9" s="153"/>
      <c r="O9" s="153"/>
      <c r="P9" s="153"/>
      <c r="Q9" s="153"/>
      <c r="R9" s="153"/>
      <c r="S9" s="153"/>
      <c r="T9" s="153"/>
      <c r="U9" s="153"/>
    </row>
    <row r="10" spans="1:21" ht="16.5" x14ac:dyDescent="0.25">
      <c r="A10" s="153"/>
      <c r="B10" s="164"/>
      <c r="C10" s="164"/>
      <c r="D10" s="164"/>
      <c r="E10" s="153"/>
      <c r="F10" s="153"/>
      <c r="G10" s="153"/>
      <c r="H10" s="153"/>
      <c r="I10" s="153"/>
      <c r="J10" s="153"/>
      <c r="K10" s="153"/>
      <c r="L10" s="153"/>
      <c r="M10" s="153"/>
      <c r="N10" s="153"/>
      <c r="O10" s="153"/>
      <c r="P10" s="153"/>
      <c r="Q10" s="153"/>
      <c r="R10" s="153"/>
      <c r="S10" s="153"/>
      <c r="T10" s="153"/>
      <c r="U10" s="153"/>
    </row>
    <row r="11" spans="1:21" x14ac:dyDescent="0.25">
      <c r="A11" s="153"/>
      <c r="B11" s="153" t="s">
        <v>422</v>
      </c>
      <c r="C11" s="153" t="s">
        <v>423</v>
      </c>
      <c r="D11" s="153" t="s">
        <v>191</v>
      </c>
      <c r="E11" s="153"/>
      <c r="F11" s="153"/>
      <c r="G11" s="153"/>
      <c r="H11" s="153"/>
      <c r="I11" s="153"/>
      <c r="J11" s="153"/>
      <c r="K11" s="153"/>
      <c r="L11" s="153"/>
      <c r="M11" s="153"/>
      <c r="N11" s="153"/>
      <c r="O11" s="153"/>
      <c r="P11" s="153"/>
      <c r="Q11" s="153"/>
      <c r="R11" s="153"/>
      <c r="S11" s="153"/>
      <c r="T11" s="153"/>
      <c r="U11" s="153"/>
    </row>
    <row r="12" spans="1:21" x14ac:dyDescent="0.25">
      <c r="A12" s="153"/>
      <c r="B12" s="153" t="s">
        <v>424</v>
      </c>
      <c r="C12" s="153" t="s">
        <v>313</v>
      </c>
      <c r="D12" s="153" t="s">
        <v>425</v>
      </c>
      <c r="E12" s="153"/>
      <c r="F12" s="153"/>
      <c r="G12" s="153"/>
      <c r="H12" s="153"/>
      <c r="I12" s="153"/>
      <c r="J12" s="153"/>
      <c r="K12" s="153"/>
      <c r="L12" s="153"/>
      <c r="M12" s="153"/>
      <c r="N12" s="153"/>
      <c r="O12" s="153"/>
      <c r="P12" s="153"/>
      <c r="Q12" s="153"/>
      <c r="R12" s="153"/>
      <c r="S12" s="153"/>
      <c r="T12" s="153"/>
      <c r="U12" s="153"/>
    </row>
    <row r="13" spans="1:21" x14ac:dyDescent="0.25">
      <c r="A13" s="153"/>
      <c r="B13" s="153"/>
      <c r="C13" s="153" t="s">
        <v>426</v>
      </c>
      <c r="D13" s="153" t="s">
        <v>427</v>
      </c>
      <c r="E13" s="153"/>
      <c r="F13" s="153"/>
      <c r="G13" s="153"/>
      <c r="H13" s="153"/>
      <c r="I13" s="153"/>
      <c r="J13" s="153"/>
      <c r="K13" s="153"/>
      <c r="L13" s="153"/>
      <c r="M13" s="153"/>
      <c r="N13" s="153"/>
      <c r="O13" s="153"/>
      <c r="P13" s="153"/>
      <c r="Q13" s="153"/>
      <c r="R13" s="153"/>
      <c r="S13" s="153"/>
      <c r="T13" s="153"/>
      <c r="U13" s="153"/>
    </row>
    <row r="14" spans="1:21" x14ac:dyDescent="0.25">
      <c r="A14" s="153"/>
      <c r="B14" s="153"/>
      <c r="C14" s="153" t="s">
        <v>428</v>
      </c>
      <c r="D14" s="153" t="s">
        <v>429</v>
      </c>
      <c r="E14" s="153"/>
      <c r="F14" s="153"/>
      <c r="G14" s="153"/>
      <c r="H14" s="153"/>
      <c r="I14" s="153"/>
      <c r="J14" s="153"/>
      <c r="K14" s="153"/>
      <c r="L14" s="153"/>
      <c r="M14" s="153"/>
      <c r="N14" s="153"/>
      <c r="O14" s="153"/>
      <c r="P14" s="153"/>
      <c r="Q14" s="153"/>
      <c r="R14" s="153"/>
      <c r="S14" s="153"/>
      <c r="T14" s="153"/>
      <c r="U14" s="153"/>
    </row>
    <row r="15" spans="1:21" x14ac:dyDescent="0.25">
      <c r="A15" s="153"/>
      <c r="B15" s="153"/>
      <c r="C15" s="153" t="s">
        <v>430</v>
      </c>
      <c r="D15" s="153" t="s">
        <v>431</v>
      </c>
      <c r="E15" s="153"/>
      <c r="F15" s="153"/>
      <c r="G15" s="153"/>
      <c r="H15" s="153"/>
      <c r="I15" s="153"/>
      <c r="J15" s="153"/>
      <c r="K15" s="153"/>
      <c r="L15" s="153"/>
      <c r="M15" s="153"/>
      <c r="N15" s="153"/>
      <c r="O15" s="153"/>
      <c r="P15" s="153"/>
      <c r="Q15" s="153"/>
      <c r="R15" s="153"/>
      <c r="S15" s="153"/>
      <c r="T15" s="153"/>
      <c r="U15" s="153"/>
    </row>
    <row r="16" spans="1:21" x14ac:dyDescent="0.25">
      <c r="A16" s="153"/>
      <c r="B16" s="153"/>
      <c r="C16" s="153"/>
      <c r="D16" s="153"/>
      <c r="E16" s="153"/>
      <c r="F16" s="153"/>
      <c r="G16" s="153"/>
      <c r="H16" s="153"/>
      <c r="I16" s="153"/>
      <c r="J16" s="153"/>
      <c r="K16" s="153"/>
      <c r="L16" s="153"/>
      <c r="M16" s="153"/>
      <c r="N16" s="153"/>
      <c r="O16" s="153"/>
    </row>
    <row r="17" spans="1:15" x14ac:dyDescent="0.25">
      <c r="A17" s="153"/>
      <c r="B17" s="153"/>
      <c r="C17" s="153"/>
      <c r="D17" s="153"/>
      <c r="E17" s="153"/>
      <c r="F17" s="153"/>
      <c r="G17" s="153"/>
      <c r="H17" s="153"/>
      <c r="I17" s="153"/>
      <c r="J17" s="153"/>
      <c r="K17" s="153"/>
      <c r="L17" s="153"/>
      <c r="M17" s="153"/>
      <c r="N17" s="153"/>
      <c r="O17" s="153"/>
    </row>
    <row r="18" spans="1:15" x14ac:dyDescent="0.25">
      <c r="A18" s="153"/>
      <c r="B18" s="153"/>
      <c r="C18" s="153"/>
      <c r="D18" s="153"/>
      <c r="E18" s="153"/>
      <c r="F18" s="153"/>
      <c r="G18" s="153"/>
      <c r="H18" s="153"/>
      <c r="I18" s="153"/>
      <c r="J18" s="153"/>
      <c r="K18" s="153"/>
      <c r="L18" s="153"/>
      <c r="M18" s="153"/>
      <c r="N18" s="153"/>
      <c r="O18" s="153"/>
    </row>
    <row r="19" spans="1:15" x14ac:dyDescent="0.25">
      <c r="A19" s="153"/>
      <c r="B19" s="153"/>
      <c r="C19" s="153"/>
      <c r="D19" s="153"/>
      <c r="E19" s="153"/>
      <c r="F19" s="153"/>
      <c r="G19" s="153"/>
      <c r="H19" s="153"/>
      <c r="I19" s="153"/>
      <c r="J19" s="153"/>
      <c r="K19" s="153"/>
      <c r="L19" s="153"/>
      <c r="M19" s="153"/>
      <c r="N19" s="153"/>
      <c r="O19" s="153"/>
    </row>
    <row r="20" spans="1:15" x14ac:dyDescent="0.25">
      <c r="A20" s="153"/>
      <c r="B20" s="153"/>
      <c r="C20" s="153"/>
      <c r="D20" s="153"/>
      <c r="E20" s="153"/>
      <c r="F20" s="153"/>
      <c r="G20" s="153"/>
      <c r="H20" s="153"/>
      <c r="I20" s="153"/>
      <c r="J20" s="153"/>
      <c r="K20" s="153"/>
      <c r="L20" s="153"/>
      <c r="M20" s="153"/>
      <c r="N20" s="153"/>
      <c r="O20" s="153"/>
    </row>
    <row r="21" spans="1:15" ht="15.75" customHeight="1" x14ac:dyDescent="0.25">
      <c r="A21" s="153"/>
      <c r="B21" s="153"/>
      <c r="C21" s="153"/>
      <c r="D21" s="153"/>
      <c r="E21" s="153"/>
      <c r="F21" s="153"/>
      <c r="G21" s="153"/>
      <c r="H21" s="153"/>
      <c r="I21" s="153"/>
      <c r="J21" s="153"/>
      <c r="K21" s="153"/>
      <c r="L21" s="153"/>
      <c r="M21" s="153"/>
      <c r="N21" s="153"/>
      <c r="O21" s="153"/>
    </row>
    <row r="22" spans="1:15" ht="15.75" customHeight="1" x14ac:dyDescent="0.25">
      <c r="A22" s="153"/>
      <c r="B22" s="153"/>
      <c r="C22" s="163"/>
      <c r="D22" s="163"/>
      <c r="E22" s="153"/>
      <c r="F22" s="153"/>
      <c r="G22" s="153"/>
      <c r="H22" s="153"/>
      <c r="I22" s="153"/>
      <c r="J22" s="153"/>
      <c r="K22" s="153"/>
      <c r="L22" s="153"/>
      <c r="M22" s="153"/>
      <c r="N22" s="153"/>
      <c r="O22" s="153"/>
    </row>
    <row r="23" spans="1:15" ht="15.75" customHeight="1" x14ac:dyDescent="0.25">
      <c r="A23" s="153"/>
      <c r="B23" s="153"/>
      <c r="C23" s="163"/>
      <c r="D23" s="163"/>
      <c r="E23" s="153"/>
      <c r="F23" s="153"/>
      <c r="G23" s="153"/>
      <c r="H23" s="153"/>
      <c r="I23" s="153"/>
      <c r="J23" s="153"/>
      <c r="K23" s="153"/>
      <c r="L23" s="153"/>
      <c r="M23" s="153"/>
      <c r="N23" s="153"/>
      <c r="O23" s="153"/>
    </row>
    <row r="24" spans="1:15" ht="15.75" customHeight="1" x14ac:dyDescent="0.25">
      <c r="A24" s="153"/>
      <c r="B24" s="153"/>
      <c r="C24" s="163"/>
      <c r="D24" s="163"/>
      <c r="E24" s="153"/>
      <c r="F24" s="153"/>
      <c r="G24" s="153"/>
      <c r="H24" s="153"/>
      <c r="I24" s="153"/>
      <c r="J24" s="153"/>
      <c r="K24" s="153"/>
      <c r="L24" s="153"/>
      <c r="M24" s="153"/>
      <c r="N24" s="153"/>
      <c r="O24" s="153"/>
    </row>
    <row r="25" spans="1:15" ht="15.75" customHeight="1" x14ac:dyDescent="0.25">
      <c r="A25" s="153"/>
      <c r="B25" s="153"/>
      <c r="C25" s="163"/>
      <c r="D25" s="163"/>
      <c r="E25" s="153"/>
      <c r="F25" s="153"/>
      <c r="G25" s="153"/>
      <c r="H25" s="153"/>
      <c r="I25" s="153"/>
      <c r="J25" s="153"/>
      <c r="K25" s="153"/>
      <c r="L25" s="153"/>
      <c r="M25" s="153"/>
      <c r="N25" s="153"/>
      <c r="O25" s="153"/>
    </row>
    <row r="26" spans="1:15" ht="15.75" customHeight="1" x14ac:dyDescent="0.25">
      <c r="A26" s="153"/>
      <c r="B26" s="153"/>
      <c r="C26" s="163"/>
      <c r="D26" s="163"/>
      <c r="E26" s="153"/>
      <c r="F26" s="153"/>
      <c r="G26" s="153"/>
      <c r="H26" s="153"/>
      <c r="I26" s="153"/>
      <c r="J26" s="153"/>
      <c r="K26" s="153"/>
      <c r="L26" s="153"/>
      <c r="M26" s="153"/>
      <c r="N26" s="153"/>
      <c r="O26" s="153"/>
    </row>
    <row r="27" spans="1:15" ht="15.75" customHeight="1" x14ac:dyDescent="0.25">
      <c r="A27" s="153"/>
      <c r="B27" s="153"/>
      <c r="C27" s="163"/>
      <c r="D27" s="163"/>
      <c r="E27" s="153"/>
      <c r="F27" s="153"/>
      <c r="G27" s="153"/>
      <c r="H27" s="153"/>
      <c r="I27" s="153"/>
      <c r="J27" s="153"/>
      <c r="K27" s="153"/>
      <c r="L27" s="153"/>
      <c r="M27" s="153"/>
      <c r="N27" s="153"/>
      <c r="O27" s="153"/>
    </row>
    <row r="28" spans="1:15" ht="15.75" customHeight="1" x14ac:dyDescent="0.25">
      <c r="A28" s="153"/>
      <c r="B28" s="153"/>
      <c r="C28" s="163"/>
      <c r="D28" s="163"/>
      <c r="E28" s="153"/>
      <c r="F28" s="153"/>
      <c r="G28" s="153"/>
      <c r="H28" s="153"/>
      <c r="I28" s="153"/>
      <c r="J28" s="153"/>
      <c r="K28" s="153"/>
      <c r="L28" s="153"/>
      <c r="M28" s="153"/>
      <c r="N28" s="153"/>
      <c r="O28" s="153"/>
    </row>
    <row r="29" spans="1:15" ht="15.75" customHeight="1" x14ac:dyDescent="0.25">
      <c r="A29" s="153"/>
      <c r="B29" s="153"/>
      <c r="C29" s="163"/>
      <c r="D29" s="163"/>
      <c r="E29" s="153"/>
      <c r="F29" s="153"/>
      <c r="G29" s="153"/>
      <c r="H29" s="153"/>
      <c r="I29" s="153"/>
      <c r="J29" s="153"/>
      <c r="K29" s="153"/>
      <c r="L29" s="153"/>
      <c r="M29" s="153"/>
      <c r="N29" s="153"/>
      <c r="O29" s="153"/>
    </row>
    <row r="30" spans="1:15" ht="15.75" customHeight="1" x14ac:dyDescent="0.25">
      <c r="A30" s="153"/>
      <c r="B30" s="153"/>
      <c r="C30" s="163"/>
      <c r="D30" s="163"/>
      <c r="E30" s="153"/>
      <c r="F30" s="153"/>
      <c r="G30" s="153"/>
      <c r="H30" s="153"/>
      <c r="I30" s="153"/>
      <c r="J30" s="153"/>
      <c r="K30" s="153"/>
      <c r="L30" s="153"/>
      <c r="M30" s="153"/>
      <c r="N30" s="153"/>
      <c r="O30" s="153"/>
    </row>
    <row r="31" spans="1:15" ht="15.75" customHeight="1" x14ac:dyDescent="0.25">
      <c r="A31" s="153"/>
      <c r="B31" s="153"/>
      <c r="C31" s="163"/>
      <c r="D31" s="163"/>
      <c r="E31" s="153"/>
      <c r="F31" s="153"/>
      <c r="G31" s="153"/>
      <c r="H31" s="153"/>
      <c r="I31" s="153"/>
      <c r="J31" s="153"/>
      <c r="K31" s="153"/>
      <c r="L31" s="153"/>
      <c r="M31" s="153"/>
      <c r="N31" s="153"/>
      <c r="O31" s="153"/>
    </row>
    <row r="32" spans="1:15" ht="15.75" customHeight="1" x14ac:dyDescent="0.25">
      <c r="A32" s="153"/>
      <c r="B32" s="153"/>
      <c r="C32" s="163"/>
      <c r="D32" s="163"/>
      <c r="E32" s="153"/>
      <c r="F32" s="153"/>
      <c r="G32" s="153"/>
      <c r="H32" s="153"/>
      <c r="I32" s="153"/>
      <c r="J32" s="153"/>
      <c r="K32" s="153"/>
      <c r="L32" s="153"/>
      <c r="M32" s="153"/>
      <c r="N32" s="153"/>
      <c r="O32" s="153"/>
    </row>
    <row r="33" spans="1:15" ht="15.75" customHeight="1" x14ac:dyDescent="0.25">
      <c r="A33" s="153"/>
      <c r="B33" s="153"/>
      <c r="C33" s="163"/>
      <c r="D33" s="163"/>
      <c r="E33" s="153"/>
      <c r="F33" s="153"/>
      <c r="G33" s="153"/>
      <c r="H33" s="153"/>
      <c r="I33" s="153"/>
      <c r="J33" s="153"/>
      <c r="K33" s="153"/>
      <c r="L33" s="153"/>
      <c r="M33" s="153"/>
      <c r="N33" s="153"/>
      <c r="O33" s="153"/>
    </row>
    <row r="34" spans="1:15" ht="15.75" customHeight="1" x14ac:dyDescent="0.25">
      <c r="A34" s="153"/>
      <c r="B34" s="153"/>
      <c r="C34" s="163"/>
      <c r="D34" s="163"/>
      <c r="E34" s="153"/>
      <c r="F34" s="153"/>
      <c r="G34" s="153"/>
      <c r="H34" s="153"/>
      <c r="I34" s="153"/>
      <c r="J34" s="153"/>
      <c r="K34" s="153"/>
      <c r="L34" s="153"/>
      <c r="M34" s="153"/>
      <c r="N34" s="153"/>
      <c r="O34" s="153"/>
    </row>
    <row r="35" spans="1:15" ht="15.75" customHeight="1" x14ac:dyDescent="0.25">
      <c r="A35" s="153"/>
      <c r="B35" s="153"/>
      <c r="C35" s="163"/>
      <c r="D35" s="163"/>
      <c r="E35" s="153"/>
      <c r="F35" s="153"/>
      <c r="G35" s="153"/>
      <c r="H35" s="153"/>
      <c r="I35" s="153"/>
      <c r="J35" s="153"/>
      <c r="K35" s="153"/>
      <c r="L35" s="153"/>
      <c r="M35" s="153"/>
      <c r="N35" s="153"/>
      <c r="O35" s="153"/>
    </row>
    <row r="36" spans="1:15" ht="15.75" customHeight="1" x14ac:dyDescent="0.25">
      <c r="A36" s="153"/>
      <c r="B36" s="153"/>
      <c r="C36" s="163"/>
      <c r="D36" s="163"/>
      <c r="E36" s="153"/>
      <c r="F36" s="153"/>
      <c r="G36" s="153"/>
      <c r="H36" s="153"/>
      <c r="I36" s="153"/>
      <c r="J36" s="153"/>
      <c r="K36" s="153"/>
      <c r="L36" s="153"/>
      <c r="M36" s="153"/>
      <c r="N36" s="153"/>
      <c r="O36" s="153"/>
    </row>
    <row r="37" spans="1:15" ht="15.75" customHeight="1" x14ac:dyDescent="0.25">
      <c r="A37" s="153"/>
      <c r="B37" s="153"/>
      <c r="C37" s="163"/>
      <c r="D37" s="163"/>
      <c r="E37" s="153"/>
      <c r="F37" s="153"/>
      <c r="G37" s="153"/>
      <c r="H37" s="153"/>
      <c r="I37" s="153"/>
      <c r="J37" s="153"/>
      <c r="K37" s="153"/>
      <c r="L37" s="153"/>
      <c r="M37" s="153"/>
      <c r="N37" s="153"/>
      <c r="O37" s="153"/>
    </row>
    <row r="38" spans="1:15" ht="15.75" customHeight="1" x14ac:dyDescent="0.25">
      <c r="A38" s="153"/>
      <c r="B38" s="153"/>
      <c r="C38" s="163"/>
      <c r="D38" s="163"/>
      <c r="E38" s="153"/>
      <c r="F38" s="153"/>
      <c r="G38" s="153"/>
      <c r="H38" s="153"/>
      <c r="I38" s="153"/>
      <c r="J38" s="153"/>
      <c r="K38" s="153"/>
      <c r="L38" s="153"/>
      <c r="M38" s="153"/>
      <c r="N38" s="153"/>
      <c r="O38" s="153"/>
    </row>
    <row r="39" spans="1:15" ht="15.75" customHeight="1" x14ac:dyDescent="0.25">
      <c r="A39" s="153"/>
      <c r="B39" s="153"/>
      <c r="C39" s="163"/>
      <c r="D39" s="163"/>
      <c r="E39" s="153"/>
      <c r="F39" s="153"/>
      <c r="G39" s="153"/>
      <c r="H39" s="153"/>
      <c r="I39" s="153"/>
      <c r="J39" s="153"/>
      <c r="K39" s="153"/>
      <c r="L39" s="153"/>
      <c r="M39" s="153"/>
      <c r="N39" s="153"/>
      <c r="O39" s="153"/>
    </row>
    <row r="40" spans="1:15" ht="15.75" customHeight="1" x14ac:dyDescent="0.25">
      <c r="A40" s="153"/>
      <c r="B40" s="153"/>
      <c r="C40" s="163"/>
      <c r="D40" s="163"/>
      <c r="E40" s="153"/>
      <c r="F40" s="153"/>
      <c r="G40" s="153"/>
      <c r="H40" s="153"/>
      <c r="I40" s="153"/>
      <c r="J40" s="153"/>
      <c r="K40" s="153"/>
      <c r="L40" s="153"/>
      <c r="M40" s="153"/>
      <c r="N40" s="153"/>
      <c r="O40" s="153"/>
    </row>
    <row r="41" spans="1:15" ht="15.75" customHeight="1" x14ac:dyDescent="0.25">
      <c r="A41" s="153"/>
      <c r="B41" s="153"/>
      <c r="C41" s="163"/>
      <c r="D41" s="163"/>
      <c r="E41" s="153"/>
      <c r="F41" s="153"/>
      <c r="G41" s="153"/>
      <c r="H41" s="153"/>
      <c r="I41" s="153"/>
      <c r="J41" s="153"/>
      <c r="K41" s="153"/>
      <c r="L41" s="153"/>
      <c r="M41" s="153"/>
      <c r="N41" s="153"/>
      <c r="O41" s="153"/>
    </row>
    <row r="42" spans="1:15" ht="15.75" customHeight="1" x14ac:dyDescent="0.25">
      <c r="A42" s="153"/>
      <c r="B42" s="153"/>
      <c r="C42" s="163"/>
      <c r="D42" s="163"/>
      <c r="E42" s="153"/>
      <c r="F42" s="153"/>
      <c r="G42" s="153"/>
      <c r="H42" s="153"/>
      <c r="I42" s="153"/>
      <c r="J42" s="153"/>
      <c r="K42" s="153"/>
      <c r="L42" s="153"/>
      <c r="M42" s="153"/>
      <c r="N42" s="153"/>
      <c r="O42" s="153"/>
    </row>
    <row r="43" spans="1:15" ht="15.75" customHeight="1" x14ac:dyDescent="0.25">
      <c r="A43" s="153"/>
      <c r="B43" s="153"/>
      <c r="C43" s="163"/>
      <c r="D43" s="163"/>
      <c r="E43" s="153"/>
      <c r="F43" s="153"/>
      <c r="G43" s="153"/>
      <c r="H43" s="153"/>
      <c r="I43" s="153"/>
      <c r="J43" s="153"/>
      <c r="K43" s="153"/>
      <c r="L43" s="153"/>
      <c r="M43" s="153"/>
      <c r="N43" s="153"/>
      <c r="O43" s="153"/>
    </row>
    <row r="44" spans="1:15" ht="15.75" customHeight="1" x14ac:dyDescent="0.25">
      <c r="A44" s="153"/>
      <c r="B44" s="153"/>
      <c r="C44" s="163"/>
      <c r="D44" s="163"/>
      <c r="E44" s="153"/>
      <c r="F44" s="153"/>
      <c r="G44" s="153"/>
      <c r="H44" s="153"/>
      <c r="I44" s="153"/>
      <c r="J44" s="153"/>
      <c r="K44" s="153"/>
      <c r="L44" s="153"/>
      <c r="M44" s="153"/>
      <c r="N44" s="153"/>
      <c r="O44" s="153"/>
    </row>
    <row r="45" spans="1:15" ht="15.75" customHeight="1" x14ac:dyDescent="0.25">
      <c r="A45" s="153"/>
      <c r="B45" s="153"/>
      <c r="C45" s="163"/>
      <c r="D45" s="163"/>
      <c r="E45" s="153"/>
      <c r="F45" s="153"/>
      <c r="G45" s="153"/>
      <c r="H45" s="153"/>
      <c r="I45" s="153"/>
      <c r="J45" s="153"/>
      <c r="K45" s="153"/>
      <c r="L45" s="153"/>
      <c r="M45" s="153"/>
      <c r="N45" s="153"/>
      <c r="O45" s="153"/>
    </row>
    <row r="46" spans="1:15" ht="15.75" customHeight="1" x14ac:dyDescent="0.25">
      <c r="A46" s="153"/>
      <c r="B46" s="153"/>
      <c r="C46" s="163"/>
      <c r="D46" s="163"/>
      <c r="E46" s="153"/>
      <c r="F46" s="153"/>
      <c r="G46" s="153"/>
      <c r="H46" s="153"/>
      <c r="I46" s="153"/>
      <c r="J46" s="153"/>
      <c r="K46" s="153"/>
      <c r="L46" s="153"/>
      <c r="M46" s="153"/>
      <c r="N46" s="153"/>
      <c r="O46" s="153"/>
    </row>
    <row r="47" spans="1:15" ht="15.75" customHeight="1" x14ac:dyDescent="0.25">
      <c r="A47" s="153"/>
      <c r="B47" s="153"/>
      <c r="C47" s="163"/>
      <c r="D47" s="163"/>
      <c r="E47" s="153"/>
      <c r="F47" s="153"/>
      <c r="G47" s="153"/>
      <c r="H47" s="153"/>
      <c r="I47" s="153"/>
      <c r="J47" s="153"/>
      <c r="K47" s="153"/>
      <c r="L47" s="153"/>
      <c r="M47" s="153"/>
      <c r="N47" s="153"/>
      <c r="O47" s="153"/>
    </row>
    <row r="48" spans="1:15" ht="15.75" customHeight="1" x14ac:dyDescent="0.25">
      <c r="A48" s="153"/>
      <c r="B48" s="153"/>
      <c r="C48" s="163"/>
      <c r="D48" s="163"/>
      <c r="E48" s="153"/>
      <c r="F48" s="153"/>
      <c r="G48" s="153"/>
      <c r="H48" s="153"/>
      <c r="I48" s="153"/>
      <c r="J48" s="153"/>
      <c r="K48" s="153"/>
      <c r="L48" s="153"/>
      <c r="M48" s="153"/>
      <c r="N48" s="153"/>
      <c r="O48" s="153"/>
    </row>
    <row r="49" spans="1:15" ht="15.75" customHeight="1" x14ac:dyDescent="0.25">
      <c r="A49" s="153"/>
      <c r="B49" s="153"/>
      <c r="C49" s="163"/>
      <c r="D49" s="163"/>
      <c r="E49" s="153"/>
      <c r="F49" s="153"/>
      <c r="G49" s="153"/>
      <c r="H49" s="153"/>
      <c r="I49" s="153"/>
      <c r="J49" s="153"/>
      <c r="K49" s="153"/>
      <c r="L49" s="153"/>
      <c r="M49" s="153"/>
      <c r="N49" s="153"/>
      <c r="O49" s="153"/>
    </row>
    <row r="50" spans="1:15" ht="15.75" customHeight="1" x14ac:dyDescent="0.25">
      <c r="A50" s="153"/>
      <c r="B50" s="153"/>
      <c r="C50" s="163"/>
      <c r="D50" s="163"/>
      <c r="E50" s="153"/>
      <c r="F50" s="153"/>
      <c r="G50" s="153"/>
      <c r="H50" s="153"/>
      <c r="I50" s="153"/>
      <c r="J50" s="153"/>
      <c r="K50" s="153"/>
      <c r="L50" s="153"/>
      <c r="M50" s="153"/>
      <c r="N50" s="153"/>
      <c r="O50" s="153"/>
    </row>
    <row r="51" spans="1:15" ht="15.75" customHeight="1" x14ac:dyDescent="0.25">
      <c r="A51" s="153"/>
      <c r="B51" s="153"/>
      <c r="C51" s="163"/>
      <c r="D51" s="163"/>
      <c r="E51" s="153"/>
      <c r="F51" s="153"/>
      <c r="G51" s="153"/>
      <c r="H51" s="153"/>
      <c r="I51" s="153"/>
      <c r="J51" s="153"/>
      <c r="K51" s="153"/>
      <c r="L51" s="153"/>
      <c r="M51" s="153"/>
      <c r="N51" s="153"/>
      <c r="O51" s="153"/>
    </row>
    <row r="52" spans="1:15" ht="15.75" customHeight="1" x14ac:dyDescent="0.25">
      <c r="A52" s="153"/>
      <c r="B52" s="153"/>
      <c r="C52" s="163"/>
      <c r="D52" s="163"/>
    </row>
    <row r="53" spans="1:15" ht="15.75" customHeight="1" x14ac:dyDescent="0.25">
      <c r="A53" s="153"/>
      <c r="B53" s="153"/>
      <c r="C53" s="163"/>
      <c r="D53" s="163"/>
    </row>
    <row r="54" spans="1:15" ht="15.75" customHeight="1" x14ac:dyDescent="0.25">
      <c r="A54" s="153"/>
      <c r="B54" s="153"/>
      <c r="C54" s="163"/>
      <c r="D54" s="163"/>
    </row>
    <row r="55" spans="1:15" ht="15.75" customHeight="1" x14ac:dyDescent="0.25">
      <c r="A55" s="153"/>
      <c r="B55" s="153"/>
      <c r="C55" s="163"/>
      <c r="D55" s="163"/>
    </row>
    <row r="56" spans="1:15" ht="15.75" customHeight="1" x14ac:dyDescent="0.25">
      <c r="A56" s="153"/>
      <c r="B56" s="153"/>
      <c r="C56" s="163"/>
      <c r="D56" s="163"/>
    </row>
    <row r="57" spans="1:15" ht="15.75" customHeight="1" x14ac:dyDescent="0.25">
      <c r="A57" s="153"/>
      <c r="B57" s="153"/>
      <c r="C57" s="163"/>
      <c r="D57" s="163"/>
    </row>
    <row r="58" spans="1:15" ht="15.75" customHeight="1" x14ac:dyDescent="0.25">
      <c r="A58" s="153"/>
      <c r="B58" s="153"/>
      <c r="C58" s="163"/>
      <c r="D58" s="163"/>
    </row>
    <row r="59" spans="1:15" ht="15.75" customHeight="1" x14ac:dyDescent="0.25">
      <c r="A59" s="153"/>
      <c r="B59" s="153"/>
      <c r="C59" s="163"/>
      <c r="D59" s="163"/>
    </row>
    <row r="60" spans="1:15" ht="15.75" customHeight="1" x14ac:dyDescent="0.25">
      <c r="A60" s="153"/>
      <c r="B60" s="153"/>
      <c r="C60" s="163"/>
      <c r="D60" s="163"/>
    </row>
    <row r="61" spans="1:15" ht="15.75" customHeight="1" x14ac:dyDescent="0.25">
      <c r="A61" s="153"/>
      <c r="B61" s="153"/>
      <c r="C61" s="163"/>
      <c r="D61" s="163"/>
    </row>
    <row r="62" spans="1:15" ht="15.75" customHeight="1" x14ac:dyDescent="0.25">
      <c r="A62" s="153"/>
      <c r="B62" s="153"/>
      <c r="C62" s="163"/>
      <c r="D62" s="163"/>
    </row>
    <row r="63" spans="1:15" ht="15.75" customHeight="1" x14ac:dyDescent="0.25">
      <c r="A63" s="153"/>
      <c r="B63" s="153"/>
      <c r="C63" s="163"/>
      <c r="D63" s="163"/>
    </row>
    <row r="64" spans="1:15" ht="15.75" customHeight="1" x14ac:dyDescent="0.25">
      <c r="A64" s="153"/>
      <c r="B64" s="153"/>
      <c r="C64" s="163"/>
      <c r="D64" s="163"/>
    </row>
    <row r="65" spans="1:4" ht="15.75" customHeight="1" x14ac:dyDescent="0.25">
      <c r="A65" s="153"/>
      <c r="B65" s="153"/>
      <c r="C65" s="163"/>
      <c r="D65" s="163"/>
    </row>
    <row r="66" spans="1:4" ht="15.75" customHeight="1" x14ac:dyDescent="0.25">
      <c r="A66" s="153"/>
      <c r="B66" s="153"/>
      <c r="C66" s="163"/>
      <c r="D66" s="163"/>
    </row>
    <row r="67" spans="1:4" ht="15.75" customHeight="1" x14ac:dyDescent="0.25">
      <c r="A67" s="153"/>
      <c r="B67" s="153"/>
      <c r="C67" s="163"/>
      <c r="D67" s="163"/>
    </row>
    <row r="68" spans="1:4" ht="15.75" customHeight="1" x14ac:dyDescent="0.25">
      <c r="A68" s="153"/>
      <c r="B68" s="153"/>
      <c r="C68" s="163"/>
      <c r="D68" s="163"/>
    </row>
    <row r="69" spans="1:4" ht="15.75" customHeight="1" x14ac:dyDescent="0.25">
      <c r="A69" s="153"/>
      <c r="B69" s="153"/>
      <c r="C69" s="163"/>
      <c r="D69" s="163"/>
    </row>
    <row r="70" spans="1:4" ht="15.75" customHeight="1" x14ac:dyDescent="0.25">
      <c r="A70" s="153"/>
      <c r="B70" s="153"/>
      <c r="C70" s="163"/>
      <c r="D70" s="163"/>
    </row>
    <row r="71" spans="1:4" ht="15.75" customHeight="1" x14ac:dyDescent="0.25">
      <c r="A71" s="153"/>
      <c r="B71" s="153"/>
      <c r="C71" s="163"/>
      <c r="D71" s="163"/>
    </row>
    <row r="72" spans="1:4" ht="15.75" customHeight="1" x14ac:dyDescent="0.25">
      <c r="A72" s="153"/>
      <c r="B72" s="153"/>
      <c r="C72" s="163"/>
      <c r="D72" s="163"/>
    </row>
    <row r="73" spans="1:4" ht="15.75" customHeight="1" x14ac:dyDescent="0.25">
      <c r="A73" s="153"/>
      <c r="B73" s="153"/>
      <c r="C73" s="163"/>
      <c r="D73" s="163"/>
    </row>
    <row r="74" spans="1:4" ht="15.75" customHeight="1" x14ac:dyDescent="0.25">
      <c r="A74" s="153"/>
      <c r="B74" s="153"/>
      <c r="C74" s="163"/>
      <c r="D74" s="163"/>
    </row>
    <row r="75" spans="1:4" ht="15.75" customHeight="1" x14ac:dyDescent="0.25">
      <c r="A75" s="153"/>
      <c r="B75" s="153"/>
      <c r="C75" s="163"/>
      <c r="D75" s="163"/>
    </row>
    <row r="76" spans="1:4" ht="15.75" customHeight="1" x14ac:dyDescent="0.25">
      <c r="A76" s="153"/>
      <c r="B76" s="153"/>
      <c r="C76" s="163"/>
      <c r="D76" s="163"/>
    </row>
    <row r="77" spans="1:4" ht="15.75" customHeight="1" x14ac:dyDescent="0.25">
      <c r="A77" s="153"/>
      <c r="B77" s="153"/>
      <c r="C77" s="163"/>
      <c r="D77" s="163"/>
    </row>
    <row r="78" spans="1:4" ht="15.75" customHeight="1" x14ac:dyDescent="0.25">
      <c r="A78" s="153"/>
      <c r="B78" s="153"/>
      <c r="C78" s="163"/>
      <c r="D78" s="163"/>
    </row>
    <row r="79" spans="1:4" ht="15.75" customHeight="1" x14ac:dyDescent="0.25">
      <c r="A79" s="153"/>
      <c r="B79" s="153"/>
      <c r="C79" s="163"/>
      <c r="D79" s="163"/>
    </row>
    <row r="80" spans="1:4" ht="15.75" customHeight="1" x14ac:dyDescent="0.25">
      <c r="A80" s="153"/>
      <c r="B80" s="153"/>
      <c r="C80" s="163"/>
      <c r="D80" s="163"/>
    </row>
    <row r="81" spans="1:4" ht="15.75" customHeight="1" x14ac:dyDescent="0.25">
      <c r="A81" s="153"/>
      <c r="B81" s="153"/>
      <c r="C81" s="163"/>
      <c r="D81" s="163"/>
    </row>
    <row r="82" spans="1:4" ht="15.75" customHeight="1" x14ac:dyDescent="0.25">
      <c r="A82" s="153"/>
      <c r="B82" s="153"/>
      <c r="C82" s="163"/>
      <c r="D82" s="163"/>
    </row>
    <row r="83" spans="1:4" ht="15.75" customHeight="1" x14ac:dyDescent="0.25">
      <c r="A83" s="153"/>
      <c r="B83" s="153"/>
      <c r="C83" s="163"/>
      <c r="D83" s="163"/>
    </row>
    <row r="84" spans="1:4" ht="15.75" customHeight="1" x14ac:dyDescent="0.25">
      <c r="A84" s="153"/>
      <c r="B84" s="153"/>
      <c r="C84" s="163"/>
      <c r="D84" s="163"/>
    </row>
    <row r="85" spans="1:4" ht="15.75" customHeight="1" x14ac:dyDescent="0.25">
      <c r="A85" s="153"/>
      <c r="B85" s="153"/>
      <c r="C85" s="163"/>
      <c r="D85" s="163"/>
    </row>
    <row r="86" spans="1:4" ht="15.75" customHeight="1" x14ac:dyDescent="0.25">
      <c r="A86" s="153"/>
      <c r="B86" s="153"/>
      <c r="C86" s="163"/>
      <c r="D86" s="163"/>
    </row>
    <row r="87" spans="1:4" ht="15.75" customHeight="1" x14ac:dyDescent="0.25">
      <c r="A87" s="153"/>
      <c r="B87" s="153"/>
      <c r="C87" s="163"/>
      <c r="D87" s="163"/>
    </row>
    <row r="88" spans="1:4" ht="15.75" customHeight="1" x14ac:dyDescent="0.25">
      <c r="A88" s="153"/>
      <c r="B88" s="153"/>
      <c r="C88" s="163"/>
      <c r="D88" s="163"/>
    </row>
    <row r="89" spans="1:4" ht="15.75" customHeight="1" x14ac:dyDescent="0.25">
      <c r="A89" s="153"/>
      <c r="B89" s="153"/>
      <c r="C89" s="163"/>
      <c r="D89" s="163"/>
    </row>
    <row r="90" spans="1:4" ht="15.75" customHeight="1" x14ac:dyDescent="0.25">
      <c r="A90" s="153"/>
      <c r="B90" s="153"/>
      <c r="C90" s="163"/>
      <c r="D90" s="163"/>
    </row>
    <row r="91" spans="1:4" ht="15.75" customHeight="1" x14ac:dyDescent="0.25">
      <c r="A91" s="153"/>
      <c r="B91" s="153"/>
      <c r="C91" s="163"/>
      <c r="D91" s="163"/>
    </row>
    <row r="92" spans="1:4" ht="15.75" customHeight="1" x14ac:dyDescent="0.25">
      <c r="A92" s="153"/>
      <c r="B92" s="153"/>
      <c r="C92" s="163"/>
      <c r="D92" s="163"/>
    </row>
    <row r="93" spans="1:4" ht="15.75" customHeight="1" x14ac:dyDescent="0.25">
      <c r="A93" s="153"/>
      <c r="B93" s="153"/>
      <c r="C93" s="163"/>
      <c r="D93" s="163"/>
    </row>
    <row r="94" spans="1:4" ht="15.75" customHeight="1" x14ac:dyDescent="0.25">
      <c r="A94" s="153"/>
      <c r="B94" s="153"/>
      <c r="C94" s="163"/>
      <c r="D94" s="163"/>
    </row>
    <row r="95" spans="1:4" ht="15.75" customHeight="1" x14ac:dyDescent="0.25">
      <c r="A95" s="153"/>
      <c r="B95" s="153"/>
      <c r="C95" s="163"/>
      <c r="D95" s="163"/>
    </row>
    <row r="96" spans="1:4" ht="15.75" customHeight="1" x14ac:dyDescent="0.25">
      <c r="A96" s="153"/>
      <c r="B96" s="153"/>
      <c r="C96" s="163"/>
      <c r="D96" s="163"/>
    </row>
    <row r="97" spans="1:4" ht="15.75" customHeight="1" x14ac:dyDescent="0.25">
      <c r="A97" s="153"/>
      <c r="B97" s="153"/>
      <c r="C97" s="163"/>
      <c r="D97" s="163"/>
    </row>
    <row r="98" spans="1:4" ht="15.75" customHeight="1" x14ac:dyDescent="0.25">
      <c r="A98" s="153"/>
      <c r="B98" s="153"/>
      <c r="C98" s="163"/>
      <c r="D98" s="163"/>
    </row>
    <row r="99" spans="1:4" ht="15.75" customHeight="1" x14ac:dyDescent="0.25">
      <c r="A99" s="153"/>
      <c r="B99" s="153"/>
      <c r="C99" s="163"/>
      <c r="D99" s="163"/>
    </row>
    <row r="100" spans="1:4" ht="15.75" customHeight="1" x14ac:dyDescent="0.25">
      <c r="A100" s="153"/>
      <c r="B100" s="153"/>
      <c r="C100" s="163"/>
      <c r="D100" s="163"/>
    </row>
    <row r="101" spans="1:4" ht="15.75" customHeight="1" x14ac:dyDescent="0.25">
      <c r="A101" s="153"/>
      <c r="B101" s="153"/>
      <c r="C101" s="163"/>
      <c r="D101" s="163"/>
    </row>
    <row r="102" spans="1:4" ht="15.75" customHeight="1" x14ac:dyDescent="0.25">
      <c r="A102" s="153"/>
      <c r="B102" s="153"/>
      <c r="C102" s="163"/>
      <c r="D102" s="163"/>
    </row>
    <row r="103" spans="1:4" ht="15.75" customHeight="1" x14ac:dyDescent="0.25">
      <c r="A103" s="153"/>
      <c r="B103" s="153"/>
      <c r="C103" s="163"/>
      <c r="D103" s="163"/>
    </row>
    <row r="104" spans="1:4" ht="15.75" customHeight="1" x14ac:dyDescent="0.25">
      <c r="A104" s="153"/>
      <c r="B104" s="153"/>
      <c r="C104" s="163"/>
      <c r="D104" s="163"/>
    </row>
    <row r="105" spans="1:4" ht="15.75" customHeight="1" x14ac:dyDescent="0.25">
      <c r="A105" s="153"/>
      <c r="B105" s="153"/>
      <c r="C105" s="163"/>
      <c r="D105" s="163"/>
    </row>
    <row r="106" spans="1:4" ht="15.75" customHeight="1" x14ac:dyDescent="0.25">
      <c r="A106" s="153"/>
      <c r="B106" s="153"/>
      <c r="C106" s="163"/>
      <c r="D106" s="163"/>
    </row>
    <row r="107" spans="1:4" ht="15.75" customHeight="1" x14ac:dyDescent="0.25">
      <c r="A107" s="153"/>
      <c r="B107" s="153"/>
      <c r="C107" s="163"/>
      <c r="D107" s="163"/>
    </row>
    <row r="108" spans="1:4" ht="15.75" customHeight="1" x14ac:dyDescent="0.25">
      <c r="A108" s="153"/>
      <c r="B108" s="153"/>
      <c r="C108" s="163"/>
      <c r="D108" s="163"/>
    </row>
    <row r="109" spans="1:4" ht="15.75" customHeight="1" x14ac:dyDescent="0.25">
      <c r="A109" s="153"/>
      <c r="B109" s="153"/>
      <c r="C109" s="163"/>
      <c r="D109" s="163"/>
    </row>
    <row r="110" spans="1:4" ht="15.75" customHeight="1" x14ac:dyDescent="0.25">
      <c r="A110" s="153"/>
      <c r="B110" s="153"/>
      <c r="C110" s="163"/>
      <c r="D110" s="163"/>
    </row>
    <row r="111" spans="1:4" ht="15.75" customHeight="1" x14ac:dyDescent="0.25">
      <c r="A111" s="153"/>
      <c r="B111" s="153"/>
      <c r="C111" s="163"/>
      <c r="D111" s="163"/>
    </row>
    <row r="112" spans="1:4" ht="15.75" customHeight="1" x14ac:dyDescent="0.25">
      <c r="A112" s="153"/>
      <c r="B112" s="153"/>
      <c r="C112" s="163"/>
      <c r="D112" s="163"/>
    </row>
    <row r="113" spans="1:4" ht="15.75" customHeight="1" x14ac:dyDescent="0.25">
      <c r="A113" s="153"/>
      <c r="B113" s="153"/>
      <c r="C113" s="163"/>
      <c r="D113" s="163"/>
    </row>
    <row r="114" spans="1:4" ht="15.75" customHeight="1" x14ac:dyDescent="0.25">
      <c r="A114" s="153"/>
      <c r="B114" s="153"/>
      <c r="C114" s="163"/>
      <c r="D114" s="163"/>
    </row>
    <row r="115" spans="1:4" ht="15.75" customHeight="1" x14ac:dyDescent="0.25">
      <c r="A115" s="153"/>
      <c r="B115" s="153"/>
      <c r="C115" s="163"/>
      <c r="D115" s="163"/>
    </row>
    <row r="116" spans="1:4" ht="15.75" customHeight="1" x14ac:dyDescent="0.25">
      <c r="A116" s="153"/>
      <c r="B116" s="153"/>
      <c r="C116" s="163"/>
      <c r="D116" s="163"/>
    </row>
    <row r="117" spans="1:4" ht="15.75" customHeight="1" x14ac:dyDescent="0.25">
      <c r="A117" s="153"/>
      <c r="B117" s="153"/>
      <c r="C117" s="163"/>
      <c r="D117" s="163"/>
    </row>
    <row r="118" spans="1:4" ht="15.75" customHeight="1" x14ac:dyDescent="0.25">
      <c r="A118" s="153"/>
      <c r="B118" s="153"/>
      <c r="C118" s="163"/>
      <c r="D118" s="163"/>
    </row>
    <row r="119" spans="1:4" ht="15.75" customHeight="1" x14ac:dyDescent="0.25">
      <c r="A119" s="153"/>
      <c r="B119" s="153"/>
      <c r="C119" s="163"/>
      <c r="D119" s="163"/>
    </row>
    <row r="120" spans="1:4" ht="15.75" customHeight="1" x14ac:dyDescent="0.25">
      <c r="A120" s="153"/>
      <c r="B120" s="153"/>
      <c r="C120" s="163"/>
      <c r="D120" s="163"/>
    </row>
    <row r="121" spans="1:4" ht="15.75" customHeight="1" x14ac:dyDescent="0.25">
      <c r="A121" s="153"/>
      <c r="B121" s="153"/>
      <c r="C121" s="163"/>
      <c r="D121" s="163"/>
    </row>
    <row r="122" spans="1:4" ht="15.75" customHeight="1" x14ac:dyDescent="0.25">
      <c r="A122" s="153"/>
      <c r="B122" s="153"/>
      <c r="C122" s="163"/>
      <c r="D122" s="163"/>
    </row>
    <row r="123" spans="1:4" ht="15.75" customHeight="1" x14ac:dyDescent="0.25">
      <c r="A123" s="153"/>
      <c r="B123" s="153"/>
      <c r="C123" s="163"/>
      <c r="D123" s="163"/>
    </row>
    <row r="124" spans="1:4" ht="15.75" customHeight="1" x14ac:dyDescent="0.25">
      <c r="A124" s="153"/>
      <c r="B124" s="153"/>
      <c r="C124" s="163"/>
      <c r="D124" s="163"/>
    </row>
    <row r="125" spans="1:4" ht="15.75" customHeight="1" x14ac:dyDescent="0.25">
      <c r="A125" s="153"/>
      <c r="B125" s="153"/>
      <c r="C125" s="163"/>
      <c r="D125" s="163"/>
    </row>
    <row r="126" spans="1:4" ht="15.75" customHeight="1" x14ac:dyDescent="0.25">
      <c r="A126" s="153"/>
      <c r="B126" s="153"/>
      <c r="C126" s="163"/>
      <c r="D126" s="163"/>
    </row>
    <row r="127" spans="1:4" ht="15.75" customHeight="1" x14ac:dyDescent="0.25">
      <c r="A127" s="153"/>
      <c r="B127" s="153"/>
      <c r="C127" s="163"/>
      <c r="D127" s="163"/>
    </row>
    <row r="128" spans="1:4" ht="15.75" customHeight="1" x14ac:dyDescent="0.25">
      <c r="A128" s="153"/>
      <c r="B128" s="153"/>
      <c r="C128" s="163"/>
      <c r="D128" s="163"/>
    </row>
    <row r="129" spans="1:4" ht="15.75" customHeight="1" x14ac:dyDescent="0.25">
      <c r="A129" s="153"/>
      <c r="B129" s="153"/>
      <c r="C129" s="163"/>
      <c r="D129" s="163"/>
    </row>
    <row r="130" spans="1:4" ht="15.75" customHeight="1" x14ac:dyDescent="0.25">
      <c r="A130" s="153"/>
      <c r="B130" s="153"/>
      <c r="C130" s="163"/>
      <c r="D130" s="163"/>
    </row>
    <row r="131" spans="1:4" ht="15.75" customHeight="1" x14ac:dyDescent="0.25">
      <c r="A131" s="153"/>
      <c r="B131" s="153"/>
      <c r="C131" s="163"/>
      <c r="D131" s="163"/>
    </row>
    <row r="132" spans="1:4" ht="15.75" customHeight="1" x14ac:dyDescent="0.25">
      <c r="A132" s="153"/>
      <c r="B132" s="153"/>
      <c r="C132" s="163"/>
      <c r="D132" s="163"/>
    </row>
    <row r="133" spans="1:4" ht="15.75" customHeight="1" x14ac:dyDescent="0.25">
      <c r="A133" s="153"/>
      <c r="B133" s="153"/>
      <c r="C133" s="163"/>
      <c r="D133" s="163"/>
    </row>
    <row r="134" spans="1:4" ht="15.75" customHeight="1" x14ac:dyDescent="0.25">
      <c r="A134" s="153"/>
      <c r="B134" s="153"/>
      <c r="C134" s="163"/>
      <c r="D134" s="163"/>
    </row>
    <row r="135" spans="1:4" ht="15.75" customHeight="1" x14ac:dyDescent="0.25">
      <c r="A135" s="153"/>
      <c r="B135" s="153"/>
      <c r="C135" s="163"/>
      <c r="D135" s="163"/>
    </row>
    <row r="136" spans="1:4" ht="15.75" customHeight="1" x14ac:dyDescent="0.25">
      <c r="A136" s="153"/>
      <c r="B136" s="153"/>
      <c r="C136" s="163"/>
      <c r="D136" s="163"/>
    </row>
    <row r="137" spans="1:4" ht="15.75" customHeight="1" x14ac:dyDescent="0.25">
      <c r="A137" s="153"/>
      <c r="B137" s="153"/>
      <c r="C137" s="163"/>
      <c r="D137" s="163"/>
    </row>
    <row r="138" spans="1:4" ht="15.75" customHeight="1" x14ac:dyDescent="0.25">
      <c r="A138" s="153"/>
      <c r="B138" s="153"/>
      <c r="C138" s="163"/>
      <c r="D138" s="163"/>
    </row>
    <row r="139" spans="1:4" ht="15.75" customHeight="1" x14ac:dyDescent="0.25">
      <c r="A139" s="153"/>
      <c r="B139" s="153"/>
      <c r="C139" s="163"/>
      <c r="D139" s="163"/>
    </row>
    <row r="140" spans="1:4" ht="15.75" customHeight="1" x14ac:dyDescent="0.25">
      <c r="A140" s="153"/>
      <c r="B140" s="153"/>
      <c r="C140" s="163"/>
      <c r="D140" s="163"/>
    </row>
    <row r="141" spans="1:4" ht="15.75" customHeight="1" x14ac:dyDescent="0.25">
      <c r="A141" s="153"/>
      <c r="B141" s="153"/>
      <c r="C141" s="163"/>
      <c r="D141" s="163"/>
    </row>
    <row r="142" spans="1:4" ht="15.75" customHeight="1" x14ac:dyDescent="0.25">
      <c r="A142" s="153"/>
      <c r="B142" s="153"/>
      <c r="C142" s="163"/>
      <c r="D142" s="163"/>
    </row>
    <row r="143" spans="1:4" ht="15.75" customHeight="1" x14ac:dyDescent="0.25">
      <c r="A143" s="153"/>
      <c r="B143" s="153"/>
      <c r="C143" s="163"/>
      <c r="D143" s="163"/>
    </row>
    <row r="144" spans="1:4" ht="15.75" customHeight="1" x14ac:dyDescent="0.25">
      <c r="A144" s="153"/>
      <c r="B144" s="153"/>
      <c r="C144" s="163"/>
      <c r="D144" s="163"/>
    </row>
    <row r="145" spans="1:4" ht="15.75" customHeight="1" x14ac:dyDescent="0.25">
      <c r="A145" s="153"/>
      <c r="B145" s="153"/>
      <c r="C145" s="163"/>
      <c r="D145" s="163"/>
    </row>
    <row r="146" spans="1:4" ht="15.75" customHeight="1" x14ac:dyDescent="0.25">
      <c r="A146" s="153"/>
      <c r="B146" s="153"/>
      <c r="C146" s="163"/>
      <c r="D146" s="163"/>
    </row>
    <row r="147" spans="1:4" ht="15.75" customHeight="1" x14ac:dyDescent="0.25">
      <c r="A147" s="153"/>
      <c r="B147" s="153"/>
      <c r="C147" s="163"/>
      <c r="D147" s="163"/>
    </row>
    <row r="148" spans="1:4" ht="15.75" customHeight="1" x14ac:dyDescent="0.25">
      <c r="A148" s="153"/>
      <c r="B148" s="153"/>
      <c r="C148" s="163"/>
      <c r="D148" s="163"/>
    </row>
    <row r="149" spans="1:4" ht="15.75" customHeight="1" x14ac:dyDescent="0.25">
      <c r="A149" s="153"/>
      <c r="B149" s="153"/>
      <c r="C149" s="163"/>
      <c r="D149" s="163"/>
    </row>
    <row r="150" spans="1:4" ht="15.75" customHeight="1" x14ac:dyDescent="0.25">
      <c r="A150" s="153"/>
      <c r="B150" s="153"/>
      <c r="C150" s="163"/>
      <c r="D150" s="163"/>
    </row>
    <row r="151" spans="1:4" ht="15.75" customHeight="1" x14ac:dyDescent="0.25">
      <c r="A151" s="153"/>
      <c r="B151" s="153"/>
      <c r="C151" s="163"/>
      <c r="D151" s="163"/>
    </row>
    <row r="152" spans="1:4" ht="15.75" customHeight="1" x14ac:dyDescent="0.25">
      <c r="A152" s="153"/>
      <c r="B152" s="153"/>
      <c r="C152" s="163"/>
      <c r="D152" s="163"/>
    </row>
    <row r="153" spans="1:4" ht="15.75" customHeight="1" x14ac:dyDescent="0.25">
      <c r="A153" s="153"/>
      <c r="B153" s="153"/>
      <c r="C153" s="163"/>
      <c r="D153" s="163"/>
    </row>
    <row r="154" spans="1:4" ht="15.75" customHeight="1" x14ac:dyDescent="0.25">
      <c r="A154" s="153"/>
      <c r="B154" s="153"/>
      <c r="C154" s="163"/>
      <c r="D154" s="163"/>
    </row>
    <row r="155" spans="1:4" ht="15.75" customHeight="1" x14ac:dyDescent="0.25">
      <c r="A155" s="153"/>
      <c r="B155" s="153"/>
      <c r="C155" s="163"/>
      <c r="D155" s="163"/>
    </row>
    <row r="156" spans="1:4" ht="15.75" customHeight="1" x14ac:dyDescent="0.25">
      <c r="A156" s="153"/>
      <c r="B156" s="153"/>
      <c r="C156" s="163"/>
      <c r="D156" s="163"/>
    </row>
    <row r="157" spans="1:4" ht="15.75" customHeight="1" x14ac:dyDescent="0.25">
      <c r="A157" s="153"/>
      <c r="B157" s="153"/>
      <c r="C157" s="163"/>
      <c r="D157" s="163"/>
    </row>
    <row r="158" spans="1:4" ht="15.75" customHeight="1" x14ac:dyDescent="0.25">
      <c r="A158" s="153"/>
      <c r="B158" s="153"/>
      <c r="C158" s="163"/>
      <c r="D158" s="163"/>
    </row>
    <row r="159" spans="1:4" ht="15.75" customHeight="1" x14ac:dyDescent="0.25">
      <c r="A159" s="153"/>
      <c r="B159" s="153"/>
      <c r="C159" s="163"/>
      <c r="D159" s="163"/>
    </row>
    <row r="160" spans="1:4" ht="15.75" customHeight="1" x14ac:dyDescent="0.25">
      <c r="A160" s="153"/>
      <c r="B160" s="153"/>
      <c r="C160" s="163"/>
      <c r="D160" s="163"/>
    </row>
    <row r="161" spans="1:4" ht="15.75" customHeight="1" x14ac:dyDescent="0.25">
      <c r="A161" s="153"/>
      <c r="B161" s="153"/>
      <c r="C161" s="163"/>
      <c r="D161" s="163"/>
    </row>
    <row r="162" spans="1:4" ht="15.75" customHeight="1" x14ac:dyDescent="0.25">
      <c r="A162" s="153"/>
      <c r="B162" s="153"/>
      <c r="C162" s="163"/>
      <c r="D162" s="163"/>
    </row>
    <row r="163" spans="1:4" ht="15.75" customHeight="1" x14ac:dyDescent="0.25">
      <c r="A163" s="153"/>
      <c r="B163" s="153"/>
      <c r="C163" s="163"/>
      <c r="D163" s="163"/>
    </row>
    <row r="164" spans="1:4" ht="15.75" customHeight="1" x14ac:dyDescent="0.25">
      <c r="A164" s="153"/>
      <c r="B164" s="153"/>
      <c r="C164" s="163"/>
      <c r="D164" s="163"/>
    </row>
    <row r="165" spans="1:4" ht="15.75" customHeight="1" x14ac:dyDescent="0.25">
      <c r="A165" s="153"/>
      <c r="B165" s="153"/>
      <c r="C165" s="163"/>
      <c r="D165" s="163"/>
    </row>
    <row r="166" spans="1:4" ht="15.75" customHeight="1" x14ac:dyDescent="0.25">
      <c r="A166" s="153"/>
      <c r="B166" s="153"/>
      <c r="C166" s="163"/>
      <c r="D166" s="163"/>
    </row>
    <row r="167" spans="1:4" ht="15.75" customHeight="1" x14ac:dyDescent="0.25">
      <c r="A167" s="153"/>
      <c r="B167" s="153"/>
      <c r="C167" s="163"/>
      <c r="D167" s="163"/>
    </row>
    <row r="168" spans="1:4" ht="15.75" customHeight="1" x14ac:dyDescent="0.25">
      <c r="A168" s="153"/>
      <c r="B168" s="153"/>
      <c r="C168" s="163"/>
      <c r="D168" s="163"/>
    </row>
    <row r="169" spans="1:4" ht="15.75" customHeight="1" x14ac:dyDescent="0.25">
      <c r="A169" s="153"/>
      <c r="B169" s="153"/>
      <c r="C169" s="163"/>
      <c r="D169" s="163"/>
    </row>
    <row r="170" spans="1:4" ht="15.75" customHeight="1" x14ac:dyDescent="0.25">
      <c r="A170" s="153"/>
      <c r="B170" s="153"/>
      <c r="C170" s="163"/>
      <c r="D170" s="163"/>
    </row>
    <row r="171" spans="1:4" ht="15.75" customHeight="1" x14ac:dyDescent="0.25">
      <c r="A171" s="153"/>
      <c r="B171" s="153"/>
      <c r="C171" s="163"/>
      <c r="D171" s="163"/>
    </row>
    <row r="172" spans="1:4" ht="15.75" customHeight="1" x14ac:dyDescent="0.25">
      <c r="A172" s="153"/>
      <c r="B172" s="153"/>
      <c r="C172" s="163"/>
      <c r="D172" s="163"/>
    </row>
    <row r="173" spans="1:4" ht="15.75" customHeight="1" x14ac:dyDescent="0.25">
      <c r="A173" s="153"/>
      <c r="B173" s="153"/>
      <c r="C173" s="163"/>
      <c r="D173" s="163"/>
    </row>
    <row r="174" spans="1:4" ht="15.75" customHeight="1" x14ac:dyDescent="0.25">
      <c r="A174" s="153"/>
      <c r="B174" s="153"/>
      <c r="C174" s="163"/>
      <c r="D174" s="163"/>
    </row>
    <row r="175" spans="1:4" ht="15.75" customHeight="1" x14ac:dyDescent="0.25">
      <c r="A175" s="153"/>
      <c r="B175" s="153"/>
      <c r="C175" s="163"/>
      <c r="D175" s="163"/>
    </row>
    <row r="176" spans="1:4" ht="15.75" customHeight="1" x14ac:dyDescent="0.25">
      <c r="A176" s="153"/>
      <c r="B176" s="153"/>
      <c r="C176" s="163"/>
      <c r="D176" s="163"/>
    </row>
    <row r="177" spans="1:4" ht="15.75" customHeight="1" x14ac:dyDescent="0.25">
      <c r="A177" s="153"/>
      <c r="B177" s="153"/>
      <c r="C177" s="163"/>
      <c r="D177" s="163"/>
    </row>
    <row r="178" spans="1:4" ht="15.75" customHeight="1" x14ac:dyDescent="0.25">
      <c r="A178" s="153"/>
      <c r="B178" s="153"/>
      <c r="C178" s="163"/>
      <c r="D178" s="163"/>
    </row>
    <row r="179" spans="1:4" ht="15.75" customHeight="1" x14ac:dyDescent="0.25">
      <c r="A179" s="153"/>
      <c r="B179" s="153"/>
      <c r="C179" s="163"/>
      <c r="D179" s="163"/>
    </row>
    <row r="180" spans="1:4" ht="20.25" x14ac:dyDescent="0.25">
      <c r="A180" s="153"/>
      <c r="B180" s="153"/>
      <c r="C180" s="163"/>
      <c r="D180" s="163"/>
    </row>
    <row r="181" spans="1:4" ht="20.25" x14ac:dyDescent="0.25">
      <c r="A181" s="153"/>
      <c r="B181" s="153"/>
      <c r="C181" s="163"/>
      <c r="D181" s="163"/>
    </row>
    <row r="182" spans="1:4" ht="20.25" x14ac:dyDescent="0.25">
      <c r="A182" s="153"/>
      <c r="B182" s="153"/>
      <c r="C182" s="163"/>
      <c r="D182" s="163"/>
    </row>
    <row r="183" spans="1:4" ht="20.25" x14ac:dyDescent="0.25">
      <c r="A183" s="153"/>
      <c r="B183" s="153"/>
      <c r="C183" s="163"/>
      <c r="D183" s="163"/>
    </row>
    <row r="184" spans="1:4" ht="20.25" x14ac:dyDescent="0.25">
      <c r="A184" s="153"/>
      <c r="B184" s="153"/>
      <c r="C184" s="163"/>
      <c r="D184" s="163"/>
    </row>
    <row r="185" spans="1:4" ht="20.25" x14ac:dyDescent="0.25">
      <c r="A185" s="153"/>
      <c r="B185" s="153"/>
      <c r="C185" s="163"/>
      <c r="D185" s="163"/>
    </row>
    <row r="186" spans="1:4" ht="20.25" x14ac:dyDescent="0.25">
      <c r="A186" s="153"/>
      <c r="B186" s="153"/>
      <c r="C186" s="163"/>
      <c r="D186" s="163"/>
    </row>
    <row r="187" spans="1:4" ht="20.25" x14ac:dyDescent="0.25">
      <c r="A187" s="153"/>
      <c r="B187" s="153"/>
      <c r="C187" s="163"/>
      <c r="D187" s="163"/>
    </row>
    <row r="188" spans="1:4" ht="20.25" x14ac:dyDescent="0.25">
      <c r="A188" s="153"/>
      <c r="B188" s="153"/>
      <c r="C188" s="163"/>
      <c r="D188" s="163"/>
    </row>
    <row r="189" spans="1:4" ht="20.25" x14ac:dyDescent="0.25">
      <c r="A189" s="153"/>
      <c r="B189" s="153"/>
      <c r="C189" s="163"/>
      <c r="D189" s="163"/>
    </row>
    <row r="190" spans="1:4" ht="20.25" x14ac:dyDescent="0.25">
      <c r="A190" s="153"/>
      <c r="B190" s="153"/>
      <c r="C190" s="163"/>
      <c r="D190" s="163"/>
    </row>
    <row r="191" spans="1:4" ht="20.25" x14ac:dyDescent="0.25">
      <c r="A191" s="153"/>
      <c r="B191" s="153"/>
      <c r="C191" s="163"/>
      <c r="D191" s="163"/>
    </row>
    <row r="192" spans="1:4" ht="20.25" x14ac:dyDescent="0.25">
      <c r="A192" s="153"/>
      <c r="B192" s="153"/>
      <c r="C192" s="163"/>
      <c r="D192" s="163"/>
    </row>
    <row r="193" spans="1:4" ht="20.25" x14ac:dyDescent="0.25">
      <c r="A193" s="153"/>
      <c r="B193" s="153"/>
      <c r="C193" s="163"/>
      <c r="D193" s="163"/>
    </row>
    <row r="194" spans="1:4" ht="20.25" x14ac:dyDescent="0.25">
      <c r="A194" s="153"/>
      <c r="B194" s="153"/>
      <c r="C194" s="163"/>
      <c r="D194" s="163"/>
    </row>
    <row r="195" spans="1:4" ht="20.25" x14ac:dyDescent="0.25">
      <c r="A195" s="153"/>
      <c r="B195" s="153"/>
      <c r="C195" s="163"/>
      <c r="D195" s="163"/>
    </row>
    <row r="196" spans="1:4" ht="20.25" x14ac:dyDescent="0.25">
      <c r="A196" s="153"/>
      <c r="B196" s="153"/>
      <c r="C196" s="163"/>
      <c r="D196" s="163"/>
    </row>
    <row r="197" spans="1:4" ht="20.25" x14ac:dyDescent="0.25">
      <c r="A197" s="153"/>
      <c r="B197" s="153"/>
      <c r="C197" s="163"/>
      <c r="D197" s="163"/>
    </row>
    <row r="198" spans="1:4" ht="20.25" x14ac:dyDescent="0.25">
      <c r="A198" s="153"/>
      <c r="B198" s="153"/>
      <c r="C198" s="163"/>
      <c r="D198" s="163"/>
    </row>
    <row r="199" spans="1:4" ht="20.25" x14ac:dyDescent="0.25">
      <c r="A199" s="153"/>
      <c r="B199" s="153"/>
      <c r="C199" s="163"/>
      <c r="D199" s="163"/>
    </row>
    <row r="200" spans="1:4" ht="20.25" x14ac:dyDescent="0.25">
      <c r="A200" s="153"/>
      <c r="B200" s="153"/>
      <c r="C200" s="163"/>
      <c r="D200" s="163"/>
    </row>
    <row r="201" spans="1:4" ht="20.25" x14ac:dyDescent="0.25">
      <c r="A201" s="153"/>
      <c r="B201" s="153"/>
      <c r="C201" s="163"/>
      <c r="D201" s="163"/>
    </row>
    <row r="202" spans="1:4" ht="20.25" x14ac:dyDescent="0.25">
      <c r="A202" s="153"/>
      <c r="B202" s="153"/>
      <c r="C202" s="163"/>
      <c r="D202" s="163"/>
    </row>
    <row r="203" spans="1:4" ht="20.25" x14ac:dyDescent="0.25">
      <c r="A203" s="153"/>
      <c r="B203" s="153"/>
      <c r="C203" s="163"/>
      <c r="D203" s="163"/>
    </row>
    <row r="204" spans="1:4" ht="20.25" x14ac:dyDescent="0.25">
      <c r="A204" s="153"/>
      <c r="B204" s="153"/>
      <c r="C204" s="163"/>
      <c r="D204" s="163"/>
    </row>
    <row r="205" spans="1:4" ht="20.25" x14ac:dyDescent="0.25">
      <c r="A205" s="153"/>
      <c r="B205" s="153"/>
      <c r="C205" s="163"/>
      <c r="D205" s="163"/>
    </row>
    <row r="206" spans="1:4" ht="20.25" x14ac:dyDescent="0.25">
      <c r="A206" s="153"/>
      <c r="B206" s="153"/>
      <c r="C206" s="163"/>
      <c r="D206" s="163"/>
    </row>
    <row r="207" spans="1:4" ht="20.25" x14ac:dyDescent="0.25">
      <c r="A207" s="153"/>
      <c r="B207" s="153"/>
      <c r="C207" s="163"/>
      <c r="D207" s="163"/>
    </row>
    <row r="208" spans="1:4" x14ac:dyDescent="0.25">
      <c r="A208" s="153"/>
      <c r="B208" s="153"/>
      <c r="C208" s="153"/>
      <c r="D208" s="153"/>
    </row>
    <row r="209" spans="1:8" ht="20.25" x14ac:dyDescent="0.25">
      <c r="A209" s="153"/>
      <c r="B209" s="165" t="s">
        <v>432</v>
      </c>
      <c r="C209" s="165" t="s">
        <v>433</v>
      </c>
      <c r="D209" s="153" t="s">
        <v>432</v>
      </c>
      <c r="E209" s="153" t="s">
        <v>433</v>
      </c>
    </row>
    <row r="210" spans="1:8" ht="20.25" x14ac:dyDescent="0.3">
      <c r="A210" s="153"/>
      <c r="B210" s="166" t="s">
        <v>434</v>
      </c>
      <c r="C210" s="166" t="s">
        <v>435</v>
      </c>
      <c r="D210" t="s">
        <v>434</v>
      </c>
      <c r="F210" t="str">
        <f t="shared" ref="F210:F221" si="0">IF(NOT(ISBLANK(D210)),D210,IF(NOT(ISBLANK(E210)),"     "&amp;E210,FALSE))</f>
        <v>Afectación Económica o presupuestal</v>
      </c>
      <c r="G210" t="s">
        <v>434</v>
      </c>
      <c r="H210" t="str">
        <f ca="1">IF(NOT(ISERROR(MATCH(G210,ANCHORARRAY(B221),0))),F223&amp;"Por favor no seleccionar los criterios de impacto",G210)</f>
        <v>Afectación Económica o presupuestal</v>
      </c>
    </row>
    <row r="211" spans="1:8" ht="20.25" x14ac:dyDescent="0.3">
      <c r="A211" s="153"/>
      <c r="B211" s="166" t="s">
        <v>434</v>
      </c>
      <c r="C211" s="166" t="s">
        <v>409</v>
      </c>
      <c r="E211" t="s">
        <v>435</v>
      </c>
      <c r="F211" t="str">
        <f t="shared" si="0"/>
        <v xml:space="preserve">     Afectación menor a 10 SMLMV .</v>
      </c>
    </row>
    <row r="212" spans="1:8" ht="20.25" x14ac:dyDescent="0.3">
      <c r="A212" s="153"/>
      <c r="B212" s="166" t="s">
        <v>434</v>
      </c>
      <c r="C212" s="166" t="s">
        <v>412</v>
      </c>
      <c r="E212" t="s">
        <v>409</v>
      </c>
      <c r="F212" t="str">
        <f t="shared" si="0"/>
        <v xml:space="preserve">     Entre 10 y 50 SMLMV </v>
      </c>
    </row>
    <row r="213" spans="1:8" ht="20.25" x14ac:dyDescent="0.3">
      <c r="A213" s="153"/>
      <c r="B213" s="166" t="s">
        <v>434</v>
      </c>
      <c r="C213" s="166" t="s">
        <v>416</v>
      </c>
      <c r="E213" t="s">
        <v>412</v>
      </c>
      <c r="F213" t="str">
        <f t="shared" si="0"/>
        <v xml:space="preserve">     Entre 50 y 100 SMLMV </v>
      </c>
    </row>
    <row r="214" spans="1:8" ht="20.25" x14ac:dyDescent="0.3">
      <c r="A214" s="153"/>
      <c r="B214" s="166" t="s">
        <v>434</v>
      </c>
      <c r="C214" s="166" t="s">
        <v>420</v>
      </c>
      <c r="E214" t="s">
        <v>416</v>
      </c>
      <c r="F214" t="str">
        <f t="shared" si="0"/>
        <v xml:space="preserve">     Entre 100 y 500 SMLMV </v>
      </c>
    </row>
    <row r="215" spans="1:8" ht="20.25" x14ac:dyDescent="0.3">
      <c r="A215" s="153"/>
      <c r="B215" s="166" t="s">
        <v>402</v>
      </c>
      <c r="C215" s="166" t="s">
        <v>406</v>
      </c>
      <c r="E215" t="s">
        <v>420</v>
      </c>
      <c r="F215" t="str">
        <f t="shared" si="0"/>
        <v xml:space="preserve">     Mayor a 500 SMLMV </v>
      </c>
    </row>
    <row r="216" spans="1:8" ht="20.25" x14ac:dyDescent="0.3">
      <c r="A216" s="153"/>
      <c r="B216" s="166" t="s">
        <v>402</v>
      </c>
      <c r="C216" s="166" t="s">
        <v>410</v>
      </c>
      <c r="D216" t="s">
        <v>402</v>
      </c>
      <c r="F216" t="str">
        <f t="shared" si="0"/>
        <v>Pérdida Reputacional</v>
      </c>
    </row>
    <row r="217" spans="1:8" ht="20.25" x14ac:dyDescent="0.3">
      <c r="A217" s="153"/>
      <c r="B217" s="166" t="s">
        <v>402</v>
      </c>
      <c r="C217" s="166" t="s">
        <v>413</v>
      </c>
      <c r="E217" t="s">
        <v>406</v>
      </c>
      <c r="F217" t="str">
        <f t="shared" si="0"/>
        <v xml:space="preserve">     El riesgo afecta la imagen de alguna área de la organización</v>
      </c>
    </row>
    <row r="218" spans="1:8" ht="20.25" x14ac:dyDescent="0.3">
      <c r="A218" s="153"/>
      <c r="B218" s="166" t="s">
        <v>402</v>
      </c>
      <c r="C218" s="166" t="s">
        <v>417</v>
      </c>
      <c r="E218" t="s">
        <v>410</v>
      </c>
      <c r="F218" t="str">
        <f t="shared" si="0"/>
        <v xml:space="preserve">     El riesgo afecta la imagen de la entidad internamente, de conocimiento general, nivel interno, de junta dircetiva y accionistas y/o de provedores</v>
      </c>
    </row>
    <row r="219" spans="1:8" ht="20.25" x14ac:dyDescent="0.3">
      <c r="A219" s="153"/>
      <c r="B219" s="166" t="s">
        <v>402</v>
      </c>
      <c r="C219" s="166" t="s">
        <v>421</v>
      </c>
      <c r="E219" t="s">
        <v>413</v>
      </c>
      <c r="F219" t="str">
        <f t="shared" si="0"/>
        <v xml:space="preserve">     El riesgo afecta la imagen de la entidad con algunos usuarios de relevancia frente al logro de los objetivos</v>
      </c>
    </row>
    <row r="220" spans="1:8" x14ac:dyDescent="0.25">
      <c r="A220" s="153"/>
      <c r="B220" s="167"/>
      <c r="C220" s="167"/>
      <c r="E220" t="s">
        <v>436</v>
      </c>
      <c r="F220" t="str">
        <f t="shared" si="0"/>
        <v xml:space="preserve">     El riesgo afecta la imagen de la entidad con efecto publicitario sostenido a nivel de sector administrativo, nivel departamental o municipal</v>
      </c>
    </row>
    <row r="221" spans="1:8" x14ac:dyDescent="0.25">
      <c r="A221" s="153"/>
      <c r="B221" s="167" t="str">
        <f ca="1">IFERROR(__xludf.DUMMYFUNCTION("ARRAY_CONSTRAIN(ARRAYFORMULA(UNIQUE('Tabla Impacto'!$B$209:$B$219)), 3, 1)"),"Criterios")</f>
        <v>Criterios</v>
      </c>
      <c r="C221" s="167"/>
      <c r="E221" t="s">
        <v>421</v>
      </c>
      <c r="F221" t="str">
        <f t="shared" si="0"/>
        <v xml:space="preserve">     El riesgo afecta la imagen de la entidad a nivel nacional, con efecto publicitarios sostenible a nivel país</v>
      </c>
    </row>
    <row r="222" spans="1:8" x14ac:dyDescent="0.25">
      <c r="A222" s="153"/>
      <c r="B222" s="167" t="str">
        <f ca="1">IFERROR(__xludf.DUMMYFUNCTION("""COMPUTED_VALUE"""),"Afectación Económica o presupuestal")</f>
        <v>Afectación Económica o presupuestal</v>
      </c>
      <c r="C222" s="167"/>
    </row>
    <row r="223" spans="1:8" x14ac:dyDescent="0.25">
      <c r="B223" s="167" t="str">
        <f ca="1">IFERROR(__xludf.DUMMYFUNCTION("""COMPUTED_VALUE"""),"Pérdida Reputacional")</f>
        <v>Pérdida Reputacional</v>
      </c>
      <c r="C223" s="167"/>
      <c r="F223" s="16" t="s">
        <v>437</v>
      </c>
    </row>
    <row r="224" spans="1:8" x14ac:dyDescent="0.25">
      <c r="B224" s="153"/>
      <c r="C224" s="153"/>
      <c r="F224" s="16" t="s">
        <v>438</v>
      </c>
    </row>
    <row r="225" spans="2:4" x14ac:dyDescent="0.25">
      <c r="B225" s="153"/>
      <c r="C225" s="153"/>
    </row>
    <row r="226" spans="2:4" x14ac:dyDescent="0.25">
      <c r="B226" s="153"/>
      <c r="C226" s="153"/>
    </row>
    <row r="227" spans="2:4" x14ac:dyDescent="0.25">
      <c r="B227" s="153"/>
      <c r="C227" s="153"/>
      <c r="D227" s="153"/>
    </row>
    <row r="228" spans="2:4" x14ac:dyDescent="0.25">
      <c r="B228" s="153"/>
      <c r="C228" s="153"/>
      <c r="D228" s="153"/>
    </row>
    <row r="229" spans="2:4" x14ac:dyDescent="0.25">
      <c r="B229" s="153"/>
      <c r="C229" s="153"/>
      <c r="D229" s="153"/>
    </row>
    <row r="230" spans="2:4" x14ac:dyDescent="0.25">
      <c r="B230" s="153"/>
      <c r="C230" s="153"/>
      <c r="D230" s="153"/>
    </row>
    <row r="231" spans="2:4" x14ac:dyDescent="0.25">
      <c r="B231" s="153"/>
      <c r="C231" s="153"/>
      <c r="D231" s="153"/>
    </row>
    <row r="232" spans="2:4" x14ac:dyDescent="0.25">
      <c r="B232" s="153"/>
      <c r="C232" s="153"/>
      <c r="D232" s="153"/>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1"/>
    <col min="3" max="3" width="17" style="61" customWidth="1"/>
    <col min="4" max="4" width="14.28515625" style="61"/>
    <col min="5" max="5" width="46" style="61" customWidth="1"/>
    <col min="6" max="16384" width="14.28515625" style="61"/>
  </cols>
  <sheetData>
    <row r="1" spans="2:6" ht="24" customHeight="1" thickBot="1" x14ac:dyDescent="0.25">
      <c r="B1" s="514" t="s">
        <v>439</v>
      </c>
      <c r="C1" s="515"/>
      <c r="D1" s="515"/>
      <c r="E1" s="515"/>
      <c r="F1" s="516"/>
    </row>
    <row r="2" spans="2:6" ht="16.5" thickBot="1" x14ac:dyDescent="0.3">
      <c r="B2" s="62"/>
      <c r="C2" s="62"/>
      <c r="D2" s="62"/>
      <c r="E2" s="62"/>
      <c r="F2" s="62"/>
    </row>
    <row r="3" spans="2:6" ht="16.5" thickBot="1" x14ac:dyDescent="0.25">
      <c r="B3" s="518" t="s">
        <v>440</v>
      </c>
      <c r="C3" s="519"/>
      <c r="D3" s="519"/>
      <c r="E3" s="74" t="s">
        <v>441</v>
      </c>
      <c r="F3" s="75" t="s">
        <v>442</v>
      </c>
    </row>
    <row r="4" spans="2:6" ht="31.5" x14ac:dyDescent="0.2">
      <c r="B4" s="520" t="s">
        <v>443</v>
      </c>
      <c r="C4" s="522" t="s">
        <v>70</v>
      </c>
      <c r="D4" s="63" t="s">
        <v>315</v>
      </c>
      <c r="E4" s="64" t="s">
        <v>444</v>
      </c>
      <c r="F4" s="65">
        <v>0.25</v>
      </c>
    </row>
    <row r="5" spans="2:6" ht="47.25" x14ac:dyDescent="0.2">
      <c r="B5" s="521"/>
      <c r="C5" s="523"/>
      <c r="D5" s="66" t="s">
        <v>194</v>
      </c>
      <c r="E5" s="67" t="s">
        <v>445</v>
      </c>
      <c r="F5" s="68">
        <v>0.15</v>
      </c>
    </row>
    <row r="6" spans="2:6" ht="47.25" x14ac:dyDescent="0.2">
      <c r="B6" s="521"/>
      <c r="C6" s="523"/>
      <c r="D6" s="66" t="s">
        <v>446</v>
      </c>
      <c r="E6" s="67" t="s">
        <v>447</v>
      </c>
      <c r="F6" s="68">
        <v>0.1</v>
      </c>
    </row>
    <row r="7" spans="2:6" ht="63" x14ac:dyDescent="0.2">
      <c r="B7" s="521"/>
      <c r="C7" s="523" t="s">
        <v>180</v>
      </c>
      <c r="D7" s="66" t="s">
        <v>448</v>
      </c>
      <c r="E7" s="67" t="s">
        <v>449</v>
      </c>
      <c r="F7" s="68">
        <v>0.25</v>
      </c>
    </row>
    <row r="8" spans="2:6" ht="31.5" x14ac:dyDescent="0.2">
      <c r="B8" s="521"/>
      <c r="C8" s="523"/>
      <c r="D8" s="66" t="s">
        <v>195</v>
      </c>
      <c r="E8" s="67" t="s">
        <v>450</v>
      </c>
      <c r="F8" s="68">
        <v>0.15</v>
      </c>
    </row>
    <row r="9" spans="2:6" ht="47.25" x14ac:dyDescent="0.2">
      <c r="B9" s="521" t="s">
        <v>451</v>
      </c>
      <c r="C9" s="523" t="s">
        <v>182</v>
      </c>
      <c r="D9" s="66" t="s">
        <v>196</v>
      </c>
      <c r="E9" s="67" t="s">
        <v>452</v>
      </c>
      <c r="F9" s="69" t="s">
        <v>453</v>
      </c>
    </row>
    <row r="10" spans="2:6" ht="63" x14ac:dyDescent="0.2">
      <c r="B10" s="521"/>
      <c r="C10" s="523"/>
      <c r="D10" s="66" t="s">
        <v>454</v>
      </c>
      <c r="E10" s="67" t="s">
        <v>455</v>
      </c>
      <c r="F10" s="69" t="s">
        <v>453</v>
      </c>
    </row>
    <row r="11" spans="2:6" ht="47.25" x14ac:dyDescent="0.2">
      <c r="B11" s="521"/>
      <c r="C11" s="523" t="s">
        <v>183</v>
      </c>
      <c r="D11" s="66" t="s">
        <v>316</v>
      </c>
      <c r="E11" s="67" t="s">
        <v>456</v>
      </c>
      <c r="F11" s="69" t="s">
        <v>453</v>
      </c>
    </row>
    <row r="12" spans="2:6" ht="47.25" x14ac:dyDescent="0.2">
      <c r="B12" s="521"/>
      <c r="C12" s="523"/>
      <c r="D12" s="66" t="s">
        <v>197</v>
      </c>
      <c r="E12" s="67" t="s">
        <v>457</v>
      </c>
      <c r="F12" s="69" t="s">
        <v>453</v>
      </c>
    </row>
    <row r="13" spans="2:6" ht="31.5" x14ac:dyDescent="0.2">
      <c r="B13" s="521"/>
      <c r="C13" s="523" t="s">
        <v>165</v>
      </c>
      <c r="D13" s="66" t="s">
        <v>458</v>
      </c>
      <c r="E13" s="67" t="s">
        <v>459</v>
      </c>
      <c r="F13" s="69" t="s">
        <v>453</v>
      </c>
    </row>
    <row r="14" spans="2:6" ht="32.25" thickBot="1" x14ac:dyDescent="0.25">
      <c r="B14" s="524"/>
      <c r="C14" s="525"/>
      <c r="D14" s="70" t="s">
        <v>460</v>
      </c>
      <c r="E14" s="71" t="s">
        <v>461</v>
      </c>
      <c r="F14" s="72" t="s">
        <v>453</v>
      </c>
    </row>
    <row r="15" spans="2:6" ht="49.5" customHeight="1" x14ac:dyDescent="0.2">
      <c r="B15" s="517" t="s">
        <v>462</v>
      </c>
      <c r="C15" s="517"/>
      <c r="D15" s="517"/>
      <c r="E15" s="517"/>
      <c r="F15" s="517"/>
    </row>
    <row r="16" spans="2:6" ht="27" customHeight="1" x14ac:dyDescent="0.25">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4" customWidth="1"/>
    <col min="2" max="2" width="155.5703125" style="104" customWidth="1"/>
    <col min="3" max="16384" width="11.42578125" style="104"/>
  </cols>
  <sheetData>
    <row r="1" spans="1:2" ht="17.25" thickBot="1" x14ac:dyDescent="0.35">
      <c r="A1" s="102" t="s">
        <v>463</v>
      </c>
      <c r="B1" s="103" t="s">
        <v>464</v>
      </c>
    </row>
    <row r="2" spans="1:2" ht="41.25" customHeight="1" x14ac:dyDescent="0.3">
      <c r="A2" s="105" t="s">
        <v>308</v>
      </c>
      <c r="B2" s="106" t="s">
        <v>465</v>
      </c>
    </row>
    <row r="3" spans="1:2" x14ac:dyDescent="0.3">
      <c r="A3" s="107" t="s">
        <v>466</v>
      </c>
      <c r="B3" s="108" t="s">
        <v>467</v>
      </c>
    </row>
    <row r="4" spans="1:2" x14ac:dyDescent="0.3">
      <c r="A4" s="107" t="s">
        <v>468</v>
      </c>
      <c r="B4" s="109" t="s">
        <v>469</v>
      </c>
    </row>
    <row r="5" spans="1:2" ht="31.5" customHeight="1" x14ac:dyDescent="0.3">
      <c r="A5" s="107" t="s">
        <v>470</v>
      </c>
      <c r="B5" s="108" t="s">
        <v>471</v>
      </c>
    </row>
    <row r="6" spans="1:2" ht="25.5" x14ac:dyDescent="0.3">
      <c r="A6" s="107" t="s">
        <v>472</v>
      </c>
      <c r="B6" s="108" t="s">
        <v>473</v>
      </c>
    </row>
    <row r="7" spans="1:2" ht="33.75" customHeight="1" x14ac:dyDescent="0.3">
      <c r="A7" s="107" t="s">
        <v>474</v>
      </c>
      <c r="B7" s="108" t="s">
        <v>475</v>
      </c>
    </row>
    <row r="8" spans="1:2" ht="25.5" x14ac:dyDescent="0.3">
      <c r="A8" s="107" t="s">
        <v>476</v>
      </c>
      <c r="B8" s="108" t="s">
        <v>477</v>
      </c>
    </row>
    <row r="9" spans="1:2" ht="17.25" thickBot="1" x14ac:dyDescent="0.35">
      <c r="A9" s="110" t="s">
        <v>478</v>
      </c>
      <c r="B9" s="111" t="s">
        <v>479</v>
      </c>
    </row>
    <row r="10" spans="1:2" ht="17.25" thickBot="1" x14ac:dyDescent="0.35"/>
    <row r="11" spans="1:2" x14ac:dyDescent="0.3">
      <c r="A11" s="529" t="s">
        <v>480</v>
      </c>
      <c r="B11" s="530"/>
    </row>
    <row r="12" spans="1:2" ht="17.25" thickBot="1" x14ac:dyDescent="0.35">
      <c r="A12" s="112" t="s">
        <v>481</v>
      </c>
      <c r="B12" s="113" t="s">
        <v>482</v>
      </c>
    </row>
    <row r="13" spans="1:2" x14ac:dyDescent="0.3">
      <c r="A13" s="531" t="s">
        <v>483</v>
      </c>
      <c r="B13" s="114" t="s">
        <v>484</v>
      </c>
    </row>
    <row r="14" spans="1:2" ht="17.25" thickBot="1" x14ac:dyDescent="0.35">
      <c r="A14" s="532"/>
      <c r="B14" s="115" t="s">
        <v>349</v>
      </c>
    </row>
    <row r="15" spans="1:2" x14ac:dyDescent="0.3">
      <c r="A15" s="533" t="s">
        <v>485</v>
      </c>
      <c r="B15" s="114" t="s">
        <v>310</v>
      </c>
    </row>
    <row r="16" spans="1:2" ht="17.25" thickBot="1" x14ac:dyDescent="0.35">
      <c r="A16" s="534"/>
      <c r="B16" s="115" t="s">
        <v>486</v>
      </c>
    </row>
    <row r="17" spans="1:2" x14ac:dyDescent="0.3">
      <c r="A17" s="526" t="s">
        <v>487</v>
      </c>
      <c r="B17" s="114" t="s">
        <v>488</v>
      </c>
    </row>
    <row r="18" spans="1:2" x14ac:dyDescent="0.3">
      <c r="A18" s="527"/>
      <c r="B18" s="116" t="s">
        <v>489</v>
      </c>
    </row>
    <row r="19" spans="1:2" ht="17.25" thickBot="1" x14ac:dyDescent="0.35">
      <c r="A19" s="528"/>
      <c r="B19" s="115" t="s">
        <v>337</v>
      </c>
    </row>
    <row r="20" spans="1:2" x14ac:dyDescent="0.3">
      <c r="A20" s="533" t="s">
        <v>490</v>
      </c>
      <c r="B20" s="114" t="s">
        <v>350</v>
      </c>
    </row>
    <row r="21" spans="1:2" x14ac:dyDescent="0.3">
      <c r="A21" s="535"/>
      <c r="B21" s="116" t="s">
        <v>491</v>
      </c>
    </row>
    <row r="22" spans="1:2" x14ac:dyDescent="0.3">
      <c r="A22" s="535"/>
      <c r="B22" s="116" t="s">
        <v>492</v>
      </c>
    </row>
    <row r="23" spans="1:2" x14ac:dyDescent="0.3">
      <c r="A23" s="535"/>
      <c r="B23" s="116" t="s">
        <v>493</v>
      </c>
    </row>
    <row r="24" spans="1:2" x14ac:dyDescent="0.3">
      <c r="A24" s="535"/>
      <c r="B24" s="116" t="s">
        <v>494</v>
      </c>
    </row>
    <row r="25" spans="1:2" x14ac:dyDescent="0.3">
      <c r="A25" s="535"/>
      <c r="B25" s="116" t="s">
        <v>495</v>
      </c>
    </row>
    <row r="26" spans="1:2" x14ac:dyDescent="0.3">
      <c r="A26" s="535"/>
      <c r="B26" s="116" t="s">
        <v>347</v>
      </c>
    </row>
    <row r="27" spans="1:2" x14ac:dyDescent="0.3">
      <c r="A27" s="535"/>
      <c r="B27" s="116" t="s">
        <v>496</v>
      </c>
    </row>
    <row r="28" spans="1:2" x14ac:dyDescent="0.3">
      <c r="A28" s="535"/>
      <c r="B28" s="116" t="s">
        <v>497</v>
      </c>
    </row>
    <row r="29" spans="1:2" x14ac:dyDescent="0.3">
      <c r="A29" s="535"/>
      <c r="B29" s="116" t="s">
        <v>498</v>
      </c>
    </row>
    <row r="30" spans="1:2" ht="17.25" thickBot="1" x14ac:dyDescent="0.35">
      <c r="A30" s="534"/>
      <c r="B30" s="115" t="s">
        <v>499</v>
      </c>
    </row>
    <row r="31" spans="1:2" x14ac:dyDescent="0.3">
      <c r="A31" s="526" t="s">
        <v>500</v>
      </c>
      <c r="B31" s="114" t="s">
        <v>501</v>
      </c>
    </row>
    <row r="32" spans="1:2" x14ac:dyDescent="0.3">
      <c r="A32" s="527"/>
      <c r="B32" s="116" t="s">
        <v>502</v>
      </c>
    </row>
    <row r="33" spans="1:2" x14ac:dyDescent="0.3">
      <c r="A33" s="527"/>
      <c r="B33" s="116" t="s">
        <v>503</v>
      </c>
    </row>
    <row r="34" spans="1:2" x14ac:dyDescent="0.3">
      <c r="A34" s="527"/>
      <c r="B34" s="116" t="s">
        <v>504</v>
      </c>
    </row>
    <row r="35" spans="1:2" x14ac:dyDescent="0.3">
      <c r="A35" s="527"/>
      <c r="B35" s="116" t="s">
        <v>505</v>
      </c>
    </row>
    <row r="36" spans="1:2" x14ac:dyDescent="0.3">
      <c r="A36" s="527"/>
      <c r="B36" s="116" t="s">
        <v>506</v>
      </c>
    </row>
    <row r="37" spans="1:2" x14ac:dyDescent="0.3">
      <c r="A37" s="527"/>
      <c r="B37" s="116" t="s">
        <v>507</v>
      </c>
    </row>
    <row r="38" spans="1:2" x14ac:dyDescent="0.3">
      <c r="A38" s="527"/>
      <c r="B38" s="116" t="s">
        <v>508</v>
      </c>
    </row>
    <row r="39" spans="1:2" x14ac:dyDescent="0.3">
      <c r="A39" s="527"/>
      <c r="B39" s="116" t="s">
        <v>509</v>
      </c>
    </row>
    <row r="40" spans="1:2" x14ac:dyDescent="0.3">
      <c r="A40" s="527"/>
      <c r="B40" s="116" t="s">
        <v>510</v>
      </c>
    </row>
    <row r="41" spans="1:2" x14ac:dyDescent="0.3">
      <c r="A41" s="527"/>
      <c r="B41" s="116" t="s">
        <v>511</v>
      </c>
    </row>
    <row r="42" spans="1:2" x14ac:dyDescent="0.3">
      <c r="A42" s="527"/>
      <c r="B42" s="116" t="s">
        <v>512</v>
      </c>
    </row>
    <row r="43" spans="1:2" x14ac:dyDescent="0.3">
      <c r="A43" s="527"/>
      <c r="B43" s="116" t="s">
        <v>513</v>
      </c>
    </row>
    <row r="44" spans="1:2" x14ac:dyDescent="0.3">
      <c r="A44" s="527"/>
      <c r="B44" s="116" t="s">
        <v>514</v>
      </c>
    </row>
    <row r="45" spans="1:2" ht="17.25" thickBot="1" x14ac:dyDescent="0.35">
      <c r="A45" s="528"/>
      <c r="B45" s="115" t="s">
        <v>515</v>
      </c>
    </row>
    <row r="46" spans="1:2" x14ac:dyDescent="0.3">
      <c r="A46" s="526" t="s">
        <v>516</v>
      </c>
      <c r="B46" s="114" t="s">
        <v>517</v>
      </c>
    </row>
    <row r="47" spans="1:2" ht="17.25" thickBot="1" x14ac:dyDescent="0.35">
      <c r="A47" s="528"/>
      <c r="B47" s="115" t="s">
        <v>518</v>
      </c>
    </row>
    <row r="48" spans="1:2" x14ac:dyDescent="0.3">
      <c r="A48" s="531" t="s">
        <v>519</v>
      </c>
      <c r="B48" s="117" t="s">
        <v>520</v>
      </c>
    </row>
    <row r="49" spans="1:2" ht="17.25" thickBot="1" x14ac:dyDescent="0.35">
      <c r="A49" s="532"/>
      <c r="B49" s="118" t="s">
        <v>521</v>
      </c>
    </row>
    <row r="50" spans="1:2" x14ac:dyDescent="0.3">
      <c r="A50" s="536" t="s">
        <v>522</v>
      </c>
      <c r="B50" s="117" t="s">
        <v>523</v>
      </c>
    </row>
    <row r="51" spans="1:2" ht="17.25" thickBot="1" x14ac:dyDescent="0.35">
      <c r="A51" s="537"/>
      <c r="B51" s="118" t="s">
        <v>524</v>
      </c>
    </row>
    <row r="52" spans="1:2" ht="17.25" thickBot="1" x14ac:dyDescent="0.35"/>
    <row r="53" spans="1:2" x14ac:dyDescent="0.3">
      <c r="A53" s="529" t="s">
        <v>525</v>
      </c>
      <c r="B53" s="530"/>
    </row>
    <row r="54" spans="1:2" ht="17.25" thickBot="1" x14ac:dyDescent="0.35">
      <c r="A54" s="112" t="s">
        <v>481</v>
      </c>
      <c r="B54" s="119" t="s">
        <v>526</v>
      </c>
    </row>
    <row r="55" spans="1:2" x14ac:dyDescent="0.3">
      <c r="A55" s="533" t="s">
        <v>79</v>
      </c>
      <c r="B55" s="117" t="s">
        <v>527</v>
      </c>
    </row>
    <row r="56" spans="1:2" x14ac:dyDescent="0.3">
      <c r="A56" s="535"/>
      <c r="B56" s="120" t="s">
        <v>528</v>
      </c>
    </row>
    <row r="57" spans="1:2" x14ac:dyDescent="0.3">
      <c r="A57" s="535"/>
      <c r="B57" s="120" t="s">
        <v>529</v>
      </c>
    </row>
    <row r="58" spans="1:2" x14ac:dyDescent="0.3">
      <c r="A58" s="535"/>
      <c r="B58" s="120" t="s">
        <v>530</v>
      </c>
    </row>
    <row r="59" spans="1:2" x14ac:dyDescent="0.3">
      <c r="A59" s="535"/>
      <c r="B59" s="120" t="s">
        <v>338</v>
      </c>
    </row>
    <row r="60" spans="1:2" x14ac:dyDescent="0.3">
      <c r="A60" s="535"/>
      <c r="B60" s="120" t="s">
        <v>531</v>
      </c>
    </row>
    <row r="61" spans="1:2" x14ac:dyDescent="0.3">
      <c r="A61" s="535"/>
      <c r="B61" s="120" t="s">
        <v>532</v>
      </c>
    </row>
    <row r="62" spans="1:2" x14ac:dyDescent="0.3">
      <c r="A62" s="535"/>
      <c r="B62" s="120" t="s">
        <v>533</v>
      </c>
    </row>
    <row r="63" spans="1:2" x14ac:dyDescent="0.3">
      <c r="A63" s="535"/>
      <c r="B63" s="120" t="s">
        <v>351</v>
      </c>
    </row>
    <row r="64" spans="1:2" x14ac:dyDescent="0.3">
      <c r="A64" s="535"/>
      <c r="B64" s="120" t="s">
        <v>534</v>
      </c>
    </row>
    <row r="65" spans="1:2" x14ac:dyDescent="0.3">
      <c r="A65" s="535"/>
      <c r="B65" s="120" t="s">
        <v>535</v>
      </c>
    </row>
    <row r="66" spans="1:2" x14ac:dyDescent="0.3">
      <c r="A66" s="535"/>
      <c r="B66" s="120" t="s">
        <v>311</v>
      </c>
    </row>
    <row r="67" spans="1:2" x14ac:dyDescent="0.3">
      <c r="A67" s="535"/>
      <c r="B67" s="120" t="s">
        <v>348</v>
      </c>
    </row>
    <row r="68" spans="1:2" ht="17.25" thickBot="1" x14ac:dyDescent="0.35">
      <c r="A68" s="534"/>
      <c r="B68" s="118" t="s">
        <v>536</v>
      </c>
    </row>
    <row r="69" spans="1:2" x14ac:dyDescent="0.3">
      <c r="A69" s="533" t="s">
        <v>537</v>
      </c>
      <c r="B69" s="117" t="s">
        <v>538</v>
      </c>
    </row>
    <row r="70" spans="1:2" x14ac:dyDescent="0.3">
      <c r="A70" s="535"/>
      <c r="B70" s="120" t="s">
        <v>539</v>
      </c>
    </row>
    <row r="71" spans="1:2" x14ac:dyDescent="0.3">
      <c r="A71" s="535"/>
      <c r="B71" s="120" t="s">
        <v>540</v>
      </c>
    </row>
    <row r="72" spans="1:2" x14ac:dyDescent="0.3">
      <c r="A72" s="535"/>
      <c r="B72" s="120" t="s">
        <v>541</v>
      </c>
    </row>
    <row r="73" spans="1:2" x14ac:dyDescent="0.3">
      <c r="A73" s="535"/>
      <c r="B73" s="120" t="s">
        <v>542</v>
      </c>
    </row>
    <row r="74" spans="1:2" x14ac:dyDescent="0.3">
      <c r="A74" s="535"/>
      <c r="B74" s="120" t="s">
        <v>543</v>
      </c>
    </row>
    <row r="75" spans="1:2" x14ac:dyDescent="0.3">
      <c r="A75" s="535"/>
      <c r="B75" s="120" t="s">
        <v>544</v>
      </c>
    </row>
    <row r="76" spans="1:2" x14ac:dyDescent="0.3">
      <c r="A76" s="535"/>
      <c r="B76" s="120" t="s">
        <v>545</v>
      </c>
    </row>
    <row r="77" spans="1:2" x14ac:dyDescent="0.3">
      <c r="A77" s="535"/>
      <c r="B77" s="120" t="s">
        <v>546</v>
      </c>
    </row>
    <row r="78" spans="1:2" x14ac:dyDescent="0.3">
      <c r="A78" s="535"/>
      <c r="B78" s="120" t="s">
        <v>547</v>
      </c>
    </row>
    <row r="79" spans="1:2" x14ac:dyDescent="0.3">
      <c r="A79" s="535"/>
      <c r="B79" s="120" t="s">
        <v>548</v>
      </c>
    </row>
    <row r="80" spans="1:2" x14ac:dyDescent="0.3">
      <c r="A80" s="535"/>
      <c r="B80" s="120" t="s">
        <v>549</v>
      </c>
    </row>
    <row r="81" spans="1:2" x14ac:dyDescent="0.3">
      <c r="A81" s="535"/>
      <c r="B81" s="120" t="s">
        <v>550</v>
      </c>
    </row>
    <row r="82" spans="1:2" x14ac:dyDescent="0.3">
      <c r="A82" s="535"/>
      <c r="B82" s="120" t="s">
        <v>551</v>
      </c>
    </row>
    <row r="83" spans="1:2" x14ac:dyDescent="0.3">
      <c r="A83" s="535"/>
      <c r="B83" s="120" t="s">
        <v>552</v>
      </c>
    </row>
    <row r="84" spans="1:2" ht="17.25" thickBot="1" x14ac:dyDescent="0.35">
      <c r="A84" s="534"/>
      <c r="B84" s="118" t="s">
        <v>553</v>
      </c>
    </row>
    <row r="85" spans="1:2" x14ac:dyDescent="0.3">
      <c r="A85" s="533" t="s">
        <v>554</v>
      </c>
      <c r="B85" s="117" t="s">
        <v>555</v>
      </c>
    </row>
    <row r="86" spans="1:2" x14ac:dyDescent="0.3">
      <c r="A86" s="535"/>
      <c r="B86" s="120" t="s">
        <v>556</v>
      </c>
    </row>
    <row r="87" spans="1:2" x14ac:dyDescent="0.3">
      <c r="A87" s="535"/>
      <c r="B87" s="120" t="s">
        <v>557</v>
      </c>
    </row>
    <row r="88" spans="1:2" x14ac:dyDescent="0.3">
      <c r="A88" s="535"/>
      <c r="B88" s="120" t="s">
        <v>558</v>
      </c>
    </row>
    <row r="89" spans="1:2" x14ac:dyDescent="0.3">
      <c r="A89" s="535"/>
      <c r="B89" s="120" t="s">
        <v>559</v>
      </c>
    </row>
    <row r="90" spans="1:2" ht="16.5" customHeight="1" x14ac:dyDescent="0.3">
      <c r="A90" s="535"/>
      <c r="B90" s="121" t="s">
        <v>560</v>
      </c>
    </row>
    <row r="91" spans="1:2" ht="17.25" thickBot="1" x14ac:dyDescent="0.35">
      <c r="A91" s="534"/>
      <c r="B91" s="118" t="s">
        <v>561</v>
      </c>
    </row>
    <row r="92" spans="1:2" x14ac:dyDescent="0.3">
      <c r="A92" s="533" t="s">
        <v>73</v>
      </c>
      <c r="B92" s="117" t="s">
        <v>562</v>
      </c>
    </row>
    <row r="93" spans="1:2" ht="15" customHeight="1" x14ac:dyDescent="0.3">
      <c r="A93" s="535"/>
      <c r="B93" s="121" t="s">
        <v>563</v>
      </c>
    </row>
    <row r="94" spans="1:2" ht="16.5" customHeight="1" x14ac:dyDescent="0.3">
      <c r="A94" s="535"/>
      <c r="B94" s="121" t="s">
        <v>564</v>
      </c>
    </row>
    <row r="95" spans="1:2" x14ac:dyDescent="0.3">
      <c r="A95" s="535"/>
      <c r="B95" s="120" t="s">
        <v>565</v>
      </c>
    </row>
    <row r="96" spans="1:2" x14ac:dyDescent="0.3">
      <c r="A96" s="535"/>
      <c r="B96" s="120" t="s">
        <v>566</v>
      </c>
    </row>
    <row r="97" spans="1:2" ht="17.25" thickBot="1" x14ac:dyDescent="0.35">
      <c r="A97" s="534"/>
      <c r="B97" s="118" t="s">
        <v>567</v>
      </c>
    </row>
    <row r="98" spans="1:2" x14ac:dyDescent="0.3">
      <c r="A98" s="533" t="s">
        <v>568</v>
      </c>
      <c r="B98" s="122" t="s">
        <v>569</v>
      </c>
    </row>
    <row r="99" spans="1:2" x14ac:dyDescent="0.3">
      <c r="A99" s="535"/>
      <c r="B99" s="120" t="s">
        <v>570</v>
      </c>
    </row>
    <row r="100" spans="1:2" x14ac:dyDescent="0.3">
      <c r="A100" s="535"/>
      <c r="B100" s="120" t="s">
        <v>571</v>
      </c>
    </row>
    <row r="101" spans="1:2" x14ac:dyDescent="0.3">
      <c r="A101" s="535"/>
      <c r="B101" s="120" t="s">
        <v>572</v>
      </c>
    </row>
    <row r="102" spans="1:2" x14ac:dyDescent="0.3">
      <c r="A102" s="535"/>
      <c r="B102" s="120" t="s">
        <v>573</v>
      </c>
    </row>
    <row r="103" spans="1:2" ht="17.25" thickBot="1" x14ac:dyDescent="0.35">
      <c r="A103" s="534"/>
      <c r="B103" s="123" t="s">
        <v>574</v>
      </c>
    </row>
    <row r="104" spans="1:2" x14ac:dyDescent="0.3">
      <c r="A104" s="533" t="s">
        <v>575</v>
      </c>
      <c r="B104" s="122" t="s">
        <v>576</v>
      </c>
    </row>
    <row r="105" spans="1:2" x14ac:dyDescent="0.3">
      <c r="A105" s="535"/>
      <c r="B105" s="120" t="s">
        <v>577</v>
      </c>
    </row>
    <row r="106" spans="1:2" x14ac:dyDescent="0.3">
      <c r="A106" s="535"/>
      <c r="B106" s="120" t="s">
        <v>578</v>
      </c>
    </row>
    <row r="107" spans="1:2" x14ac:dyDescent="0.3">
      <c r="A107" s="535"/>
      <c r="B107" s="120" t="s">
        <v>579</v>
      </c>
    </row>
    <row r="108" spans="1:2" x14ac:dyDescent="0.3">
      <c r="A108" s="535"/>
      <c r="B108" s="120" t="s">
        <v>580</v>
      </c>
    </row>
    <row r="109" spans="1:2" ht="17.25" thickBot="1" x14ac:dyDescent="0.35">
      <c r="A109" s="534"/>
      <c r="B109" s="123" t="s">
        <v>581</v>
      </c>
    </row>
    <row r="110" spans="1:2" ht="17.25" thickBot="1" x14ac:dyDescent="0.35">
      <c r="A110" s="124" t="s">
        <v>582</v>
      </c>
      <c r="B110" s="125" t="s">
        <v>583</v>
      </c>
    </row>
    <row r="111" spans="1:2" ht="15" customHeight="1" x14ac:dyDescent="0.3"/>
    <row r="112" spans="1:2" x14ac:dyDescent="0.3">
      <c r="A112" s="126" t="s">
        <v>584</v>
      </c>
    </row>
    <row r="113" spans="1:1" x14ac:dyDescent="0.3">
      <c r="A113" s="127" t="s">
        <v>312</v>
      </c>
    </row>
    <row r="114" spans="1:1" x14ac:dyDescent="0.3">
      <c r="A114" s="127" t="s">
        <v>585</v>
      </c>
    </row>
    <row r="115" spans="1:1" x14ac:dyDescent="0.3">
      <c r="A115" s="127" t="s">
        <v>586</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587</v>
      </c>
      <c r="E2" t="s">
        <v>309</v>
      </c>
    </row>
    <row r="3" spans="2:5" x14ac:dyDescent="0.25">
      <c r="B3" t="s">
        <v>588</v>
      </c>
      <c r="E3" t="s">
        <v>589</v>
      </c>
    </row>
    <row r="4" spans="2:5" x14ac:dyDescent="0.25">
      <c r="B4" t="s">
        <v>590</v>
      </c>
      <c r="E4" t="s">
        <v>187</v>
      </c>
    </row>
    <row r="5" spans="2:5" x14ac:dyDescent="0.25">
      <c r="B5" t="s">
        <v>199</v>
      </c>
    </row>
    <row r="8" spans="2:5" x14ac:dyDescent="0.25">
      <c r="B8" t="s">
        <v>591</v>
      </c>
    </row>
    <row r="9" spans="2:5" x14ac:dyDescent="0.25">
      <c r="B9" t="s">
        <v>592</v>
      </c>
    </row>
    <row r="10" spans="2:5" x14ac:dyDescent="0.25">
      <c r="B10" t="s">
        <v>593</v>
      </c>
    </row>
    <row r="13" spans="2:5" x14ac:dyDescent="0.25">
      <c r="B13" t="s">
        <v>594</v>
      </c>
    </row>
    <row r="14" spans="2:5" x14ac:dyDescent="0.25">
      <c r="B14" t="s">
        <v>190</v>
      </c>
    </row>
    <row r="15" spans="2:5" x14ac:dyDescent="0.25">
      <c r="B15" t="s">
        <v>595</v>
      </c>
    </row>
    <row r="16" spans="2:5" x14ac:dyDescent="0.25">
      <c r="B16" t="s">
        <v>596</v>
      </c>
    </row>
    <row r="17" spans="2:2" x14ac:dyDescent="0.25">
      <c r="B17" t="s">
        <v>597</v>
      </c>
    </row>
    <row r="20" spans="2:2" x14ac:dyDescent="0.25">
      <c r="B20" t="s">
        <v>593</v>
      </c>
    </row>
    <row r="21" spans="2:2" x14ac:dyDescent="0.25">
      <c r="B21" t="s">
        <v>598</v>
      </c>
    </row>
    <row r="22" spans="2:2" x14ac:dyDescent="0.25">
      <c r="B22" t="s">
        <v>599</v>
      </c>
    </row>
    <row r="24" spans="2:2" x14ac:dyDescent="0.25">
      <c r="B24" t="s">
        <v>600</v>
      </c>
    </row>
    <row r="25" spans="2:2" x14ac:dyDescent="0.25">
      <c r="B25" t="s">
        <v>256</v>
      </c>
    </row>
    <row r="26" spans="2:2" x14ac:dyDescent="0.25">
      <c r="B26" t="s">
        <v>601</v>
      </c>
    </row>
    <row r="27" spans="2:2" x14ac:dyDescent="0.25">
      <c r="B27" t="s">
        <v>602</v>
      </c>
    </row>
    <row r="28" spans="2:2" x14ac:dyDescent="0.25">
      <c r="B28" t="s">
        <v>193</v>
      </c>
    </row>
    <row r="29" spans="2:2" x14ac:dyDescent="0.25">
      <c r="B29" t="s">
        <v>603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3" customWidth="1"/>
    <col min="2" max="16384" width="11.42578125" style="3"/>
  </cols>
  <sheetData>
    <row r="3" spans="1:1" x14ac:dyDescent="0.2">
      <c r="A3" s="4" t="s">
        <v>315</v>
      </c>
    </row>
    <row r="4" spans="1:1" x14ac:dyDescent="0.2">
      <c r="A4" s="4" t="s">
        <v>194</v>
      </c>
    </row>
    <row r="5" spans="1:1" x14ac:dyDescent="0.2">
      <c r="A5" s="4" t="s">
        <v>446</v>
      </c>
    </row>
    <row r="6" spans="1:1" x14ac:dyDescent="0.2">
      <c r="A6" s="4" t="s">
        <v>448</v>
      </c>
    </row>
    <row r="7" spans="1:1" x14ac:dyDescent="0.2">
      <c r="A7" s="4" t="s">
        <v>195</v>
      </c>
    </row>
    <row r="8" spans="1:1" x14ac:dyDescent="0.2">
      <c r="A8" s="4" t="s">
        <v>196</v>
      </c>
    </row>
    <row r="9" spans="1:1" x14ac:dyDescent="0.2">
      <c r="A9" s="4" t="s">
        <v>454</v>
      </c>
    </row>
    <row r="10" spans="1:1" x14ac:dyDescent="0.2">
      <c r="A10" s="4" t="s">
        <v>316</v>
      </c>
    </row>
    <row r="11" spans="1:1" x14ac:dyDescent="0.2">
      <c r="A11" s="4" t="s">
        <v>197</v>
      </c>
    </row>
    <row r="12" spans="1:1" x14ac:dyDescent="0.2">
      <c r="A12" s="4" t="s">
        <v>198</v>
      </c>
    </row>
    <row r="13" spans="1:1" x14ac:dyDescent="0.2">
      <c r="A13" s="4" t="s">
        <v>604</v>
      </c>
    </row>
    <row r="14" spans="1:1" x14ac:dyDescent="0.2">
      <c r="A14" s="4"/>
    </row>
    <row r="16" spans="1:1" x14ac:dyDescent="0.2">
      <c r="A16" s="4" t="s">
        <v>261</v>
      </c>
    </row>
    <row r="17" spans="1:2" x14ac:dyDescent="0.2">
      <c r="A17" s="4" t="s">
        <v>587</v>
      </c>
    </row>
    <row r="18" spans="1:2" x14ac:dyDescent="0.2">
      <c r="A18" s="4" t="s">
        <v>588</v>
      </c>
    </row>
    <row r="20" spans="1:2" x14ac:dyDescent="0.2">
      <c r="A20" s="4" t="s">
        <v>592</v>
      </c>
    </row>
    <row r="21" spans="1:2" x14ac:dyDescent="0.2">
      <c r="A21" s="4" t="s">
        <v>593</v>
      </c>
    </row>
    <row r="23" spans="1:2" x14ac:dyDescent="0.2">
      <c r="A23" s="3" t="s">
        <v>214</v>
      </c>
    </row>
    <row r="24" spans="1:2" x14ac:dyDescent="0.2">
      <c r="A24" s="3" t="s">
        <v>605</v>
      </c>
    </row>
    <row r="26" spans="1:2" x14ac:dyDescent="0.2">
      <c r="A26" s="92" t="s">
        <v>606</v>
      </c>
      <c r="B26" s="94" t="s">
        <v>607</v>
      </c>
    </row>
    <row r="27" spans="1:2" x14ac:dyDescent="0.2">
      <c r="A27" s="92" t="s">
        <v>608</v>
      </c>
      <c r="B27" s="94" t="s">
        <v>609</v>
      </c>
    </row>
    <row r="28" spans="1:2" ht="25.5" x14ac:dyDescent="0.2">
      <c r="A28" s="92" t="s">
        <v>610</v>
      </c>
      <c r="B28" s="94" t="s">
        <v>611</v>
      </c>
    </row>
    <row r="29" spans="1:2" x14ac:dyDescent="0.2">
      <c r="A29" s="93" t="s">
        <v>612</v>
      </c>
      <c r="B29" s="94" t="s">
        <v>613</v>
      </c>
    </row>
    <row r="30" spans="1:2" x14ac:dyDescent="0.2">
      <c r="A30" s="92" t="s">
        <v>614</v>
      </c>
      <c r="B30" s="94" t="s">
        <v>615</v>
      </c>
    </row>
    <row r="31" spans="1:2" x14ac:dyDescent="0.2">
      <c r="A31" s="92" t="s">
        <v>616</v>
      </c>
      <c r="B31" s="94" t="s">
        <v>617</v>
      </c>
    </row>
    <row r="32" spans="1:2" x14ac:dyDescent="0.2">
      <c r="A32" s="92" t="s">
        <v>618</v>
      </c>
      <c r="B32" s="94" t="s">
        <v>619</v>
      </c>
    </row>
    <row r="33" spans="1:4" x14ac:dyDescent="0.2">
      <c r="A33" s="92" t="s">
        <v>620</v>
      </c>
      <c r="B33" s="94" t="s">
        <v>621</v>
      </c>
    </row>
    <row r="34" spans="1:4" x14ac:dyDescent="0.2">
      <c r="A34" s="92" t="s">
        <v>622</v>
      </c>
      <c r="B34" s="94" t="s">
        <v>623</v>
      </c>
    </row>
    <row r="35" spans="1:4" x14ac:dyDescent="0.2">
      <c r="A35" s="92" t="s">
        <v>72</v>
      </c>
      <c r="B35" s="94" t="s">
        <v>184</v>
      </c>
    </row>
    <row r="36" spans="1:4" x14ac:dyDescent="0.2">
      <c r="A36" s="92" t="s">
        <v>624</v>
      </c>
      <c r="B36" s="94" t="s">
        <v>625</v>
      </c>
    </row>
    <row r="37" spans="1:4" ht="15.75" customHeight="1" x14ac:dyDescent="0.2">
      <c r="A37" s="92" t="s">
        <v>626</v>
      </c>
      <c r="B37" s="94" t="s">
        <v>627</v>
      </c>
    </row>
    <row r="38" spans="1:4" x14ac:dyDescent="0.2">
      <c r="A38" s="92" t="s">
        <v>628</v>
      </c>
      <c r="B38" s="94" t="s">
        <v>629</v>
      </c>
    </row>
    <row r="39" spans="1:4" x14ac:dyDescent="0.2">
      <c r="A39" s="92" t="s">
        <v>630</v>
      </c>
      <c r="B39" s="94" t="s">
        <v>631</v>
      </c>
    </row>
    <row r="43" spans="1:4" x14ac:dyDescent="0.2">
      <c r="A43" s="3">
        <v>1</v>
      </c>
    </row>
    <row r="44" spans="1:4" x14ac:dyDescent="0.2">
      <c r="A44" s="3">
        <v>2</v>
      </c>
    </row>
    <row r="45" spans="1:4" x14ac:dyDescent="0.2">
      <c r="A45" s="3">
        <v>3</v>
      </c>
      <c r="B45" s="3">
        <v>3</v>
      </c>
    </row>
    <row r="46" spans="1:4" x14ac:dyDescent="0.2">
      <c r="A46" s="3">
        <v>4</v>
      </c>
      <c r="B46" s="3">
        <v>4</v>
      </c>
    </row>
    <row r="47" spans="1:4" x14ac:dyDescent="0.2">
      <c r="A47" s="3">
        <v>5</v>
      </c>
      <c r="B47" s="3">
        <v>5</v>
      </c>
      <c r="C47" s="3">
        <f>25*4</f>
        <v>100</v>
      </c>
      <c r="D47" s="3">
        <f>5*4</f>
        <v>20</v>
      </c>
    </row>
    <row r="48" spans="1:4" x14ac:dyDescent="0.2">
      <c r="C48" s="3">
        <f>12*4</f>
        <v>48</v>
      </c>
      <c r="D48" s="3">
        <f>4*4</f>
        <v>16</v>
      </c>
    </row>
    <row r="49" spans="1:4" x14ac:dyDescent="0.2">
      <c r="C49" s="3">
        <f>6*4</f>
        <v>24</v>
      </c>
      <c r="D49" s="3">
        <f>3*4</f>
        <v>12</v>
      </c>
    </row>
    <row r="52" spans="1:4" x14ac:dyDescent="0.2">
      <c r="A52" s="3">
        <v>0</v>
      </c>
      <c r="B52" s="3">
        <v>15</v>
      </c>
      <c r="C52" s="3">
        <v>0</v>
      </c>
    </row>
    <row r="53" spans="1:4" x14ac:dyDescent="0.2">
      <c r="A53" s="3">
        <v>10</v>
      </c>
      <c r="B53" s="3">
        <v>0</v>
      </c>
      <c r="C53" s="3">
        <v>5</v>
      </c>
    </row>
    <row r="54" spans="1:4" x14ac:dyDescent="0.2">
      <c r="A54" s="3">
        <v>15</v>
      </c>
      <c r="C54" s="3">
        <v>10</v>
      </c>
    </row>
    <row r="56" spans="1:4" x14ac:dyDescent="0.2">
      <c r="A56" s="98" t="s">
        <v>258</v>
      </c>
    </row>
    <row r="57" spans="1:4" x14ac:dyDescent="0.2">
      <c r="A57" s="98" t="s">
        <v>632</v>
      </c>
    </row>
    <row r="58" spans="1:4" x14ac:dyDescent="0.2">
      <c r="A58" s="98" t="s">
        <v>633</v>
      </c>
    </row>
    <row r="60" spans="1:4" x14ac:dyDescent="0.2">
      <c r="A60" s="3" t="s">
        <v>260</v>
      </c>
      <c r="B60" s="3" t="s">
        <v>260</v>
      </c>
    </row>
    <row r="61" spans="1:4" x14ac:dyDescent="0.2">
      <c r="A61" s="3" t="s">
        <v>634</v>
      </c>
      <c r="B61" s="3" t="s">
        <v>635</v>
      </c>
    </row>
    <row r="62" spans="1:4" x14ac:dyDescent="0.2">
      <c r="B62" s="3" t="s">
        <v>634</v>
      </c>
    </row>
    <row r="64" spans="1:4" x14ac:dyDescent="0.2">
      <c r="A64" s="3" t="s">
        <v>261</v>
      </c>
    </row>
    <row r="65" spans="1:1" x14ac:dyDescent="0.2">
      <c r="A65" s="3" t="s">
        <v>588</v>
      </c>
    </row>
    <row r="66" spans="1:1" x14ac:dyDescent="0.2">
      <c r="A66" s="3" t="s">
        <v>636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FC540F-856C-406F-917F-4B7608A7E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3ECCF-C36E-4F98-BDF7-961E9063E72D}">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3.xml><?xml version="1.0" encoding="utf-8"?>
<ds:datastoreItem xmlns:ds="http://schemas.openxmlformats.org/officeDocument/2006/customXml" ds:itemID="{A54EA470-883D-4A5E-AB86-FAD80C2C9C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2024-01-16T17:16:08Z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2022-12-20T14:28:54Z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f0e27b27-4cf0-4dad-849b-c40d3d5b1b00</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