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24226"/>
  <mc:AlternateContent xmlns:mc="http://schemas.openxmlformats.org/markup-compatibility/2006">
    <mc:Choice Requires="x15">
      <x15ac:absPath xmlns:x15ac="http://schemas.microsoft.com/office/spreadsheetml/2010/11/ac" url="https://uaespdc-my.sharepoint.com/personal/kelly_garay_uaesp_gov_co/Documents/2022/4. Participación ciudadana/0. Procedimientos/Riesgos/"/>
    </mc:Choice>
  </mc:AlternateContent>
  <xr:revisionPtr revIDLastSave="4" documentId="13_ncr:1_{B420BFAA-AC45-4C5A-BA2C-11C78B23DFFC}" xr6:coauthVersionLast="47" xr6:coauthVersionMax="47" xr10:uidLastSave="{66872115-1F05-41E9-899F-3D2A2018A502}"/>
  <workbookProtection workbookAlgorithmName="SHA-512" workbookHashValue="GHRcaWombhPkJTk7kyhAnwIrultXCrYDQnFO1c504LUMjzIJkzfgekJ8WaMhrdaIMs1Lj3JhS/8Ze81uirNgmg==" workbookSaltValue="5WJOLXFptD+4LLjNT4h7uw==" workbookSpinCount="100000" lockStructure="1"/>
  <bookViews>
    <workbookView xWindow="-120" yWindow="-120" windowWidth="20730" windowHeight="11160" tabRatio="658" firstSheet="1" activeTab="1" xr2:uid="{00000000-000D-0000-FFFF-FFFF00000000}"/>
  </bookViews>
  <sheets>
    <sheet name="Intructivo" sheetId="20" state="hidden" r:id="rId1"/>
    <sheet name="CONTEXTO" sheetId="23" r:id="rId2"/>
    <sheet name=" RIESGOS DE GESTION" sheetId="1" r:id="rId3"/>
    <sheet name="RIEGOS DE CORRUPCION" sheetId="22" r:id="rId4"/>
    <sheet name=" RIESGOS SEGURIDAD INFORMACION" sheetId="24" r:id="rId5"/>
    <sheet name="OPORTUNIDADES" sheetId="26" r:id="rId6"/>
    <sheet name="Matriz Calor Inherente" sheetId="18" state="hidden" r:id="rId7"/>
    <sheet name="Matriz Calor Residual" sheetId="19" state="hidden" r:id="rId8"/>
    <sheet name="Tabla probabilidad" sheetId="12" state="hidden" r:id="rId9"/>
    <sheet name="Tabla Impacto" sheetId="13" state="hidden" r:id="rId10"/>
    <sheet name="Tabla Valoración controles" sheetId="15" state="hidden" r:id="rId11"/>
    <sheet name="seguridad info" sheetId="25" state="hidden" r:id="rId12"/>
    <sheet name="Opciones Tratamiento" sheetId="16" state="hidden" r:id="rId13"/>
    <sheet name="Hoja1" sheetId="11" state="hidden" r:id="rId14"/>
  </sheets>
  <externalReferences>
    <externalReference r:id="rId15"/>
  </externalReferences>
  <definedNames>
    <definedName name="ADECUADO" localSheetId="3">'RIEGOS DE CORRUPCION'!#REF!</definedName>
    <definedName name="_xlnm.Print_Area" localSheetId="2">' RIESGOS DE GESTION'!#REF!</definedName>
    <definedName name="_xlnm.Print_Area" localSheetId="4">' RIESGOS SEGURIDAD INFORMACION'!#REF!</definedName>
    <definedName name="_xlnm.Print_Area" localSheetId="1">CONTEXTO!#REF!</definedName>
    <definedName name="_xlnm.Print_Area" localSheetId="3">'RIEGOS DE CORRUPCION'!#REF!</definedName>
    <definedName name="ASIGNADO" localSheetId="3">'RIEGOS DE CORRUPCION'!#REF!</definedName>
    <definedName name="COMPLETA" localSheetId="3">'RIEGOS DE CORRUPCION'!#REF!</definedName>
    <definedName name="CONFIABLE" localSheetId="3">'RIEGOS DE CORRUPCION'!#REF!</definedName>
    <definedName name="DEBIL" localSheetId="3">'RIEGOS DE CORRUPCION'!#REF!</definedName>
    <definedName name="DESVIACIONES" localSheetId="3">[1]D.Estratégico!$CT$86:$CT$87</definedName>
    <definedName name="DETECTAR" localSheetId="3">'RIEGOS DE CORRUPCION'!#REF!</definedName>
    <definedName name="EVIDENCIAS" localSheetId="3">[1]D.Estratégico!$CW$86:$CW$88</definedName>
    <definedName name="FUERTE" localSheetId="3">'RIEGOS DE CORRUPCION'!#REF!</definedName>
    <definedName name="FUNCIONES" localSheetId="3">[1]D.Estratégico!$CG$86:$CG$87</definedName>
    <definedName name="INADECUADO" localSheetId="3">'RIEGOS DE CORRUPCION'!#REF!</definedName>
    <definedName name="INCOMPLETA" localSheetId="3">'RIEGOS DE CORRUPCION'!#REF!</definedName>
    <definedName name="MODERADO" localSheetId="3">'RIEGOS DE CORRUPCION'!#REF!</definedName>
    <definedName name="NO_ASIGNADO" localSheetId="3">'RIEGOS DE CORRUPCION'!#REF!</definedName>
    <definedName name="NO_CONFIABLE" localSheetId="3">'RIEGOS DE CORRUPCION'!#REF!</definedName>
    <definedName name="NO_ES_CONTROL" localSheetId="3">'RIEGOS DE CORRUPCION'!#REF!</definedName>
    <definedName name="NO_EXISTE" localSheetId="3">'RIEGOS DE CORRUPCION'!#REF!</definedName>
    <definedName name="NO_SE_INVESTIGAN" localSheetId="3">'RIEGOS DE CORRUPCION'!#REF!</definedName>
    <definedName name="PREVENIR" localSheetId="3">'RIEGOS DE CORRUPCION'!#REF!</definedName>
    <definedName name="RESPONSABLE" localSheetId="3">[1]D.Estratégico!$CD$86:$CD$87</definedName>
    <definedName name="SE_INVESTIGAN" localSheetId="3">'RIEGOS DE CORRUPCION'!#REF!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1" i="13" l="1"/>
  <c r="F220" i="13"/>
  <c r="F219" i="13"/>
  <c r="F218" i="13"/>
  <c r="F217" i="13"/>
  <c r="F216" i="13"/>
  <c r="F215" i="13"/>
  <c r="F214" i="13"/>
  <c r="F213" i="13"/>
  <c r="F212" i="13"/>
  <c r="F211" i="13"/>
  <c r="F210" i="13"/>
  <c r="B221" i="13"/>
  <c r="B222" i="13"/>
  <c r="H210" i="13"/>
  <c r="B223" i="13"/>
  <c r="N11" i="1" l="1"/>
  <c r="O11" i="1" s="1"/>
  <c r="N53" i="1"/>
  <c r="O53" i="1" s="1"/>
  <c r="N29" i="1"/>
  <c r="O29" i="1" s="1"/>
  <c r="N47" i="1"/>
  <c r="O47" i="1" s="1"/>
  <c r="N23" i="1"/>
  <c r="O23" i="1" s="1"/>
  <c r="N41" i="1"/>
  <c r="O41" i="1" s="1"/>
  <c r="N17" i="1"/>
  <c r="O17" i="1" s="1"/>
  <c r="N59" i="1"/>
  <c r="O59" i="1" s="1"/>
  <c r="N35" i="1"/>
  <c r="O35" i="1" s="1"/>
  <c r="L5" i="22" l="1"/>
  <c r="Q6" i="24"/>
  <c r="Q7" i="24"/>
  <c r="Q8" i="24"/>
  <c r="Q9" i="24"/>
  <c r="Q10" i="24"/>
  <c r="AD6" i="24" l="1"/>
  <c r="AD7" i="24"/>
  <c r="AD8" i="24"/>
  <c r="AD9"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35" i="24"/>
  <c r="AD36" i="24"/>
  <c r="AD37" i="24"/>
  <c r="AD38" i="24"/>
  <c r="AD39" i="24"/>
  <c r="AD40" i="24"/>
  <c r="AD41" i="24"/>
  <c r="AD42" i="24"/>
  <c r="AD43" i="24"/>
  <c r="AD44" i="24"/>
  <c r="AD45" i="24"/>
  <c r="AD46" i="24"/>
  <c r="AD47" i="24"/>
  <c r="AD48" i="24"/>
  <c r="AD49" i="24"/>
  <c r="AD50" i="24"/>
  <c r="AD51" i="24"/>
  <c r="AD52" i="24"/>
  <c r="AD53" i="24"/>
  <c r="AD54" i="24"/>
  <c r="AD55" i="24"/>
  <c r="AD56" i="24"/>
  <c r="AD57" i="24"/>
  <c r="AD58" i="24"/>
  <c r="AD59" i="24"/>
  <c r="AD60" i="24"/>
  <c r="AD61" i="24"/>
  <c r="AD62" i="24"/>
  <c r="AD63" i="24"/>
  <c r="AD64" i="24"/>
  <c r="AD5" i="24"/>
  <c r="T5" i="1"/>
  <c r="Q60" i="24"/>
  <c r="Q61" i="24"/>
  <c r="Q62" i="24"/>
  <c r="Q63" i="24"/>
  <c r="Q64" i="24"/>
  <c r="Q12" i="24"/>
  <c r="Q13" i="24"/>
  <c r="Q14" i="24"/>
  <c r="Q15" i="24"/>
  <c r="Q16" i="24"/>
  <c r="Q18" i="24"/>
  <c r="Q19" i="24"/>
  <c r="Q20" i="24"/>
  <c r="Q21" i="24"/>
  <c r="Q22" i="24"/>
  <c r="Q24" i="24"/>
  <c r="Q25" i="24"/>
  <c r="Q26" i="24"/>
  <c r="Q27" i="24"/>
  <c r="Q28" i="24"/>
  <c r="Q30" i="24"/>
  <c r="Q31" i="24"/>
  <c r="Q32" i="24"/>
  <c r="Q33" i="24"/>
  <c r="Q34" i="24"/>
  <c r="Q36" i="24"/>
  <c r="Q37" i="24"/>
  <c r="Q38" i="24"/>
  <c r="Q39" i="24"/>
  <c r="Q40" i="24"/>
  <c r="Q42" i="24"/>
  <c r="Q43" i="24"/>
  <c r="Q44" i="24"/>
  <c r="Q45" i="24"/>
  <c r="Q46" i="24"/>
  <c r="Q48" i="24"/>
  <c r="Q49" i="24"/>
  <c r="Q50" i="24"/>
  <c r="Q51" i="24"/>
  <c r="Q52" i="24"/>
  <c r="Q54" i="24"/>
  <c r="Q55" i="24"/>
  <c r="Q56" i="24"/>
  <c r="Q57" i="24"/>
  <c r="Q58" i="24"/>
  <c r="W64" i="24"/>
  <c r="W63" i="24"/>
  <c r="AL63" i="24" s="1"/>
  <c r="AK63" i="24" s="1"/>
  <c r="W62" i="24"/>
  <c r="W61" i="24"/>
  <c r="W60" i="24"/>
  <c r="W59" i="24"/>
  <c r="AL60" i="24" s="1"/>
  <c r="AK60" i="24" s="1"/>
  <c r="N59" i="24"/>
  <c r="W58" i="24"/>
  <c r="W57" i="24"/>
  <c r="W56" i="24"/>
  <c r="W55" i="24"/>
  <c r="W54" i="24"/>
  <c r="W53" i="24"/>
  <c r="N53" i="24"/>
  <c r="O53" i="24" s="1"/>
  <c r="W52" i="24"/>
  <c r="W51" i="24"/>
  <c r="W50" i="24"/>
  <c r="W49" i="24"/>
  <c r="W48" i="24"/>
  <c r="W47" i="24"/>
  <c r="AH47" i="24" s="1"/>
  <c r="N47" i="24"/>
  <c r="W46" i="24"/>
  <c r="W45" i="24"/>
  <c r="W44" i="24"/>
  <c r="W43" i="24"/>
  <c r="AL44" i="24" s="1"/>
  <c r="AK44" i="24" s="1"/>
  <c r="W42" i="24"/>
  <c r="W41" i="24"/>
  <c r="N41" i="24"/>
  <c r="O41" i="24" s="1"/>
  <c r="W40" i="24"/>
  <c r="W39" i="24"/>
  <c r="W38" i="24"/>
  <c r="W37" i="24"/>
  <c r="AL38" i="24" s="1"/>
  <c r="AK38" i="24" s="1"/>
  <c r="W36" i="24"/>
  <c r="W35" i="24"/>
  <c r="AL35" i="24" s="1"/>
  <c r="AK35" i="24" s="1"/>
  <c r="N35" i="24"/>
  <c r="W34" i="24"/>
  <c r="W33" i="24"/>
  <c r="W32" i="24"/>
  <c r="AL33" i="24" s="1"/>
  <c r="AK33" i="24" s="1"/>
  <c r="W31" i="24"/>
  <c r="W30" i="24"/>
  <c r="W29" i="24"/>
  <c r="N29" i="24"/>
  <c r="W28" i="24"/>
  <c r="W27" i="24"/>
  <c r="W26" i="24"/>
  <c r="W25" i="24"/>
  <c r="AL26" i="24" s="1"/>
  <c r="AK26" i="24" s="1"/>
  <c r="W24" i="24"/>
  <c r="W23" i="24"/>
  <c r="AL23" i="24" s="1"/>
  <c r="AK23" i="24" s="1"/>
  <c r="N23" i="24"/>
  <c r="O23" i="24" s="1"/>
  <c r="W22" i="24"/>
  <c r="AH22" i="24" s="1"/>
  <c r="AJ22" i="24" s="1"/>
  <c r="W21" i="24"/>
  <c r="W20" i="24"/>
  <c r="AL21" i="24" s="1"/>
  <c r="AK21" i="24" s="1"/>
  <c r="W19" i="24"/>
  <c r="W18" i="24"/>
  <c r="W17" i="24"/>
  <c r="N17" i="24"/>
  <c r="O17" i="24" s="1"/>
  <c r="W16" i="24"/>
  <c r="W15" i="24"/>
  <c r="W14" i="24"/>
  <c r="W13" i="24"/>
  <c r="W12" i="24"/>
  <c r="W11" i="24"/>
  <c r="AL12" i="24" s="1"/>
  <c r="AK12" i="24" s="1"/>
  <c r="N11" i="24"/>
  <c r="O11" i="24" s="1"/>
  <c r="W10" i="24"/>
  <c r="W9" i="24"/>
  <c r="W8" i="24"/>
  <c r="W7" i="24"/>
  <c r="W6" i="24"/>
  <c r="W5" i="24"/>
  <c r="AL5" i="24" s="1"/>
  <c r="AK5" i="24" s="1"/>
  <c r="N5" i="24"/>
  <c r="O5" i="24" s="1"/>
  <c r="W64" i="22"/>
  <c r="X64" i="22" s="1"/>
  <c r="Z64" i="22" s="1"/>
  <c r="AA64" i="22" s="1"/>
  <c r="W63" i="22"/>
  <c r="X63" i="22" s="1"/>
  <c r="Z63" i="22" s="1"/>
  <c r="AA63" i="22" s="1"/>
  <c r="W62" i="22"/>
  <c r="X62" i="22" s="1"/>
  <c r="Z62" i="22" s="1"/>
  <c r="AA62" i="22" s="1"/>
  <c r="W61" i="22"/>
  <c r="X61" i="22" s="1"/>
  <c r="Z61" i="22" s="1"/>
  <c r="AA61" i="22" s="1"/>
  <c r="W60" i="22"/>
  <c r="X60" i="22" s="1"/>
  <c r="Z60" i="22" s="1"/>
  <c r="AA60" i="22" s="1"/>
  <c r="AK59" i="22"/>
  <c r="AL59" i="22" s="1"/>
  <c r="W59" i="22"/>
  <c r="L59" i="22"/>
  <c r="M59" i="22" s="1"/>
  <c r="W58" i="22"/>
  <c r="X58" i="22" s="1"/>
  <c r="Z58" i="22" s="1"/>
  <c r="AA58" i="22" s="1"/>
  <c r="W57" i="22"/>
  <c r="X57" i="22" s="1"/>
  <c r="Z57" i="22" s="1"/>
  <c r="AA57" i="22" s="1"/>
  <c r="W56" i="22"/>
  <c r="X56" i="22" s="1"/>
  <c r="Z56" i="22" s="1"/>
  <c r="AA56" i="22" s="1"/>
  <c r="W55" i="22"/>
  <c r="X55" i="22" s="1"/>
  <c r="Z55" i="22" s="1"/>
  <c r="AA55" i="22" s="1"/>
  <c r="W54" i="22"/>
  <c r="X54" i="22" s="1"/>
  <c r="Z54" i="22" s="1"/>
  <c r="AA54" i="22" s="1"/>
  <c r="AK53" i="22"/>
  <c r="AL53" i="22" s="1"/>
  <c r="W53" i="22"/>
  <c r="L53" i="22"/>
  <c r="M53" i="22" s="1"/>
  <c r="W52" i="22"/>
  <c r="X52" i="22" s="1"/>
  <c r="Z52" i="22" s="1"/>
  <c r="AA52" i="22" s="1"/>
  <c r="W51" i="22"/>
  <c r="X51" i="22" s="1"/>
  <c r="Z51" i="22" s="1"/>
  <c r="AA51" i="22" s="1"/>
  <c r="W50" i="22"/>
  <c r="X50" i="22" s="1"/>
  <c r="Z50" i="22" s="1"/>
  <c r="AA50" i="22" s="1"/>
  <c r="W49" i="22"/>
  <c r="X49" i="22" s="1"/>
  <c r="Z49" i="22" s="1"/>
  <c r="AA49" i="22" s="1"/>
  <c r="W48" i="22"/>
  <c r="AK47" i="22"/>
  <c r="AL47" i="22" s="1"/>
  <c r="W47" i="22"/>
  <c r="X47" i="22" s="1"/>
  <c r="Z47" i="22" s="1"/>
  <c r="AA47" i="22" s="1"/>
  <c r="L47" i="22"/>
  <c r="M47" i="22" s="1"/>
  <c r="W46" i="22"/>
  <c r="X46" i="22" s="1"/>
  <c r="Z46" i="22" s="1"/>
  <c r="AA46" i="22" s="1"/>
  <c r="W45" i="22"/>
  <c r="X45" i="22" s="1"/>
  <c r="Z45" i="22" s="1"/>
  <c r="AA45" i="22" s="1"/>
  <c r="W44" i="22"/>
  <c r="X44" i="22" s="1"/>
  <c r="Z44" i="22" s="1"/>
  <c r="AA44" i="22" s="1"/>
  <c r="W43" i="22"/>
  <c r="X43" i="22" s="1"/>
  <c r="Z43" i="22" s="1"/>
  <c r="AA43" i="22" s="1"/>
  <c r="W42" i="22"/>
  <c r="X42" i="22" s="1"/>
  <c r="Z42" i="22" s="1"/>
  <c r="AA42" i="22" s="1"/>
  <c r="AK41" i="22"/>
  <c r="AL41" i="22" s="1"/>
  <c r="W41" i="22"/>
  <c r="L41" i="22"/>
  <c r="M41" i="22" s="1"/>
  <c r="W40" i="22"/>
  <c r="X40" i="22" s="1"/>
  <c r="Z40" i="22" s="1"/>
  <c r="AA40" i="22" s="1"/>
  <c r="W39" i="22"/>
  <c r="X39" i="22" s="1"/>
  <c r="Z39" i="22" s="1"/>
  <c r="AA39" i="22" s="1"/>
  <c r="W38" i="22"/>
  <c r="X38" i="22" s="1"/>
  <c r="Z38" i="22" s="1"/>
  <c r="AA38" i="22" s="1"/>
  <c r="W37" i="22"/>
  <c r="X37" i="22" s="1"/>
  <c r="Z37" i="22" s="1"/>
  <c r="AA37" i="22" s="1"/>
  <c r="W36" i="22"/>
  <c r="X36" i="22" s="1"/>
  <c r="Z36" i="22" s="1"/>
  <c r="AA36" i="22" s="1"/>
  <c r="AK35" i="22"/>
  <c r="AL35" i="22" s="1"/>
  <c r="W35" i="22"/>
  <c r="L35" i="22"/>
  <c r="M35" i="22" s="1"/>
  <c r="W34" i="22"/>
  <c r="X34" i="22" s="1"/>
  <c r="Z34" i="22" s="1"/>
  <c r="AA34" i="22" s="1"/>
  <c r="W33" i="22"/>
  <c r="X33" i="22" s="1"/>
  <c r="Z33" i="22" s="1"/>
  <c r="AA33" i="22" s="1"/>
  <c r="W32" i="22"/>
  <c r="X32" i="22" s="1"/>
  <c r="Z32" i="22" s="1"/>
  <c r="AA32" i="22" s="1"/>
  <c r="W31" i="22"/>
  <c r="X31" i="22" s="1"/>
  <c r="Z31" i="22" s="1"/>
  <c r="AA31" i="22" s="1"/>
  <c r="W30" i="22"/>
  <c r="X30" i="22" s="1"/>
  <c r="Z30" i="22" s="1"/>
  <c r="AA30" i="22" s="1"/>
  <c r="AK29" i="22"/>
  <c r="AL29" i="22" s="1"/>
  <c r="W29" i="22"/>
  <c r="L29" i="22"/>
  <c r="M29" i="22" s="1"/>
  <c r="W28" i="22"/>
  <c r="X28" i="22" s="1"/>
  <c r="Z28" i="22" s="1"/>
  <c r="AA28" i="22" s="1"/>
  <c r="W27" i="22"/>
  <c r="X27" i="22" s="1"/>
  <c r="Z27" i="22" s="1"/>
  <c r="AA27" i="22" s="1"/>
  <c r="W26" i="22"/>
  <c r="X26" i="22" s="1"/>
  <c r="Z26" i="22" s="1"/>
  <c r="AA26" i="22" s="1"/>
  <c r="W25" i="22"/>
  <c r="X25" i="22" s="1"/>
  <c r="Z25" i="22" s="1"/>
  <c r="AA25" i="22" s="1"/>
  <c r="W24" i="22"/>
  <c r="X24" i="22" s="1"/>
  <c r="Z24" i="22" s="1"/>
  <c r="AA24" i="22" s="1"/>
  <c r="AK23" i="22"/>
  <c r="AL23" i="22" s="1"/>
  <c r="W23" i="22"/>
  <c r="L23" i="22"/>
  <c r="M23" i="22" s="1"/>
  <c r="W22" i="22"/>
  <c r="X22" i="22" s="1"/>
  <c r="Z22" i="22" s="1"/>
  <c r="AA22" i="22" s="1"/>
  <c r="W21" i="22"/>
  <c r="X21" i="22" s="1"/>
  <c r="Z21" i="22" s="1"/>
  <c r="AA21" i="22" s="1"/>
  <c r="W20" i="22"/>
  <c r="X20" i="22" s="1"/>
  <c r="Z20" i="22" s="1"/>
  <c r="AA20" i="22" s="1"/>
  <c r="W19" i="22"/>
  <c r="X19" i="22" s="1"/>
  <c r="Z19" i="22" s="1"/>
  <c r="AA19" i="22" s="1"/>
  <c r="W18" i="22"/>
  <c r="X18" i="22" s="1"/>
  <c r="Z18" i="22" s="1"/>
  <c r="AA18" i="22" s="1"/>
  <c r="AK17" i="22"/>
  <c r="AL17" i="22" s="1"/>
  <c r="W17" i="22"/>
  <c r="L17" i="22"/>
  <c r="M17" i="22" s="1"/>
  <c r="W16" i="22"/>
  <c r="X16" i="22" s="1"/>
  <c r="Z16" i="22" s="1"/>
  <c r="AA16" i="22" s="1"/>
  <c r="W15" i="22"/>
  <c r="X15" i="22" s="1"/>
  <c r="Z15" i="22" s="1"/>
  <c r="AA15" i="22" s="1"/>
  <c r="W14" i="22"/>
  <c r="X14" i="22" s="1"/>
  <c r="Z14" i="22" s="1"/>
  <c r="AA14" i="22" s="1"/>
  <c r="W13" i="22"/>
  <c r="X13" i="22" s="1"/>
  <c r="Z13" i="22" s="1"/>
  <c r="AA13" i="22" s="1"/>
  <c r="W12" i="22"/>
  <c r="X12" i="22" s="1"/>
  <c r="Z12" i="22" s="1"/>
  <c r="AA12" i="22" s="1"/>
  <c r="AK11" i="22"/>
  <c r="AL11" i="22" s="1"/>
  <c r="W11" i="22"/>
  <c r="L11" i="22"/>
  <c r="M11" i="22" s="1"/>
  <c r="W10" i="22"/>
  <c r="X10" i="22" s="1"/>
  <c r="Z10" i="22" s="1"/>
  <c r="AA10" i="22" s="1"/>
  <c r="W9" i="22"/>
  <c r="X9" i="22" s="1"/>
  <c r="Z9" i="22" s="1"/>
  <c r="AA9" i="22" s="1"/>
  <c r="W8" i="22"/>
  <c r="X8" i="22" s="1"/>
  <c r="Z8" i="22" s="1"/>
  <c r="AA8" i="22" s="1"/>
  <c r="W7" i="22"/>
  <c r="X7" i="22" s="1"/>
  <c r="Z7" i="22" s="1"/>
  <c r="AA7" i="22" s="1"/>
  <c r="W6" i="22"/>
  <c r="X6" i="22" s="1"/>
  <c r="AK5" i="22"/>
  <c r="AL5" i="22" s="1"/>
  <c r="W5" i="22"/>
  <c r="X5" i="22" s="1"/>
  <c r="Z5" i="22" s="1"/>
  <c r="M5" i="22"/>
  <c r="AA64" i="1"/>
  <c r="T64" i="1"/>
  <c r="AA63" i="1"/>
  <c r="T63" i="1"/>
  <c r="AA62" i="1"/>
  <c r="T62" i="1"/>
  <c r="AA61" i="1"/>
  <c r="T61" i="1"/>
  <c r="AA60" i="1"/>
  <c r="T60" i="1"/>
  <c r="AA59" i="1"/>
  <c r="T59" i="1"/>
  <c r="K59" i="1"/>
  <c r="AA58" i="1"/>
  <c r="T58" i="1"/>
  <c r="AA57" i="1"/>
  <c r="T57" i="1"/>
  <c r="AI58" i="1" s="1"/>
  <c r="AH58" i="1" s="1"/>
  <c r="AA56" i="1"/>
  <c r="T56" i="1"/>
  <c r="AA55" i="1"/>
  <c r="T55" i="1"/>
  <c r="AA54" i="1"/>
  <c r="T54" i="1"/>
  <c r="AA53" i="1"/>
  <c r="T53" i="1"/>
  <c r="K53" i="1"/>
  <c r="Q53" i="1" s="1"/>
  <c r="AA52" i="1"/>
  <c r="T52" i="1"/>
  <c r="AA51" i="1"/>
  <c r="T51" i="1"/>
  <c r="AA50" i="1"/>
  <c r="T50" i="1"/>
  <c r="AA49" i="1"/>
  <c r="T49" i="1"/>
  <c r="AA48" i="1"/>
  <c r="T48" i="1"/>
  <c r="AA47" i="1"/>
  <c r="T47" i="1"/>
  <c r="AE47" i="1" s="1"/>
  <c r="K47" i="1"/>
  <c r="Q47" i="1" s="1"/>
  <c r="AA46" i="1"/>
  <c r="T46" i="1"/>
  <c r="AA45" i="1"/>
  <c r="T45" i="1"/>
  <c r="AA44" i="1"/>
  <c r="T44" i="1"/>
  <c r="AA43" i="1"/>
  <c r="T43" i="1"/>
  <c r="AA42" i="1"/>
  <c r="T42" i="1"/>
  <c r="AA41" i="1"/>
  <c r="T41" i="1"/>
  <c r="K41" i="1"/>
  <c r="Q41" i="1" s="1"/>
  <c r="AA40" i="1"/>
  <c r="T40" i="1"/>
  <c r="AA39" i="1"/>
  <c r="T39" i="1"/>
  <c r="AA38" i="1"/>
  <c r="T38" i="1"/>
  <c r="AA37" i="1"/>
  <c r="T37" i="1"/>
  <c r="AA36" i="1"/>
  <c r="T36" i="1"/>
  <c r="AA35" i="1"/>
  <c r="T35" i="1"/>
  <c r="K35" i="1"/>
  <c r="Q35" i="1" s="1"/>
  <c r="AA34" i="1"/>
  <c r="T34" i="1"/>
  <c r="AA33" i="1"/>
  <c r="T33" i="1"/>
  <c r="AA32" i="1"/>
  <c r="T32" i="1"/>
  <c r="AA31" i="1"/>
  <c r="T31" i="1"/>
  <c r="AA30" i="1"/>
  <c r="T30" i="1"/>
  <c r="AA29" i="1"/>
  <c r="T29" i="1"/>
  <c r="K29" i="1"/>
  <c r="Q29" i="1" s="1"/>
  <c r="AA28" i="1"/>
  <c r="T28" i="1"/>
  <c r="AA27" i="1"/>
  <c r="T27" i="1"/>
  <c r="AA26" i="1"/>
  <c r="T26" i="1"/>
  <c r="AA25" i="1"/>
  <c r="T25" i="1"/>
  <c r="AA24" i="1"/>
  <c r="T24" i="1"/>
  <c r="AA23" i="1"/>
  <c r="T23" i="1"/>
  <c r="AI23" i="1" s="1"/>
  <c r="AH23" i="1" s="1"/>
  <c r="K23" i="1"/>
  <c r="AA22" i="1"/>
  <c r="T22" i="1"/>
  <c r="AA21" i="1"/>
  <c r="T21" i="1"/>
  <c r="AA20" i="1"/>
  <c r="T20" i="1"/>
  <c r="AA19" i="1"/>
  <c r="T19" i="1"/>
  <c r="AA18" i="1"/>
  <c r="T18" i="1"/>
  <c r="AA17" i="1"/>
  <c r="T17" i="1"/>
  <c r="K17" i="1"/>
  <c r="AA16" i="1"/>
  <c r="T16" i="1"/>
  <c r="AA15" i="1"/>
  <c r="T15" i="1"/>
  <c r="AA14" i="1"/>
  <c r="T14" i="1"/>
  <c r="AA13" i="1"/>
  <c r="T13" i="1"/>
  <c r="AA12" i="1"/>
  <c r="T12" i="1"/>
  <c r="AA11" i="1"/>
  <c r="T11" i="1"/>
  <c r="K11" i="1"/>
  <c r="AA10" i="1"/>
  <c r="T10" i="1"/>
  <c r="AA9" i="1"/>
  <c r="T9" i="1"/>
  <c r="AA8" i="1"/>
  <c r="T8" i="1"/>
  <c r="AA7" i="1"/>
  <c r="T7" i="1"/>
  <c r="AI8" i="1" s="1"/>
  <c r="AH8" i="1" s="1"/>
  <c r="AA6" i="1"/>
  <c r="T6" i="1"/>
  <c r="AA5" i="1"/>
  <c r="K5" i="1"/>
  <c r="L5" i="1" s="1"/>
  <c r="Z6" i="22"/>
  <c r="AH39" i="24" l="1"/>
  <c r="AJ39" i="24" s="1"/>
  <c r="AL62" i="24"/>
  <c r="AK62" i="24" s="1"/>
  <c r="AI37" i="1"/>
  <c r="AH37" i="1" s="1"/>
  <c r="AI26" i="1"/>
  <c r="AH26" i="1" s="1"/>
  <c r="AA6" i="22"/>
  <c r="AA5" i="22"/>
  <c r="AE63" i="1"/>
  <c r="AH14" i="24"/>
  <c r="AJ14" i="24" s="1"/>
  <c r="AL15" i="24"/>
  <c r="AK15" i="24" s="1"/>
  <c r="AL46" i="24"/>
  <c r="AK46" i="24" s="1"/>
  <c r="L23" i="1"/>
  <c r="Q23" i="1"/>
  <c r="AI21" i="1"/>
  <c r="AH21" i="1" s="1"/>
  <c r="AI32" i="1"/>
  <c r="AH32" i="1" s="1"/>
  <c r="AI43" i="1"/>
  <c r="AH43" i="1" s="1"/>
  <c r="AI54" i="1"/>
  <c r="AH54" i="1" s="1"/>
  <c r="L59" i="1"/>
  <c r="Q59" i="1"/>
  <c r="L17" i="1"/>
  <c r="Q17" i="1"/>
  <c r="AI10" i="1"/>
  <c r="AH10" i="1" s="1"/>
  <c r="AI28" i="1"/>
  <c r="AH28" i="1" s="1"/>
  <c r="AI61" i="1"/>
  <c r="AH61" i="1" s="1"/>
  <c r="L11" i="1"/>
  <c r="AE11" i="1" s="1"/>
  <c r="Q11" i="1"/>
  <c r="AE34" i="1"/>
  <c r="AF34" i="1" s="1"/>
  <c r="AI45" i="1"/>
  <c r="AH45" i="1" s="1"/>
  <c r="AI56" i="1"/>
  <c r="AH56" i="1" s="1"/>
  <c r="AL42" i="24"/>
  <c r="AK42" i="24" s="1"/>
  <c r="AI15" i="1"/>
  <c r="AH15" i="1" s="1"/>
  <c r="AE17" i="1"/>
  <c r="AG17" i="1" s="1"/>
  <c r="AI25" i="1"/>
  <c r="AH25" i="1" s="1"/>
  <c r="AI38" i="1"/>
  <c r="AH38" i="1" s="1"/>
  <c r="AI49" i="1"/>
  <c r="AH49" i="1" s="1"/>
  <c r="AL9" i="24"/>
  <c r="AK9" i="24" s="1"/>
  <c r="AI16" i="1"/>
  <c r="AH16" i="1" s="1"/>
  <c r="AI27" i="1"/>
  <c r="AH27" i="1" s="1"/>
  <c r="AI36" i="1"/>
  <c r="AH36" i="1" s="1"/>
  <c r="AI40" i="1"/>
  <c r="AH40" i="1" s="1"/>
  <c r="AE51" i="1"/>
  <c r="AG51" i="1" s="1"/>
  <c r="AI60" i="1"/>
  <c r="AH60" i="1" s="1"/>
  <c r="AI62" i="1"/>
  <c r="AH62" i="1" s="1"/>
  <c r="AI20" i="1"/>
  <c r="AH20" i="1" s="1"/>
  <c r="AE31" i="1"/>
  <c r="AF31" i="1" s="1"/>
  <c r="AI42" i="1"/>
  <c r="AH42" i="1" s="1"/>
  <c r="AI44" i="1"/>
  <c r="AH44" i="1" s="1"/>
  <c r="AI46" i="1"/>
  <c r="AH46" i="1" s="1"/>
  <c r="AE5" i="1"/>
  <c r="AF5" i="1" s="1"/>
  <c r="AL18" i="24"/>
  <c r="AK18" i="24" s="1"/>
  <c r="AH49" i="24"/>
  <c r="AJ49" i="24" s="1"/>
  <c r="AH51" i="24"/>
  <c r="AI51" i="24" s="1"/>
  <c r="AL52" i="24"/>
  <c r="AK52" i="24" s="1"/>
  <c r="AH5" i="24"/>
  <c r="AL17" i="24"/>
  <c r="AK17" i="24" s="1"/>
  <c r="AH18" i="24"/>
  <c r="AJ18" i="24" s="1"/>
  <c r="AL8" i="24"/>
  <c r="AK8" i="24" s="1"/>
  <c r="AL10" i="24"/>
  <c r="AK10" i="24" s="1"/>
  <c r="AH15" i="24"/>
  <c r="AJ15" i="24" s="1"/>
  <c r="AL22" i="24"/>
  <c r="AK22" i="24" s="1"/>
  <c r="AL25" i="24"/>
  <c r="AK25" i="24" s="1"/>
  <c r="AL27" i="24"/>
  <c r="AK27" i="24" s="1"/>
  <c r="AH28" i="24"/>
  <c r="AJ28" i="24" s="1"/>
  <c r="AH30" i="24"/>
  <c r="AL32" i="24"/>
  <c r="AK32" i="24" s="1"/>
  <c r="AL39" i="24"/>
  <c r="AK39" i="24" s="1"/>
  <c r="AL43" i="24"/>
  <c r="AK43" i="24" s="1"/>
  <c r="AL50" i="24"/>
  <c r="AK50" i="24" s="1"/>
  <c r="AL54" i="24"/>
  <c r="AK54" i="24" s="1"/>
  <c r="AH56" i="24"/>
  <c r="AJ56" i="24" s="1"/>
  <c r="AL58" i="24"/>
  <c r="AK58" i="24" s="1"/>
  <c r="AH63" i="24"/>
  <c r="AJ63" i="24" s="1"/>
  <c r="AH7" i="24"/>
  <c r="AI7" i="24" s="1"/>
  <c r="AH8" i="24"/>
  <c r="AJ8" i="24" s="1"/>
  <c r="AH11" i="24"/>
  <c r="AJ11" i="24" s="1"/>
  <c r="AH24" i="24"/>
  <c r="AJ24" i="24" s="1"/>
  <c r="AH25" i="24"/>
  <c r="AJ25" i="24" s="1"/>
  <c r="AL31" i="24"/>
  <c r="AK31" i="24" s="1"/>
  <c r="AH32" i="24"/>
  <c r="AJ32" i="24" s="1"/>
  <c r="AH35" i="24"/>
  <c r="AJ35" i="24" s="1"/>
  <c r="AH41" i="24"/>
  <c r="AJ41" i="24" s="1"/>
  <c r="AL41" i="24"/>
  <c r="AK41" i="24" s="1"/>
  <c r="AH42" i="24"/>
  <c r="AJ42" i="24" s="1"/>
  <c r="AH45" i="24"/>
  <c r="AJ45" i="24" s="1"/>
  <c r="AH46" i="24"/>
  <c r="AJ46" i="24" s="1"/>
  <c r="AL48" i="24"/>
  <c r="AK48" i="24" s="1"/>
  <c r="AL49" i="24"/>
  <c r="AK49" i="24" s="1"/>
  <c r="AL56" i="24"/>
  <c r="AK56" i="24" s="1"/>
  <c r="AL7" i="24"/>
  <c r="AK7" i="24" s="1"/>
  <c r="AL11" i="24"/>
  <c r="AK11" i="24" s="1"/>
  <c r="AH13" i="24"/>
  <c r="AJ13" i="24" s="1"/>
  <c r="AL14" i="24"/>
  <c r="AK14" i="24" s="1"/>
  <c r="AL16" i="24"/>
  <c r="AK16" i="24" s="1"/>
  <c r="AH17" i="24"/>
  <c r="AL20" i="24"/>
  <c r="AK20" i="24" s="1"/>
  <c r="AL28" i="24"/>
  <c r="AK28" i="24" s="1"/>
  <c r="AH31" i="24"/>
  <c r="AJ31" i="24" s="1"/>
  <c r="AH34" i="24"/>
  <c r="AJ34" i="24" s="1"/>
  <c r="AL37" i="24"/>
  <c r="AK37" i="24" s="1"/>
  <c r="AH40" i="24"/>
  <c r="AI40" i="24" s="1"/>
  <c r="AL45" i="24"/>
  <c r="AK45" i="24" s="1"/>
  <c r="AH52" i="24"/>
  <c r="AJ52" i="24" s="1"/>
  <c r="AL55" i="24"/>
  <c r="AK55" i="24" s="1"/>
  <c r="AH59" i="24"/>
  <c r="AJ59" i="24" s="1"/>
  <c r="AL59" i="24"/>
  <c r="AK59" i="24" s="1"/>
  <c r="AL61" i="24"/>
  <c r="AK61" i="24" s="1"/>
  <c r="AH62" i="24"/>
  <c r="AJ62" i="24" s="1"/>
  <c r="AL64" i="24"/>
  <c r="AK64" i="24" s="1"/>
  <c r="AC11" i="22"/>
  <c r="AD11" i="22" s="1"/>
  <c r="AG11" i="22" s="1"/>
  <c r="X11" i="22"/>
  <c r="Z11" i="22" s="1"/>
  <c r="AA11" i="22" s="1"/>
  <c r="L35" i="1"/>
  <c r="AI52" i="1"/>
  <c r="AH52" i="1" s="1"/>
  <c r="AI14" i="1"/>
  <c r="AH14" i="1" s="1"/>
  <c r="AI19" i="1"/>
  <c r="AH19" i="1" s="1"/>
  <c r="AE23" i="1"/>
  <c r="AF23" i="1" s="1"/>
  <c r="AJ23" i="1" s="1"/>
  <c r="AE24" i="1"/>
  <c r="AG24" i="1" s="1"/>
  <c r="AE25" i="1"/>
  <c r="AG25" i="1" s="1"/>
  <c r="AE35" i="1"/>
  <c r="AI35" i="1"/>
  <c r="AH35" i="1" s="1"/>
  <c r="AE36" i="1"/>
  <c r="AE41" i="1"/>
  <c r="AG41" i="1" s="1"/>
  <c r="AI41" i="1"/>
  <c r="AH41" i="1" s="1"/>
  <c r="AE42" i="1"/>
  <c r="AG42" i="1" s="1"/>
  <c r="AI57" i="1"/>
  <c r="AH57" i="1" s="1"/>
  <c r="AI9" i="1"/>
  <c r="AH9" i="1" s="1"/>
  <c r="AE10" i="1"/>
  <c r="AF10" i="1" s="1"/>
  <c r="AE14" i="1"/>
  <c r="AG14" i="1" s="1"/>
  <c r="AE16" i="1"/>
  <c r="AG16" i="1" s="1"/>
  <c r="AI22" i="1"/>
  <c r="AH22" i="1" s="1"/>
  <c r="AE27" i="1"/>
  <c r="AF27" i="1" s="1"/>
  <c r="AE28" i="1"/>
  <c r="AG28" i="1" s="1"/>
  <c r="AE30" i="1"/>
  <c r="AF30" i="1" s="1"/>
  <c r="AI31" i="1"/>
  <c r="AH31" i="1" s="1"/>
  <c r="AI33" i="1"/>
  <c r="AH33" i="1" s="1"/>
  <c r="AI39" i="1"/>
  <c r="AH39" i="1" s="1"/>
  <c r="AE40" i="1"/>
  <c r="AE44" i="1"/>
  <c r="AG44" i="1" s="1"/>
  <c r="AE45" i="1"/>
  <c r="AG45" i="1" s="1"/>
  <c r="AE46" i="1"/>
  <c r="AG46" i="1" s="1"/>
  <c r="AI47" i="1"/>
  <c r="AH47" i="1" s="1"/>
  <c r="AI48" i="1"/>
  <c r="AH48" i="1" s="1"/>
  <c r="AI50" i="1"/>
  <c r="AH50" i="1" s="1"/>
  <c r="AE52" i="1"/>
  <c r="AF52" i="1" s="1"/>
  <c r="AE53" i="1"/>
  <c r="AI53" i="1"/>
  <c r="AH53" i="1" s="1"/>
  <c r="AI55" i="1"/>
  <c r="AH55" i="1" s="1"/>
  <c r="AE54" i="1"/>
  <c r="AE57" i="1"/>
  <c r="AG57" i="1" s="1"/>
  <c r="AE59" i="1"/>
  <c r="AG59" i="1" s="1"/>
  <c r="AI59" i="1"/>
  <c r="AH59" i="1" s="1"/>
  <c r="AE60" i="1"/>
  <c r="AG60" i="1" s="1"/>
  <c r="AE61" i="1"/>
  <c r="AG61" i="1" s="1"/>
  <c r="AE62" i="1"/>
  <c r="AG62" i="1" s="1"/>
  <c r="AI64" i="1"/>
  <c r="AH64" i="1" s="1"/>
  <c r="AI30" i="24"/>
  <c r="AJ30" i="24"/>
  <c r="AJ51" i="24"/>
  <c r="AI47" i="24"/>
  <c r="AJ47" i="24"/>
  <c r="AJ40" i="24"/>
  <c r="AI24" i="24"/>
  <c r="AI41" i="24"/>
  <c r="AH12" i="24"/>
  <c r="AH16" i="24"/>
  <c r="AL19" i="24"/>
  <c r="AK19" i="24" s="1"/>
  <c r="AI22" i="24"/>
  <c r="AH29" i="24"/>
  <c r="AH33" i="24"/>
  <c r="AL36" i="24"/>
  <c r="AK36" i="24" s="1"/>
  <c r="AI39" i="24"/>
  <c r="AL40" i="24"/>
  <c r="AK40" i="24" s="1"/>
  <c r="AH50" i="24"/>
  <c r="AL53" i="24"/>
  <c r="AK53" i="24" s="1"/>
  <c r="AI56" i="24"/>
  <c r="AL57" i="24"/>
  <c r="AK57" i="24" s="1"/>
  <c r="O59" i="24"/>
  <c r="AH6" i="24"/>
  <c r="AH10" i="24"/>
  <c r="AL13" i="24"/>
  <c r="AK13" i="24" s="1"/>
  <c r="AH23" i="24"/>
  <c r="AH27" i="24"/>
  <c r="AL30" i="24"/>
  <c r="AK30" i="24" s="1"/>
  <c r="AL34" i="24"/>
  <c r="AK34" i="24" s="1"/>
  <c r="AH44" i="24"/>
  <c r="AL47" i="24"/>
  <c r="AK47" i="24" s="1"/>
  <c r="AL51" i="24"/>
  <c r="AK51" i="24" s="1"/>
  <c r="AH61" i="24"/>
  <c r="AH21" i="24"/>
  <c r="AL24" i="24"/>
  <c r="AK24" i="24" s="1"/>
  <c r="AH38" i="24"/>
  <c r="O47" i="24"/>
  <c r="AH55" i="24"/>
  <c r="AH9" i="24"/>
  <c r="AH26" i="24"/>
  <c r="AL29" i="24"/>
  <c r="AK29" i="24" s="1"/>
  <c r="O35" i="24"/>
  <c r="AH43" i="24"/>
  <c r="AH60" i="24"/>
  <c r="AH64" i="24"/>
  <c r="AL6" i="24"/>
  <c r="AK6" i="24" s="1"/>
  <c r="AH20" i="24"/>
  <c r="O29" i="24"/>
  <c r="AH37" i="24"/>
  <c r="AH54" i="24"/>
  <c r="AH58" i="24"/>
  <c r="AH48" i="24"/>
  <c r="AH19" i="24"/>
  <c r="AH36" i="24"/>
  <c r="AH53" i="24"/>
  <c r="AH57" i="24"/>
  <c r="X29" i="22"/>
  <c r="Z29" i="22" s="1"/>
  <c r="AA29" i="22" s="1"/>
  <c r="AC29" i="22"/>
  <c r="AD29" i="22" s="1"/>
  <c r="AC35" i="22"/>
  <c r="AD35" i="22" s="1"/>
  <c r="X35" i="22"/>
  <c r="Z35" i="22" s="1"/>
  <c r="AA35" i="22" s="1"/>
  <c r="AC59" i="22"/>
  <c r="AD59" i="22" s="1"/>
  <c r="X59" i="22"/>
  <c r="Z59" i="22" s="1"/>
  <c r="AA59" i="22" s="1"/>
  <c r="AC41" i="22"/>
  <c r="AD41" i="22" s="1"/>
  <c r="X41" i="22"/>
  <c r="Z41" i="22" s="1"/>
  <c r="AA41" i="22" s="1"/>
  <c r="AC5" i="22"/>
  <c r="AD5" i="22" s="1"/>
  <c r="AC53" i="22"/>
  <c r="AD53" i="22" s="1"/>
  <c r="X53" i="22"/>
  <c r="Z53" i="22" s="1"/>
  <c r="AA53" i="22" s="1"/>
  <c r="X23" i="22"/>
  <c r="Z23" i="22" s="1"/>
  <c r="AA23" i="22" s="1"/>
  <c r="AC23" i="22"/>
  <c r="AD23" i="22" s="1"/>
  <c r="AH11" i="22"/>
  <c r="X48" i="22"/>
  <c r="Z48" i="22" s="1"/>
  <c r="AA48" i="22" s="1"/>
  <c r="AC47" i="22"/>
  <c r="AD47" i="22" s="1"/>
  <c r="X17" i="22"/>
  <c r="Z17" i="22" s="1"/>
  <c r="AA17" i="22" s="1"/>
  <c r="AC17" i="22"/>
  <c r="AD17" i="22" s="1"/>
  <c r="AF57" i="1"/>
  <c r="AG63" i="1"/>
  <c r="AF63" i="1"/>
  <c r="AF47" i="1"/>
  <c r="AG47" i="1"/>
  <c r="AF51" i="1"/>
  <c r="AE18" i="1"/>
  <c r="AE22" i="1"/>
  <c r="AE39" i="1"/>
  <c r="AE56" i="1"/>
  <c r="AI63" i="1"/>
  <c r="AH63" i="1" s="1"/>
  <c r="AI34" i="1"/>
  <c r="AH34" i="1" s="1"/>
  <c r="AI51" i="1"/>
  <c r="AH51" i="1" s="1"/>
  <c r="L53" i="1"/>
  <c r="AE33" i="1"/>
  <c r="AI24" i="1"/>
  <c r="AH24" i="1" s="1"/>
  <c r="AE38" i="1"/>
  <c r="L47" i="1"/>
  <c r="AE55" i="1"/>
  <c r="AE21" i="1"/>
  <c r="AE15" i="1"/>
  <c r="AI18" i="1"/>
  <c r="AH18" i="1" s="1"/>
  <c r="AE32" i="1"/>
  <c r="L41" i="1"/>
  <c r="AE49" i="1"/>
  <c r="AE26" i="1"/>
  <c r="AI29" i="1"/>
  <c r="AH29" i="1" s="1"/>
  <c r="AE43" i="1"/>
  <c r="AE64" i="1"/>
  <c r="AE50" i="1"/>
  <c r="AE9" i="1"/>
  <c r="AE20" i="1"/>
  <c r="L29" i="1"/>
  <c r="AE37" i="1"/>
  <c r="AE58" i="1"/>
  <c r="AI30" i="1"/>
  <c r="AH30" i="1" s="1"/>
  <c r="AE48" i="1"/>
  <c r="AE29" i="1"/>
  <c r="AE8" i="1"/>
  <c r="AE19" i="1"/>
  <c r="AI63" i="24" l="1"/>
  <c r="AM63" i="24" s="1"/>
  <c r="AG30" i="1"/>
  <c r="AJ10" i="1"/>
  <c r="AJ7" i="24"/>
  <c r="AM41" i="24"/>
  <c r="AM7" i="24"/>
  <c r="AI46" i="24"/>
  <c r="AI14" i="24"/>
  <c r="AM14" i="24" s="1"/>
  <c r="AG31" i="1"/>
  <c r="AG52" i="1"/>
  <c r="AM46" i="24"/>
  <c r="AI62" i="24"/>
  <c r="AM62" i="24" s="1"/>
  <c r="AG34" i="1"/>
  <c r="AM39" i="24"/>
  <c r="AI49" i="24"/>
  <c r="AM49" i="24" s="1"/>
  <c r="AI52" i="24"/>
  <c r="AM52" i="24" s="1"/>
  <c r="AI59" i="24"/>
  <c r="AM59" i="24" s="1"/>
  <c r="AI18" i="24"/>
  <c r="AM18" i="24" s="1"/>
  <c r="AI25" i="24"/>
  <c r="AF17" i="1"/>
  <c r="AI45" i="24"/>
  <c r="AM45" i="24" s="1"/>
  <c r="AF24" i="1"/>
  <c r="AJ24" i="1" s="1"/>
  <c r="AI35" i="24"/>
  <c r="AM35" i="24" s="1"/>
  <c r="AJ52" i="1"/>
  <c r="AF61" i="1"/>
  <c r="AJ61" i="1" s="1"/>
  <c r="AF16" i="1"/>
  <c r="AJ16" i="1" s="1"/>
  <c r="AM56" i="24"/>
  <c r="AM25" i="24"/>
  <c r="AJ47" i="1"/>
  <c r="AM22" i="24"/>
  <c r="AJ57" i="1"/>
  <c r="AF14" i="1"/>
  <c r="AJ14" i="1" s="1"/>
  <c r="AJ27" i="1"/>
  <c r="AF42" i="1"/>
  <c r="AJ42" i="1" s="1"/>
  <c r="AG27" i="1"/>
  <c r="AF45" i="1"/>
  <c r="AJ45" i="1" s="1"/>
  <c r="AI8" i="24"/>
  <c r="AM8" i="24" s="1"/>
  <c r="AG10" i="1"/>
  <c r="AI15" i="24"/>
  <c r="AM15" i="24" s="1"/>
  <c r="AI28" i="24"/>
  <c r="AM28" i="24" s="1"/>
  <c r="AI34" i="24"/>
  <c r="AM34" i="24" s="1"/>
  <c r="AI13" i="24"/>
  <c r="AM13" i="24" s="1"/>
  <c r="AJ31" i="1"/>
  <c r="AI42" i="24"/>
  <c r="AM42" i="24" s="1"/>
  <c r="AI32" i="24"/>
  <c r="AM32" i="24" s="1"/>
  <c r="AI11" i="24"/>
  <c r="AM11" i="24" s="1"/>
  <c r="AG5" i="1"/>
  <c r="AE6" i="1" s="1"/>
  <c r="AG6" i="1" s="1"/>
  <c r="AE7" i="1" s="1"/>
  <c r="AI31" i="24"/>
  <c r="AM31" i="24" s="1"/>
  <c r="AI5" i="24"/>
  <c r="AM5" i="24" s="1"/>
  <c r="AJ5" i="24"/>
  <c r="AM40" i="24"/>
  <c r="AM24" i="24"/>
  <c r="AJ17" i="24"/>
  <c r="AI17" i="24"/>
  <c r="AM17" i="24" s="1"/>
  <c r="AF46" i="1"/>
  <c r="AJ46" i="1" s="1"/>
  <c r="AF25" i="1"/>
  <c r="AJ25" i="1" s="1"/>
  <c r="AF60" i="1"/>
  <c r="AJ60" i="1" s="1"/>
  <c r="AG23" i="1"/>
  <c r="AF44" i="1"/>
  <c r="AJ44" i="1" s="1"/>
  <c r="AF41" i="1"/>
  <c r="AJ41" i="1" s="1"/>
  <c r="AF28" i="1"/>
  <c r="AJ28" i="1" s="1"/>
  <c r="AF59" i="1"/>
  <c r="AJ59" i="1" s="1"/>
  <c r="AF62" i="1"/>
  <c r="AJ62" i="1" s="1"/>
  <c r="AJ34" i="1"/>
  <c r="AF53" i="1"/>
  <c r="AJ53" i="1" s="1"/>
  <c r="AG53" i="1"/>
  <c r="AF40" i="1"/>
  <c r="AJ40" i="1" s="1"/>
  <c r="AG40" i="1"/>
  <c r="AF36" i="1"/>
  <c r="AJ36" i="1" s="1"/>
  <c r="AG36" i="1"/>
  <c r="AF35" i="1"/>
  <c r="AJ35" i="1" s="1"/>
  <c r="AG35" i="1"/>
  <c r="AF54" i="1"/>
  <c r="AJ54" i="1" s="1"/>
  <c r="AG54" i="1"/>
  <c r="AJ43" i="24"/>
  <c r="AI43" i="24"/>
  <c r="AM43" i="24" s="1"/>
  <c r="AJ6" i="24"/>
  <c r="AI6" i="24"/>
  <c r="AM6" i="24" s="1"/>
  <c r="AI36" i="24"/>
  <c r="AM36" i="24" s="1"/>
  <c r="AJ36" i="24"/>
  <c r="AJ61" i="24"/>
  <c r="AI61" i="24"/>
  <c r="AM61" i="24" s="1"/>
  <c r="AJ48" i="24"/>
  <c r="AI48" i="24"/>
  <c r="AM48" i="24" s="1"/>
  <c r="AJ16" i="24"/>
  <c r="AI16" i="24"/>
  <c r="AM16" i="24" s="1"/>
  <c r="AJ58" i="24"/>
  <c r="AI58" i="24"/>
  <c r="AM58" i="24" s="1"/>
  <c r="AJ26" i="24"/>
  <c r="AI26" i="24"/>
  <c r="AM26" i="24" s="1"/>
  <c r="AJ12" i="24"/>
  <c r="AI12" i="24"/>
  <c r="AM12" i="24" s="1"/>
  <c r="AJ60" i="24"/>
  <c r="AI60" i="24"/>
  <c r="AM60" i="24" s="1"/>
  <c r="AJ29" i="24"/>
  <c r="AI29" i="24"/>
  <c r="AM29" i="24" s="1"/>
  <c r="AI19" i="24"/>
  <c r="AM19" i="24" s="1"/>
  <c r="AJ19" i="24"/>
  <c r="AJ54" i="24"/>
  <c r="AI54" i="24"/>
  <c r="AM54" i="24" s="1"/>
  <c r="AJ44" i="24"/>
  <c r="AI44" i="24"/>
  <c r="AM44" i="24" s="1"/>
  <c r="AJ50" i="24"/>
  <c r="AI50" i="24"/>
  <c r="AM50" i="24" s="1"/>
  <c r="AM47" i="24"/>
  <c r="AM30" i="24"/>
  <c r="AJ37" i="24"/>
  <c r="AI37" i="24"/>
  <c r="AM37" i="24" s="1"/>
  <c r="AI57" i="24"/>
  <c r="AM57" i="24" s="1"/>
  <c r="AJ57" i="24"/>
  <c r="AJ9" i="24"/>
  <c r="AI9" i="24"/>
  <c r="AM9" i="24" s="1"/>
  <c r="AJ10" i="24"/>
  <c r="AI10" i="24"/>
  <c r="AM10" i="24" s="1"/>
  <c r="AJ21" i="24"/>
  <c r="AI21" i="24"/>
  <c r="AM21" i="24" s="1"/>
  <c r="AJ38" i="24"/>
  <c r="AI38" i="24"/>
  <c r="AM38" i="24" s="1"/>
  <c r="AI53" i="24"/>
  <c r="AM53" i="24" s="1"/>
  <c r="AJ53" i="24"/>
  <c r="AJ55" i="24"/>
  <c r="AI55" i="24"/>
  <c r="AM55" i="24" s="1"/>
  <c r="AJ23" i="24"/>
  <c r="AI23" i="24"/>
  <c r="AM23" i="24" s="1"/>
  <c r="AJ20" i="24"/>
  <c r="AI20" i="24"/>
  <c r="AM20" i="24" s="1"/>
  <c r="AJ27" i="24"/>
  <c r="AI27" i="24"/>
  <c r="AM27" i="24" s="1"/>
  <c r="AJ64" i="24"/>
  <c r="AI64" i="24"/>
  <c r="AM64" i="24" s="1"/>
  <c r="AJ33" i="24"/>
  <c r="AI33" i="24"/>
  <c r="AM33" i="24" s="1"/>
  <c r="AM51" i="24"/>
  <c r="AH53" i="22"/>
  <c r="AG53" i="22"/>
  <c r="AH17" i="22"/>
  <c r="AG17" i="22"/>
  <c r="AH41" i="22"/>
  <c r="AG41" i="22"/>
  <c r="AH47" i="22"/>
  <c r="AG47" i="22"/>
  <c r="AH59" i="22"/>
  <c r="AG59" i="22"/>
  <c r="AG35" i="22"/>
  <c r="AH35" i="22"/>
  <c r="AH29" i="22"/>
  <c r="AG29" i="22"/>
  <c r="AH23" i="22"/>
  <c r="AG23" i="22"/>
  <c r="AG26" i="1"/>
  <c r="AF26" i="1"/>
  <c r="AJ26" i="1" s="1"/>
  <c r="AG21" i="1"/>
  <c r="AF21" i="1"/>
  <c r="AJ21" i="1" s="1"/>
  <c r="AG58" i="1"/>
  <c r="AF58" i="1"/>
  <c r="AJ58" i="1" s="1"/>
  <c r="AG55" i="1"/>
  <c r="AF55" i="1"/>
  <c r="AJ55" i="1" s="1"/>
  <c r="AG20" i="1"/>
  <c r="AF20" i="1"/>
  <c r="AJ20" i="1" s="1"/>
  <c r="AG32" i="1"/>
  <c r="AF32" i="1"/>
  <c r="AJ32" i="1" s="1"/>
  <c r="AF8" i="1"/>
  <c r="AJ8" i="1" s="1"/>
  <c r="AG8" i="1"/>
  <c r="AG15" i="1"/>
  <c r="AF15" i="1"/>
  <c r="AJ15" i="1" s="1"/>
  <c r="AG22" i="1"/>
  <c r="AF22" i="1"/>
  <c r="AJ22" i="1" s="1"/>
  <c r="AF56" i="1"/>
  <c r="AJ56" i="1" s="1"/>
  <c r="AG56" i="1"/>
  <c r="AJ63" i="1"/>
  <c r="AF29" i="1"/>
  <c r="AJ29" i="1" s="1"/>
  <c r="AG29" i="1"/>
  <c r="AG48" i="1"/>
  <c r="AF48" i="1"/>
  <c r="AJ48" i="1" s="1"/>
  <c r="AG64" i="1"/>
  <c r="AF64" i="1"/>
  <c r="AJ64" i="1" s="1"/>
  <c r="AG11" i="1"/>
  <c r="AE12" i="1" s="1"/>
  <c r="AG12" i="1" s="1"/>
  <c r="AE13" i="1" s="1"/>
  <c r="AG13" i="1" s="1"/>
  <c r="AF11" i="1"/>
  <c r="AG18" i="1"/>
  <c r="AF18" i="1"/>
  <c r="AJ18" i="1" s="1"/>
  <c r="AJ30" i="1"/>
  <c r="AG50" i="1"/>
  <c r="AF50" i="1"/>
  <c r="AJ50" i="1" s="1"/>
  <c r="AF33" i="1"/>
  <c r="AJ33" i="1" s="1"/>
  <c r="AG33" i="1"/>
  <c r="AG43" i="1"/>
  <c r="AF43" i="1"/>
  <c r="AJ43" i="1" s="1"/>
  <c r="AJ51" i="1"/>
  <c r="AG37" i="1"/>
  <c r="AF37" i="1"/>
  <c r="AJ37" i="1" s="1"/>
  <c r="AG49" i="1"/>
  <c r="AF49" i="1"/>
  <c r="AJ49" i="1" s="1"/>
  <c r="AF19" i="1"/>
  <c r="AJ19" i="1" s="1"/>
  <c r="AG19" i="1"/>
  <c r="AG9" i="1"/>
  <c r="AF9" i="1"/>
  <c r="AJ9" i="1" s="1"/>
  <c r="AG39" i="1"/>
  <c r="AF39" i="1"/>
  <c r="AJ39" i="1" s="1"/>
  <c r="AG38" i="1"/>
  <c r="AF38" i="1"/>
  <c r="AJ38" i="1" s="1"/>
  <c r="AG5" i="22"/>
  <c r="AH5" i="22"/>
  <c r="AF12" i="1" l="1"/>
  <c r="AF13" i="1"/>
  <c r="AG7" i="1"/>
  <c r="AF7" i="1"/>
  <c r="AF6" i="1"/>
  <c r="D50" i="11"/>
  <c r="C50" i="11"/>
  <c r="D49" i="11"/>
  <c r="D48" i="11"/>
  <c r="C49" i="11"/>
  <c r="C48" i="11"/>
  <c r="N5" i="1" l="1"/>
  <c r="O5" i="1" s="1"/>
  <c r="P5" i="1" s="1"/>
  <c r="Q5" i="24"/>
  <c r="R5" i="24" s="1"/>
  <c r="Q23" i="24"/>
  <c r="R23" i="24" s="1"/>
  <c r="Q35" i="24"/>
  <c r="Q47" i="24"/>
  <c r="R47" i="24" s="1"/>
  <c r="Q59" i="24"/>
  <c r="R59" i="24" s="1"/>
  <c r="Q17" i="24"/>
  <c r="R17" i="24" s="1"/>
  <c r="Q29" i="24"/>
  <c r="R29" i="24" s="1"/>
  <c r="Q41" i="24"/>
  <c r="R41" i="24" s="1"/>
  <c r="Q53" i="24"/>
  <c r="R53" i="24" s="1"/>
  <c r="Q11" i="24"/>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R35" i="24" l="1"/>
  <c r="T35" i="24" s="1"/>
  <c r="P41" i="1"/>
  <c r="P29" i="1"/>
  <c r="P17" i="1"/>
  <c r="AI17" i="1" s="1"/>
  <c r="AH17" i="1" s="1"/>
  <c r="AJ17" i="1" s="1"/>
  <c r="S17" i="24"/>
  <c r="T17" i="24"/>
  <c r="S47" i="24"/>
  <c r="T47" i="24"/>
  <c r="P59" i="1"/>
  <c r="P35" i="1"/>
  <c r="R11" i="24"/>
  <c r="T11" i="24" s="1"/>
  <c r="S53" i="24"/>
  <c r="T53" i="24"/>
  <c r="T41" i="24"/>
  <c r="S41" i="24"/>
  <c r="P53" i="1"/>
  <c r="S23" i="24"/>
  <c r="T23" i="24"/>
  <c r="P11" i="1"/>
  <c r="AI11" i="1" s="1"/>
  <c r="AH11" i="1" s="1"/>
  <c r="AJ11" i="1" s="1"/>
  <c r="S59" i="24"/>
  <c r="T59" i="24"/>
  <c r="T29" i="24"/>
  <c r="S29" i="24"/>
  <c r="P47" i="1"/>
  <c r="P2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S11" i="24" l="1"/>
  <c r="S35" i="24"/>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I5" i="1" l="1"/>
  <c r="AI12" i="1" s="1"/>
  <c r="Q5" i="1"/>
  <c r="AH12" i="1" l="1"/>
  <c r="AJ12" i="1" s="1"/>
  <c r="AI13" i="1"/>
  <c r="AH13" i="1" s="1"/>
  <c r="AJ13" i="1" s="1"/>
  <c r="AH5" i="1"/>
  <c r="AJ5" i="1" s="1"/>
  <c r="AI6" i="1"/>
  <c r="S5" i="24"/>
  <c r="T5" i="24"/>
  <c r="AH6" i="1" l="1"/>
  <c r="AJ6" i="1" s="1"/>
  <c r="AI7" i="1"/>
  <c r="AH7" i="1" s="1"/>
  <c r="AJ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tc={9D4BF3E8-4B40-41B6-8424-8ED0AEF0BFBC}</author>
    <author>tc={CF3D4031-B02E-4364-A8D3-ED8E4AEFF6D6}</author>
    <author>tc={5B19918B-1D1A-4D04-9D1C-8507A1B9A322}</author>
    <author>tc={2D53BA2D-C180-4BD8-8C0F-728C5BF4DBAA}</author>
    <author>tc={76E4AE1B-2B4B-42E8-AAA7-D6D59173732B}</author>
    <author>tc={6E738BDD-7778-4419-98BC-DAAA5D6DBA3D}</author>
    <author>tc={C7F031E3-E442-494D-B5FF-9433BB73DA61}</author>
    <author>tc={C9AD5B28-0613-47AF-804A-3360B9B9C331}</author>
    <author>tc={B751291C-DFB1-459F-8E27-FEEDC5E861C7}</author>
    <author>tc={2227D0BF-AEE4-46ED-9B3F-7BAD05083A14}</author>
    <author>tc={F327A2E3-3AF9-4710-908A-8EC22C16DAE9}</author>
  </authors>
  <commentList>
    <comment ref="AL2" authorId="0" shapeId="0" xr:uid="{00000000-0006-0000-02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00000000-0006-0000-02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00000000-0006-0000-02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00000000-0006-0000-02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 verifique los resultaos negativos del análisis del contexto</t>
      </text>
    </comment>
    <comment ref="H3" authorId="4" shapeId="0" xr:uid="{00000000-0006-0000-02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00000000-0006-0000-02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M3" authorId="6" shapeId="0" xr:uid="{00000000-0006-0000-02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S3" authorId="7" shapeId="0" xr:uid="{00000000-0006-0000-02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K3" authorId="8" shapeId="0" xr:uid="{00000000-0006-0000-02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Y4" authorId="9" shapeId="0" xr:uid="{00000000-0006-0000-02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Z4" authorId="10" shapeId="0" xr:uid="{00000000-0006-0000-02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tc={5E4F4CE9-BA09-447E-9F52-8084C004A0AA}</author>
    <author>tc={99B24426-DE5E-48D4-B2B6-BE9D8B435566}</author>
    <author>tc={00914B1E-2CF3-484E-AEE8-92878B60A651}</author>
    <author>tc={2F898A4B-297D-45F8-9AE7-E9DA70461059}</author>
    <author>tc={95780C36-5442-44A4-B2D4-0697B2827AC3}</author>
    <author>tc={92D2BF40-F7E2-40BB-8D0C-24EF891A2BC6}</author>
    <author>tc={B9FE6C5C-D479-42BB-BA72-6E5EDEC3D410}</author>
    <author>tc={BA6D6CFD-F95E-45A5-870B-776B7B3290DD}</author>
    <author>tc={9D19F1FF-8669-4C98-AF4C-27537DEF10C5}</author>
    <author>tc={288FC25F-48B3-4CF4-B24C-24F1108E4398}</author>
    <author>tc={8AF3DCF1-D0ED-4716-BAE7-555F4E99F6CE}</author>
    <author>tc={E91274DA-50F3-4469-8B68-9A302024AE3E}</author>
    <author>tc={2C23ECA8-D0F6-4EF6-9B34-0F567F660CC5}</author>
    <author>tc={D69B1B9B-1EC1-4381-B043-EE8142A10C57}</author>
    <author>tc={F25F410C-F7A7-4A98-BBC3-79E0DF76CD4D}</author>
    <author>tc={4F57369C-3C86-4F4A-BC98-06408F6ABF32}</author>
    <author>tc={3CB2447C-7998-4644-8901-BB099B56300B}</author>
    <author>tc={8CB58FDE-BFCF-4441-B22E-F5B37E8A2611}</author>
    <author>tc={AF44E1CE-9CFA-4AC9-918C-26033546D623}</author>
    <author>tc={590F8DEC-E498-4C2C-939C-726C246F9A68}</author>
  </authors>
  <commentList>
    <comment ref="AN2" authorId="0" shapeId="0" xr:uid="{00000000-0006-0000-03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00000000-0006-0000-03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00000000-0006-0000-03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00000000-0006-0000-03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00000000-0006-0000-03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00000000-0006-0000-03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00000000-0006-0000-03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00000000-0006-0000-03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00000000-0006-0000-03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00000000-0006-0000-03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00000000-0006-0000-03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00000000-0006-0000-03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00000000-0006-0000-03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00000000-0006-0000-03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00000000-0006-0000-03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10
Incompleta: 5
No existe: 0</t>
      </text>
    </comment>
    <comment ref="Y3" authorId="15" shapeId="0" xr:uid="{00000000-0006-0000-03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00000000-0006-0000-03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00000000-0006-0000-03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00000000-0006-0000-0300-00001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00000000-0006-0000-0300-00001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tc={CF5613DB-9324-40E1-9642-3C15ED4FB41F}</author>
    <author>tc={A0F40E4A-CDA8-4878-A493-E60F7B0AFC8A}</author>
    <author>tc={6593243C-C5F9-4652-9655-496C347F5776}</author>
    <author>tc={CB8F8CAA-134A-4FFA-AF13-A8E93F7D7E25}</author>
    <author>tc={94FA8504-6652-4FA5-874C-66194A4DBED8}</author>
    <author>tc={47BFCE5E-A1B2-452E-9DB3-820630843F31}</author>
    <author>tc={DC2871C3-606F-485E-9A68-BE71B4A7CB82}</author>
    <author>tc={621EB540-0783-4BB5-8C69-3B13944D5A09}</author>
    <author>tc={5675C234-D6B0-4BBE-9D58-A3A1F3CB1645}</author>
  </authors>
  <commentList>
    <comment ref="AO2" authorId="0" shapeId="0" xr:uid="{00000000-0006-0000-04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00000000-0006-0000-04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00000000-0006-0000-04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M3" authorId="3" shapeId="0" xr:uid="{00000000-0006-0000-04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P3" authorId="4" shapeId="0" xr:uid="{00000000-0006-0000-04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V3" authorId="5" shapeId="0" xr:uid="{00000000-0006-0000-04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N3" authorId="6" shapeId="0" xr:uid="{00000000-0006-0000-04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AB4" authorId="7" shapeId="0" xr:uid="{00000000-0006-0000-04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AC4" authorId="8" shapeId="0" xr:uid="{00000000-0006-0000-04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tc={1634ABC0-2786-4E18-A6EB-F4EC3F7DCCE4}</author>
    <author>tc={F17C01B4-72EF-42CB-8755-2A8F12E22615}</author>
    <author>tc={FEFB968F-83AB-44C4-B6C8-529BDE7BE3C6}</author>
  </authors>
  <commentList>
    <comment ref="A3" authorId="0" shapeId="0" xr:uid="{00000000-0006-0000-05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F3" authorId="1" shapeId="0" xr:uid="{00000000-0006-0000-05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la oportunidad, verifique los resultados positivos del analisi de cotxto, redacte de la forma más concreta posible.</t>
      </text>
    </comment>
    <comment ref="G3" authorId="2" shapeId="0" xr:uid="{00000000-0006-0000-05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List>
</comments>
</file>

<file path=xl/sharedStrings.xml><?xml version="1.0" encoding="utf-8"?>
<sst xmlns="http://schemas.openxmlformats.org/spreadsheetml/2006/main" count="915" uniqueCount="520">
  <si>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</si>
  <si>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</si>
  <si>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</si>
  <si>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</si>
  <si>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</si>
  <si>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</si>
  <si>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</si>
  <si>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</si>
  <si>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</si>
  <si>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</si>
  <si>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</si>
  <si>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</si>
  <si>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</si>
  <si>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</si>
  <si>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</si>
  <si>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</si>
  <si>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</si>
  <si>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</si>
  <si>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</si>
  <si>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</si>
  <si>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</si>
  <si>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</si>
  <si>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</si>
  <si>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</si>
  <si>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</si>
  <si>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</si>
  <si>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</si>
  <si>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</si>
  <si>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</si>
  <si>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</si>
  <si>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</si>
  <si>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</si>
  <si>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</si>
  <si>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</si>
  <si>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</si>
  <si>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</si>
  <si>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</si>
  <si>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</si>
  <si>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</si>
  <si>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</si>
  <si>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</si>
  <si>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</si>
  <si>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</si>
  <si>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</si>
  <si>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</si>
  <si>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</si>
  <si>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</si>
  <si>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</si>
  <si>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</si>
  <si>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</si>
  <si>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</si>
  <si>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</si>
  <si>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</si>
  <si>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</si>
  <si>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</si>
  <si>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</si>
  <si>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</si>
  <si>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</si>
  <si>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</si>
  <si>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</si>
  <si>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 xml:space="preserve"> Fecha </t>
  </si>
  <si>
    <t>CONTEXTO ESTRATÉGICO</t>
  </si>
  <si>
    <t>PROCESO</t>
  </si>
  <si>
    <t>IDENTIFICACIÓN DE CAUSAS</t>
  </si>
  <si>
    <t xml:space="preserve">RIESGO </t>
  </si>
  <si>
    <t>CONSECUENCIA</t>
  </si>
  <si>
    <t>INTERNO</t>
  </si>
  <si>
    <t>EXTERNO</t>
  </si>
  <si>
    <t>PROCESOS</t>
  </si>
  <si>
    <t>ACTIVOS</t>
  </si>
  <si>
    <t>Tipo</t>
  </si>
  <si>
    <t>Causas</t>
  </si>
  <si>
    <t>FINANCIERO</t>
  </si>
  <si>
    <t>ECONOMICOS Y FINANCIEROS</t>
  </si>
  <si>
    <t>DISEÑO DEL PROCESO</t>
  </si>
  <si>
    <t>INFORMACION</t>
  </si>
  <si>
    <t>PERSONAL</t>
  </si>
  <si>
    <t xml:space="preserve">POLÍTICOS </t>
  </si>
  <si>
    <t>INTERACCIONES CON OTROS PROCESOS</t>
  </si>
  <si>
    <t>APLICACIONES</t>
  </si>
  <si>
    <t xml:space="preserve">TECNOLOGÍA </t>
  </si>
  <si>
    <t>LEGALES Y REGLAMENTARIOS</t>
  </si>
  <si>
    <t>TRANSVERSALIDAD</t>
  </si>
  <si>
    <t>HARDWARE</t>
  </si>
  <si>
    <t>COMUNICACIÓN INTERNA</t>
  </si>
  <si>
    <t>SOCIALES Y CULTURALES</t>
  </si>
  <si>
    <t>PROCEDIMIENTOS ASOCIADOS</t>
  </si>
  <si>
    <t>TECNOLÓGICOS</t>
  </si>
  <si>
    <t>RESPONSABLES DEL PROCESO</t>
  </si>
  <si>
    <t>AMBIENTALES</t>
  </si>
  <si>
    <t>COMUNICACIÓN ENTRE LOS PROCESOS</t>
  </si>
  <si>
    <t>OBJETIVO DEL PROCESO</t>
  </si>
  <si>
    <t>ESTRATÉGICOS</t>
  </si>
  <si>
    <t>Identificación del riesgo</t>
  </si>
  <si>
    <t>Análisis del riesgo inherente</t>
  </si>
  <si>
    <t>Evaluación del riesgo - Valoración de los controles</t>
  </si>
  <si>
    <t>Evaluación del riesgo - Nivel del riesgo residual</t>
  </si>
  <si>
    <t>Plan de Manejo de Riesgos</t>
  </si>
  <si>
    <t>Seguimiento a los controles primer trimestre</t>
  </si>
  <si>
    <t>Seguimiento a los controles segundo trimestre</t>
  </si>
  <si>
    <t>Seguimiento a los controles tercer trimestre</t>
  </si>
  <si>
    <t>Seguimiento a los controles cuarto trimestre</t>
  </si>
  <si>
    <t xml:space="preserve">Plan de Contingencia </t>
  </si>
  <si>
    <t>Seguimiento Segunda Línea de Defensa</t>
  </si>
  <si>
    <t>Evaluación Tercera Línea de Defensa</t>
  </si>
  <si>
    <t xml:space="preserve">Referencia </t>
  </si>
  <si>
    <t>Alcance del proceso</t>
  </si>
  <si>
    <t xml:space="preserve">Causa Raíz </t>
  </si>
  <si>
    <t>Frecuencia con la cual se realiza la actividad</t>
  </si>
  <si>
    <t>Probabilidad Inherente</t>
  </si>
  <si>
    <t>%</t>
  </si>
  <si>
    <t>Criterios de impacto</t>
  </si>
  <si>
    <t>Observación de criterio</t>
  </si>
  <si>
    <t>Impacto 
Inherente</t>
  </si>
  <si>
    <t>No. Control</t>
  </si>
  <si>
    <t xml:space="preserve">Características del control </t>
  </si>
  <si>
    <t>Atributos</t>
  </si>
  <si>
    <t>Probabilidad Residual</t>
  </si>
  <si>
    <t>Probabilidad Residual Final</t>
  </si>
  <si>
    <t>Impacto Residual Final</t>
  </si>
  <si>
    <t>Zona de Riesgo Final</t>
  </si>
  <si>
    <t>Acción</t>
  </si>
  <si>
    <t>Responsable</t>
  </si>
  <si>
    <t>Fecha Programada</t>
  </si>
  <si>
    <t>Fecha Seguimiento</t>
  </si>
  <si>
    <t>Seguimiento primer trimestre</t>
  </si>
  <si>
    <t>Seguimiento segundo trimestre</t>
  </si>
  <si>
    <t>Seguimiento tercer trimestre</t>
  </si>
  <si>
    <t>Seguimiento cuarto trimestre</t>
  </si>
  <si>
    <t>Fecha de seguimiento</t>
  </si>
  <si>
    <t>Seguimiento</t>
  </si>
  <si>
    <t>Evidencia</t>
  </si>
  <si>
    <t>Efectividad</t>
  </si>
  <si>
    <t xml:space="preserve">Actividades a ejecutar en caso de materialización del riesgo </t>
  </si>
  <si>
    <t>Fecha Materialización del riesgo</t>
  </si>
  <si>
    <t xml:space="preserve">Causa de la Materialización </t>
  </si>
  <si>
    <t>Seguimiento al control y soportes</t>
  </si>
  <si>
    <t>Seguimiento al plan de manejo de riesgos y soportes</t>
  </si>
  <si>
    <t>Fecha Evaluación</t>
  </si>
  <si>
    <t xml:space="preserve"> Evaluación al control</t>
  </si>
  <si>
    <t>Efectividad del Control</t>
  </si>
  <si>
    <t xml:space="preserve"> Evaluación al plan de manejo de riesgos (si aplica)</t>
  </si>
  <si>
    <t>¿Tiene responsabe asignado?</t>
  </si>
  <si>
    <t>¿El responsable tiene la autoridad y es adecuada?</t>
  </si>
  <si>
    <t>¿La fuente de información que se utiliza   confiable?</t>
  </si>
  <si>
    <t>¿Las observaciones, desviaciones o diferencias identificadas  investigadas y resueltas de manera oportuna?</t>
  </si>
  <si>
    <t>Implementación</t>
  </si>
  <si>
    <t>Calificación</t>
  </si>
  <si>
    <t>Documentación</t>
  </si>
  <si>
    <t>Frecuencia</t>
  </si>
  <si>
    <t>Análisis del riesgo residual</t>
  </si>
  <si>
    <t>Probabilidad</t>
  </si>
  <si>
    <t>Perfin del Riesgo</t>
  </si>
  <si>
    <t>Proposito del Control</t>
  </si>
  <si>
    <t xml:space="preserve">Periodicidad </t>
  </si>
  <si>
    <t xml:space="preserve">Cómo se realiza
la actividad de
control </t>
  </si>
  <si>
    <t>Qué pasa con las
observaciones o
desviaciones</t>
  </si>
  <si>
    <t>Evidencia de la
ejecución del
control</t>
  </si>
  <si>
    <t>Calificación del Diseño Control</t>
  </si>
  <si>
    <t>Evaluación del Diseño del Control</t>
  </si>
  <si>
    <t>Evaluación de la Ejecución del Control</t>
  </si>
  <si>
    <t>Solidez Individual del Control</t>
  </si>
  <si>
    <t>Aplica plan de
acción para
fortalecer el control</t>
  </si>
  <si>
    <t>Accion para fortalecer el control</t>
  </si>
  <si>
    <t>Solidez del
conjunto
de controles</t>
  </si>
  <si>
    <t>Controles ayudan a disminuir la probabilidad</t>
  </si>
  <si>
    <t>Controles ayudan a disminuir el impacto</t>
  </si>
  <si>
    <t>Desplazamiento / Probabilidad</t>
  </si>
  <si>
    <t>Desplazamiento / Impacto</t>
  </si>
  <si>
    <t>Zona de Riesgo Residual</t>
  </si>
  <si>
    <t>Tratamiento del Riesgo</t>
  </si>
  <si>
    <t>Actividades a ejecutar en caso de materialización del riesgo</t>
  </si>
  <si>
    <t>Descripción Activos de Información</t>
  </si>
  <si>
    <t>Tipo de Activos / Grupo de Activos</t>
  </si>
  <si>
    <t>Amenaza</t>
  </si>
  <si>
    <t>Vulnerabilidad</t>
  </si>
  <si>
    <t>Tipo de Riesgo Digital</t>
  </si>
  <si>
    <t>¿Tiene responsabe asignbado?</t>
  </si>
  <si>
    <t>¿El responsable tiene la autoridad y adecuada?</t>
  </si>
  <si>
    <t>Identificación de la Oportunidad</t>
  </si>
  <si>
    <t>Plan de Manejo de Oportunidades</t>
  </si>
  <si>
    <t>Seguimiento Tercera Línea de Defensa</t>
  </si>
  <si>
    <t xml:space="preserve">Causa </t>
  </si>
  <si>
    <t>Descripción de la Oportunidad</t>
  </si>
  <si>
    <t>Seguimiento al plan de manejo de oportunidades y soportes</t>
  </si>
  <si>
    <t>Seguimiento al plan de manejo de oportunidades</t>
  </si>
  <si>
    <t>Matriz de Calor Inherente</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</si>
  <si>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</si>
  <si>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</si>
  <si>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</si>
  <si>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</si>
  <si>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</si>
  <si>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</si>
  <si>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</si>
  <si>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</si>
  <si>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</si>
  <si>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</si>
  <si>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</si>
  <si>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</si>
  <si>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</si>
  <si>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</si>
  <si>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</si>
  <si>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</si>
  <si>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</si>
  <si>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</si>
  <si>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</si>
  <si>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</si>
  <si>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</si>
  <si>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</si>
  <si>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</si>
  <si>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</si>
  <si>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</si>
  <si>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</si>
  <si>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</si>
  <si>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</si>
  <si>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</si>
  <si>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</si>
  <si>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</si>
  <si>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</si>
  <si>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</si>
  <si>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</si>
  <si>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</si>
  <si>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</si>
  <si>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</si>
  <si>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</si>
  <si>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</si>
  <si>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</si>
  <si>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</si>
  <si>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</si>
  <si>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</si>
  <si>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</si>
  <si>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</si>
  <si>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</si>
  <si>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</si>
  <si>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</si>
  <si>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</si>
  <si>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</si>
  <si>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</si>
  <si>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</si>
  <si>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</si>
  <si>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</si>
  <si>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</si>
  <si>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</si>
  <si>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</si>
  <si>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</si>
  <si>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</si>
  <si>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</si>
  <si>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</si>
  <si>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</si>
  <si>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</si>
  <si>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</si>
  <si>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</si>
  <si>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</si>
  <si>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</si>
  <si>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</si>
  <si>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</si>
  <si>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</si>
  <si>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</si>
  <si>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</si>
  <si>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</si>
  <si>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</si>
  <si>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</si>
  <si>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</si>
  <si>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</si>
  <si>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</si>
  <si>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</si>
  <si>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</si>
  <si>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</si>
  <si>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</si>
  <si>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</si>
  <si>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</si>
  <si>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</si>
  <si>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</si>
  <si>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</si>
  <si>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</si>
  <si>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</si>
  <si>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</si>
  <si>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</si>
  <si>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</si>
  <si>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</si>
  <si>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</si>
  <si>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</si>
  <si>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</si>
  <si>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</si>
  <si>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</si>
  <si>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TIPO DE ACTIVO</t>
  </si>
  <si>
    <t>DESCRIPCIÓN</t>
  </si>
  <si>
    <t>Información</t>
  </si>
  <si>
    <t>Información almacenada en formatos físicos (papel, carpetas, CD, DVD) o en formatos digitales o electrónicos (ficheros en bases de datos, correos electrónicos, archivos o servidores), teniendo en cuenta lo anterior, se puede distinguir como información: Contratos, acuerdos de confidencialidad, manuales de usuario, procedimientos operativos o de soporte, planes para la continuidad del negocio, registros contables, estados financieros, archivos ofimáticos, documentos y registros del sistema integrado de gestión, bases de datos con información personal o con información relevante para algún proceso (bases de datos de nóminas, estados financieros) entre otros</t>
  </si>
  <si>
    <t>Software</t>
  </si>
  <si>
    <t>Activo informático lógico como programas, herramientas ofimáticas o sistemas lógicos para la ejecución de las actividades</t>
  </si>
  <si>
    <t>Hardware</t>
  </si>
  <si>
    <t>Equipos físicos de cómputo y de comunicaciones como, servidores, biométricos que por su criticidad son considerados activos de información</t>
  </si>
  <si>
    <t>Servicios</t>
  </si>
  <si>
    <t>Servicio brindado por parte de la entidad para el apoyo de las actividades de los procesos, tales como: Servicios WEB, intranet, CRM, ERP, Portales organizacionales, Aplicaciones entre otros (Pueden estar compuestos por hardware y software)</t>
  </si>
  <si>
    <t>Intangibles</t>
  </si>
  <si>
    <t>Se consideran intangibles aquellos activos inmateriales que otorgan a la entidad una ventaja competitiva relevante, uno de ellos es la imagen corporativa,
reputación o el good will, entre otros</t>
  </si>
  <si>
    <t xml:space="preserve">Componentes de Red </t>
  </si>
  <si>
    <t>Medios necesarios para realizar la conexión de los elementos de hardware y software en una red, por ejemplo, el cableado estructurado y tarjetas de red, routers, switches, entre otros.</t>
  </si>
  <si>
    <t>Personas</t>
  </si>
  <si>
    <t>Aquellos roles que, por su conocimiento, experiencia y criticidad para el proceso, son considerados activos de información, por ejemplo: personal con experiencia y capacitado para realizar una tarea específica en la ejecución de las actividades</t>
  </si>
  <si>
    <t xml:space="preserve">Instalaciones </t>
  </si>
  <si>
    <t>Espacio o área asignada para alojar y salvaguardar los datos considerados como activos críticos para la empresa</t>
  </si>
  <si>
    <t>TABLA DE AMENAZAS</t>
  </si>
  <si>
    <t>TIPO</t>
  </si>
  <si>
    <t>AMENAZA</t>
  </si>
  <si>
    <t>DAÑO FISICO</t>
  </si>
  <si>
    <t>Incendios</t>
  </si>
  <si>
    <t xml:space="preserve">Inundación </t>
  </si>
  <si>
    <t>EVENTOS NATURALES</t>
  </si>
  <si>
    <t>Fenómenos Climáticos</t>
  </si>
  <si>
    <t>Fenómenos Sísmicos</t>
  </si>
  <si>
    <t>PERDIDA DE LOS SERVICIOS ESENCIALES</t>
  </si>
  <si>
    <t>Fallas en el suministro de agua</t>
  </si>
  <si>
    <t>Fallas en el suministro de Aire acondicionado</t>
  </si>
  <si>
    <t>Fallas en el sistema eléctrico</t>
  </si>
  <si>
    <t>FALLAS TÉCNICAS</t>
  </si>
  <si>
    <t>Mal funcionamiento del equipo</t>
  </si>
  <si>
    <t>Saturación del sistema de información</t>
  </si>
  <si>
    <t>Total dependencia para la prestación del servicio por parte de un tercero</t>
  </si>
  <si>
    <t>Mal funcionamiento del Software</t>
  </si>
  <si>
    <t>Daño causado por un tercero</t>
  </si>
  <si>
    <t>Fallo de los enlaces de comunicación</t>
  </si>
  <si>
    <t>Errores de software</t>
  </si>
  <si>
    <t>Errores en mantenimiento</t>
  </si>
  <si>
    <t>Falta de mantenimiento en el Sistema de Información/aplicación/software</t>
  </si>
  <si>
    <t>Obsolencencia Tecnológica</t>
  </si>
  <si>
    <t>Falta de mantenimiento del equipo</t>
  </si>
  <si>
    <t>ACCIONES NO AUTORIZADAS</t>
  </si>
  <si>
    <t>Uso no autorizado del equipo</t>
  </si>
  <si>
    <t>Acceso a la red o al sistema de información por personas no autorizadas</t>
  </si>
  <si>
    <t>Comprometer información confidencial</t>
  </si>
  <si>
    <t>Falsificación de registros</t>
  </si>
  <si>
    <t>Espionaje remoto</t>
  </si>
  <si>
    <t>Código malicioso</t>
  </si>
  <si>
    <t>Hurto de Información institucional</t>
  </si>
  <si>
    <t>Uso indebido de las herramientas de auditoría</t>
  </si>
  <si>
    <t>Acceso físico no autorizado</t>
  </si>
  <si>
    <t>Instalación no autorizada de software</t>
  </si>
  <si>
    <t>Destrucción de registros</t>
  </si>
  <si>
    <t>Revelación de Información</t>
  </si>
  <si>
    <t>Divulgación de Contraseñas</t>
  </si>
  <si>
    <t>Interceptación de servicios de señales de interferencia comprometida</t>
  </si>
  <si>
    <t>Copia fraudulenta del software</t>
  </si>
  <si>
    <t>COMPROMISO DE LAS FUNCIONES</t>
  </si>
  <si>
    <t>Error en el uso o abuso de derechos</t>
  </si>
  <si>
    <t>Falsificación de derechos</t>
  </si>
  <si>
    <t>RECURSOS HUMANOS</t>
  </si>
  <si>
    <t>Incumplimiento de relaciones contractuales</t>
  </si>
  <si>
    <t>Ausencia de servicios de apoyo</t>
  </si>
  <si>
    <t>ALTERACIONES DE ORDEN SOCIAL</t>
  </si>
  <si>
    <t>Huelgas o paros</t>
  </si>
  <si>
    <t>Hurtos o vandalismo</t>
  </si>
  <si>
    <t>TABLA DE VULNERABILIDADES</t>
  </si>
  <si>
    <t>VULNERABILIDAD</t>
  </si>
  <si>
    <t>Mantenimiento Insuficiente</t>
  </si>
  <si>
    <t>Ausencia de esquemas de reemplazo periódico</t>
  </si>
  <si>
    <t>Eliminación de medios de almacenamiento sin eliminar datos</t>
  </si>
  <si>
    <t>Sensibilidad del equipo a los cambios de voltaje</t>
  </si>
  <si>
    <t>Sensibilidad del equipo a la humedad, temperatura, contaminantes o condiciones deficientes de operación</t>
  </si>
  <si>
    <t>Inadecuada gestión de capacidad del sistema</t>
  </si>
  <si>
    <t>Inadecuada seguridad del cableado</t>
  </si>
  <si>
    <t>Desprotección en equipos móviles</t>
  </si>
  <si>
    <t>Mantenimiento inadecuado</t>
  </si>
  <si>
    <t>Susceptibilidad a las variaciones de temperatura (o al polvo y suciedad)</t>
  </si>
  <si>
    <t>Gestión inadecuada del cambio</t>
  </si>
  <si>
    <t>Almacenamiento sin protección</t>
  </si>
  <si>
    <t>Falta de cuidado en la disposición final</t>
  </si>
  <si>
    <t>Copia no controlada</t>
  </si>
  <si>
    <t>SOFTWARE</t>
  </si>
  <si>
    <t>Ausencia o insuficiencia de pruebas de software</t>
  </si>
  <si>
    <t>Ausencia de terminación de sesión</t>
  </si>
  <si>
    <t>Ausencia de registros de auditoría</t>
  </si>
  <si>
    <t>Falta de redundancia (copia única)</t>
  </si>
  <si>
    <t>Asignación errada de los derechos de acceso</t>
  </si>
  <si>
    <t>Copias de respaldo irregulares</t>
  </si>
  <si>
    <t>Interfaz de usuario compleja</t>
  </si>
  <si>
    <t>Contraseñas predeterminadas no modificadas</t>
  </si>
  <si>
    <t>Especificación incompleta para el desarrollo de software</t>
  </si>
  <si>
    <t>Ausencia de documentación</t>
  </si>
  <si>
    <t>Fechas incorrectas</t>
  </si>
  <si>
    <t>Falta de política de acceso o política de acceso remoto</t>
  </si>
  <si>
    <t>Inadecuada gestión y protección de contraseñas</t>
  </si>
  <si>
    <t>Ausencia de mecanismos de identificación y autenticación de usuarios</t>
  </si>
  <si>
    <t>Contraseñas sin protección</t>
  </si>
  <si>
    <t>Software nuevo o inmaduro</t>
  </si>
  <si>
    <t>RED</t>
  </si>
  <si>
    <t>Ausencia de pruebas de envío o recepción de datos</t>
  </si>
  <si>
    <t>Redes de comunicación sin protección</t>
  </si>
  <si>
    <t xml:space="preserve">Ausencia de política y aplicación de escritorio limpio </t>
  </si>
  <si>
    <t>Inadecuada gestión de red</t>
  </si>
  <si>
    <t>Conexión deficiente de cableado</t>
  </si>
  <si>
    <t xml:space="preserve">Tráfico sensible sin protección
</t>
  </si>
  <si>
    <t>Punto único de falla</t>
  </si>
  <si>
    <t>Ausencia del personal</t>
  </si>
  <si>
    <t xml:space="preserve">Entrenamiento insuficiente
</t>
  </si>
  <si>
    <t>Inadecuada segregación de funciones</t>
  </si>
  <si>
    <t>Falta de conciencia en seguridad</t>
  </si>
  <si>
    <t>Ausencia de políticas de uso aceptable</t>
  </si>
  <si>
    <t>Trabajo no supervisado de personal externo o de limpieza</t>
  </si>
  <si>
    <t>LUGAR</t>
  </si>
  <si>
    <t>Uso inadecuado de los controles de acceso a las instalaciones</t>
  </si>
  <si>
    <t>Ausencia mecanismos control de acceso a áreas no autorizadas</t>
  </si>
  <si>
    <t>Áreas susceptibles a inundación</t>
  </si>
  <si>
    <t>Ausencia de mecanismos asociados al Sistema de detección de Incendios</t>
  </si>
  <si>
    <t>Red eléctrica inestable</t>
  </si>
  <si>
    <t>Ausencia de protección en puertas o ventanas</t>
  </si>
  <si>
    <t>ORGANIZACIÓN</t>
  </si>
  <si>
    <t>Ausencia de procedimiento de registro/retiro de usuarios</t>
  </si>
  <si>
    <t>Ausencia de proceso para supervisión de derechos de acceso</t>
  </si>
  <si>
    <t>Ausencia de control de los activos que se encuentran fuera de las instalaciones</t>
  </si>
  <si>
    <t>Ausencia de acuerdos de nivel de servicio (ANS o SLA)</t>
  </si>
  <si>
    <t>Ausencia de mecanismos de monitoreo para brechas en la seguridad</t>
  </si>
  <si>
    <t>Ausencia de procedimientos y de políticas en general</t>
  </si>
  <si>
    <t>INFORMACIÓN</t>
  </si>
  <si>
    <t>Clasificación inadecuada de la información</t>
  </si>
  <si>
    <t>TIPOS DE RIESGOS SEGURIDAD DIGITAL</t>
  </si>
  <si>
    <t>Perdida de disponibilidad</t>
  </si>
  <si>
    <t>Perdida de Confidencialidad</t>
  </si>
  <si>
    <t>Perdidad de Integridad</t>
  </si>
  <si>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</si>
  <si>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</si>
  <si>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</si>
  <si>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</si>
  <si>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</si>
  <si>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</si>
  <si>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</si>
  <si>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</si>
  <si>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</si>
  <si>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</si>
  <si>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</si>
  <si>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</si>
  <si>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</si>
  <si>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Relaciones Laborales</t>
  </si>
  <si>
    <t>Usuarios, productos y practicas , organizacionales</t>
  </si>
  <si>
    <t>Solicitud de cierre</t>
  </si>
  <si>
    <t>Solicitud de ajuste</t>
  </si>
  <si>
    <t>Fraude Externo</t>
  </si>
  <si>
    <t>Fraude Interno</t>
  </si>
  <si>
    <t>Lavado de Activos</t>
  </si>
  <si>
    <t>Financiación del terrorismo</t>
  </si>
  <si>
    <t>Si</t>
  </si>
  <si>
    <t>No</t>
  </si>
  <si>
    <t>Con registro</t>
  </si>
  <si>
    <t>Sin registro</t>
  </si>
  <si>
    <t>Reducir</t>
  </si>
  <si>
    <t>Efectivo</t>
  </si>
  <si>
    <t>No efectivo</t>
  </si>
  <si>
    <t xml:space="preserve">Direccionamiento Estratégico </t>
  </si>
  <si>
    <t>Definir los lineamientos estratégicos y el modelo de operación a corto, mediano y largo plazo acorde a las necesidades y espectativas de los grupos de interés.</t>
  </si>
  <si>
    <t xml:space="preserve">Gestión de las Comunicaciones </t>
  </si>
  <si>
    <t>Lograr el posisionamiento y reconocimiento de la Entidad en función de los diferentes grupos de interés por medio del desarrollo de acciones y estrategias de comunicación.</t>
  </si>
  <si>
    <t>Gestión del Conocimiento y la innovación</t>
  </si>
  <si>
    <t>Fortalecer los procesos de la Unidad, mediante la gestión del conocimiento y la adopción de herramientas y metodologías de innovación que permitan, a través del desarrollo de ideas y proyectos con los diferentes grupos de interés mejorar la eficiencia, flexibilidad y adaptación a los retos de la ciudad de acuerdo con la misión de la Entidad.</t>
  </si>
  <si>
    <t xml:space="preserve">Gestión Integral de Residuos Sólidos </t>
  </si>
  <si>
    <t>Administrar la prestación efectiva de los servicios orientados a la gestión integral de los residuos sólidos, generando acciones de planeación, coordinación, control y supervisión en función del desarrollo y ejecución de las políticas, planes, programas y proyectos asociados al servicio de aseo en el Distrito Capital.</t>
  </si>
  <si>
    <t xml:space="preserve">Servicios Funerarios </t>
  </si>
  <si>
    <t>Garantizar la prestación de los servicios funerarios en los cementerios de propiedad del distrito capital</t>
  </si>
  <si>
    <t xml:space="preserve">Alumbrado Público </t>
  </si>
  <si>
    <t>Garantizar la prestación del alumbrado público en el Distrito Capital.</t>
  </si>
  <si>
    <t>Gestión del Talento Humano</t>
  </si>
  <si>
    <t>Desarrollar las actividades de vinculación, permanencia y retiro de personal de la Unidad para el cumplimiento de la misión y objetivos institucionales</t>
  </si>
  <si>
    <t>Gestión Documental</t>
  </si>
  <si>
    <t>Establecer lineamientos orientados a la planificación, organización, administración, control y disposición final de la documentación recibida o producida por la Unidad, que garantice el acceso y uso a los usuarios internos y externos.</t>
  </si>
  <si>
    <t xml:space="preserve">Gestión Financiera </t>
  </si>
  <si>
    <t>Administrar los recursos financieros asignados al presupuesto de la UAESP.</t>
  </si>
  <si>
    <t xml:space="preserve">Gestión de Apoyo Logístico </t>
  </si>
  <si>
    <t>Suministrar y controlar los recursos físicos y servicios de apoyo logístico de la UAESP</t>
  </si>
  <si>
    <t xml:space="preserve">Servicio al Ciudadano </t>
  </si>
  <si>
    <t>Atender las solicitudes registradas por los diferentes canales de comunicación dispuestos por la Entidad a as partes interesadas, mediante la gestión eficiente conforme al marco legal vigente, buscando siempre la satisfacción de las necesidades y requerimientos de las mismas</t>
  </si>
  <si>
    <t xml:space="preserve">Gestión Tecnológica y de la Información </t>
  </si>
  <si>
    <t>Administrar y brindar soluciones tecnológicas asegurando la integridad, disponibilidad y confiabilidad de la información.</t>
  </si>
  <si>
    <t xml:space="preserve">Gestión Asuntos Legales </t>
  </si>
  <si>
    <t>Prestar asesoría jurídica a la UAESP para su adecuado funcionamiento.</t>
  </si>
  <si>
    <t xml:space="preserve">Gestión de Evaluación y Mejora </t>
  </si>
  <si>
    <t>Proporcionar a la Entidad elementos que le permitan agregar valor al desempeño institucional y Sistema de Control Interno a través del Liderazgo Estratégico, Evaluación y Seguimiento, Enfoque hacia la Prevención, Evaluación de la Gestión del Riesgo y Relación con Entes Externos de Control, contribuyendo a la mejora continua del desempeño procesos y de la gestión, en proporcionar los correctivos y acciones necesarias hacia el cumplimiento de los objetivos y metas institucionales.</t>
  </si>
  <si>
    <t>FUERTE</t>
  </si>
  <si>
    <t>MODERADO</t>
  </si>
  <si>
    <t>DEBIL</t>
  </si>
  <si>
    <t>DIRECTAMENTE</t>
  </si>
  <si>
    <t>NO DISMINUYE</t>
  </si>
  <si>
    <t>INDIRECTAMENTE</t>
  </si>
  <si>
    <t>Compartir</t>
  </si>
  <si>
    <t>Capacidad Operativa para atender las necesidades en materia de Participacion Ciudadana</t>
  </si>
  <si>
    <t>Inicia con la definición de la Política Institucional de Participación Ciuadadana y demás instrumentos de planeación como estrategias y planes de acción y culmina con el seguimiento al cumplimiento de las actividades programadas, generación y publicación de informes.</t>
  </si>
  <si>
    <t>Asignación de  recursos económicos en el presupuesto de la entidad para la adquisicion de  recursos  físicos, tecnológicos y de personal necesarios para la ejecución de las actividades de Participacion Ciudadana.</t>
  </si>
  <si>
    <t>Personal formado,capacitado, con habilidades humanas y sociales para trabajar los temas de Participacion Ciudadana.</t>
  </si>
  <si>
    <t>Conocimiento en el manejo de las herramientas de comunicación interna para la gestión de  participacion ciudadana (ORFEO)</t>
  </si>
  <si>
    <t xml:space="preserve">Manejo efectivo  de las redes sociales ( whatsApp, Facebook, twitter, Instagram) , página web, correo electrónico, medios de comunicación físicos (carteleras, pendones, etc)  </t>
  </si>
  <si>
    <t>Articulación con los procesos para la  gestión de la información y la participacion en la instancia interna, Mesa Técnica de Participación Ciudadana.</t>
  </si>
  <si>
    <t>Disponibilidad de presupuesto para el desarrollo de las  actividades orientadas a la Participación Ciudadana.</t>
  </si>
  <si>
    <t>Plataformas utilizadas para el desarrollo de mecanismos de diálogo.</t>
  </si>
  <si>
    <t>Ejecución del nuevo  proceso de participacion ciudadana en la entidad.</t>
  </si>
  <si>
    <t>Implementación de lineamientos y estrategias que permiten la articulación   con otros procesos para la   coordinación de actividades  requeridas por los procedimientos asociados</t>
  </si>
  <si>
    <t xml:space="preserve">Gestión de participación ciudadana articulada con  todos los procesos de la Unidad a través de lineamientos establecidos para tal fin </t>
  </si>
  <si>
    <t>Articulación con los  procedimientos de Participación Ciudadana y Rendición de Cuentas.</t>
  </si>
  <si>
    <t>Existencia de responsables del proceso identificados y socializados.</t>
  </si>
  <si>
    <t>Canales de comunicación efectiva entre los delegados y delegadas para participación ciudadana entre los procesos.</t>
  </si>
  <si>
    <t>Información documentada para el respectivo seguimiento de las actividades de Participación Ciudadana de acuerdo con el ciclo PHVA.</t>
  </si>
  <si>
    <t xml:space="preserve">Investigaciones de los entes de control                    sanciones, multas y pérdida de licencia social.              </t>
  </si>
  <si>
    <t>MENSUAL</t>
  </si>
  <si>
    <t xml:space="preserve"> Pérdida de confianza y credibilidad con los grupos de interés, generando impacto negativo en la imagen institucional.</t>
  </si>
  <si>
    <t xml:space="preserve">
Incumplimiento a la normativa en Participación Ciudadana como derecho constitucional</t>
  </si>
  <si>
    <t>Delegado de participación ciudadana de la OAP y DG</t>
  </si>
  <si>
    <t>Delegado de participación ciudadana de la OAP</t>
  </si>
  <si>
    <t>Normativa nacional, distrital e institucional aplicada a la participacion ciudadana.</t>
  </si>
  <si>
    <t>Posibilidad de afectación a la imagen institucional por el incumplimiento de los compromisos pactados en las instancias de participación, por el desconocimiento del proceso de participación tanto interna como externamente y desinformación de la ciudadania</t>
  </si>
  <si>
    <t>Caracterización de los grupos de interés de la unidad y sus instancias de participación ciudadana.</t>
  </si>
  <si>
    <t>Posibilidad de investigación y sanciones a la entidad por incumplimiento a normativa en Participación Ciudadana como derecho constitucional; debido a la omision, falta de conocimientos, o de recursos.</t>
  </si>
  <si>
    <t xml:space="preserve">Omision, falta de conocimientos, o recursos.  </t>
  </si>
  <si>
    <t>DIARIO</t>
  </si>
  <si>
    <t>incumplimiento de los compromisos pactados en las instancias de participación</t>
  </si>
  <si>
    <t>Hacer seguimiento anual del instrumento de participación definido por la UAESP.</t>
  </si>
  <si>
    <t>Posibilidad de afectación a la imagen institucional por el incumplimiento de los compromisos pactados en las instancias de participación, por el desconocimiento del proceso de participación tanto interna como externa y desinformación de la ciudadania</t>
  </si>
  <si>
    <t>Desconocimiento del proceso de participación tanto interna como externa y desinformación de la ciudadania</t>
  </si>
  <si>
    <t>Participación Ciudadana</t>
  </si>
  <si>
    <t>Promover, desarrollar y fortalecer la Política Institucional de Participación Ciudadana y Responsabilidad Social a través de las instancias definidas por la UAESP y las interinstitucionales tales como mesas distritales, espacios de rendición de cuentas virtuales y presenciales entre otras, con el fin de aumentar el conocimiento de los grupos de interés internos y externos en los temas liderados por la Unidad con respecto a su misionalidad.</t>
  </si>
  <si>
    <t>Seguimiento de número de capacitaciones y espacios de formación en participación ciudadana, control social y rendición de cuentas a colaboradores a través de la Agenda de la Mesa Técnica de Participación Ciudadana.</t>
  </si>
  <si>
    <t>Talleres de sensibilización presenciales o virtuales de normativa vigente de participación ciudadana a los equipos de gestión social de la Unidad.</t>
  </si>
  <si>
    <t>Verificación y seguimiento trimestral de compromisos adquiridos en las instancias de participación en el marco de la mesa técnica  de la 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</si>
</sst>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76"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6"/>
      <color rgb="FFFF0000"/>
      <name val="Arial Narrow"/>
      <family val="2"/>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rgb="FF000000"/>
      <name val="Calibri"/>
      <family val="2"/>
      <scheme val="minor"/>
    </font>
    <font>
      <sz val="10"/>
      <color rgb="FF212529"/>
      <name val="Calibri"/>
      <family val="2"/>
      <scheme val="minor"/>
    </font>
    <font>
      <b/>
      <sz val="12"/>
      <name val="Arial"/>
      <family val="2"/>
    </font>
    <font>
      <b/>
      <sz val="10"/>
      <name val="Arial"/>
      <family val="2"/>
    </font>
    <font>
      <b/>
      <sz val="14"/>
      <name val="Arial"/>
      <family val="2"/>
    </font>
    <font>
      <sz val="11"/>
      <name val="Arial"/>
      <family val="2"/>
    </font>
    <font>
      <sz val="10"/>
      <name val="Calibri"/>
      <family val="2"/>
      <scheme val="minor"/>
    </font>
    <font>
      <b/>
      <sz val="10"/>
      <name val="Calibri"/>
      <family val="2"/>
      <scheme val="minor"/>
    </font>
    <font>
      <sz val="12"/>
      <name val="Calibri"/>
      <family val="2"/>
      <scheme val="minor"/>
    </font>
    <font>
      <b/>
      <sz val="12"/>
      <color theme="1"/>
      <name val="Arial Rounded MT Bold"/>
      <family val="2"/>
    </font>
    <font>
      <b/>
      <sz val="10"/>
      <color theme="1"/>
      <name val="Calibri"/>
      <family val="2"/>
      <scheme val="minor"/>
    </font>
    <font>
      <b/>
      <sz val="10"/>
      <color theme="1"/>
      <name val="Arial Narrow"/>
      <family val="2"/>
    </font>
    <font>
      <b/>
      <sz val="10"/>
      <color rgb="FF000000"/>
      <name val="Arial Narrow"/>
      <family val="2"/>
    </font>
    <font>
      <sz val="11"/>
      <color rgb="FF000000"/>
      <name val="Arial Narrow"/>
      <family val="2"/>
    </font>
    <font>
      <sz val="10"/>
      <color rgb="FFFF0000"/>
      <name val="Arial"/>
      <family val="2"/>
    </font>
    <font>
      <b/>
      <sz val="11"/>
      <color rgb="FFFF0000"/>
      <name val="Arial"/>
      <family val="2"/>
    </font>
    <font>
      <sz val="11"/>
      <color rgb="FFFF0000"/>
      <name val="Arial"/>
      <family val="2"/>
    </font>
    <font>
      <sz val="11"/>
      <color rgb="FFFF0000"/>
      <name val="Arial Narrow"/>
      <family val="2"/>
    </font>
    <font>
      <b/>
      <sz val="26"/>
      <name val="Arial Narrow"/>
      <family val="2"/>
    </font>
    <font>
      <sz val="16"/>
      <color rgb="FFFF0000"/>
      <name val="Arial"/>
      <family val="2"/>
    </font>
    <font>
      <sz val="10"/>
      <color theme="1"/>
      <name val="Arial"/>
      <family val="2"/>
    </font>
    <font>
      <sz val="11"/>
      <color theme="1"/>
      <name val="Arial"/>
      <family val="2"/>
    </font>
  </fonts>
  <fills count="3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6EFFD"/>
        <bgColor rgb="FF000000"/>
      </patternFill>
    </fill>
    <fill>
      <patternFill patternType="solid">
        <fgColor rgb="FFE6EFFD"/>
        <bgColor indexed="64"/>
      </patternFill>
    </fill>
    <fill>
      <patternFill patternType="solid">
        <fgColor rgb="FFFFC000"/>
        <bgColor rgb="FFFFC000"/>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0000"/>
        <bgColor rgb="FFFF0000"/>
      </patternFill>
    </fill>
    <fill>
      <patternFill patternType="solid">
        <fgColor rgb="FFBFBFBF"/>
        <bgColor rgb="FFBFBFBF"/>
      </patternFill>
    </fill>
    <fill>
      <patternFill patternType="solid">
        <fgColor theme="3" tint="0.79998168889431442"/>
        <bgColor indexed="64"/>
      </patternFill>
    </fill>
    <fill>
      <patternFill patternType="solid">
        <fgColor theme="4" tint="0.59999389629810485"/>
        <bgColor indexed="64"/>
      </patternFill>
    </fill>
  </fills>
  <borders count="85">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theme="0"/>
      </bottom>
      <diagonal/>
    </border>
    <border>
      <left/>
      <right style="thin">
        <color indexed="64"/>
      </right>
      <top/>
      <bottom style="double">
        <color theme="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s>
  <cellStyleXfs count="6">
    <xf numFmtId="0" fontId="0" fillId="0" borderId="0"/>
    <xf numFmtId="9" fontId="13" fillId="0" borderId="0" applyFont="0" applyFill="0" applyBorder="0" applyAlignment="0" applyProtection="0"/>
    <xf numFmtId="0" fontId="43" fillId="0" borderId="0"/>
    <xf numFmtId="0" fontId="44" fillId="0" borderId="0"/>
    <xf numFmtId="0" fontId="5" fillId="0" borderId="0"/>
    <xf numFmtId="0" fontId="33" fillId="0" borderId="0"/>
  </cellStyleXfs>
  <cellXfs count="572">
    <xf numFmtId="0" fontId="0" fillId="0" borderId="0" xfId="0"/>
    <xf numFmtId="0" fontId="1" fillId="0" borderId="0" xfId="0" applyFont="1"/>
    <xf numFmtId="0" fontId="1" fillId="0" borderId="0" xfId="0" applyFont="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2" xfId="0" applyFont="1" applyFill="1" applyBorder="1" applyAlignment="1">
      <alignment horizontal="center" vertical="center" wrapText="1" readingOrder="1"/>
    </xf>
    <xf numFmtId="0" fontId="10" fillId="0" borderId="2" xfId="0" applyFont="1" applyBorder="1" applyAlignment="1">
      <alignment horizontal="justify" vertical="center" wrapText="1" readingOrder="1"/>
    </xf>
    <xf numFmtId="9" fontId="10" fillId="0" borderId="2"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27" fillId="0" borderId="0" xfId="0" applyFont="1"/>
    <xf numFmtId="0" fontId="30" fillId="0" borderId="2" xfId="0" applyFont="1" applyBorder="1" applyAlignment="1">
      <alignment horizontal="center" vertical="center" wrapText="1" readingOrder="1"/>
    </xf>
    <xf numFmtId="0" fontId="30"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5" fillId="3" borderId="37" xfId="2" applyFont="1" applyFill="1" applyBorder="1"/>
    <xf numFmtId="0" fontId="45" fillId="3" borderId="38" xfId="2" applyFont="1" applyFill="1" applyBorder="1"/>
    <xf numFmtId="0" fontId="45" fillId="3" borderId="39" xfId="2" applyFont="1" applyFill="1" applyBorder="1"/>
    <xf numFmtId="0" fontId="15" fillId="3" borderId="0" xfId="0" applyFont="1" applyFill="1" applyAlignment="1">
      <alignment vertical="center"/>
    </xf>
    <xf numFmtId="0" fontId="5" fillId="3" borderId="0" xfId="0" applyFont="1" applyFill="1"/>
    <xf numFmtId="0" fontId="33" fillId="3" borderId="0" xfId="0" applyFont="1" applyFill="1"/>
    <xf numFmtId="0" fontId="34" fillId="3" borderId="20" xfId="0" applyFont="1" applyFill="1" applyBorder="1" applyAlignment="1">
      <alignment horizontal="center" vertical="center" wrapText="1" readingOrder="1"/>
    </xf>
    <xf numFmtId="0" fontId="35" fillId="3" borderId="20" xfId="0" applyFont="1" applyFill="1" applyBorder="1" applyAlignment="1">
      <alignment horizontal="justify" vertical="center" wrapText="1" readingOrder="1"/>
    </xf>
    <xf numFmtId="9" fontId="34" fillId="3" borderId="29" xfId="0" applyNumberFormat="1" applyFont="1" applyFill="1" applyBorder="1" applyAlignment="1">
      <alignment horizontal="center" vertical="center" wrapText="1" readingOrder="1"/>
    </xf>
    <xf numFmtId="0" fontId="34" fillId="3" borderId="19" xfId="0" applyFont="1" applyFill="1" applyBorder="1" applyAlignment="1">
      <alignment horizontal="center" vertical="center" wrapText="1" readingOrder="1"/>
    </xf>
    <xf numFmtId="0" fontId="35" fillId="3" borderId="19" xfId="0" applyFont="1" applyFill="1" applyBorder="1" applyAlignment="1">
      <alignment horizontal="justify" vertical="center" wrapText="1" readingOrder="1"/>
    </xf>
    <xf numFmtId="9" fontId="34" fillId="3" borderId="24" xfId="0" applyNumberFormat="1" applyFont="1" applyFill="1" applyBorder="1" applyAlignment="1">
      <alignment horizontal="center" vertical="center" wrapText="1" readingOrder="1"/>
    </xf>
    <xf numFmtId="0" fontId="35" fillId="3" borderId="24"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5" fillId="3" borderId="26" xfId="0" applyFont="1" applyFill="1" applyBorder="1" applyAlignment="1">
      <alignment horizontal="justify" vertical="center" wrapText="1" readingOrder="1"/>
    </xf>
    <xf numFmtId="0" fontId="35" fillId="3" borderId="27" xfId="0" applyFont="1" applyFill="1" applyBorder="1" applyAlignment="1">
      <alignment horizontal="center" vertical="center" wrapText="1" readingOrder="1"/>
    </xf>
    <xf numFmtId="0" fontId="42" fillId="3" borderId="0" xfId="0" applyFont="1" applyFill="1"/>
    <xf numFmtId="0" fontId="34" fillId="15" borderId="31" xfId="0" applyFont="1" applyFill="1" applyBorder="1" applyAlignment="1">
      <alignment horizontal="center" vertical="center" wrapText="1" readingOrder="1"/>
    </xf>
    <xf numFmtId="0" fontId="34" fillId="15" borderId="32" xfId="0" applyFont="1" applyFill="1" applyBorder="1" applyAlignment="1">
      <alignment horizontal="center" vertical="center" wrapText="1" readingOrder="1"/>
    </xf>
    <xf numFmtId="0" fontId="14" fillId="3" borderId="0" xfId="0" applyFont="1" applyFill="1"/>
    <xf numFmtId="0" fontId="4" fillId="3" borderId="0" xfId="0" applyFont="1" applyFill="1" applyAlignment="1">
      <alignment horizontal="left" vertical="center"/>
    </xf>
    <xf numFmtId="0" fontId="45" fillId="3" borderId="5" xfId="2" applyFont="1" applyFill="1" applyBorder="1"/>
    <xf numFmtId="0" fontId="50" fillId="3" borderId="0" xfId="0" applyFont="1" applyFill="1" applyAlignment="1">
      <alignment horizontal="left" vertical="center" wrapText="1"/>
    </xf>
    <xf numFmtId="0" fontId="51" fillId="3" borderId="0" xfId="0" applyFont="1" applyFill="1" applyAlignment="1">
      <alignment horizontal="left" vertical="top" wrapText="1"/>
    </xf>
    <xf numFmtId="0" fontId="45" fillId="3" borderId="0" xfId="2" applyFont="1" applyFill="1"/>
    <xf numFmtId="0" fontId="45" fillId="3" borderId="6" xfId="2" applyFont="1" applyFill="1" applyBorder="1"/>
    <xf numFmtId="0" fontId="45" fillId="3" borderId="7" xfId="2" applyFont="1" applyFill="1" applyBorder="1"/>
    <xf numFmtId="0" fontId="45" fillId="3" borderId="9" xfId="2" applyFont="1" applyFill="1" applyBorder="1"/>
    <xf numFmtId="0" fontId="45" fillId="3" borderId="8" xfId="2" applyFont="1" applyFill="1" applyBorder="1"/>
    <xf numFmtId="0" fontId="49" fillId="3" borderId="0" xfId="2" applyFont="1" applyFill="1" applyAlignment="1">
      <alignment horizontal="left" vertical="center" wrapText="1"/>
    </xf>
    <xf numFmtId="0" fontId="45" fillId="3" borderId="0" xfId="2" applyFont="1" applyFill="1" applyAlignment="1">
      <alignment horizontal="left" vertical="center" wrapText="1"/>
    </xf>
    <xf numFmtId="0" fontId="45" fillId="3" borderId="0" xfId="2" quotePrefix="1" applyFont="1" applyFill="1" applyAlignment="1">
      <alignment horizontal="left" vertical="center" wrapText="1"/>
    </xf>
    <xf numFmtId="0" fontId="47" fillId="3" borderId="5" xfId="2" quotePrefix="1" applyFont="1" applyFill="1" applyBorder="1" applyAlignment="1">
      <alignment horizontal="left" vertical="top" wrapText="1"/>
    </xf>
    <xf numFmtId="0" fontId="48" fillId="3" borderId="0" xfId="2" quotePrefix="1" applyFont="1" applyFill="1" applyAlignment="1">
      <alignment horizontal="left" vertical="top" wrapText="1"/>
    </xf>
    <xf numFmtId="0" fontId="48" fillId="3" borderId="6" xfId="2" quotePrefix="1" applyFont="1" applyFill="1" applyBorder="1" applyAlignment="1">
      <alignment horizontal="left" vertical="top" wrapText="1"/>
    </xf>
    <xf numFmtId="0" fontId="1" fillId="0" borderId="0" xfId="0" applyFont="1" applyAlignment="1">
      <alignment horizontal="center" vertical="center" wrapText="1"/>
    </xf>
    <xf numFmtId="0" fontId="54" fillId="0" borderId="0" xfId="0" applyFont="1" applyAlignment="1">
      <alignment horizontal="justify" vertical="center"/>
    </xf>
    <xf numFmtId="0" fontId="54" fillId="0" borderId="0" xfId="0" applyFont="1" applyAlignment="1">
      <alignment vertical="center"/>
    </xf>
    <xf numFmtId="0" fontId="55" fillId="0" borderId="0" xfId="0" applyFont="1"/>
    <xf numFmtId="0" fontId="6" fillId="0" borderId="19" xfId="0" applyFont="1" applyBorder="1" applyAlignment="1" applyProtection="1">
      <alignment horizontal="justify" vertical="center" wrapText="1"/>
      <protection locked="0"/>
    </xf>
    <xf numFmtId="0" fontId="1" fillId="0" borderId="19" xfId="0" applyFont="1" applyBorder="1" applyAlignment="1" applyProtection="1">
      <alignment horizontal="center" vertical="center" textRotation="90"/>
      <protection locked="0"/>
    </xf>
    <xf numFmtId="9" fontId="1" fillId="0" borderId="19" xfId="0" applyNumberFormat="1" applyFont="1" applyBorder="1" applyAlignment="1" applyProtection="1">
      <alignment horizontal="center" vertical="center"/>
      <protection hidden="1"/>
    </xf>
    <xf numFmtId="0" fontId="4" fillId="0" borderId="19" xfId="0" applyFont="1" applyBorder="1" applyAlignment="1" applyProtection="1">
      <alignment horizontal="center" vertical="center" textRotation="90"/>
      <protection hidden="1"/>
    </xf>
    <xf numFmtId="14" fontId="1" fillId="0" borderId="19" xfId="0" applyNumberFormat="1" applyFont="1" applyBorder="1" applyAlignment="1" applyProtection="1">
      <alignment horizontal="center" vertical="center"/>
      <protection locked="0"/>
    </xf>
    <xf numFmtId="0" fontId="1" fillId="0" borderId="19" xfId="0" applyFont="1" applyBorder="1" applyAlignment="1" applyProtection="1">
      <alignment horizontal="justify" vertical="center"/>
      <protection locked="0"/>
    </xf>
    <xf numFmtId="0" fontId="6" fillId="0" borderId="19" xfId="0" applyFont="1" applyBorder="1" applyAlignment="1" applyProtection="1">
      <alignment horizontal="center" vertical="center" wrapText="1"/>
      <protection locked="0"/>
    </xf>
    <xf numFmtId="0" fontId="64" fillId="0" borderId="0" xfId="0" applyFont="1"/>
    <xf numFmtId="0" fontId="65" fillId="0" borderId="19"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hidden="1"/>
    </xf>
    <xf numFmtId="0" fontId="61" fillId="19" borderId="67" xfId="0" applyFont="1" applyFill="1" applyBorder="1" applyAlignment="1" applyProtection="1">
      <alignment horizontal="center" vertical="center" wrapText="1"/>
      <protection hidden="1"/>
    </xf>
    <xf numFmtId="0" fontId="49" fillId="0" borderId="19" xfId="0" applyFont="1" applyBorder="1" applyAlignment="1" applyProtection="1">
      <alignment horizontal="center" vertical="center" wrapText="1"/>
      <protection hidden="1"/>
    </xf>
    <xf numFmtId="0" fontId="66" fillId="24" borderId="30" xfId="0" applyFont="1" applyFill="1" applyBorder="1" applyAlignment="1">
      <alignment horizontal="center"/>
    </xf>
    <xf numFmtId="0" fontId="66" fillId="24" borderId="32" xfId="0" applyFont="1" applyFill="1" applyBorder="1" applyAlignment="1">
      <alignment horizontal="center"/>
    </xf>
    <xf numFmtId="0" fontId="67" fillId="0" borderId="0" xfId="0" applyFont="1"/>
    <xf numFmtId="0" fontId="3" fillId="0" borderId="72" xfId="0" applyFont="1" applyBorder="1" applyAlignment="1">
      <alignment horizontal="center" vertical="center"/>
    </xf>
    <xf numFmtId="0" fontId="3" fillId="0" borderId="73"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vertical="center"/>
    </xf>
    <xf numFmtId="0" fontId="3" fillId="0" borderId="25" xfId="0" applyFont="1" applyBorder="1" applyAlignment="1">
      <alignment horizontal="center" vertical="center"/>
    </xf>
    <xf numFmtId="0" fontId="3" fillId="3" borderId="27" xfId="0" applyFont="1" applyFill="1" applyBorder="1" applyAlignment="1">
      <alignment wrapText="1"/>
    </xf>
    <xf numFmtId="0" fontId="66" fillId="24" borderId="25" xfId="0" applyFont="1" applyFill="1" applyBorder="1" applyAlignment="1">
      <alignment horizontal="center" vertical="center"/>
    </xf>
    <xf numFmtId="0" fontId="66" fillId="24" borderId="27" xfId="0" applyFont="1" applyFill="1" applyBorder="1" applyAlignment="1">
      <alignment horizontal="center" vertical="center"/>
    </xf>
    <xf numFmtId="0" fontId="3" fillId="0" borderId="73"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73" xfId="0" applyFont="1" applyBorder="1" applyAlignment="1">
      <alignment horizontal="center"/>
    </xf>
    <xf numFmtId="0" fontId="3" fillId="0" borderId="27" xfId="0" applyFont="1" applyBorder="1" applyAlignment="1">
      <alignment horizontal="center"/>
    </xf>
    <xf numFmtId="0" fontId="66" fillId="24" borderId="77" xfId="0" applyFont="1" applyFill="1" applyBorder="1" applyAlignment="1">
      <alignment horizontal="center" vertical="center"/>
    </xf>
    <xf numFmtId="0" fontId="3" fillId="0" borderId="24" xfId="0" applyFont="1" applyBorder="1" applyAlignment="1">
      <alignment horizontal="center"/>
    </xf>
    <xf numFmtId="0" fontId="3" fillId="0" borderId="24" xfId="0" applyFont="1" applyBorder="1" applyAlignment="1">
      <alignment horizontal="center" vertical="top" wrapText="1"/>
    </xf>
    <xf numFmtId="0" fontId="3" fillId="0" borderId="4" xfId="0" applyFont="1" applyBorder="1" applyAlignment="1">
      <alignment horizontal="center"/>
    </xf>
    <xf numFmtId="0" fontId="3" fillId="0" borderId="8" xfId="0" applyFont="1" applyBorder="1" applyAlignment="1">
      <alignment horizontal="center"/>
    </xf>
    <xf numFmtId="0" fontId="3" fillId="0" borderId="30" xfId="0" applyFont="1" applyBorder="1" applyAlignment="1">
      <alignment horizontal="center"/>
    </xf>
    <xf numFmtId="0" fontId="3" fillId="0" borderId="33" xfId="0" applyFont="1" applyBorder="1" applyAlignment="1">
      <alignment horizontal="center"/>
    </xf>
    <xf numFmtId="0" fontId="66" fillId="25" borderId="19" xfId="0" applyFont="1" applyFill="1" applyBorder="1"/>
    <xf numFmtId="0" fontId="3" fillId="0" borderId="19" xfId="0" applyFont="1" applyBorder="1"/>
    <xf numFmtId="0" fontId="4" fillId="0" borderId="19" xfId="0" applyFont="1" applyBorder="1" applyAlignment="1" applyProtection="1">
      <alignment horizontal="center" vertical="center" textRotation="90" wrapText="1"/>
      <protection hidden="1"/>
    </xf>
    <xf numFmtId="0" fontId="1" fillId="0" borderId="19"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hidden="1"/>
    </xf>
    <xf numFmtId="0" fontId="71" fillId="0" borderId="19" xfId="0" applyFont="1" applyBorder="1" applyAlignment="1" applyProtection="1">
      <alignment horizontal="center" vertical="center" wrapText="1"/>
      <protection locked="0"/>
    </xf>
    <xf numFmtId="14" fontId="1" fillId="0" borderId="19" xfId="0" applyNumberFormat="1" applyFont="1" applyBorder="1" applyAlignment="1" applyProtection="1">
      <alignment horizontal="center" vertical="center" wrapText="1"/>
      <protection locked="0"/>
    </xf>
    <xf numFmtId="14" fontId="71" fillId="0" borderId="19" xfId="0" applyNumberFormat="1"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3" borderId="0" xfId="0" applyFont="1" applyFill="1" applyAlignment="1" applyProtection="1">
      <alignment horizontal="center" vertical="center" wrapText="1"/>
      <protection locked="0"/>
    </xf>
    <xf numFmtId="0" fontId="1" fillId="3" borderId="0" xfId="0" applyFont="1" applyFill="1" applyProtection="1">
      <protection locked="0"/>
    </xf>
    <xf numFmtId="0" fontId="1" fillId="3" borderId="0" xfId="0" applyFont="1" applyFill="1" applyAlignment="1" applyProtection="1">
      <alignment horizontal="left" vertical="center"/>
      <protection locked="0"/>
    </xf>
    <xf numFmtId="0" fontId="1" fillId="3" borderId="0" xfId="0" applyFont="1" applyFill="1" applyAlignment="1" applyProtection="1">
      <alignment horizontal="center"/>
      <protection locked="0"/>
    </xf>
    <xf numFmtId="0" fontId="1" fillId="0" borderId="0" xfId="0" applyFont="1" applyProtection="1">
      <protection locked="0"/>
    </xf>
    <xf numFmtId="0" fontId="4" fillId="3"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1" fillId="0" borderId="19" xfId="0" applyFont="1" applyBorder="1" applyAlignment="1" applyProtection="1">
      <alignment horizontal="center" vertical="center"/>
      <protection locked="0" hidden="1"/>
    </xf>
    <xf numFmtId="0" fontId="1" fillId="3" borderId="0" xfId="0" applyFont="1" applyFill="1" applyAlignment="1" applyProtection="1">
      <alignment vertical="center"/>
      <protection locked="0"/>
    </xf>
    <xf numFmtId="0" fontId="1"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protection locked="0"/>
    </xf>
    <xf numFmtId="0" fontId="4" fillId="19" borderId="19" xfId="0" applyFont="1" applyFill="1" applyBorder="1" applyAlignment="1">
      <alignment horizontal="center" vertical="center" wrapText="1"/>
    </xf>
    <xf numFmtId="0" fontId="4" fillId="19" borderId="19" xfId="0" applyFont="1" applyFill="1" applyBorder="1" applyAlignment="1">
      <alignment horizontal="center" vertical="center" textRotation="90"/>
    </xf>
    <xf numFmtId="0" fontId="4" fillId="0" borderId="0" xfId="0" applyFont="1" applyProtection="1">
      <protection locked="0"/>
    </xf>
    <xf numFmtId="0" fontId="48" fillId="0" borderId="0" xfId="0" applyFont="1" applyProtection="1">
      <protection locked="0"/>
    </xf>
    <xf numFmtId="0" fontId="2" fillId="3" borderId="0" xfId="0" applyFont="1" applyFill="1" applyProtection="1">
      <protection locked="0"/>
    </xf>
    <xf numFmtId="0" fontId="2" fillId="0" borderId="0" xfId="0" applyFont="1" applyProtection="1">
      <protection locked="0"/>
    </xf>
    <xf numFmtId="0" fontId="48" fillId="3"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 fillId="19" borderId="19" xfId="0" applyFont="1" applyFill="1" applyBorder="1" applyAlignment="1">
      <alignment horizontal="center" vertical="center"/>
    </xf>
    <xf numFmtId="0" fontId="0" fillId="0" borderId="0" xfId="0" applyProtection="1">
      <protection locked="0"/>
    </xf>
    <xf numFmtId="164" fontId="1" fillId="0" borderId="19" xfId="1" applyNumberFormat="1" applyFont="1" applyFill="1" applyBorder="1" applyAlignment="1" applyProtection="1">
      <alignment horizontal="center" vertical="center"/>
    </xf>
    <xf numFmtId="164" fontId="1" fillId="0" borderId="19" xfId="1" applyNumberFormat="1" applyFont="1" applyBorder="1" applyAlignment="1" applyProtection="1">
      <alignment horizontal="center" vertical="center"/>
    </xf>
    <xf numFmtId="0" fontId="1" fillId="3" borderId="0" xfId="0" applyFont="1" applyFill="1" applyAlignment="1" applyProtection="1">
      <alignment wrapText="1"/>
      <protection locked="0"/>
    </xf>
    <xf numFmtId="0" fontId="1" fillId="0" borderId="0" xfId="0" applyFont="1" applyAlignment="1" applyProtection="1">
      <alignment wrapText="1"/>
      <protection locked="0"/>
    </xf>
    <xf numFmtId="0" fontId="56" fillId="18" borderId="19" xfId="0" applyFont="1" applyFill="1" applyBorder="1" applyAlignment="1">
      <alignment horizontal="center" vertical="center"/>
    </xf>
    <xf numFmtId="0" fontId="56" fillId="18" borderId="19" xfId="0" applyFont="1" applyFill="1" applyBorder="1" applyAlignment="1">
      <alignment horizontal="center" vertical="center" wrapText="1"/>
    </xf>
    <xf numFmtId="0" fontId="56" fillId="3" borderId="19" xfId="0" applyFont="1" applyFill="1" applyBorder="1" applyAlignment="1" applyProtection="1">
      <alignment horizontal="center" vertical="center" wrapText="1"/>
      <protection locked="0"/>
    </xf>
    <xf numFmtId="0" fontId="43" fillId="3" borderId="38" xfId="0" applyFont="1" applyFill="1" applyBorder="1" applyProtection="1">
      <protection locked="0"/>
    </xf>
    <xf numFmtId="0" fontId="43" fillId="0" borderId="0" xfId="0" applyFont="1" applyProtection="1">
      <protection locked="0"/>
    </xf>
    <xf numFmtId="0" fontId="43" fillId="0" borderId="0" xfId="0" applyFont="1" applyAlignment="1" applyProtection="1">
      <alignment horizontal="center"/>
      <protection locked="0"/>
    </xf>
    <xf numFmtId="0" fontId="43" fillId="0" borderId="19" xfId="0" applyFont="1" applyBorder="1" applyAlignment="1" applyProtection="1">
      <alignment horizontal="center" vertical="center" wrapText="1"/>
      <protection locked="0"/>
    </xf>
    <xf numFmtId="0" fontId="43" fillId="0" borderId="19" xfId="0" applyFont="1" applyBorder="1" applyAlignment="1" applyProtection="1">
      <alignment vertical="center" wrapText="1"/>
      <protection locked="0"/>
    </xf>
    <xf numFmtId="0" fontId="43" fillId="0" borderId="19" xfId="0" quotePrefix="1" applyFont="1" applyBorder="1" applyAlignment="1" applyProtection="1">
      <alignment vertical="center" wrapText="1"/>
      <protection locked="0"/>
    </xf>
    <xf numFmtId="0" fontId="43" fillId="0" borderId="19" xfId="0" applyFont="1" applyBorder="1" applyAlignment="1" applyProtection="1">
      <alignment horizontal="justify" vertical="center" wrapText="1"/>
      <protection locked="0"/>
    </xf>
    <xf numFmtId="0" fontId="43" fillId="3" borderId="0" xfId="0" applyFont="1" applyFill="1" applyProtection="1">
      <protection locked="0"/>
    </xf>
    <xf numFmtId="0" fontId="43" fillId="0" borderId="19" xfId="0" applyFont="1" applyBorder="1" applyAlignment="1" applyProtection="1">
      <alignment wrapText="1"/>
      <protection locked="0"/>
    </xf>
    <xf numFmtId="0" fontId="43" fillId="0" borderId="19" xfId="0" quotePrefix="1" applyFont="1" applyBorder="1" applyAlignment="1" applyProtection="1">
      <alignment horizontal="justify" vertical="center" wrapText="1"/>
      <protection locked="0"/>
    </xf>
    <xf numFmtId="0" fontId="43" fillId="0" borderId="19" xfId="4" applyFont="1" applyBorder="1" applyAlignment="1" applyProtection="1">
      <alignment horizontal="justify" vertical="center" wrapText="1"/>
      <protection locked="0"/>
    </xf>
    <xf numFmtId="0" fontId="68" fillId="3" borderId="0" xfId="0" applyFont="1" applyFill="1" applyProtection="1">
      <protection locked="0"/>
    </xf>
    <xf numFmtId="0" fontId="69" fillId="3" borderId="0" xfId="0" applyFont="1" applyFill="1" applyProtection="1">
      <protection locked="0"/>
    </xf>
    <xf numFmtId="0" fontId="68" fillId="3" borderId="0" xfId="0" applyFont="1" applyFill="1" applyAlignment="1" applyProtection="1">
      <alignment horizontal="left" vertical="center" wrapText="1"/>
      <protection locked="0"/>
    </xf>
    <xf numFmtId="0" fontId="70" fillId="3" borderId="0" xfId="0" applyFont="1" applyFill="1" applyAlignment="1" applyProtection="1">
      <alignment vertical="center" wrapText="1"/>
      <protection locked="0"/>
    </xf>
    <xf numFmtId="0" fontId="68" fillId="3" borderId="0" xfId="0" applyFont="1" applyFill="1" applyAlignment="1" applyProtection="1">
      <alignment wrapText="1"/>
      <protection locked="0"/>
    </xf>
    <xf numFmtId="0" fontId="43" fillId="3" borderId="0" xfId="0" applyFont="1" applyFill="1" applyAlignment="1" applyProtection="1">
      <alignment horizontal="left" vertical="center" wrapText="1"/>
      <protection locked="0"/>
    </xf>
    <xf numFmtId="0" fontId="59" fillId="3" borderId="0" xfId="0" applyFont="1" applyFill="1" applyAlignment="1" applyProtection="1">
      <alignment vertical="center" wrapText="1"/>
      <protection locked="0"/>
    </xf>
    <xf numFmtId="0" fontId="43" fillId="3" borderId="0" xfId="0" applyFont="1" applyFill="1" applyAlignment="1" applyProtection="1">
      <alignment wrapText="1"/>
      <protection locked="0"/>
    </xf>
    <xf numFmtId="0" fontId="59" fillId="3" borderId="0" xfId="0" applyFont="1" applyFill="1" applyProtection="1">
      <protection locked="0"/>
    </xf>
    <xf numFmtId="0" fontId="43" fillId="0" borderId="78" xfId="0" applyFont="1" applyBorder="1" applyAlignment="1" applyProtection="1">
      <alignment horizontal="center" vertical="center" wrapText="1"/>
      <protection locked="0"/>
    </xf>
    <xf numFmtId="0" fontId="43" fillId="0" borderId="78" xfId="0" applyFont="1" applyBorder="1" applyAlignment="1" applyProtection="1">
      <alignment vertical="center" wrapText="1"/>
      <protection locked="0"/>
    </xf>
    <xf numFmtId="0" fontId="43" fillId="0" borderId="78" xfId="0" applyFont="1" applyBorder="1" applyAlignment="1" applyProtection="1">
      <alignment horizontal="left" vertical="center" wrapText="1"/>
      <protection locked="0"/>
    </xf>
    <xf numFmtId="0" fontId="43" fillId="0" borderId="78" xfId="0" applyFont="1" applyBorder="1" applyAlignment="1" applyProtection="1">
      <alignment wrapText="1"/>
      <protection locked="0"/>
    </xf>
    <xf numFmtId="0" fontId="1" fillId="0" borderId="19" xfId="0" applyFont="1" applyBorder="1" applyAlignment="1" applyProtection="1">
      <alignment horizontal="justify" vertical="center" wrapText="1"/>
      <protection locked="0"/>
    </xf>
    <xf numFmtId="0" fontId="2" fillId="0" borderId="78" xfId="0" applyFont="1" applyBorder="1" applyAlignment="1" applyProtection="1">
      <alignment horizontal="center" vertical="center"/>
      <protection locked="0"/>
    </xf>
    <xf numFmtId="0" fontId="2" fillId="0" borderId="78" xfId="0" applyFont="1" applyBorder="1" applyAlignment="1" applyProtection="1">
      <alignment horizontal="center" vertical="center" textRotation="90"/>
      <protection locked="0"/>
    </xf>
    <xf numFmtId="0" fontId="2" fillId="0" borderId="78" xfId="0" applyFont="1" applyBorder="1" applyAlignment="1" applyProtection="1">
      <alignment horizontal="center" vertical="center" wrapText="1"/>
      <protection locked="0"/>
    </xf>
    <xf numFmtId="14" fontId="2" fillId="0" borderId="78" xfId="0" applyNumberFormat="1" applyFont="1" applyBorder="1" applyAlignment="1" applyProtection="1">
      <alignment horizontal="center" vertical="center"/>
      <protection locked="0"/>
    </xf>
    <xf numFmtId="0" fontId="2" fillId="0" borderId="19" xfId="0" applyFont="1" applyBorder="1" applyAlignment="1" applyProtection="1">
      <alignment horizontal="center" vertical="center" wrapText="1"/>
      <protection locked="0"/>
    </xf>
    <xf numFmtId="0" fontId="43" fillId="0" borderId="19" xfId="0" applyFont="1" applyBorder="1" applyAlignment="1" applyProtection="1">
      <alignment horizontal="center" vertical="center"/>
      <protection locked="0"/>
    </xf>
    <xf numFmtId="0" fontId="43" fillId="0" borderId="19" xfId="0" applyFont="1" applyBorder="1" applyAlignment="1" applyProtection="1">
      <alignment vertical="center"/>
      <protection locked="0"/>
    </xf>
    <xf numFmtId="0" fontId="43" fillId="0" borderId="19" xfId="0" applyFont="1" applyBorder="1" applyProtection="1">
      <protection locked="0"/>
    </xf>
    <xf numFmtId="0" fontId="43" fillId="0" borderId="62" xfId="0" quotePrefix="1" applyFont="1" applyBorder="1" applyAlignment="1" applyProtection="1">
      <alignment vertical="center" wrapText="1"/>
      <protection locked="0"/>
    </xf>
    <xf numFmtId="0" fontId="43" fillId="0" borderId="62" xfId="0" applyFont="1" applyBorder="1" applyAlignment="1" applyProtection="1">
      <alignment vertical="center" wrapText="1"/>
      <protection locked="0"/>
    </xf>
    <xf numFmtId="0" fontId="43" fillId="0" borderId="62" xfId="0" applyFont="1" applyBorder="1" applyAlignment="1" applyProtection="1">
      <alignment wrapText="1"/>
      <protection locked="0"/>
    </xf>
    <xf numFmtId="0" fontId="43" fillId="0" borderId="82" xfId="0" applyFont="1" applyBorder="1" applyAlignment="1" applyProtection="1">
      <alignment vertical="center" wrapText="1"/>
      <protection locked="0"/>
    </xf>
    <xf numFmtId="0" fontId="43" fillId="0" borderId="82" xfId="0" applyFont="1" applyBorder="1" applyAlignment="1" applyProtection="1">
      <alignment wrapText="1"/>
      <protection locked="0"/>
    </xf>
    <xf numFmtId="0" fontId="43" fillId="0" borderId="62" xfId="0" applyFont="1" applyBorder="1" applyProtection="1">
      <protection locked="0"/>
    </xf>
    <xf numFmtId="0" fontId="43" fillId="0" borderId="62" xfId="0" applyFont="1" applyBorder="1" applyAlignment="1" applyProtection="1">
      <alignment vertical="center"/>
      <protection locked="0"/>
    </xf>
    <xf numFmtId="0" fontId="43" fillId="0" borderId="19" xfId="4" applyFont="1" applyBorder="1" applyAlignment="1" applyProtection="1">
      <alignment vertical="center" wrapText="1"/>
      <protection locked="0"/>
    </xf>
    <xf numFmtId="0" fontId="43" fillId="0" borderId="19" xfId="0" applyFont="1" applyBorder="1" applyAlignment="1" applyProtection="1">
      <alignment horizontal="left" vertical="center" wrapText="1"/>
      <protection locked="0"/>
    </xf>
    <xf numFmtId="0" fontId="0" fillId="0" borderId="19" xfId="0" applyBorder="1" applyAlignment="1" applyProtection="1">
      <alignment vertical="center" wrapText="1"/>
      <protection locked="0"/>
    </xf>
    <xf numFmtId="0" fontId="57" fillId="0" borderId="19" xfId="0" applyFont="1" applyBorder="1" applyAlignment="1">
      <alignment horizontal="center" vertical="center" wrapText="1"/>
    </xf>
    <xf numFmtId="0" fontId="43" fillId="0" borderId="64" xfId="0" applyFont="1" applyBorder="1" applyAlignment="1" applyProtection="1">
      <alignment vertical="center" wrapText="1"/>
      <protection locked="0"/>
    </xf>
    <xf numFmtId="0" fontId="43" fillId="0" borderId="83" xfId="0" applyFont="1" applyBorder="1" applyAlignment="1" applyProtection="1">
      <alignment vertical="center" wrapText="1"/>
      <protection locked="0"/>
    </xf>
    <xf numFmtId="14" fontId="57" fillId="3" borderId="19" xfId="0" applyNumberFormat="1" applyFont="1" applyFill="1" applyBorder="1" applyAlignment="1" applyProtection="1">
      <alignment horizontal="center" vertical="center"/>
      <protection locked="0"/>
    </xf>
    <xf numFmtId="14" fontId="2" fillId="0" borderId="19" xfId="0" applyNumberFormat="1" applyFont="1" applyBorder="1" applyAlignment="1" applyProtection="1">
      <alignment horizontal="center" vertical="center" wrapText="1"/>
      <protection locked="0"/>
    </xf>
    <xf numFmtId="0" fontId="59" fillId="0" borderId="0" xfId="0" applyFont="1"/>
    <xf numFmtId="0" fontId="28" fillId="0" borderId="0" xfId="0" applyFont="1" applyAlignment="1">
      <alignment horizontal="center" vertical="center" wrapText="1"/>
    </xf>
    <xf numFmtId="0" fontId="29" fillId="31" borderId="0" xfId="0" applyFont="1" applyFill="1" applyAlignment="1">
      <alignment horizontal="center" vertical="center" wrapText="1" readingOrder="1"/>
    </xf>
    <xf numFmtId="0" fontId="30" fillId="27" borderId="2" xfId="0" applyFont="1" applyFill="1" applyBorder="1" applyAlignment="1">
      <alignment horizontal="center" vertical="center" wrapText="1" readingOrder="1"/>
    </xf>
    <xf numFmtId="0" fontId="30" fillId="0" borderId="2" xfId="0" applyFont="1" applyBorder="1" applyAlignment="1">
      <alignment horizontal="left" vertical="center" wrapText="1" readingOrder="1"/>
    </xf>
    <xf numFmtId="0" fontId="30" fillId="28" borderId="1" xfId="0" applyFont="1" applyFill="1" applyBorder="1" applyAlignment="1">
      <alignment horizontal="center" vertical="center" wrapText="1" readingOrder="1"/>
    </xf>
    <xf numFmtId="0" fontId="30" fillId="0" borderId="1" xfId="0" applyFont="1" applyBorder="1" applyAlignment="1">
      <alignment horizontal="left" vertical="center" wrapText="1" readingOrder="1"/>
    </xf>
    <xf numFmtId="0" fontId="30" fillId="29" borderId="1" xfId="0" applyFont="1" applyFill="1" applyBorder="1" applyAlignment="1">
      <alignment horizontal="center" vertical="center" wrapText="1" readingOrder="1"/>
    </xf>
    <xf numFmtId="0" fontId="30" fillId="26" borderId="1" xfId="0" applyFont="1" applyFill="1" applyBorder="1" applyAlignment="1">
      <alignment horizontal="center" vertical="center" wrapText="1" readingOrder="1"/>
    </xf>
    <xf numFmtId="0" fontId="31" fillId="30" borderId="1" xfId="0" applyFont="1" applyFill="1" applyBorder="1" applyAlignment="1">
      <alignment horizontal="center" vertical="center" wrapText="1" readingOrder="1"/>
    </xf>
    <xf numFmtId="0" fontId="12" fillId="0" borderId="0" xfId="0" applyFont="1" applyAlignment="1">
      <alignment horizontal="left" vertical="center" wrapText="1" readingOrder="1"/>
    </xf>
    <xf numFmtId="0" fontId="48" fillId="0" borderId="0" xfId="0" applyFont="1" applyAlignment="1">
      <alignment vertical="center"/>
    </xf>
    <xf numFmtId="0" fontId="26" fillId="0" borderId="0" xfId="0" applyFont="1" applyAlignment="1">
      <alignment vertical="center"/>
    </xf>
    <xf numFmtId="0" fontId="73" fillId="0" borderId="0" xfId="0" applyFont="1"/>
    <xf numFmtId="0" fontId="70" fillId="0" borderId="0" xfId="0" applyFont="1"/>
    <xf numFmtId="0" fontId="43" fillId="0" borderId="79" xfId="0" applyFont="1" applyBorder="1" applyAlignment="1" applyProtection="1">
      <alignment vertical="center" wrapText="1"/>
      <protection locked="0"/>
    </xf>
    <xf numFmtId="0" fontId="43" fillId="0" borderId="80" xfId="0" applyFont="1" applyBorder="1" applyAlignment="1" applyProtection="1">
      <alignment vertical="center" wrapText="1"/>
      <protection locked="0"/>
    </xf>
    <xf numFmtId="0" fontId="43" fillId="0" borderId="65" xfId="0" applyFont="1" applyBorder="1" applyAlignment="1">
      <alignment horizontal="justify" vertical="center" wrapText="1"/>
    </xf>
    <xf numFmtId="0" fontId="43" fillId="3" borderId="78" xfId="0" applyFont="1" applyFill="1" applyBorder="1" applyAlignment="1" applyProtection="1">
      <alignment horizontal="center" vertical="center" wrapText="1"/>
      <protection locked="0"/>
    </xf>
    <xf numFmtId="0" fontId="43" fillId="3" borderId="19" xfId="0" applyFont="1" applyFill="1" applyBorder="1" applyAlignment="1" applyProtection="1">
      <alignment vertical="center" wrapText="1"/>
      <protection locked="0"/>
    </xf>
    <xf numFmtId="0" fontId="43" fillId="3" borderId="19" xfId="0" quotePrefix="1" applyFont="1" applyFill="1" applyBorder="1" applyAlignment="1" applyProtection="1">
      <alignment vertical="center" wrapText="1"/>
      <protection locked="0"/>
    </xf>
    <xf numFmtId="0" fontId="43" fillId="3" borderId="78" xfId="0" applyFont="1" applyFill="1" applyBorder="1" applyAlignment="1" applyProtection="1">
      <alignment vertical="center" wrapText="1"/>
      <protection locked="0"/>
    </xf>
    <xf numFmtId="0" fontId="43" fillId="3" borderId="61" xfId="0" applyFont="1" applyFill="1" applyBorder="1" applyAlignment="1">
      <alignment horizontal="justify" vertical="center" wrapText="1"/>
    </xf>
    <xf numFmtId="0" fontId="43" fillId="3" borderId="81" xfId="0" applyFont="1" applyFill="1" applyBorder="1" applyAlignment="1" applyProtection="1">
      <alignment vertical="center" wrapText="1"/>
      <protection locked="0"/>
    </xf>
    <xf numFmtId="0" fontId="43" fillId="3" borderId="20" xfId="0" applyFont="1" applyFill="1" applyBorder="1" applyAlignment="1" applyProtection="1">
      <alignment horizontal="justify" vertical="center" wrapText="1"/>
      <protection locked="0"/>
    </xf>
    <xf numFmtId="0" fontId="43" fillId="3" borderId="82" xfId="0" applyFont="1" applyFill="1" applyBorder="1" applyAlignment="1" applyProtection="1">
      <alignment vertical="center" wrapText="1"/>
      <protection locked="0"/>
    </xf>
    <xf numFmtId="0" fontId="43" fillId="3" borderId="19" xfId="0" applyFont="1" applyFill="1" applyBorder="1" applyAlignment="1" applyProtection="1">
      <alignment horizontal="justify" vertical="center" wrapText="1"/>
      <protection locked="0"/>
    </xf>
    <xf numFmtId="0" fontId="43" fillId="3" borderId="83" xfId="0" applyFont="1" applyFill="1" applyBorder="1" applyAlignment="1" applyProtection="1">
      <alignment vertical="center" wrapText="1"/>
      <protection locked="0"/>
    </xf>
    <xf numFmtId="0" fontId="43" fillId="3" borderId="19" xfId="0" applyFont="1" applyFill="1" applyBorder="1" applyAlignment="1" applyProtection="1">
      <alignment horizontal="center" vertical="center" wrapText="1"/>
      <protection locked="0"/>
    </xf>
    <xf numFmtId="0" fontId="43" fillId="3" borderId="62" xfId="0" quotePrefix="1" applyFont="1" applyFill="1" applyBorder="1" applyAlignment="1" applyProtection="1">
      <alignment vertical="center" wrapText="1"/>
      <protection locked="0"/>
    </xf>
    <xf numFmtId="0" fontId="6" fillId="0" borderId="19"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6" fillId="4" borderId="19" xfId="0" applyFont="1" applyFill="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32" borderId="19" xfId="0" applyFont="1" applyFill="1" applyBorder="1" applyAlignment="1" applyProtection="1">
      <alignment horizontal="center" vertical="center" textRotation="90"/>
      <protection locked="0"/>
    </xf>
    <xf numFmtId="0" fontId="1" fillId="33" borderId="19" xfId="0" applyFont="1" applyFill="1" applyBorder="1" applyAlignment="1" applyProtection="1">
      <alignment horizontal="center" vertical="center" textRotation="90"/>
      <protection locked="0"/>
    </xf>
    <xf numFmtId="0" fontId="6" fillId="3" borderId="19" xfId="0" applyFont="1" applyFill="1" applyBorder="1" applyAlignment="1" applyProtection="1">
      <alignment horizontal="justify" vertical="center" wrapText="1"/>
      <protection locked="0"/>
    </xf>
    <xf numFmtId="0" fontId="1" fillId="0" borderId="19"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14" fontId="1" fillId="0" borderId="19" xfId="0" applyNumberFormat="1" applyFont="1" applyFill="1" applyBorder="1" applyAlignment="1" applyProtection="1">
      <alignment horizontal="center" vertical="center"/>
      <protection locked="0"/>
    </xf>
    <xf numFmtId="14" fontId="71" fillId="0" borderId="19" xfId="0" applyNumberFormat="1" applyFont="1" applyFill="1" applyBorder="1" applyAlignment="1" applyProtection="1">
      <alignment horizontal="center" vertical="center" wrapText="1"/>
      <protection locked="0"/>
    </xf>
    <xf numFmtId="0" fontId="1" fillId="0" borderId="64" xfId="0" applyFont="1" applyBorder="1" applyProtection="1">
      <protection locked="0"/>
    </xf>
    <xf numFmtId="0" fontId="1" fillId="0" borderId="84" xfId="0" applyFont="1" applyBorder="1" applyProtection="1">
      <protection locked="0"/>
    </xf>
    <xf numFmtId="0" fontId="1" fillId="0" borderId="19" xfId="0" applyFont="1" applyBorder="1" applyProtection="1">
      <protection locked="0"/>
    </xf>
    <xf numFmtId="0" fontId="6" fillId="3" borderId="19" xfId="0" applyFont="1" applyFill="1" applyBorder="1" applyAlignment="1" applyProtection="1">
      <alignment horizontal="left" vertical="center" wrapText="1"/>
      <protection locked="0"/>
    </xf>
    <xf numFmtId="0" fontId="1" fillId="3" borderId="19" xfId="0" applyFont="1" applyFill="1" applyBorder="1" applyAlignment="1" applyProtection="1">
      <alignment horizontal="center" vertical="center"/>
      <protection hidden="1"/>
    </xf>
    <xf numFmtId="0" fontId="1" fillId="3" borderId="19" xfId="0" applyFont="1" applyFill="1" applyBorder="1" applyAlignment="1" applyProtection="1">
      <alignment horizontal="center" vertical="center"/>
      <protection locked="0" hidden="1"/>
    </xf>
    <xf numFmtId="0" fontId="43" fillId="3" borderId="19" xfId="0" applyFont="1" applyFill="1" applyBorder="1" applyAlignment="1">
      <alignment horizontal="justify" vertical="center" wrapText="1"/>
    </xf>
    <xf numFmtId="14" fontId="1" fillId="3" borderId="19" xfId="0" applyNumberFormat="1" applyFont="1" applyFill="1" applyBorder="1" applyAlignment="1" applyProtection="1">
      <alignment horizontal="center" vertical="center"/>
      <protection locked="0"/>
    </xf>
    <xf numFmtId="0" fontId="46" fillId="14" borderId="34" xfId="2" applyFont="1" applyFill="1" applyBorder="1" applyAlignment="1">
      <alignment horizontal="center" vertical="center" wrapText="1"/>
    </xf>
    <xf numFmtId="0" fontId="46" fillId="14" borderId="35" xfId="2" applyFont="1" applyFill="1" applyBorder="1" applyAlignment="1">
      <alignment horizontal="center" vertical="center" wrapText="1"/>
    </xf>
    <xf numFmtId="0" fontId="46" fillId="14" borderId="36" xfId="2" applyFont="1" applyFill="1" applyBorder="1" applyAlignment="1">
      <alignment horizontal="center" vertical="center" wrapText="1"/>
    </xf>
    <xf numFmtId="0" fontId="45" fillId="0" borderId="5" xfId="2" quotePrefix="1" applyFont="1" applyBorder="1" applyAlignment="1">
      <alignment horizontal="left" vertical="center" wrapText="1"/>
    </xf>
    <xf numFmtId="0" fontId="45" fillId="0" borderId="0" xfId="2" quotePrefix="1" applyFont="1" applyAlignment="1">
      <alignment horizontal="left" vertical="center" wrapText="1"/>
    </xf>
    <xf numFmtId="0" fontId="45" fillId="0" borderId="6" xfId="2" quotePrefix="1" applyFont="1" applyBorder="1" applyAlignment="1">
      <alignment horizontal="left" vertical="center" wrapText="1"/>
    </xf>
    <xf numFmtId="0" fontId="45" fillId="0" borderId="54" xfId="2" quotePrefix="1" applyFont="1" applyBorder="1" applyAlignment="1">
      <alignment horizontal="left" vertical="center" wrapText="1"/>
    </xf>
    <xf numFmtId="0" fontId="45" fillId="0" borderId="55" xfId="2" quotePrefix="1" applyFont="1" applyBorder="1" applyAlignment="1">
      <alignment horizontal="left" vertical="center" wrapText="1"/>
    </xf>
    <xf numFmtId="0" fontId="45" fillId="0" borderId="56" xfId="2" quotePrefix="1" applyFont="1" applyBorder="1" applyAlignment="1">
      <alignment horizontal="left" vertical="center" wrapText="1"/>
    </xf>
    <xf numFmtId="0" fontId="47" fillId="3" borderId="37" xfId="2" quotePrefix="1" applyFont="1" applyFill="1" applyBorder="1" applyAlignment="1">
      <alignment horizontal="left" vertical="top" wrapText="1"/>
    </xf>
    <xf numFmtId="0" fontId="48" fillId="3" borderId="38" xfId="2" quotePrefix="1" applyFont="1" applyFill="1" applyBorder="1" applyAlignment="1">
      <alignment horizontal="left" vertical="top" wrapText="1"/>
    </xf>
    <xf numFmtId="0" fontId="48" fillId="3" borderId="39" xfId="2" quotePrefix="1" applyFont="1" applyFill="1" applyBorder="1" applyAlignment="1">
      <alignment horizontal="left" vertical="top" wrapText="1"/>
    </xf>
    <xf numFmtId="0" fontId="45" fillId="0" borderId="5" xfId="2" quotePrefix="1" applyFont="1" applyBorder="1" applyAlignment="1">
      <alignment horizontal="left" vertical="top" wrapText="1"/>
    </xf>
    <xf numFmtId="0" fontId="45" fillId="0" borderId="0" xfId="2" quotePrefix="1" applyFont="1" applyAlignment="1">
      <alignment horizontal="left" vertical="top" wrapText="1"/>
    </xf>
    <xf numFmtId="0" fontId="45" fillId="0" borderId="6" xfId="2" quotePrefix="1" applyFont="1" applyBorder="1" applyAlignment="1">
      <alignment horizontal="left" vertical="top" wrapText="1"/>
    </xf>
    <xf numFmtId="0" fontId="50" fillId="14" borderId="40" xfId="3" applyFont="1" applyFill="1" applyBorder="1" applyAlignment="1">
      <alignment horizontal="center" vertical="center" wrapText="1"/>
    </xf>
    <xf numFmtId="0" fontId="50" fillId="14" borderId="41" xfId="3" applyFont="1" applyFill="1" applyBorder="1" applyAlignment="1">
      <alignment horizontal="center" vertical="center" wrapText="1"/>
    </xf>
    <xf numFmtId="0" fontId="50" fillId="14" borderId="42" xfId="2" applyFont="1" applyFill="1" applyBorder="1" applyAlignment="1">
      <alignment horizontal="center" vertical="center"/>
    </xf>
    <xf numFmtId="0" fontId="50" fillId="14" borderId="43" xfId="2" applyFont="1" applyFill="1" applyBorder="1" applyAlignment="1">
      <alignment horizontal="center" vertical="center"/>
    </xf>
    <xf numFmtId="0" fontId="2" fillId="3" borderId="54" xfId="2" quotePrefix="1" applyFont="1" applyFill="1" applyBorder="1" applyAlignment="1">
      <alignment horizontal="justify" vertical="center" wrapText="1"/>
    </xf>
    <xf numFmtId="0" fontId="2" fillId="3" borderId="55" xfId="2" quotePrefix="1" applyFont="1" applyFill="1" applyBorder="1" applyAlignment="1">
      <alignment horizontal="justify" vertical="center" wrapText="1"/>
    </xf>
    <xf numFmtId="0" fontId="2" fillId="3" borderId="56" xfId="2" quotePrefix="1" applyFont="1" applyFill="1" applyBorder="1" applyAlignment="1">
      <alignment horizontal="justify" vertical="center" wrapText="1"/>
    </xf>
    <xf numFmtId="0" fontId="50" fillId="3" borderId="44" xfId="3" applyFont="1" applyFill="1" applyBorder="1" applyAlignment="1">
      <alignment horizontal="left" vertical="top" wrapText="1" readingOrder="1"/>
    </xf>
    <xf numFmtId="0" fontId="50" fillId="3" borderId="45" xfId="3" applyFont="1" applyFill="1" applyBorder="1" applyAlignment="1">
      <alignment horizontal="left" vertical="top" wrapText="1" readingOrder="1"/>
    </xf>
    <xf numFmtId="0" fontId="51" fillId="3" borderId="46" xfId="2" applyFont="1" applyFill="1" applyBorder="1" applyAlignment="1">
      <alignment horizontal="justify" vertical="center" wrapText="1"/>
    </xf>
    <xf numFmtId="0" fontId="51" fillId="3" borderId="47" xfId="2" applyFont="1" applyFill="1" applyBorder="1" applyAlignment="1">
      <alignment horizontal="justify" vertical="center" wrapText="1"/>
    </xf>
    <xf numFmtId="0" fontId="50" fillId="3" borderId="48" xfId="0" applyFont="1" applyFill="1" applyBorder="1" applyAlignment="1">
      <alignment horizontal="left" vertical="center" wrapText="1"/>
    </xf>
    <xf numFmtId="0" fontId="50" fillId="3" borderId="49" xfId="0" applyFont="1" applyFill="1" applyBorder="1" applyAlignment="1">
      <alignment horizontal="left" vertical="center" wrapText="1"/>
    </xf>
    <xf numFmtId="0" fontId="51" fillId="3" borderId="50" xfId="2" applyFont="1" applyFill="1" applyBorder="1" applyAlignment="1">
      <alignment horizontal="justify" vertical="center" wrapText="1"/>
    </xf>
    <xf numFmtId="0" fontId="51" fillId="3" borderId="51" xfId="2" applyFont="1" applyFill="1" applyBorder="1" applyAlignment="1">
      <alignment horizontal="justify" vertical="center" wrapText="1"/>
    </xf>
    <xf numFmtId="0" fontId="45" fillId="3" borderId="5" xfId="2" applyFont="1" applyFill="1" applyBorder="1" applyAlignment="1">
      <alignment horizontal="left" vertical="top" wrapText="1"/>
    </xf>
    <xf numFmtId="0" fontId="45" fillId="3" borderId="0" xfId="2" applyFont="1" applyFill="1" applyAlignment="1">
      <alignment horizontal="left" vertical="top" wrapText="1"/>
    </xf>
    <xf numFmtId="0" fontId="45" fillId="3" borderId="6" xfId="2" applyFont="1" applyFill="1" applyBorder="1" applyAlignment="1">
      <alignment horizontal="left" vertical="top" wrapText="1"/>
    </xf>
    <xf numFmtId="0" fontId="50" fillId="3" borderId="57" xfId="0" applyFont="1" applyFill="1" applyBorder="1" applyAlignment="1">
      <alignment horizontal="left" vertical="center" wrapText="1"/>
    </xf>
    <xf numFmtId="0" fontId="50" fillId="3" borderId="58" xfId="0" applyFont="1" applyFill="1" applyBorder="1" applyAlignment="1">
      <alignment horizontal="left" vertical="center" wrapText="1"/>
    </xf>
    <xf numFmtId="0" fontId="50" fillId="3" borderId="59" xfId="0" applyFont="1" applyFill="1" applyBorder="1" applyAlignment="1">
      <alignment horizontal="left" vertical="center" wrapText="1"/>
    </xf>
    <xf numFmtId="0" fontId="50" fillId="3" borderId="60" xfId="0" applyFont="1" applyFill="1" applyBorder="1" applyAlignment="1">
      <alignment horizontal="left" vertical="center" wrapText="1"/>
    </xf>
    <xf numFmtId="0" fontId="51" fillId="3" borderId="52" xfId="0" applyFont="1" applyFill="1" applyBorder="1" applyAlignment="1">
      <alignment horizontal="justify" vertical="center" wrapText="1"/>
    </xf>
    <xf numFmtId="0" fontId="51" fillId="3" borderId="53" xfId="0" applyFont="1" applyFill="1" applyBorder="1" applyAlignment="1">
      <alignment horizontal="justify" vertical="center" wrapText="1"/>
    </xf>
    <xf numFmtId="0" fontId="43" fillId="0" borderId="19" xfId="4" applyFont="1" applyBorder="1" applyAlignment="1" applyProtection="1">
      <alignment horizontal="center" vertical="center" wrapText="1"/>
      <protection locked="0"/>
    </xf>
    <xf numFmtId="0" fontId="56" fillId="0" borderId="19" xfId="0" applyFont="1" applyBorder="1" applyAlignment="1" applyProtection="1">
      <alignment horizontal="justify" vertical="center" wrapText="1"/>
      <protection locked="0"/>
    </xf>
    <xf numFmtId="0" fontId="56" fillId="16" borderId="61" xfId="0" applyFont="1" applyFill="1" applyBorder="1" applyAlignment="1">
      <alignment horizontal="center" vertical="center" wrapText="1"/>
    </xf>
    <xf numFmtId="0" fontId="56" fillId="16" borderId="65" xfId="0" applyFont="1" applyFill="1" applyBorder="1" applyAlignment="1">
      <alignment horizontal="center" vertical="center" wrapText="1"/>
    </xf>
    <xf numFmtId="0" fontId="56" fillId="16" borderId="20" xfId="0" applyFont="1" applyFill="1" applyBorder="1" applyAlignment="1">
      <alignment horizontal="center" vertical="center" wrapText="1"/>
    </xf>
    <xf numFmtId="14" fontId="58" fillId="3" borderId="19" xfId="0" applyNumberFormat="1" applyFont="1" applyFill="1" applyBorder="1" applyAlignment="1">
      <alignment horizontal="center" vertical="center"/>
    </xf>
    <xf numFmtId="0" fontId="74" fillId="0" borderId="19" xfId="4" applyFont="1" applyBorder="1" applyAlignment="1" applyProtection="1">
      <alignment horizontal="center" vertical="center" wrapText="1"/>
      <protection locked="0"/>
    </xf>
    <xf numFmtId="0" fontId="74" fillId="3" borderId="19" xfId="4" applyFont="1" applyFill="1" applyBorder="1" applyAlignment="1" applyProtection="1">
      <alignment horizontal="center" vertical="center" wrapText="1"/>
      <protection locked="0"/>
    </xf>
    <xf numFmtId="0" fontId="43" fillId="0" borderId="61" xfId="4" applyFont="1" applyBorder="1" applyAlignment="1" applyProtection="1">
      <alignment horizontal="center" vertical="center" wrapText="1"/>
      <protection locked="0"/>
    </xf>
    <xf numFmtId="0" fontId="43" fillId="0" borderId="65" xfId="4" applyFont="1" applyBorder="1" applyAlignment="1" applyProtection="1">
      <alignment horizontal="center" vertical="center" wrapText="1"/>
      <protection locked="0"/>
    </xf>
    <xf numFmtId="0" fontId="43" fillId="0" borderId="20" xfId="4" applyFont="1" applyBorder="1" applyAlignment="1" applyProtection="1">
      <alignment horizontal="center" vertical="center" wrapText="1"/>
      <protection locked="0"/>
    </xf>
    <xf numFmtId="0" fontId="43" fillId="3" borderId="19" xfId="4" applyFont="1" applyFill="1" applyBorder="1" applyAlignment="1" applyProtection="1">
      <alignment horizontal="center" vertical="center" wrapText="1"/>
      <protection locked="0"/>
    </xf>
    <xf numFmtId="0" fontId="56" fillId="16" borderId="62" xfId="0" applyFont="1" applyFill="1" applyBorder="1" applyAlignment="1">
      <alignment horizontal="center" vertical="center" wrapText="1"/>
    </xf>
    <xf numFmtId="0" fontId="56" fillId="16" borderId="63" xfId="0" applyFont="1" applyFill="1" applyBorder="1" applyAlignment="1">
      <alignment horizontal="center" vertical="center" wrapText="1"/>
    </xf>
    <xf numFmtId="0" fontId="56" fillId="16" borderId="64" xfId="0" applyFont="1" applyFill="1" applyBorder="1" applyAlignment="1">
      <alignment horizontal="center" vertical="center" wrapText="1"/>
    </xf>
    <xf numFmtId="0" fontId="56" fillId="17" borderId="19" xfId="0" applyFont="1" applyFill="1" applyBorder="1" applyAlignment="1">
      <alignment horizontal="center" vertical="center" wrapText="1"/>
    </xf>
    <xf numFmtId="0" fontId="1" fillId="0" borderId="19" xfId="0" applyFont="1" applyBorder="1" applyAlignment="1" applyProtection="1">
      <alignment horizontal="center" vertical="center" wrapText="1"/>
      <protection locked="0"/>
    </xf>
    <xf numFmtId="0" fontId="4" fillId="15" borderId="19" xfId="0" applyFont="1" applyFill="1" applyBorder="1" applyAlignment="1">
      <alignment horizontal="center" vertical="center" wrapText="1"/>
    </xf>
    <xf numFmtId="0" fontId="4" fillId="17" borderId="19" xfId="0" applyFont="1" applyFill="1" applyBorder="1" applyAlignment="1">
      <alignment horizontal="center" vertical="center" wrapText="1"/>
    </xf>
    <xf numFmtId="0" fontId="4" fillId="19" borderId="19" xfId="0" applyFont="1" applyFill="1" applyBorder="1" applyAlignment="1">
      <alignment horizontal="center" vertical="center" textRotation="90" wrapText="1"/>
    </xf>
    <xf numFmtId="0" fontId="4" fillId="19" borderId="19" xfId="0" applyFont="1" applyFill="1" applyBorder="1" applyAlignment="1">
      <alignment horizontal="center" vertical="center" wrapText="1"/>
    </xf>
    <xf numFmtId="0" fontId="4" fillId="21" borderId="19" xfId="0" applyFont="1" applyFill="1" applyBorder="1" applyAlignment="1">
      <alignment horizontal="center" vertical="center" wrapText="1"/>
    </xf>
    <xf numFmtId="0" fontId="4" fillId="20" borderId="19" xfId="0" applyFont="1" applyFill="1" applyBorder="1" applyAlignment="1">
      <alignment horizontal="center" vertical="center" wrapText="1"/>
    </xf>
    <xf numFmtId="0" fontId="4" fillId="17" borderId="19" xfId="0" applyFont="1" applyFill="1" applyBorder="1" applyAlignment="1">
      <alignment horizontal="center" vertical="center"/>
    </xf>
    <xf numFmtId="0" fontId="48" fillId="19" borderId="19" xfId="0" applyFont="1" applyFill="1" applyBorder="1" applyAlignment="1">
      <alignment horizontal="center" vertical="center" wrapText="1"/>
    </xf>
    <xf numFmtId="0" fontId="4" fillId="19" borderId="19" xfId="0" applyFont="1" applyFill="1" applyBorder="1" applyAlignment="1">
      <alignment horizontal="center" vertical="center"/>
    </xf>
    <xf numFmtId="0" fontId="4" fillId="21" borderId="19" xfId="0" applyFont="1" applyFill="1" applyBorder="1" applyAlignment="1">
      <alignment horizontal="center" vertical="center"/>
    </xf>
    <xf numFmtId="0" fontId="4" fillId="19" borderId="61" xfId="0" applyFont="1" applyFill="1" applyBorder="1" applyAlignment="1">
      <alignment horizontal="center" vertical="center" wrapText="1"/>
    </xf>
    <xf numFmtId="0" fontId="4" fillId="19" borderId="20" xfId="0" applyFont="1" applyFill="1" applyBorder="1" applyAlignment="1">
      <alignment horizontal="center" vertical="center" wrapText="1"/>
    </xf>
    <xf numFmtId="0" fontId="4" fillId="21" borderId="61" xfId="0" applyFont="1" applyFill="1" applyBorder="1" applyAlignment="1">
      <alignment horizontal="center" vertical="center" wrapText="1"/>
    </xf>
    <xf numFmtId="0" fontId="4" fillId="21" borderId="20" xfId="0" applyFont="1" applyFill="1" applyBorder="1" applyAlignment="1">
      <alignment horizontal="center" vertical="center" wrapText="1"/>
    </xf>
    <xf numFmtId="0" fontId="4" fillId="20" borderId="19" xfId="0" applyFont="1" applyFill="1" applyBorder="1" applyAlignment="1">
      <alignment horizontal="center" vertical="center"/>
    </xf>
    <xf numFmtId="0" fontId="1" fillId="3" borderId="19" xfId="0" applyFont="1" applyFill="1" applyBorder="1" applyAlignment="1" applyProtection="1">
      <alignment horizontal="center" vertical="center" wrapText="1"/>
      <protection locked="0"/>
    </xf>
    <xf numFmtId="0" fontId="2" fillId="13" borderId="19" xfId="0" applyFont="1" applyFill="1" applyBorder="1" applyAlignment="1" applyProtection="1">
      <alignment horizontal="center" vertical="center"/>
      <protection locked="0"/>
    </xf>
    <xf numFmtId="0" fontId="4" fillId="0" borderId="19" xfId="0" applyFont="1" applyBorder="1" applyAlignment="1" applyProtection="1">
      <alignment horizontal="center" vertical="center" wrapText="1"/>
      <protection hidden="1"/>
    </xf>
    <xf numFmtId="0" fontId="1" fillId="0" borderId="19"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hidden="1"/>
    </xf>
    <xf numFmtId="9" fontId="1" fillId="0" borderId="19" xfId="0" applyNumberFormat="1" applyFont="1" applyBorder="1" applyAlignment="1" applyProtection="1">
      <alignment horizontal="center" vertical="center" wrapText="1"/>
      <protection hidden="1"/>
    </xf>
    <xf numFmtId="9" fontId="2" fillId="13" borderId="79" xfId="0" applyNumberFormat="1" applyFont="1" applyFill="1" applyBorder="1" applyAlignment="1" applyProtection="1">
      <alignment horizontal="center" vertical="center" wrapText="1"/>
      <protection locked="0"/>
    </xf>
    <xf numFmtId="0" fontId="59" fillId="13" borderId="80" xfId="0" applyFont="1" applyFill="1" applyBorder="1" applyProtection="1">
      <protection locked="0"/>
    </xf>
    <xf numFmtId="0" fontId="59" fillId="13" borderId="81" xfId="0" applyFont="1" applyFill="1" applyBorder="1" applyProtection="1">
      <protection locked="0"/>
    </xf>
    <xf numFmtId="9" fontId="2" fillId="0" borderId="79" xfId="0" applyNumberFormat="1" applyFont="1" applyBorder="1" applyAlignment="1">
      <alignment horizontal="center" vertical="center" wrapText="1"/>
    </xf>
    <xf numFmtId="0" fontId="59" fillId="0" borderId="80" xfId="0" applyFont="1" applyBorder="1"/>
    <xf numFmtId="0" fontId="59" fillId="0" borderId="81" xfId="0" applyFont="1" applyBorder="1"/>
    <xf numFmtId="0" fontId="48" fillId="0" borderId="79" xfId="0" applyFont="1" applyBorder="1" applyAlignment="1">
      <alignment horizontal="center" vertical="center" wrapText="1"/>
    </xf>
    <xf numFmtId="0" fontId="25" fillId="19" borderId="19" xfId="0" applyFont="1" applyFill="1" applyBorder="1" applyAlignment="1">
      <alignment horizontal="center" vertical="center" textRotation="90"/>
    </xf>
    <xf numFmtId="0" fontId="4" fillId="19" borderId="62" xfId="0" applyFont="1" applyFill="1" applyBorder="1" applyAlignment="1">
      <alignment horizontal="center" vertical="center" wrapText="1"/>
    </xf>
    <xf numFmtId="0" fontId="4" fillId="19" borderId="63" xfId="0" applyFont="1" applyFill="1" applyBorder="1" applyAlignment="1">
      <alignment horizontal="center" vertical="center" wrapText="1"/>
    </xf>
    <xf numFmtId="0" fontId="4" fillId="19" borderId="64" xfId="0" applyFont="1" applyFill="1" applyBorder="1" applyAlignment="1">
      <alignment horizontal="center" vertical="center" wrapText="1"/>
    </xf>
    <xf numFmtId="0" fontId="2" fillId="3" borderId="79" xfId="0" applyFont="1" applyFill="1" applyBorder="1" applyAlignment="1" applyProtection="1">
      <alignment horizontal="center" vertical="center" wrapText="1"/>
      <protection locked="0"/>
    </xf>
    <xf numFmtId="0" fontId="59" fillId="3" borderId="80" xfId="0" applyFont="1" applyFill="1" applyBorder="1" applyProtection="1">
      <protection locked="0"/>
    </xf>
    <xf numFmtId="0" fontId="59" fillId="3" borderId="81" xfId="0" applyFont="1" applyFill="1" applyBorder="1" applyProtection="1">
      <protection locked="0"/>
    </xf>
    <xf numFmtId="0" fontId="1" fillId="13" borderId="19" xfId="0" applyFont="1" applyFill="1" applyBorder="1" applyAlignment="1" applyProtection="1">
      <alignment horizontal="center" vertical="center"/>
      <protection locked="0"/>
    </xf>
    <xf numFmtId="0" fontId="1" fillId="3" borderId="79" xfId="0" applyFont="1" applyFill="1" applyBorder="1" applyAlignment="1" applyProtection="1">
      <alignment horizontal="center" vertical="center" wrapText="1"/>
      <protection locked="0"/>
    </xf>
    <xf numFmtId="0" fontId="75" fillId="3" borderId="80" xfId="0" applyFont="1" applyFill="1" applyBorder="1" applyProtection="1">
      <protection locked="0"/>
    </xf>
    <xf numFmtId="0" fontId="75" fillId="3" borderId="81" xfId="0" applyFont="1" applyFill="1" applyBorder="1" applyProtection="1">
      <protection locked="0"/>
    </xf>
    <xf numFmtId="0" fontId="2" fillId="0" borderId="19" xfId="0" applyFont="1" applyBorder="1" applyAlignment="1" applyProtection="1">
      <alignment horizontal="center" vertical="center" wrapText="1"/>
      <protection locked="0"/>
    </xf>
    <xf numFmtId="9" fontId="2" fillId="0" borderId="79" xfId="0" applyNumberFormat="1" applyFont="1" applyBorder="1" applyAlignment="1" applyProtection="1">
      <alignment horizontal="center" vertical="center" wrapText="1"/>
      <protection locked="0"/>
    </xf>
    <xf numFmtId="0" fontId="59" fillId="0" borderId="80" xfId="0" applyFont="1" applyBorder="1" applyProtection="1">
      <protection locked="0"/>
    </xf>
    <xf numFmtId="0" fontId="59" fillId="0" borderId="81" xfId="0" applyFont="1" applyBorder="1" applyProtection="1">
      <protection locked="0"/>
    </xf>
    <xf numFmtId="0" fontId="1" fillId="0" borderId="61" xfId="0" applyFont="1" applyBorder="1" applyAlignment="1" applyProtection="1">
      <alignment horizontal="center" vertical="center" textRotation="90"/>
      <protection locked="0"/>
    </xf>
    <xf numFmtId="0" fontId="1" fillId="0" borderId="65" xfId="0" applyFont="1" applyBorder="1" applyAlignment="1" applyProtection="1">
      <alignment horizontal="center" vertical="center" textRotation="90"/>
      <protection locked="0"/>
    </xf>
    <xf numFmtId="0" fontId="1" fillId="0" borderId="20" xfId="0" applyFont="1" applyBorder="1" applyAlignment="1" applyProtection="1">
      <alignment horizontal="center" vertical="center" textRotation="90"/>
      <protection locked="0"/>
    </xf>
    <xf numFmtId="0" fontId="4" fillId="15" borderId="62" xfId="0" applyFont="1" applyFill="1" applyBorder="1" applyAlignment="1">
      <alignment horizontal="center" vertical="center"/>
    </xf>
    <xf numFmtId="0" fontId="4" fillId="15" borderId="63" xfId="0" applyFont="1" applyFill="1" applyBorder="1" applyAlignment="1">
      <alignment horizontal="center" vertical="center"/>
    </xf>
    <xf numFmtId="0" fontId="4" fillId="15" borderId="64" xfId="0" applyFont="1" applyFill="1" applyBorder="1" applyAlignment="1">
      <alignment horizontal="center" vertical="center"/>
    </xf>
    <xf numFmtId="0" fontId="4" fillId="19" borderId="62" xfId="0" applyFont="1" applyFill="1" applyBorder="1" applyAlignment="1">
      <alignment horizontal="center" vertical="center"/>
    </xf>
    <xf numFmtId="0" fontId="4" fillId="19" borderId="63" xfId="0" applyFont="1" applyFill="1" applyBorder="1" applyAlignment="1">
      <alignment horizontal="center" vertical="center"/>
    </xf>
    <xf numFmtId="0" fontId="4" fillId="19" borderId="64" xfId="0" applyFont="1" applyFill="1" applyBorder="1" applyAlignment="1">
      <alignment horizontal="center" vertical="center"/>
    </xf>
    <xf numFmtId="0" fontId="4" fillId="23" borderId="19" xfId="0" applyFont="1" applyFill="1" applyBorder="1" applyAlignment="1">
      <alignment horizontal="center" vertical="center"/>
    </xf>
    <xf numFmtId="0" fontId="4" fillId="23" borderId="19" xfId="0" applyFont="1" applyFill="1" applyBorder="1" applyAlignment="1">
      <alignment horizontal="center" vertical="center" wrapText="1"/>
    </xf>
    <xf numFmtId="0" fontId="2" fillId="0" borderId="79" xfId="0" applyFont="1" applyBorder="1" applyAlignment="1" applyProtection="1">
      <alignment horizontal="center" vertical="center" textRotation="90"/>
      <protection locked="0"/>
    </xf>
    <xf numFmtId="0" fontId="1" fillId="0" borderId="61" xfId="0" applyFont="1" applyBorder="1" applyAlignment="1" applyProtection="1">
      <alignment horizontal="center" vertical="center" textRotation="90" wrapText="1"/>
      <protection locked="0"/>
    </xf>
    <xf numFmtId="0" fontId="1" fillId="0" borderId="65" xfId="0" applyFont="1" applyBorder="1" applyAlignment="1" applyProtection="1">
      <alignment horizontal="center" vertical="center" textRotation="90" wrapText="1"/>
      <protection locked="0"/>
    </xf>
    <xf numFmtId="0" fontId="1" fillId="0" borderId="20" xfId="0" applyFont="1" applyBorder="1" applyAlignment="1" applyProtection="1">
      <alignment horizontal="center" vertical="center" textRotation="90" wrapText="1"/>
      <protection locked="0"/>
    </xf>
    <xf numFmtId="0" fontId="46" fillId="19" borderId="19" xfId="0" applyFont="1" applyFill="1" applyBorder="1" applyAlignment="1">
      <alignment horizontal="center" vertical="center" textRotation="90"/>
    </xf>
    <xf numFmtId="0" fontId="48" fillId="19" borderId="19" xfId="0" applyFont="1" applyFill="1" applyBorder="1" applyAlignment="1">
      <alignment horizontal="center" vertical="center"/>
    </xf>
    <xf numFmtId="0" fontId="48" fillId="19" borderId="61" xfId="0" applyFont="1" applyFill="1" applyBorder="1" applyAlignment="1">
      <alignment horizontal="center" vertical="center" wrapText="1"/>
    </xf>
    <xf numFmtId="0" fontId="48" fillId="19" borderId="20" xfId="0" applyFont="1" applyFill="1" applyBorder="1" applyAlignment="1">
      <alignment horizontal="center" vertical="center" wrapText="1"/>
    </xf>
    <xf numFmtId="0" fontId="48" fillId="19" borderId="19" xfId="0" applyFont="1" applyFill="1" applyBorder="1" applyAlignment="1">
      <alignment horizontal="center" vertical="center" textRotation="90" wrapText="1"/>
    </xf>
    <xf numFmtId="0" fontId="63" fillId="19" borderId="66" xfId="0" applyFont="1" applyFill="1" applyBorder="1" applyAlignment="1" applyProtection="1">
      <alignment horizontal="center" vertical="center"/>
      <protection locked="0"/>
    </xf>
    <xf numFmtId="0" fontId="62" fillId="22" borderId="66" xfId="0" applyFont="1" applyFill="1" applyBorder="1" applyAlignment="1" applyProtection="1">
      <alignment horizontal="center" vertical="center" wrapText="1"/>
      <protection hidden="1"/>
    </xf>
    <xf numFmtId="0" fontId="48" fillId="19" borderId="68" xfId="0" applyFont="1" applyFill="1" applyBorder="1" applyAlignment="1">
      <alignment horizontal="center" vertical="center" wrapText="1"/>
    </xf>
    <xf numFmtId="0" fontId="48" fillId="19" borderId="69" xfId="0" applyFont="1" applyFill="1" applyBorder="1" applyAlignment="1">
      <alignment horizontal="center" vertical="center" wrapText="1"/>
    </xf>
    <xf numFmtId="0" fontId="48" fillId="19" borderId="70" xfId="0" applyFont="1" applyFill="1" applyBorder="1" applyAlignment="1">
      <alignment horizontal="center" vertical="center" wrapText="1"/>
    </xf>
    <xf numFmtId="0" fontId="48" fillId="19" borderId="71" xfId="0" applyFont="1" applyFill="1" applyBorder="1" applyAlignment="1">
      <alignment horizontal="center" vertical="center" wrapText="1"/>
    </xf>
    <xf numFmtId="0" fontId="61" fillId="22" borderId="66" xfId="0" applyFont="1" applyFill="1" applyBorder="1" applyAlignment="1" applyProtection="1">
      <alignment horizontal="center" vertical="center" wrapText="1"/>
      <protection hidden="1"/>
    </xf>
    <xf numFmtId="0" fontId="4" fillId="0" borderId="61" xfId="0" applyFont="1" applyBorder="1" applyAlignment="1" applyProtection="1">
      <alignment horizontal="center" vertical="center" wrapText="1"/>
      <protection hidden="1"/>
    </xf>
    <xf numFmtId="0" fontId="4" fillId="0" borderId="65"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8" fillId="17" borderId="19" xfId="0" applyFont="1" applyFill="1" applyBorder="1" applyAlignment="1">
      <alignment horizontal="center" vertical="center" wrapText="1"/>
    </xf>
    <xf numFmtId="0" fontId="1" fillId="0" borderId="19" xfId="0" applyFont="1" applyBorder="1" applyAlignment="1" applyProtection="1">
      <alignment horizontal="center" vertical="center"/>
      <protection hidden="1"/>
    </xf>
    <xf numFmtId="0" fontId="60" fillId="22" borderId="66" xfId="0" applyFont="1" applyFill="1" applyBorder="1" applyAlignment="1" applyProtection="1">
      <alignment horizontal="center" vertical="center" textRotation="90" wrapText="1"/>
      <protection locked="0"/>
    </xf>
    <xf numFmtId="0" fontId="6" fillId="0" borderId="61" xfId="0" applyFont="1" applyBorder="1" applyAlignment="1" applyProtection="1">
      <alignment horizontal="center" vertical="center" wrapText="1"/>
      <protection locked="0"/>
    </xf>
    <xf numFmtId="0" fontId="6" fillId="0" borderId="65"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9" fontId="1" fillId="0" borderId="19" xfId="0" applyNumberFormat="1" applyFont="1" applyBorder="1" applyAlignment="1" applyProtection="1">
      <alignment horizontal="center" vertical="center" wrapText="1"/>
      <protection locked="0"/>
    </xf>
    <xf numFmtId="0" fontId="1" fillId="0" borderId="61" xfId="0" applyFont="1" applyBorder="1" applyAlignment="1">
      <alignment horizontal="center" vertical="center" textRotation="90"/>
    </xf>
    <xf numFmtId="0" fontId="1" fillId="0" borderId="65" xfId="0" applyFont="1" applyBorder="1" applyAlignment="1">
      <alignment horizontal="center" vertical="center" textRotation="90"/>
    </xf>
    <xf numFmtId="0" fontId="1" fillId="0" borderId="20" xfId="0" applyFont="1" applyBorder="1" applyAlignment="1">
      <alignment horizontal="center" vertical="center" textRotation="90"/>
    </xf>
    <xf numFmtId="0" fontId="4" fillId="15" borderId="19" xfId="0" applyFont="1" applyFill="1" applyBorder="1" applyAlignment="1">
      <alignment horizontal="center" vertical="center"/>
    </xf>
    <xf numFmtId="0" fontId="24" fillId="0" borderId="0" xfId="0" applyFont="1" applyAlignment="1">
      <alignment horizontal="center" vertical="center" wrapText="1"/>
    </xf>
    <xf numFmtId="0" fontId="19" fillId="5" borderId="5"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40" fillId="0" borderId="3" xfId="0" applyFont="1" applyBorder="1" applyAlignment="1">
      <alignment horizontal="center" vertical="center" wrapText="1"/>
    </xf>
    <xf numFmtId="0" fontId="40" fillId="0" borderId="10" xfId="0" applyFont="1" applyBorder="1" applyAlignment="1">
      <alignment horizontal="center" vertical="center"/>
    </xf>
    <xf numFmtId="0" fontId="40" fillId="0" borderId="4" xfId="0" applyFont="1" applyBorder="1" applyAlignment="1">
      <alignment horizontal="center" vertical="center"/>
    </xf>
    <xf numFmtId="0" fontId="40" fillId="0" borderId="5" xfId="0" applyFont="1" applyBorder="1" applyAlignment="1">
      <alignment horizontal="center" vertical="center"/>
    </xf>
    <xf numFmtId="0" fontId="40" fillId="0" borderId="0" xfId="0" applyFont="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0" fillId="0" borderId="9" xfId="0" applyFont="1" applyBorder="1" applyAlignment="1">
      <alignment horizontal="center" vertical="center"/>
    </xf>
    <xf numFmtId="0" fontId="40" fillId="0" borderId="8" xfId="0" applyFont="1" applyBorder="1" applyAlignment="1">
      <alignment horizontal="center" vertical="center"/>
    </xf>
    <xf numFmtId="0" fontId="40" fillId="0" borderId="10" xfId="0" applyFont="1" applyBorder="1" applyAlignment="1">
      <alignment horizontal="center" vertical="center" wrapText="1"/>
    </xf>
    <xf numFmtId="0" fontId="39" fillId="11" borderId="11" xfId="0" applyFont="1" applyFill="1" applyBorder="1" applyAlignment="1">
      <alignment horizontal="center" vertical="center" wrapText="1" readingOrder="1"/>
    </xf>
    <xf numFmtId="0" fontId="39" fillId="11" borderId="12" xfId="0" applyFont="1" applyFill="1" applyBorder="1" applyAlignment="1">
      <alignment horizontal="center" vertical="center" wrapText="1" readingOrder="1"/>
    </xf>
    <xf numFmtId="0" fontId="39" fillId="11" borderId="13" xfId="0" applyFont="1" applyFill="1" applyBorder="1" applyAlignment="1">
      <alignment horizontal="center" vertical="center" wrapText="1" readingOrder="1"/>
    </xf>
    <xf numFmtId="0" fontId="39" fillId="11" borderId="14" xfId="0" applyFont="1" applyFill="1" applyBorder="1" applyAlignment="1">
      <alignment horizontal="center" vertical="center" wrapText="1" readingOrder="1"/>
    </xf>
    <xf numFmtId="0" fontId="39" fillId="11" borderId="0" xfId="0" applyFont="1" applyFill="1" applyAlignment="1">
      <alignment horizontal="center" vertical="center" wrapText="1" readingOrder="1"/>
    </xf>
    <xf numFmtId="0" fontId="39" fillId="11" borderId="15" xfId="0" applyFont="1" applyFill="1" applyBorder="1" applyAlignment="1">
      <alignment horizontal="center" vertical="center" wrapText="1" readingOrder="1"/>
    </xf>
    <xf numFmtId="0" fontId="39" fillId="11" borderId="16" xfId="0" applyFont="1" applyFill="1" applyBorder="1" applyAlignment="1">
      <alignment horizontal="center" vertical="center" wrapText="1" readingOrder="1"/>
    </xf>
    <xf numFmtId="0" fontId="39" fillId="11" borderId="17" xfId="0" applyFont="1" applyFill="1" applyBorder="1" applyAlignment="1">
      <alignment horizontal="center" vertical="center" wrapText="1" readingOrder="1"/>
    </xf>
    <xf numFmtId="0" fontId="39" fillId="11" borderId="18" xfId="0" applyFont="1" applyFill="1" applyBorder="1" applyAlignment="1">
      <alignment horizontal="center" vertical="center" wrapText="1" readingOrder="1"/>
    </xf>
    <xf numFmtId="0" fontId="40" fillId="0" borderId="5" xfId="0" applyFont="1" applyBorder="1" applyAlignment="1">
      <alignment horizontal="center" vertical="center" wrapText="1"/>
    </xf>
    <xf numFmtId="0" fontId="39" fillId="12" borderId="11" xfId="0" applyFont="1" applyFill="1" applyBorder="1" applyAlignment="1">
      <alignment horizontal="center" vertical="center" wrapText="1" readingOrder="1"/>
    </xf>
    <xf numFmtId="0" fontId="39" fillId="12" borderId="12" xfId="0" applyFont="1" applyFill="1" applyBorder="1" applyAlignment="1">
      <alignment horizontal="center" vertical="center" wrapText="1" readingOrder="1"/>
    </xf>
    <xf numFmtId="0" fontId="39" fillId="12" borderId="13" xfId="0" applyFont="1" applyFill="1" applyBorder="1" applyAlignment="1">
      <alignment horizontal="center" vertical="center" wrapText="1" readingOrder="1"/>
    </xf>
    <xf numFmtId="0" fontId="39" fillId="12" borderId="14" xfId="0" applyFont="1" applyFill="1" applyBorder="1" applyAlignment="1">
      <alignment horizontal="center" vertical="center" wrapText="1" readingOrder="1"/>
    </xf>
    <xf numFmtId="0" fontId="39" fillId="12" borderId="0" xfId="0" applyFont="1" applyFill="1" applyAlignment="1">
      <alignment horizontal="center" vertical="center" wrapText="1" readingOrder="1"/>
    </xf>
    <xf numFmtId="0" fontId="39" fillId="12" borderId="15" xfId="0" applyFont="1" applyFill="1" applyBorder="1" applyAlignment="1">
      <alignment horizontal="center" vertical="center" wrapText="1" readingOrder="1"/>
    </xf>
    <xf numFmtId="0" fontId="39" fillId="12" borderId="16" xfId="0" applyFont="1" applyFill="1" applyBorder="1" applyAlignment="1">
      <alignment horizontal="center" vertical="center" wrapText="1" readingOrder="1"/>
    </xf>
    <xf numFmtId="0" fontId="39" fillId="12" borderId="17" xfId="0" applyFont="1" applyFill="1" applyBorder="1" applyAlignment="1">
      <alignment horizontal="center" vertical="center" wrapText="1" readingOrder="1"/>
    </xf>
    <xf numFmtId="0" fontId="39" fillId="12" borderId="18" xfId="0" applyFont="1" applyFill="1" applyBorder="1" applyAlignment="1">
      <alignment horizontal="center" vertical="center" wrapText="1" readingOrder="1"/>
    </xf>
    <xf numFmtId="0" fontId="38" fillId="0" borderId="0" xfId="0" applyFont="1" applyAlignment="1">
      <alignment horizontal="center" vertical="center" wrapText="1"/>
    </xf>
    <xf numFmtId="0" fontId="21" fillId="0" borderId="0" xfId="0" applyFont="1" applyAlignment="1">
      <alignment horizontal="center" vertical="center" wrapText="1"/>
    </xf>
    <xf numFmtId="0" fontId="39" fillId="5" borderId="11" xfId="0" applyFont="1" applyFill="1" applyBorder="1" applyAlignment="1">
      <alignment horizontal="center" vertical="center" wrapText="1" readingOrder="1"/>
    </xf>
    <xf numFmtId="0" fontId="39" fillId="5" borderId="12" xfId="0" applyFont="1" applyFill="1" applyBorder="1" applyAlignment="1">
      <alignment horizontal="center" vertical="center" wrapText="1" readingOrder="1"/>
    </xf>
    <xf numFmtId="0" fontId="39" fillId="5" borderId="13" xfId="0" applyFont="1" applyFill="1" applyBorder="1" applyAlignment="1">
      <alignment horizontal="center" vertical="center" wrapText="1" readingOrder="1"/>
    </xf>
    <xf numFmtId="0" fontId="39" fillId="5" borderId="14" xfId="0" applyFont="1" applyFill="1" applyBorder="1" applyAlignment="1">
      <alignment horizontal="center" vertical="center" wrapText="1" readingOrder="1"/>
    </xf>
    <xf numFmtId="0" fontId="39" fillId="5" borderId="0" xfId="0" applyFont="1" applyFill="1" applyAlignment="1">
      <alignment horizontal="center" vertical="center" wrapText="1" readingOrder="1"/>
    </xf>
    <xf numFmtId="0" fontId="39" fillId="5" borderId="15" xfId="0" applyFont="1" applyFill="1" applyBorder="1" applyAlignment="1">
      <alignment horizontal="center" vertical="center" wrapText="1" readingOrder="1"/>
    </xf>
    <xf numFmtId="0" fontId="39" fillId="5" borderId="16" xfId="0" applyFont="1" applyFill="1" applyBorder="1" applyAlignment="1">
      <alignment horizontal="center" vertical="center" wrapText="1" readingOrder="1"/>
    </xf>
    <xf numFmtId="0" fontId="39" fillId="5" borderId="17" xfId="0" applyFont="1" applyFill="1" applyBorder="1" applyAlignment="1">
      <alignment horizontal="center" vertical="center" wrapText="1" readingOrder="1"/>
    </xf>
    <xf numFmtId="0" fontId="39" fillId="5" borderId="18" xfId="0" applyFont="1" applyFill="1" applyBorder="1" applyAlignment="1">
      <alignment horizontal="center" vertical="center" wrapText="1" readingOrder="1"/>
    </xf>
    <xf numFmtId="0" fontId="39" fillId="13" borderId="11" xfId="0" applyFont="1" applyFill="1" applyBorder="1" applyAlignment="1">
      <alignment horizontal="center" vertical="center" wrapText="1" readingOrder="1"/>
    </xf>
    <xf numFmtId="0" fontId="39" fillId="13" borderId="12" xfId="0" applyFont="1" applyFill="1" applyBorder="1" applyAlignment="1">
      <alignment horizontal="center" vertical="center" wrapText="1" readingOrder="1"/>
    </xf>
    <xf numFmtId="0" fontId="39" fillId="13" borderId="13" xfId="0" applyFont="1" applyFill="1" applyBorder="1" applyAlignment="1">
      <alignment horizontal="center" vertical="center" wrapText="1" readingOrder="1"/>
    </xf>
    <xf numFmtId="0" fontId="39" fillId="13" borderId="14" xfId="0" applyFont="1" applyFill="1" applyBorder="1" applyAlignment="1">
      <alignment horizontal="center" vertical="center" wrapText="1" readingOrder="1"/>
    </xf>
    <xf numFmtId="0" fontId="39" fillId="13" borderId="0" xfId="0" applyFont="1" applyFill="1" applyAlignment="1">
      <alignment horizontal="center" vertical="center" wrapText="1" readingOrder="1"/>
    </xf>
    <xf numFmtId="0" fontId="39" fillId="13" borderId="15" xfId="0" applyFont="1" applyFill="1" applyBorder="1" applyAlignment="1">
      <alignment horizontal="center" vertical="center" wrapText="1" readingOrder="1"/>
    </xf>
    <xf numFmtId="0" fontId="39" fillId="13" borderId="16" xfId="0" applyFont="1" applyFill="1" applyBorder="1" applyAlignment="1">
      <alignment horizontal="center" vertical="center" wrapText="1" readingOrder="1"/>
    </xf>
    <xf numFmtId="0" fontId="39" fillId="13" borderId="17" xfId="0" applyFont="1" applyFill="1" applyBorder="1" applyAlignment="1">
      <alignment horizontal="center" vertical="center" wrapText="1" readingOrder="1"/>
    </xf>
    <xf numFmtId="0" fontId="39" fillId="13" borderId="18" xfId="0" applyFont="1" applyFill="1" applyBorder="1" applyAlignment="1">
      <alignment horizontal="center" vertical="center" wrapText="1" readingOrder="1"/>
    </xf>
    <xf numFmtId="0" fontId="23" fillId="0" borderId="0" xfId="0" applyFont="1" applyAlignment="1">
      <alignment horizontal="center" vertical="center"/>
    </xf>
    <xf numFmtId="0" fontId="72" fillId="0" borderId="0" xfId="0" applyFont="1" applyAlignment="1">
      <alignment horizontal="center" vertical="center"/>
    </xf>
    <xf numFmtId="0" fontId="0" fillId="0" borderId="0" xfId="0"/>
    <xf numFmtId="0" fontId="37" fillId="15" borderId="21" xfId="0" applyFont="1" applyFill="1" applyBorder="1" applyAlignment="1">
      <alignment horizontal="center" vertical="center" wrapText="1" readingOrder="1"/>
    </xf>
    <xf numFmtId="0" fontId="37" fillId="15" borderId="22" xfId="0" applyFont="1" applyFill="1" applyBorder="1" applyAlignment="1">
      <alignment horizontal="center" vertical="center" wrapText="1" readingOrder="1"/>
    </xf>
    <xf numFmtId="0" fontId="37" fillId="15" borderId="33" xfId="0" applyFont="1" applyFill="1" applyBorder="1" applyAlignment="1">
      <alignment horizontal="center" vertical="center" wrapText="1" readingOrder="1"/>
    </xf>
    <xf numFmtId="0" fontId="32" fillId="3" borderId="0" xfId="0" applyFont="1" applyFill="1" applyAlignment="1">
      <alignment horizontal="justify" vertical="center" wrapText="1"/>
    </xf>
    <xf numFmtId="0" fontId="34" fillId="15" borderId="30" xfId="0" applyFont="1" applyFill="1" applyBorder="1" applyAlignment="1">
      <alignment horizontal="center" vertical="center" wrapText="1" readingOrder="1"/>
    </xf>
    <xf numFmtId="0" fontId="34" fillId="15" borderId="31" xfId="0" applyFont="1" applyFill="1" applyBorder="1" applyAlignment="1">
      <alignment horizontal="center" vertical="center" wrapText="1" readingOrder="1"/>
    </xf>
    <xf numFmtId="0" fontId="34" fillId="3" borderId="28" xfId="0" applyFont="1" applyFill="1" applyBorder="1" applyAlignment="1">
      <alignment horizontal="center" vertical="center" wrapText="1" readingOrder="1"/>
    </xf>
    <xf numFmtId="0" fontId="34" fillId="3" borderId="23" xfId="0" applyFont="1" applyFill="1" applyBorder="1" applyAlignment="1">
      <alignment horizontal="center" vertical="center" wrapText="1" readingOrder="1"/>
    </xf>
    <xf numFmtId="0" fontId="34" fillId="3" borderId="20" xfId="0" applyFont="1" applyFill="1" applyBorder="1" applyAlignment="1">
      <alignment horizontal="center" vertical="center" wrapText="1" readingOrder="1"/>
    </xf>
    <xf numFmtId="0" fontId="34" fillId="3" borderId="19" xfId="0" applyFont="1" applyFill="1" applyBorder="1" applyAlignment="1">
      <alignment horizontal="center" vertical="center" wrapText="1" readingOrder="1"/>
    </xf>
    <xf numFmtId="0" fontId="34" fillId="3" borderId="25"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 fillId="0" borderId="74" xfId="0" applyFont="1" applyBorder="1" applyAlignment="1">
      <alignment horizontal="center" vertical="center"/>
    </xf>
    <xf numFmtId="0" fontId="3" fillId="0" borderId="76" xfId="0" applyFont="1" applyBorder="1" applyAlignment="1">
      <alignment horizontal="center" vertical="center"/>
    </xf>
    <xf numFmtId="0" fontId="3" fillId="0" borderId="75" xfId="0" applyFont="1" applyBorder="1" applyAlignment="1">
      <alignment horizontal="center" vertical="center"/>
    </xf>
    <xf numFmtId="0" fontId="3" fillId="0" borderId="7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2" xfId="0" applyFont="1" applyBorder="1" applyAlignment="1">
      <alignment horizontal="center" vertical="center"/>
    </xf>
    <xf numFmtId="0" fontId="3" fillId="0" borderId="25" xfId="0" applyFont="1" applyBorder="1" applyAlignment="1">
      <alignment horizontal="center" vertical="center"/>
    </xf>
    <xf numFmtId="0" fontId="3" fillId="0" borderId="72" xfId="0" applyFont="1" applyBorder="1" applyAlignment="1">
      <alignment horizontal="center" wrapText="1"/>
    </xf>
    <xf numFmtId="0" fontId="3" fillId="0" borderId="25" xfId="0" applyFont="1" applyBorder="1" applyAlignment="1">
      <alignment horizontal="center" wrapText="1"/>
    </xf>
    <xf numFmtId="0" fontId="66" fillId="24" borderId="72" xfId="0" applyFont="1" applyFill="1" applyBorder="1" applyAlignment="1">
      <alignment horizontal="center" vertical="center"/>
    </xf>
    <xf numFmtId="0" fontId="66" fillId="24" borderId="73" xfId="0" applyFont="1" applyFill="1" applyBorder="1" applyAlignment="1">
      <alignment horizontal="center" vertical="center"/>
    </xf>
    <xf numFmtId="0" fontId="3" fillId="0" borderId="23" xfId="0" applyFont="1" applyBorder="1" applyAlignment="1">
      <alignment horizontal="center" vertical="center" wrapText="1"/>
    </xf>
  </cellXfs>
  <cellStyles count="6">
    <cellStyle name="Normal" xfId="0" builtinId="0"/>
    <cellStyle name="Normal - Style1 2" xfId="2" xr:uid="{00000000-0005-0000-0000-000001000000}"/>
    <cellStyle name="Normal 2" xfId="4" xr:uid="{00000000-0005-0000-0000-000002000000}"/>
    <cellStyle name="Normal 2 2" xfId="3" xr:uid="{00000000-0005-0000-0000-000003000000}"/>
    <cellStyle name="Normal 3" xfId="5" xr:uid="{00000000-0005-0000-0000-000004000000}"/>
    <cellStyle name="Porcentaje" xfId="1" builtinId="5"/>
  </cellStyles>
  <dxfs count="484">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DBE5F1"/>
          <bgColor rgb="FFDBE5F1"/>
        </patternFill>
      </fill>
    </dxf>
    <dxf>
      <fill>
        <patternFill patternType="solid">
          <fgColor rgb="FFDBE5F1"/>
          <bgColor rgb="FFDBE5F1"/>
        </patternFill>
      </fill>
    </dxf>
    <dxf>
      <fill>
        <patternFill patternType="none"/>
      </fill>
    </dxf>
  </dxfs>
  <tableStyles count="1" defaultTableStyle="TableStyleMedium2" defaultPivotStyle="PivotStyleLight16">
    <tableStyle name="Tabla Impacto-style" pivot="0" count="3" xr9:uid="{00000000-0011-0000-FFFF-FFFF00000000}">
      <tableStyleElement type="headerRow" dxfId="483"/>
      <tableStyleElement type="firstRowStripe" dxfId="482"/>
      <tableStyleElement type="secondRowStripe" dxfId="481"/>
    </tableStyle>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ESP\RIESGOS\Mapa%20de%20Riesgos%20-%20Direccionamiento%20Estrat&#233;gico%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tratégico"/>
      <sheetName val="IDENTIFICACIÓN"/>
      <sheetName val="VALORACIÓN"/>
      <sheetName val="CONTROLES"/>
    </sheetNames>
    <sheetDataSet>
      <sheetData sheetId="0">
        <row r="86">
          <cell r="CD86" t="str">
            <v>Asignado</v>
          </cell>
          <cell r="CG86" t="str">
            <v>Adecuado</v>
          </cell>
          <cell r="CT86" t="str">
            <v>Se_Investigan</v>
          </cell>
          <cell r="CW86" t="str">
            <v>Completa</v>
          </cell>
        </row>
        <row r="87">
          <cell r="CD87" t="str">
            <v>No_Asignado</v>
          </cell>
          <cell r="CG87" t="str">
            <v>Inadecuado</v>
          </cell>
          <cell r="CT87" t="str">
            <v>No_se_Investigan</v>
          </cell>
          <cell r="CW87" t="str">
            <v>Incompleta</v>
          </cell>
        </row>
        <row r="88">
          <cell r="CW88" t="str">
            <v>No_Existe</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Luz Palacios" id="{AB29597E-2A4A-4F52-B242-BC7AEF526BC1}" userId="5af90a02b3c675c1" providerId="Windows Live"/>
  <person displayName="LUZ MARY  PALACIOS CASTILLO" id="{9B9E531B-8500-4308-9BEB-65DE703B6A2F}" userId="S::luz.palacios@uaesp.gov.co::bc65a817-fd8f-4994-ac3c-3d6b16d3842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1" displayName="Table_1" ref="B209:C219">
  <tableColumns count="2">
    <tableColumn id="1" xr3:uid="{00000000-0010-0000-0000-000001000000}" name="Criterios"/>
    <tableColumn id="2" xr3:uid="{00000000-0010-0000-0000-000002000000}" name="Subcriterios"/>
  </tableColumns>
  <tableStyleInfo name="Tabla Impacto-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L2" dT="2021-06-29T21:49:59.41" personId="{9B9E531B-8500-4308-9BEB-65DE703B6A2F}" id="{9D4BF3E8-4B40-41B6-8424-8ED0AEF0BFBC}">
    <text>no aplica para los niveles de riesgo residual bajo</text>
  </threadedComment>
  <threadedComment ref="A3" dT="2021-03-29T20:54:26.08" personId="{AB29597E-2A4A-4F52-B242-BC7AEF526BC1}" id="{CF3D4031-B02E-4364-A8D3-ED8E4AEFF6D6}">
    <text>Permite definir un consecutivo de riesgos, para garantizar la identificación única de los riesgos.</text>
  </threadedComment>
  <threadedComment ref="E3" dT="2021-03-29T20:59:18.35" personId="{AB29597E-2A4A-4F52-B242-BC7AEF526BC1}" id="{5B19918B-1D1A-4D04-9D1C-8507A1B9A322}">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D53BA2D-C180-4BD8-8C0F-728C5BF4DBAA}">
    <text>Circunstancias bajo las cuales se presenta el riesgo, es la situación más evidente frente al riesgo, redacte de la forma más concreta posible. verifique los resultaos negativos del análisis del contexto</text>
  </threadedComment>
  <threadedComment ref="H3" dT="2021-03-29T20:59:06.28" personId="{AB29597E-2A4A-4F52-B242-BC7AEF526BC1}" id="{76E4AE1B-2B4B-42E8-AAA7-D6D59173732B}">
    <text>Causa  principal  o básica, corresponde a las razones por la cuales se puede presentar  el riesgo, redacte de la forma más concreta posible.</text>
  </threadedComment>
  <threadedComment ref="J3" dT="2021-03-29T20:59:56.68" personId="{AB29597E-2A4A-4F52-B242-BC7AEF526BC1}" id="{6E738BDD-7778-4419-98BC-DAAA5D6DBA3D}">
    <text>Defina el # de veces que se ejecuta la actividad durante el año, (Recuerde la probabilidad e ocurrencia del riesgo se defien como el No. de veces que se pasa por el punto de riesgo en el periodo de 1 año)</text>
  </threadedComment>
  <threadedComment ref="M3" dT="2021-06-15T20:49:09.16" personId="{9B9E531B-8500-4308-9BEB-65DE703B6A2F}" id="{C7F031E3-E442-494D-B5FF-9433BB73DA61}">
    <text>Si se presentan criterios económicos y reputacionales se debe escoger el que mayor impacto genere</text>
  </threadedComment>
  <threadedComment ref="S3" dT="2021-03-29T21:00:38.56" personId="{AB29597E-2A4A-4F52-B242-BC7AEF526BC1}" id="{C9AD5B28-0613-47AF-804A-3360B9B9C3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K3" dT="2021-03-29T21:01:49.73" personId="{AB29597E-2A4A-4F52-B242-BC7AEF526BC1}" id="{B751291C-DFB1-459F-8E27-FEEDC5E861C7}">
    <text>Tener en cuenta lo definido en el capitulo de niveles de aceptabilidad de la política de administración de riesgos</text>
  </threadedComment>
  <threadedComment ref="Y4" dT="2021-03-29T21:04:35.62" personId="{AB29597E-2A4A-4F52-B242-BC7AEF526BC1}" id="{2227D0BF-AEE4-46ED-9B3F-7BAD05083A14}">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Z4" dT="2021-03-29T21:05:46.11" personId="{AB29597E-2A4A-4F52-B242-BC7AEF526BC1}" id="{F327A2E3-3AF9-4710-908A-8EC22C16DAE9}">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2.xml><?xml version="1.0" encoding="utf-8"?>
<ThreadedComments xmlns="http://schemas.microsoft.com/office/spreadsheetml/2018/threadedcomments" xmlns:x="http://schemas.openxmlformats.org/spreadsheetml/2006/main">
  <threadedComment ref="AN2" dT="2021-06-29T21:49:59.41" personId="{9B9E531B-8500-4308-9BEB-65DE703B6A2F}" id="{5E4F4CE9-BA09-447E-9F52-8084C004A0AA}">
    <text>no aplica para los niveles de riesgo residual bajo</text>
  </threadedComment>
  <threadedComment ref="A3" dT="2021-03-29T20:54:26.08" personId="{AB29597E-2A4A-4F52-B242-BC7AEF526BC1}" id="{99B24426-DE5E-48D4-B2B6-BE9D8B435566}">
    <text>Permite definir un consecutivo de riesgos, para garantizar la identificación única de los riesgos.</text>
  </threadedComment>
  <threadedComment ref="E3" dT="2021-03-29T20:59:18.35" personId="{AB29597E-2A4A-4F52-B242-BC7AEF526BC1}" id="{00914B1E-2CF3-484E-AEE8-92878B60A651}">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F898A4B-297D-45F8-9AE7-E9DA70461059}">
    <text>Circunstancias bajo las cuales se presenta el riesgo, es la situación más evidente frente al riesgo, redacte de la forma más concreta posible.</text>
  </threadedComment>
  <threadedComment ref="H3" dT="2021-03-29T20:59:06.28" personId="{AB29597E-2A4A-4F52-B242-BC7AEF526BC1}" id="{95780C36-5442-44A4-B2D4-0697B2827AC3}">
    <text>Causa  principal  o básica, corresponde a las razones por la cuales se puede presentar  el riesgo, redacte de la forma más concreta posible.</text>
  </threadedComment>
  <threadedComment ref="J3" dT="2021-03-29T22:15:13.97" personId="{AB29597E-2A4A-4F52-B242-BC7AEF526BC1}" id="{92D2BF40-F7E2-40BB-8D0C-24EF891A2BC6}">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B9FE6C5C-D479-42BB-BA72-6E5EDEC3D410}">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BA6D6CFD-F95E-45A5-870B-776B7B3290DD}">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9D19F1FF-8669-4C98-AF4C-27537DEF10C5}">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288FC25F-48B3-4CF4-B24C-24F1108E4398}">
    <text>¿Existe un responsable asignado a la ejecución del control?
Asignado: 15
No asignado: 0</text>
  </threadedComment>
  <threadedComment ref="R3" dT="2021-04-16T21:44:42.30" personId="{AB29597E-2A4A-4F52-B242-BC7AEF526BC1}" id="{8AF3DCF1-D0ED-4716-BAE7-555F4E99F6CE}">
    <text>¿El responsable tiene la autoridad y adecuada segregación de funciones en la ejecución del control?
Adecuado: 15
No adecuado: 0</text>
  </threadedComment>
  <threadedComment ref="S3" dT="2021-04-16T21:45:00.39" personId="{AB29597E-2A4A-4F52-B242-BC7AEF526BC1}" id="{E91274DA-50F3-4469-8B68-9A302024AE3E}">
    <text>¿La oportunidad en que se ejecuta el control
ayuda a prevenir la mitigación del riesgo o a
detectar la materialización del riesgo de manera oportuna?</text>
  </threadedComment>
  <threadedComment ref="T3" dT="2021-04-16T22:16:21.00" personId="{AB29597E-2A4A-4F52-B242-BC7AEF526BC1}" id="{2C23ECA8-D0F6-4EF6-9B34-0F567F660CC5}">
    <text>¿La fuente de información que se utiliza en el desarrollo del control es información confiable que permita mitigar el riesgo?
Confiable: 15
No confiable: 0</text>
  </threadedComment>
  <threadedComment ref="U3" dT="2021-04-16T21:47:02.96" personId="{AB29597E-2A4A-4F52-B242-BC7AEF526BC1}" id="{D69B1B9B-1EC1-4381-B043-EE8142A10C57}">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2-01-21T16:06:32.21" personId="{9B9E531B-8500-4308-9BEB-65DE703B6A2F}" id="{F25F410C-F7A7-4A98-BBC3-79E0DF76CD4D}">
    <text>¿Se deja evidencia o rastro de la ejecución del control que permita a cualquier tercero con la evidencia llegar a la misma conclusión?
Completa: 10
Incompleta: 5
No existe: 0</text>
  </threadedComment>
  <threadedComment ref="Y3" dT="2021-04-16T22:36:04.76" personId="{AB29597E-2A4A-4F52-B242-BC7AEF526BC1}" id="{4F57369C-3C86-4F4A-BC98-06408F6ABF32}">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3CB2447C-7998-4644-8901-BB099B56300B}">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8CB58FDE-BFCF-4441-B22E-F5B37E8A2611}">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AF44E1CE-9CFA-4AC9-918C-26033546D623}">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590F8DEC-E498-4C2C-939C-726C246F9A68}">
    <text>Tener en cuenta lo definido en el capitulo de niveles de aceptabilidad de la política de administración de riesgos</text>
  </threadedComment>
</ThreadedComments>
</file>

<file path=xl/threadedComments/threadedComment3.xml><?xml version="1.0" encoding="utf-8"?>
<ThreadedComments xmlns="http://schemas.microsoft.com/office/spreadsheetml/2018/threadedcomments" xmlns:x="http://schemas.openxmlformats.org/spreadsheetml/2006/main">
  <threadedComment ref="AO2" dT="2021-06-29T21:49:59.41" personId="{9B9E531B-8500-4308-9BEB-65DE703B6A2F}" id="{CF5613DB-9324-40E1-9642-3C15ED4FB41F}">
    <text>no aplica para los niveles de riesgo residual bajo</text>
  </threadedComment>
  <threadedComment ref="A3" dT="2021-03-29T20:54:26.08" personId="{AB29597E-2A4A-4F52-B242-BC7AEF526BC1}" id="{A0F40E4A-CDA8-4878-A493-E60F7B0AFC8A}">
    <text>Permite definir un consecutivo de riesgos, para garantizar la identificación única de los riesgos.</text>
  </threadedComment>
  <threadedComment ref="E3" dT="2021-03-29T20:59:18.35" personId="{AB29597E-2A4A-4F52-B242-BC7AEF526BC1}" id="{6593243C-C5F9-4652-9655-496C347F577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M3" dT="2021-03-29T20:59:56.68" personId="{AB29597E-2A4A-4F52-B242-BC7AEF526BC1}" id="{CB8F8CAA-134A-4FFA-AF13-A8E93F7D7E25}">
    <text>Defina el # de veces que se ejecuta la actividad durante el año, (Recuerde la probabilidad e ocurrencia del riesgo se defien como el No. de veces que se pasa por el punto de riesgo en el periodo de 1 año)</text>
  </threadedComment>
  <threadedComment ref="P3" dT="2021-06-15T20:49:09.16" personId="{9B9E531B-8500-4308-9BEB-65DE703B6A2F}" id="{94FA8504-6652-4FA5-874C-66194A4DBED8}">
    <text>Si se presentan criterios económicos y reputacionales se debe escoger el que mayor impacto genere</text>
  </threadedComment>
  <threadedComment ref="V3" dT="2021-03-29T21:00:38.56" personId="{AB29597E-2A4A-4F52-B242-BC7AEF526BC1}" id="{47BFCE5E-A1B2-452E-9DB3-820630843F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N3" dT="2021-03-29T21:01:49.73" personId="{AB29597E-2A4A-4F52-B242-BC7AEF526BC1}" id="{DC2871C3-606F-485E-9A68-BE71B4A7CB82}">
    <text>Tener en cuenta lo definido en el capitulo de niveles de aceptabilidad de la política de administración de riesgos</text>
  </threadedComment>
  <threadedComment ref="AB4" dT="2021-03-29T21:04:35.62" personId="{AB29597E-2A4A-4F52-B242-BC7AEF526BC1}" id="{621EB540-0783-4BB5-8C69-3B13944D5A09}">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AC4" dT="2021-03-29T21:05:46.11" personId="{AB29597E-2A4A-4F52-B242-BC7AEF526BC1}" id="{5675C234-D6B0-4BBE-9D58-A3A1F3CB1645}">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4.xml><?xml version="1.0" encoding="utf-8"?>
<ThreadedComments xmlns="http://schemas.microsoft.com/office/spreadsheetml/2018/threadedcomments" xmlns:x="http://schemas.openxmlformats.org/spreadsheetml/2006/main">
  <threadedComment ref="A3" dT="2021-03-29T20:54:26.08" personId="{AB29597E-2A4A-4F52-B242-BC7AEF526BC1}" id="{1634ABC0-2786-4E18-A6EB-F4EC3F7DCCE4}">
    <text>Permite definir un consecutivo de riesgos, para garantizar la identificación única de los riesgos.</text>
  </threadedComment>
  <threadedComment ref="F3" dT="2021-03-29T20:58:53.90" personId="{AB29597E-2A4A-4F52-B242-BC7AEF526BC1}" id="{F17C01B4-72EF-42CB-8755-2A8F12E22615}">
    <text>Circunstancias bajo las cuales se presenta la oportunidad, verifique los resultados positivos del analisi de cotxto, redacte de la forma más concreta posible.</text>
  </threadedComment>
  <threadedComment ref="G3" dT="2021-03-29T20:59:18.35" personId="{AB29597E-2A4A-4F52-B242-BC7AEF526BC1}" id="{FEFB968F-83AB-44C4-B6C8-529BDE7BE3C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1" zoomScale="110" zoomScaleNormal="110" workbookViewId="0">
      <selection activeCell="E35" sqref="E35:F35"/>
    </sheetView>
  </sheetViews>
  <sheetFormatPr baseColWidth="10" defaultColWidth="11.42578125" defaultRowHeight="15" x14ac:dyDescent="0.25"/>
  <cols>
    <col min="1" max="1" width="2.85546875" style="57" customWidth="1"/>
    <col min="2" max="3" width="24.7109375" style="57" customWidth="1"/>
    <col min="4" max="4" width="16" style="57" customWidth="1"/>
    <col min="5" max="5" width="24.7109375" style="57" customWidth="1"/>
    <col min="6" max="6" width="27.7109375" style="57" customWidth="1"/>
    <col min="7" max="8" width="24.7109375" style="57" customWidth="1"/>
    <col min="9" max="16384" width="11.42578125" style="57"/>
  </cols>
  <sheetData>
    <row r="1" spans="2:8" ht="15.75" thickBot="1" x14ac:dyDescent="0.3"/>
    <row r="2" spans="2:8" ht="18" x14ac:dyDescent="0.25">
      <c r="B2" s="270" t="s">
        <v>0</v>
      </c>
      <c r="C2" s="271"/>
      <c r="D2" s="271"/>
      <c r="E2" s="271"/>
      <c r="F2" s="271"/>
      <c r="G2" s="271"/>
      <c r="H2" s="272"/>
    </row>
    <row r="3" spans="2:8" x14ac:dyDescent="0.25">
      <c r="B3" s="58"/>
      <c r="C3" s="59"/>
      <c r="D3" s="59"/>
      <c r="E3" s="59"/>
      <c r="F3" s="59"/>
      <c r="G3" s="59"/>
      <c r="H3" s="60"/>
    </row>
    <row r="4" spans="2:8" ht="63" customHeight="1" x14ac:dyDescent="0.25">
      <c r="B4" s="273" t="s">
        <v>1</v>
      </c>
      <c r="C4" s="274"/>
      <c r="D4" s="274"/>
      <c r="E4" s="274"/>
      <c r="F4" s="274"/>
      <c r="G4" s="274"/>
      <c r="H4" s="275"/>
    </row>
    <row r="5" spans="2:8" ht="63" customHeight="1" x14ac:dyDescent="0.25">
      <c r="B5" s="276"/>
      <c r="C5" s="277"/>
      <c r="D5" s="277"/>
      <c r="E5" s="277"/>
      <c r="F5" s="277"/>
      <c r="G5" s="277"/>
      <c r="H5" s="278"/>
    </row>
    <row r="6" spans="2:8" ht="16.5" x14ac:dyDescent="0.25">
      <c r="B6" s="279" t="s">
        <v>2</v>
      </c>
      <c r="C6" s="280"/>
      <c r="D6" s="280"/>
      <c r="E6" s="280"/>
      <c r="F6" s="280"/>
      <c r="G6" s="280"/>
      <c r="H6" s="281"/>
    </row>
    <row r="7" spans="2:8" ht="95.25" customHeight="1" x14ac:dyDescent="0.25">
      <c r="B7" s="289" t="s">
        <v>3</v>
      </c>
      <c r="C7" s="290"/>
      <c r="D7" s="290"/>
      <c r="E7" s="290"/>
      <c r="F7" s="290"/>
      <c r="G7" s="290"/>
      <c r="H7" s="291"/>
    </row>
    <row r="8" spans="2:8" ht="16.5" x14ac:dyDescent="0.25">
      <c r="B8" s="90"/>
      <c r="C8" s="91"/>
      <c r="D8" s="91"/>
      <c r="E8" s="91"/>
      <c r="F8" s="91"/>
      <c r="G8" s="91"/>
      <c r="H8" s="92"/>
    </row>
    <row r="9" spans="2:8" ht="16.5" customHeight="1" x14ac:dyDescent="0.25">
      <c r="B9" s="282" t="s">
        <v>4</v>
      </c>
      <c r="C9" s="283"/>
      <c r="D9" s="283"/>
      <c r="E9" s="283"/>
      <c r="F9" s="283"/>
      <c r="G9" s="283"/>
      <c r="H9" s="284"/>
    </row>
    <row r="10" spans="2:8" ht="44.25" customHeight="1" x14ac:dyDescent="0.25">
      <c r="B10" s="282"/>
      <c r="C10" s="283"/>
      <c r="D10" s="283"/>
      <c r="E10" s="283"/>
      <c r="F10" s="283"/>
      <c r="G10" s="283"/>
      <c r="H10" s="284"/>
    </row>
    <row r="11" spans="2:8" ht="15.75" thickBot="1" x14ac:dyDescent="0.3">
      <c r="B11" s="79"/>
      <c r="C11" s="82"/>
      <c r="D11" s="87"/>
      <c r="E11" s="88"/>
      <c r="F11" s="88"/>
      <c r="G11" s="89"/>
      <c r="H11" s="83"/>
    </row>
    <row r="12" spans="2:8" ht="15.75" thickTop="1" x14ac:dyDescent="0.25">
      <c r="B12" s="79"/>
      <c r="C12" s="285" t="s">
        <v>5</v>
      </c>
      <c r="D12" s="286"/>
      <c r="E12" s="287" t="s">
        <v>6</v>
      </c>
      <c r="F12" s="288"/>
      <c r="G12" s="82"/>
      <c r="H12" s="83"/>
    </row>
    <row r="13" spans="2:8" ht="35.25" customHeight="1" x14ac:dyDescent="0.25">
      <c r="B13" s="79"/>
      <c r="C13" s="292" t="s">
        <v>7</v>
      </c>
      <c r="D13" s="293"/>
      <c r="E13" s="294" t="s">
        <v>8</v>
      </c>
      <c r="F13" s="295"/>
      <c r="G13" s="82"/>
      <c r="H13" s="83"/>
    </row>
    <row r="14" spans="2:8" ht="17.25" customHeight="1" x14ac:dyDescent="0.25">
      <c r="B14" s="79"/>
      <c r="C14" s="292" t="s">
        <v>9</v>
      </c>
      <c r="D14" s="293"/>
      <c r="E14" s="294" t="s">
        <v>10</v>
      </c>
      <c r="F14" s="295"/>
      <c r="G14" s="82"/>
      <c r="H14" s="83"/>
    </row>
    <row r="15" spans="2:8" ht="19.5" customHeight="1" x14ac:dyDescent="0.25">
      <c r="B15" s="79"/>
      <c r="C15" s="292" t="s">
        <v>11</v>
      </c>
      <c r="D15" s="293"/>
      <c r="E15" s="294" t="s">
        <v>12</v>
      </c>
      <c r="F15" s="295"/>
      <c r="G15" s="82"/>
      <c r="H15" s="83"/>
    </row>
    <row r="16" spans="2:8" ht="69.75" customHeight="1" x14ac:dyDescent="0.25">
      <c r="B16" s="79"/>
      <c r="C16" s="292" t="s">
        <v>13</v>
      </c>
      <c r="D16" s="293"/>
      <c r="E16" s="294" t="s">
        <v>14</v>
      </c>
      <c r="F16" s="295"/>
      <c r="G16" s="82"/>
      <c r="H16" s="83"/>
    </row>
    <row r="17" spans="2:8" ht="34.5" customHeight="1" x14ac:dyDescent="0.25">
      <c r="B17" s="79"/>
      <c r="C17" s="296" t="s">
        <v>15</v>
      </c>
      <c r="D17" s="297"/>
      <c r="E17" s="298" t="s">
        <v>16</v>
      </c>
      <c r="F17" s="299"/>
      <c r="G17" s="82"/>
      <c r="H17" s="83"/>
    </row>
    <row r="18" spans="2:8" ht="27.75" customHeight="1" x14ac:dyDescent="0.25">
      <c r="B18" s="79"/>
      <c r="C18" s="296" t="s">
        <v>17</v>
      </c>
      <c r="D18" s="297"/>
      <c r="E18" s="298" t="s">
        <v>18</v>
      </c>
      <c r="F18" s="299"/>
      <c r="G18" s="82"/>
      <c r="H18" s="83"/>
    </row>
    <row r="19" spans="2:8" ht="28.5" customHeight="1" x14ac:dyDescent="0.25">
      <c r="B19" s="79"/>
      <c r="C19" s="296" t="s">
        <v>19</v>
      </c>
      <c r="D19" s="297"/>
      <c r="E19" s="298" t="s">
        <v>20</v>
      </c>
      <c r="F19" s="299"/>
      <c r="G19" s="82"/>
      <c r="H19" s="83"/>
    </row>
    <row r="20" spans="2:8" ht="72.75" customHeight="1" x14ac:dyDescent="0.25">
      <c r="B20" s="79"/>
      <c r="C20" s="296" t="s">
        <v>21</v>
      </c>
      <c r="D20" s="297"/>
      <c r="E20" s="298" t="s">
        <v>22</v>
      </c>
      <c r="F20" s="299"/>
      <c r="G20" s="82"/>
      <c r="H20" s="83"/>
    </row>
    <row r="21" spans="2:8" ht="64.5" customHeight="1" x14ac:dyDescent="0.25">
      <c r="B21" s="79"/>
      <c r="C21" s="296" t="s">
        <v>23</v>
      </c>
      <c r="D21" s="297"/>
      <c r="E21" s="298" t="s">
        <v>24</v>
      </c>
      <c r="F21" s="299"/>
      <c r="G21" s="82"/>
      <c r="H21" s="83"/>
    </row>
    <row r="22" spans="2:8" ht="71.25" customHeight="1" x14ac:dyDescent="0.25">
      <c r="B22" s="79"/>
      <c r="C22" s="296" t="s">
        <v>25</v>
      </c>
      <c r="D22" s="297"/>
      <c r="E22" s="298" t="s">
        <v>26</v>
      </c>
      <c r="F22" s="299"/>
      <c r="G22" s="82"/>
      <c r="H22" s="83"/>
    </row>
    <row r="23" spans="2:8" ht="55.5" customHeight="1" x14ac:dyDescent="0.25">
      <c r="B23" s="79"/>
      <c r="C23" s="303" t="s">
        <v>27</v>
      </c>
      <c r="D23" s="304"/>
      <c r="E23" s="298" t="s">
        <v>28</v>
      </c>
      <c r="F23" s="299"/>
      <c r="G23" s="82"/>
      <c r="H23" s="83"/>
    </row>
    <row r="24" spans="2:8" ht="42" customHeight="1" x14ac:dyDescent="0.25">
      <c r="B24" s="79"/>
      <c r="C24" s="303" t="s">
        <v>29</v>
      </c>
      <c r="D24" s="304"/>
      <c r="E24" s="298" t="s">
        <v>30</v>
      </c>
      <c r="F24" s="299"/>
      <c r="G24" s="82"/>
      <c r="H24" s="83"/>
    </row>
    <row r="25" spans="2:8" ht="59.25" customHeight="1" x14ac:dyDescent="0.25">
      <c r="B25" s="79"/>
      <c r="C25" s="303" t="s">
        <v>31</v>
      </c>
      <c r="D25" s="304"/>
      <c r="E25" s="298" t="s">
        <v>32</v>
      </c>
      <c r="F25" s="299"/>
      <c r="G25" s="82"/>
      <c r="H25" s="83"/>
    </row>
    <row r="26" spans="2:8" ht="23.25" customHeight="1" x14ac:dyDescent="0.25">
      <c r="B26" s="79"/>
      <c r="C26" s="303" t="s">
        <v>33</v>
      </c>
      <c r="D26" s="304"/>
      <c r="E26" s="298" t="s">
        <v>34</v>
      </c>
      <c r="F26" s="299"/>
      <c r="G26" s="82"/>
      <c r="H26" s="83"/>
    </row>
    <row r="27" spans="2:8" ht="30.75" customHeight="1" x14ac:dyDescent="0.25">
      <c r="B27" s="79"/>
      <c r="C27" s="303" t="s">
        <v>35</v>
      </c>
      <c r="D27" s="304"/>
      <c r="E27" s="298" t="s">
        <v>36</v>
      </c>
      <c r="F27" s="299"/>
      <c r="G27" s="82"/>
      <c r="H27" s="83"/>
    </row>
    <row r="28" spans="2:8" ht="35.25" customHeight="1" x14ac:dyDescent="0.25">
      <c r="B28" s="79"/>
      <c r="C28" s="303" t="s">
        <v>37</v>
      </c>
      <c r="D28" s="304"/>
      <c r="E28" s="298" t="s">
        <v>38</v>
      </c>
      <c r="F28" s="299"/>
      <c r="G28" s="82"/>
      <c r="H28" s="83"/>
    </row>
    <row r="29" spans="2:8" ht="33" customHeight="1" x14ac:dyDescent="0.25">
      <c r="B29" s="79"/>
      <c r="C29" s="303" t="s">
        <v>37</v>
      </c>
      <c r="D29" s="304"/>
      <c r="E29" s="298" t="s">
        <v>38</v>
      </c>
      <c r="F29" s="299"/>
      <c r="G29" s="82"/>
      <c r="H29" s="83"/>
    </row>
    <row r="30" spans="2:8" ht="30" customHeight="1" x14ac:dyDescent="0.25">
      <c r="B30" s="79"/>
      <c r="C30" s="303" t="s">
        <v>39</v>
      </c>
      <c r="D30" s="304"/>
      <c r="E30" s="298" t="s">
        <v>40</v>
      </c>
      <c r="F30" s="299"/>
      <c r="G30" s="82"/>
      <c r="H30" s="83"/>
    </row>
    <row r="31" spans="2:8" ht="35.25" customHeight="1" x14ac:dyDescent="0.25">
      <c r="B31" s="79"/>
      <c r="C31" s="303" t="s">
        <v>41</v>
      </c>
      <c r="D31" s="304"/>
      <c r="E31" s="298" t="s">
        <v>42</v>
      </c>
      <c r="F31" s="299"/>
      <c r="G31" s="82"/>
      <c r="H31" s="83"/>
    </row>
    <row r="32" spans="2:8" ht="31.5" customHeight="1" x14ac:dyDescent="0.25">
      <c r="B32" s="79"/>
      <c r="C32" s="303" t="s">
        <v>43</v>
      </c>
      <c r="D32" s="304"/>
      <c r="E32" s="298" t="s">
        <v>44</v>
      </c>
      <c r="F32" s="299"/>
      <c r="G32" s="82"/>
      <c r="H32" s="83"/>
    </row>
    <row r="33" spans="2:8" ht="35.25" customHeight="1" x14ac:dyDescent="0.25">
      <c r="B33" s="79"/>
      <c r="C33" s="303" t="s">
        <v>45</v>
      </c>
      <c r="D33" s="304"/>
      <c r="E33" s="298" t="s">
        <v>46</v>
      </c>
      <c r="F33" s="299"/>
      <c r="G33" s="82"/>
      <c r="H33" s="83"/>
    </row>
    <row r="34" spans="2:8" ht="59.25" customHeight="1" x14ac:dyDescent="0.25">
      <c r="B34" s="79"/>
      <c r="C34" s="303" t="s">
        <v>47</v>
      </c>
      <c r="D34" s="304"/>
      <c r="E34" s="298" t="s">
        <v>48</v>
      </c>
      <c r="F34" s="299"/>
      <c r="G34" s="82"/>
      <c r="H34" s="83"/>
    </row>
    <row r="35" spans="2:8" ht="29.25" customHeight="1" x14ac:dyDescent="0.25">
      <c r="B35" s="79"/>
      <c r="C35" s="303" t="s">
        <v>49</v>
      </c>
      <c r="D35" s="304"/>
      <c r="E35" s="298" t="s">
        <v>50</v>
      </c>
      <c r="F35" s="299"/>
      <c r="G35" s="82"/>
      <c r="H35" s="83"/>
    </row>
    <row r="36" spans="2:8" ht="82.5" customHeight="1" x14ac:dyDescent="0.25">
      <c r="B36" s="79"/>
      <c r="C36" s="303" t="s">
        <v>51</v>
      </c>
      <c r="D36" s="304"/>
      <c r="E36" s="298" t="s">
        <v>52</v>
      </c>
      <c r="F36" s="299"/>
      <c r="G36" s="82"/>
      <c r="H36" s="83"/>
    </row>
    <row r="37" spans="2:8" ht="46.5" customHeight="1" x14ac:dyDescent="0.25">
      <c r="B37" s="79"/>
      <c r="C37" s="303" t="s">
        <v>53</v>
      </c>
      <c r="D37" s="304"/>
      <c r="E37" s="298" t="s">
        <v>54</v>
      </c>
      <c r="F37" s="299"/>
      <c r="G37" s="82"/>
      <c r="H37" s="83"/>
    </row>
    <row r="38" spans="2:8" ht="6.75" customHeight="1" thickBot="1" x14ac:dyDescent="0.3">
      <c r="B38" s="79"/>
      <c r="C38" s="305"/>
      <c r="D38" s="306"/>
      <c r="E38" s="307"/>
      <c r="F38" s="308"/>
      <c r="G38" s="82"/>
      <c r="H38" s="83"/>
    </row>
    <row r="39" spans="2:8" ht="15.75" thickTop="1" x14ac:dyDescent="0.25">
      <c r="B39" s="79"/>
      <c r="C39" s="80"/>
      <c r="D39" s="80"/>
      <c r="E39" s="81"/>
      <c r="F39" s="81"/>
      <c r="G39" s="82"/>
      <c r="H39" s="83"/>
    </row>
    <row r="40" spans="2:8" ht="21" customHeight="1" x14ac:dyDescent="0.25">
      <c r="B40" s="300" t="s">
        <v>55</v>
      </c>
      <c r="C40" s="301"/>
      <c r="D40" s="301"/>
      <c r="E40" s="301"/>
      <c r="F40" s="301"/>
      <c r="G40" s="301"/>
      <c r="H40" s="302"/>
    </row>
    <row r="41" spans="2:8" ht="20.25" customHeight="1" x14ac:dyDescent="0.25">
      <c r="B41" s="300" t="s">
        <v>56</v>
      </c>
      <c r="C41" s="301"/>
      <c r="D41" s="301"/>
      <c r="E41" s="301"/>
      <c r="F41" s="301"/>
      <c r="G41" s="301"/>
      <c r="H41" s="302"/>
    </row>
    <row r="42" spans="2:8" ht="20.25" customHeight="1" x14ac:dyDescent="0.25">
      <c r="B42" s="300" t="s">
        <v>57</v>
      </c>
      <c r="C42" s="301"/>
      <c r="D42" s="301"/>
      <c r="E42" s="301"/>
      <c r="F42" s="301"/>
      <c r="G42" s="301"/>
      <c r="H42" s="302"/>
    </row>
    <row r="43" spans="2:8" ht="20.25" customHeight="1" x14ac:dyDescent="0.25">
      <c r="B43" s="300" t="s">
        <v>58</v>
      </c>
      <c r="C43" s="301"/>
      <c r="D43" s="301"/>
      <c r="E43" s="301"/>
      <c r="F43" s="301"/>
      <c r="G43" s="301"/>
      <c r="H43" s="302"/>
    </row>
    <row r="44" spans="2:8" x14ac:dyDescent="0.25">
      <c r="B44" s="300" t="s">
        <v>59</v>
      </c>
      <c r="C44" s="301"/>
      <c r="D44" s="301"/>
      <c r="E44" s="301"/>
      <c r="F44" s="301"/>
      <c r="G44" s="301"/>
      <c r="H44" s="302"/>
    </row>
    <row r="45" spans="2:8" ht="15.75" thickBot="1" x14ac:dyDescent="0.3">
      <c r="B45" s="84"/>
      <c r="C45" s="85"/>
      <c r="D45" s="85"/>
      <c r="E45" s="85"/>
      <c r="F45" s="85"/>
      <c r="G45" s="85"/>
      <c r="H45" s="86"/>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249977111117893"/>
  </sheetPr>
  <dimension ref="A1:U232"/>
  <sheetViews>
    <sheetView zoomScale="60" zoomScaleNormal="60" workbookViewId="0">
      <selection activeCell="D15" sqref="D15"/>
    </sheetView>
  </sheetViews>
  <sheetFormatPr baseColWidth="10" defaultColWidth="16.42578125" defaultRowHeight="15" x14ac:dyDescent="0.25"/>
  <cols>
    <col min="1" max="1" width="12.28515625" customWidth="1"/>
    <col min="2" max="2" width="46.140625" customWidth="1"/>
    <col min="3" max="3" width="85.5703125" customWidth="1"/>
    <col min="4" max="4" width="154.28515625" customWidth="1"/>
    <col min="5" max="5" width="165.42578125" customWidth="1"/>
    <col min="6" max="21" width="12.28515625" customWidth="1"/>
  </cols>
  <sheetData>
    <row r="1" spans="1:21" ht="33.75" x14ac:dyDescent="0.25">
      <c r="A1" s="221"/>
      <c r="B1" s="546" t="s">
        <v>214</v>
      </c>
      <c r="C1" s="547"/>
      <c r="D1" s="547"/>
      <c r="E1" s="221"/>
      <c r="F1" s="221"/>
      <c r="G1" s="221"/>
      <c r="H1" s="221"/>
      <c r="I1" s="221"/>
      <c r="J1" s="221"/>
      <c r="K1" s="221"/>
      <c r="L1" s="221"/>
      <c r="M1" s="221"/>
      <c r="N1" s="221"/>
      <c r="O1" s="221"/>
      <c r="P1" s="221"/>
      <c r="Q1" s="221"/>
      <c r="R1" s="221"/>
      <c r="S1" s="221"/>
      <c r="T1" s="221"/>
      <c r="U1" s="221"/>
    </row>
    <row r="2" spans="1:21" x14ac:dyDescent="0.25">
      <c r="A2" s="221"/>
      <c r="B2" s="221"/>
      <c r="C2" s="221"/>
      <c r="D2" s="221"/>
      <c r="E2" s="221"/>
      <c r="F2" s="221"/>
      <c r="G2" s="221"/>
      <c r="H2" s="221"/>
      <c r="I2" s="221"/>
      <c r="J2" s="221"/>
      <c r="K2" s="221"/>
      <c r="L2" s="221"/>
      <c r="M2" s="221"/>
      <c r="N2" s="221"/>
      <c r="O2" s="221"/>
      <c r="P2" s="221"/>
      <c r="Q2" s="221"/>
      <c r="R2" s="221"/>
      <c r="S2" s="221"/>
      <c r="T2" s="221"/>
      <c r="U2" s="221"/>
    </row>
    <row r="3" spans="1:21" ht="30" x14ac:dyDescent="0.25">
      <c r="A3" s="221"/>
      <c r="B3" s="222"/>
      <c r="C3" s="223" t="s">
        <v>215</v>
      </c>
      <c r="D3" s="223" t="s">
        <v>216</v>
      </c>
      <c r="E3" s="221"/>
      <c r="F3" s="221"/>
      <c r="G3" s="221"/>
      <c r="H3" s="221"/>
      <c r="I3" s="221"/>
      <c r="J3" s="221"/>
      <c r="K3" s="221"/>
      <c r="L3" s="221"/>
      <c r="M3" s="221"/>
      <c r="N3" s="221"/>
      <c r="O3" s="221"/>
      <c r="P3" s="221"/>
      <c r="Q3" s="221"/>
      <c r="R3" s="221"/>
      <c r="S3" s="221"/>
      <c r="T3" s="221"/>
      <c r="U3" s="221"/>
    </row>
    <row r="4" spans="1:21" ht="33.75" x14ac:dyDescent="0.25">
      <c r="A4" s="221" t="s">
        <v>217</v>
      </c>
      <c r="B4" s="224" t="s">
        <v>218</v>
      </c>
      <c r="C4" s="18" t="s">
        <v>219</v>
      </c>
      <c r="D4" s="225" t="s">
        <v>220</v>
      </c>
      <c r="E4" s="221"/>
      <c r="F4" s="221"/>
      <c r="G4" s="221"/>
      <c r="H4" s="221"/>
      <c r="I4" s="221"/>
      <c r="J4" s="221"/>
      <c r="K4" s="221"/>
      <c r="L4" s="221"/>
      <c r="M4" s="221"/>
      <c r="N4" s="221"/>
      <c r="O4" s="221"/>
      <c r="P4" s="221"/>
      <c r="Q4" s="221"/>
      <c r="R4" s="221"/>
      <c r="S4" s="221"/>
      <c r="T4" s="221"/>
      <c r="U4" s="221"/>
    </row>
    <row r="5" spans="1:21" ht="67.5" x14ac:dyDescent="0.25">
      <c r="A5" s="221" t="s">
        <v>221</v>
      </c>
      <c r="B5" s="226" t="s">
        <v>222</v>
      </c>
      <c r="C5" s="19" t="s">
        <v>223</v>
      </c>
      <c r="D5" s="227" t="s">
        <v>224</v>
      </c>
      <c r="E5" s="221"/>
      <c r="F5" s="221"/>
      <c r="G5" s="221"/>
      <c r="H5" s="221"/>
      <c r="I5" s="221"/>
      <c r="J5" s="221"/>
      <c r="K5" s="221"/>
      <c r="L5" s="221"/>
      <c r="M5" s="221"/>
      <c r="N5" s="221"/>
      <c r="O5" s="221"/>
      <c r="P5" s="221"/>
      <c r="Q5" s="221"/>
      <c r="R5" s="221"/>
      <c r="S5" s="221"/>
      <c r="T5" s="221"/>
      <c r="U5" s="221"/>
    </row>
    <row r="6" spans="1:21" ht="67.5" x14ac:dyDescent="0.25">
      <c r="A6" s="221" t="s">
        <v>192</v>
      </c>
      <c r="B6" s="228" t="s">
        <v>225</v>
      </c>
      <c r="C6" s="19" t="s">
        <v>226</v>
      </c>
      <c r="D6" s="227" t="s">
        <v>227</v>
      </c>
      <c r="E6" s="221"/>
      <c r="F6" s="221"/>
      <c r="G6" s="221"/>
      <c r="H6" s="221"/>
      <c r="I6" s="221"/>
      <c r="J6" s="221"/>
      <c r="K6" s="221"/>
      <c r="L6" s="221"/>
      <c r="M6" s="221"/>
      <c r="N6" s="221"/>
      <c r="O6" s="221"/>
      <c r="P6" s="221"/>
      <c r="Q6" s="221"/>
      <c r="R6" s="221"/>
      <c r="S6" s="221"/>
      <c r="T6" s="221"/>
      <c r="U6" s="221"/>
    </row>
    <row r="7" spans="1:21" ht="67.5" x14ac:dyDescent="0.25">
      <c r="A7" s="221" t="s">
        <v>228</v>
      </c>
      <c r="B7" s="229" t="s">
        <v>229</v>
      </c>
      <c r="C7" s="19" t="s">
        <v>230</v>
      </c>
      <c r="D7" s="227" t="s">
        <v>231</v>
      </c>
      <c r="E7" s="221"/>
      <c r="F7" s="221"/>
      <c r="G7" s="221"/>
      <c r="H7" s="221"/>
      <c r="I7" s="221"/>
      <c r="J7" s="221"/>
      <c r="K7" s="221"/>
      <c r="L7" s="221"/>
      <c r="M7" s="221"/>
      <c r="N7" s="221"/>
      <c r="O7" s="221"/>
      <c r="P7" s="221"/>
      <c r="Q7" s="221"/>
      <c r="R7" s="221"/>
      <c r="S7" s="221"/>
      <c r="T7" s="221"/>
      <c r="U7" s="221"/>
    </row>
    <row r="8" spans="1:21" ht="67.5" x14ac:dyDescent="0.25">
      <c r="A8" s="221" t="s">
        <v>232</v>
      </c>
      <c r="B8" s="230" t="s">
        <v>233</v>
      </c>
      <c r="C8" s="19" t="s">
        <v>234</v>
      </c>
      <c r="D8" s="227" t="s">
        <v>235</v>
      </c>
      <c r="E8" s="221"/>
      <c r="F8" s="221"/>
      <c r="G8" s="221"/>
      <c r="H8" s="221"/>
      <c r="I8" s="221"/>
      <c r="J8" s="221"/>
      <c r="K8" s="221"/>
      <c r="L8" s="221"/>
      <c r="M8" s="221"/>
      <c r="N8" s="221"/>
      <c r="O8" s="221"/>
      <c r="P8" s="221"/>
      <c r="Q8" s="221"/>
      <c r="R8" s="221"/>
      <c r="S8" s="221"/>
      <c r="T8" s="221"/>
      <c r="U8" s="221"/>
    </row>
    <row r="9" spans="1:21" ht="20.25" x14ac:dyDescent="0.25">
      <c r="A9" s="221"/>
      <c r="B9" s="221"/>
      <c r="C9" s="231"/>
      <c r="D9" s="231"/>
      <c r="E9" s="221"/>
      <c r="F9" s="221"/>
      <c r="G9" s="221"/>
      <c r="H9" s="221"/>
      <c r="I9" s="221"/>
      <c r="J9" s="221"/>
      <c r="K9" s="221"/>
      <c r="L9" s="221"/>
      <c r="M9" s="221"/>
      <c r="N9" s="221"/>
      <c r="O9" s="221"/>
      <c r="P9" s="221"/>
      <c r="Q9" s="221"/>
      <c r="R9" s="221"/>
      <c r="S9" s="221"/>
      <c r="T9" s="221"/>
      <c r="U9" s="221"/>
    </row>
    <row r="10" spans="1:21" ht="16.5" x14ac:dyDescent="0.25">
      <c r="A10" s="221"/>
      <c r="B10" s="232"/>
      <c r="C10" s="232"/>
      <c r="D10" s="232"/>
      <c r="E10" s="221"/>
      <c r="F10" s="221"/>
      <c r="G10" s="221"/>
      <c r="H10" s="221"/>
      <c r="I10" s="221"/>
      <c r="J10" s="221"/>
      <c r="K10" s="221"/>
      <c r="L10" s="221"/>
      <c r="M10" s="221"/>
      <c r="N10" s="221"/>
      <c r="O10" s="221"/>
      <c r="P10" s="221"/>
      <c r="Q10" s="221"/>
      <c r="R10" s="221"/>
      <c r="S10" s="221"/>
      <c r="T10" s="221"/>
      <c r="U10" s="221"/>
    </row>
    <row r="11" spans="1:21" x14ac:dyDescent="0.25">
      <c r="A11" s="221"/>
      <c r="B11" s="221" t="s">
        <v>236</v>
      </c>
      <c r="C11" s="221" t="s">
        <v>237</v>
      </c>
      <c r="D11" s="221" t="s">
        <v>238</v>
      </c>
      <c r="E11" s="221"/>
      <c r="F11" s="221"/>
      <c r="G11" s="221"/>
      <c r="H11" s="221"/>
      <c r="I11" s="221"/>
      <c r="J11" s="221"/>
      <c r="K11" s="221"/>
      <c r="L11" s="221"/>
      <c r="M11" s="221"/>
      <c r="N11" s="221"/>
      <c r="O11" s="221"/>
      <c r="P11" s="221"/>
      <c r="Q11" s="221"/>
      <c r="R11" s="221"/>
      <c r="S11" s="221"/>
      <c r="T11" s="221"/>
      <c r="U11" s="221"/>
    </row>
    <row r="12" spans="1:21" x14ac:dyDescent="0.25">
      <c r="A12" s="221"/>
      <c r="B12" s="221" t="s">
        <v>239</v>
      </c>
      <c r="C12" s="221" t="s">
        <v>240</v>
      </c>
      <c r="D12" s="221" t="s">
        <v>241</v>
      </c>
      <c r="E12" s="221"/>
      <c r="F12" s="221"/>
      <c r="G12" s="221"/>
      <c r="H12" s="221"/>
      <c r="I12" s="221"/>
      <c r="J12" s="221"/>
      <c r="K12" s="221"/>
      <c r="L12" s="221"/>
      <c r="M12" s="221"/>
      <c r="N12" s="221"/>
      <c r="O12" s="221"/>
      <c r="P12" s="221"/>
      <c r="Q12" s="221"/>
      <c r="R12" s="221"/>
      <c r="S12" s="221"/>
      <c r="T12" s="221"/>
      <c r="U12" s="221"/>
    </row>
    <row r="13" spans="1:21" x14ac:dyDescent="0.25">
      <c r="A13" s="221"/>
      <c r="B13" s="221"/>
      <c r="C13" s="221" t="s">
        <v>242</v>
      </c>
      <c r="D13" s="221" t="s">
        <v>243</v>
      </c>
      <c r="E13" s="221"/>
      <c r="F13" s="221"/>
      <c r="G13" s="221"/>
      <c r="H13" s="221"/>
      <c r="I13" s="221"/>
      <c r="J13" s="221"/>
      <c r="K13" s="221"/>
      <c r="L13" s="221"/>
      <c r="M13" s="221"/>
      <c r="N13" s="221"/>
      <c r="O13" s="221"/>
      <c r="P13" s="221"/>
      <c r="Q13" s="221"/>
      <c r="R13" s="221"/>
      <c r="S13" s="221"/>
      <c r="T13" s="221"/>
      <c r="U13" s="221"/>
    </row>
    <row r="14" spans="1:21" x14ac:dyDescent="0.25">
      <c r="A14" s="221"/>
      <c r="B14" s="221"/>
      <c r="C14" s="221" t="s">
        <v>244</v>
      </c>
      <c r="D14" s="221" t="s">
        <v>245</v>
      </c>
      <c r="E14" s="221"/>
      <c r="F14" s="221"/>
      <c r="G14" s="221"/>
      <c r="H14" s="221"/>
      <c r="I14" s="221"/>
      <c r="J14" s="221"/>
      <c r="K14" s="221"/>
      <c r="L14" s="221"/>
      <c r="M14" s="221"/>
      <c r="N14" s="221"/>
      <c r="O14" s="221"/>
      <c r="P14" s="221"/>
      <c r="Q14" s="221"/>
      <c r="R14" s="221"/>
      <c r="S14" s="221"/>
      <c r="T14" s="221"/>
      <c r="U14" s="221"/>
    </row>
    <row r="15" spans="1:21" x14ac:dyDescent="0.25">
      <c r="A15" s="221"/>
      <c r="B15" s="221"/>
      <c r="C15" s="221" t="s">
        <v>246</v>
      </c>
      <c r="D15" s="221" t="s">
        <v>247</v>
      </c>
      <c r="E15" s="221"/>
      <c r="F15" s="221"/>
      <c r="G15" s="221"/>
      <c r="H15" s="221"/>
      <c r="I15" s="221"/>
      <c r="J15" s="221"/>
      <c r="K15" s="221"/>
      <c r="L15" s="221"/>
      <c r="M15" s="221"/>
      <c r="N15" s="221"/>
      <c r="O15" s="221"/>
      <c r="P15" s="221"/>
      <c r="Q15" s="221"/>
      <c r="R15" s="221"/>
      <c r="S15" s="221"/>
      <c r="T15" s="221"/>
      <c r="U15" s="221"/>
    </row>
    <row r="16" spans="1:21" x14ac:dyDescent="0.25">
      <c r="A16" s="221"/>
      <c r="B16" s="221"/>
      <c r="C16" s="221"/>
      <c r="D16" s="221"/>
      <c r="E16" s="221"/>
      <c r="F16" s="221"/>
      <c r="G16" s="221"/>
      <c r="H16" s="221"/>
      <c r="I16" s="221"/>
      <c r="J16" s="221"/>
      <c r="K16" s="221"/>
      <c r="L16" s="221"/>
      <c r="M16" s="221"/>
      <c r="N16" s="221"/>
      <c r="O16" s="221"/>
    </row>
    <row r="17" spans="1:15" x14ac:dyDescent="0.25">
      <c r="A17" s="221"/>
      <c r="B17" s="221"/>
      <c r="C17" s="221"/>
      <c r="D17" s="221"/>
      <c r="E17" s="221"/>
      <c r="F17" s="221"/>
      <c r="G17" s="221"/>
      <c r="H17" s="221"/>
      <c r="I17" s="221"/>
      <c r="J17" s="221"/>
      <c r="K17" s="221"/>
      <c r="L17" s="221"/>
      <c r="M17" s="221"/>
      <c r="N17" s="221"/>
      <c r="O17" s="221"/>
    </row>
    <row r="18" spans="1:15" x14ac:dyDescent="0.25">
      <c r="A18" s="221"/>
      <c r="B18" s="221"/>
      <c r="C18" s="221"/>
      <c r="D18" s="221"/>
      <c r="E18" s="221"/>
      <c r="F18" s="221"/>
      <c r="G18" s="221"/>
      <c r="H18" s="221"/>
      <c r="I18" s="221"/>
      <c r="J18" s="221"/>
      <c r="K18" s="221"/>
      <c r="L18" s="221"/>
      <c r="M18" s="221"/>
      <c r="N18" s="221"/>
      <c r="O18" s="221"/>
    </row>
    <row r="19" spans="1:15" x14ac:dyDescent="0.25">
      <c r="A19" s="221"/>
      <c r="B19" s="221"/>
      <c r="C19" s="221"/>
      <c r="D19" s="221"/>
      <c r="E19" s="221"/>
      <c r="F19" s="221"/>
      <c r="G19" s="221"/>
      <c r="H19" s="221"/>
      <c r="I19" s="221"/>
      <c r="J19" s="221"/>
      <c r="K19" s="221"/>
      <c r="L19" s="221"/>
      <c r="M19" s="221"/>
      <c r="N19" s="221"/>
      <c r="O19" s="221"/>
    </row>
    <row r="20" spans="1:15" x14ac:dyDescent="0.25">
      <c r="A20" s="221"/>
      <c r="B20" s="221"/>
      <c r="C20" s="221"/>
      <c r="D20" s="221"/>
      <c r="E20" s="221"/>
      <c r="F20" s="221"/>
      <c r="G20" s="221"/>
      <c r="H20" s="221"/>
      <c r="I20" s="221"/>
      <c r="J20" s="221"/>
      <c r="K20" s="221"/>
      <c r="L20" s="221"/>
      <c r="M20" s="221"/>
      <c r="N20" s="221"/>
      <c r="O20" s="221"/>
    </row>
    <row r="21" spans="1:15" ht="15.75" customHeight="1" x14ac:dyDescent="0.25">
      <c r="A21" s="221"/>
      <c r="B21" s="221"/>
      <c r="C21" s="221"/>
      <c r="D21" s="221"/>
      <c r="E21" s="221"/>
      <c r="F21" s="221"/>
      <c r="G21" s="221"/>
      <c r="H21" s="221"/>
      <c r="I21" s="221"/>
      <c r="J21" s="221"/>
      <c r="K21" s="221"/>
      <c r="L21" s="221"/>
      <c r="M21" s="221"/>
      <c r="N21" s="221"/>
      <c r="O21" s="221"/>
    </row>
    <row r="22" spans="1:15" ht="15.75" customHeight="1" x14ac:dyDescent="0.25">
      <c r="A22" s="221"/>
      <c r="B22" s="221"/>
      <c r="C22" s="231"/>
      <c r="D22" s="231"/>
      <c r="E22" s="221"/>
      <c r="F22" s="221"/>
      <c r="G22" s="221"/>
      <c r="H22" s="221"/>
      <c r="I22" s="221"/>
      <c r="J22" s="221"/>
      <c r="K22" s="221"/>
      <c r="L22" s="221"/>
      <c r="M22" s="221"/>
      <c r="N22" s="221"/>
      <c r="O22" s="221"/>
    </row>
    <row r="23" spans="1:15" ht="15.75" customHeight="1" x14ac:dyDescent="0.25">
      <c r="A23" s="221"/>
      <c r="B23" s="221"/>
      <c r="C23" s="231"/>
      <c r="D23" s="231"/>
      <c r="E23" s="221"/>
      <c r="F23" s="221"/>
      <c r="G23" s="221"/>
      <c r="H23" s="221"/>
      <c r="I23" s="221"/>
      <c r="J23" s="221"/>
      <c r="K23" s="221"/>
      <c r="L23" s="221"/>
      <c r="M23" s="221"/>
      <c r="N23" s="221"/>
      <c r="O23" s="221"/>
    </row>
    <row r="24" spans="1:15" ht="15.75" customHeight="1" x14ac:dyDescent="0.25">
      <c r="A24" s="221"/>
      <c r="B24" s="221"/>
      <c r="C24" s="231"/>
      <c r="D24" s="231"/>
      <c r="E24" s="221"/>
      <c r="F24" s="221"/>
      <c r="G24" s="221"/>
      <c r="H24" s="221"/>
      <c r="I24" s="221"/>
      <c r="J24" s="221"/>
      <c r="K24" s="221"/>
      <c r="L24" s="221"/>
      <c r="M24" s="221"/>
      <c r="N24" s="221"/>
      <c r="O24" s="221"/>
    </row>
    <row r="25" spans="1:15" ht="15.75" customHeight="1" x14ac:dyDescent="0.25">
      <c r="A25" s="221"/>
      <c r="B25" s="221"/>
      <c r="C25" s="231"/>
      <c r="D25" s="231"/>
      <c r="E25" s="221"/>
      <c r="F25" s="221"/>
      <c r="G25" s="221"/>
      <c r="H25" s="221"/>
      <c r="I25" s="221"/>
      <c r="J25" s="221"/>
      <c r="K25" s="221"/>
      <c r="L25" s="221"/>
      <c r="M25" s="221"/>
      <c r="N25" s="221"/>
      <c r="O25" s="221"/>
    </row>
    <row r="26" spans="1:15" ht="15.75" customHeight="1" x14ac:dyDescent="0.25">
      <c r="A26" s="221"/>
      <c r="B26" s="221"/>
      <c r="C26" s="231"/>
      <c r="D26" s="231"/>
      <c r="E26" s="221"/>
      <c r="F26" s="221"/>
      <c r="G26" s="221"/>
      <c r="H26" s="221"/>
      <c r="I26" s="221"/>
      <c r="J26" s="221"/>
      <c r="K26" s="221"/>
      <c r="L26" s="221"/>
      <c r="M26" s="221"/>
      <c r="N26" s="221"/>
      <c r="O26" s="221"/>
    </row>
    <row r="27" spans="1:15" ht="15.75" customHeight="1" x14ac:dyDescent="0.25">
      <c r="A27" s="221"/>
      <c r="B27" s="221"/>
      <c r="C27" s="231"/>
      <c r="D27" s="231"/>
      <c r="E27" s="221"/>
      <c r="F27" s="221"/>
      <c r="G27" s="221"/>
      <c r="H27" s="221"/>
      <c r="I27" s="221"/>
      <c r="J27" s="221"/>
      <c r="K27" s="221"/>
      <c r="L27" s="221"/>
      <c r="M27" s="221"/>
      <c r="N27" s="221"/>
      <c r="O27" s="221"/>
    </row>
    <row r="28" spans="1:15" ht="15.75" customHeight="1" x14ac:dyDescent="0.25">
      <c r="A28" s="221"/>
      <c r="B28" s="221"/>
      <c r="C28" s="231"/>
      <c r="D28" s="231"/>
      <c r="E28" s="221"/>
      <c r="F28" s="221"/>
      <c r="G28" s="221"/>
      <c r="H28" s="221"/>
      <c r="I28" s="221"/>
      <c r="J28" s="221"/>
      <c r="K28" s="221"/>
      <c r="L28" s="221"/>
      <c r="M28" s="221"/>
      <c r="N28" s="221"/>
      <c r="O28" s="221"/>
    </row>
    <row r="29" spans="1:15" ht="15.75" customHeight="1" x14ac:dyDescent="0.25">
      <c r="A29" s="221"/>
      <c r="B29" s="221"/>
      <c r="C29" s="231"/>
      <c r="D29" s="231"/>
      <c r="E29" s="221"/>
      <c r="F29" s="221"/>
      <c r="G29" s="221"/>
      <c r="H29" s="221"/>
      <c r="I29" s="221"/>
      <c r="J29" s="221"/>
      <c r="K29" s="221"/>
      <c r="L29" s="221"/>
      <c r="M29" s="221"/>
      <c r="N29" s="221"/>
      <c r="O29" s="221"/>
    </row>
    <row r="30" spans="1:15" ht="15.75" customHeight="1" x14ac:dyDescent="0.25">
      <c r="A30" s="221"/>
      <c r="B30" s="221"/>
      <c r="C30" s="231"/>
      <c r="D30" s="231"/>
      <c r="E30" s="221"/>
      <c r="F30" s="221"/>
      <c r="G30" s="221"/>
      <c r="H30" s="221"/>
      <c r="I30" s="221"/>
      <c r="J30" s="221"/>
      <c r="K30" s="221"/>
      <c r="L30" s="221"/>
      <c r="M30" s="221"/>
      <c r="N30" s="221"/>
      <c r="O30" s="221"/>
    </row>
    <row r="31" spans="1:15" ht="15.75" customHeight="1" x14ac:dyDescent="0.25">
      <c r="A31" s="221"/>
      <c r="B31" s="221"/>
      <c r="C31" s="231"/>
      <c r="D31" s="231"/>
      <c r="E31" s="221"/>
      <c r="F31" s="221"/>
      <c r="G31" s="221"/>
      <c r="H31" s="221"/>
      <c r="I31" s="221"/>
      <c r="J31" s="221"/>
      <c r="K31" s="221"/>
      <c r="L31" s="221"/>
      <c r="M31" s="221"/>
      <c r="N31" s="221"/>
      <c r="O31" s="221"/>
    </row>
    <row r="32" spans="1:15" ht="15.75" customHeight="1" x14ac:dyDescent="0.25">
      <c r="A32" s="221"/>
      <c r="B32" s="221"/>
      <c r="C32" s="231"/>
      <c r="D32" s="231"/>
      <c r="E32" s="221"/>
      <c r="F32" s="221"/>
      <c r="G32" s="221"/>
      <c r="H32" s="221"/>
      <c r="I32" s="221"/>
      <c r="J32" s="221"/>
      <c r="K32" s="221"/>
      <c r="L32" s="221"/>
      <c r="M32" s="221"/>
      <c r="N32" s="221"/>
      <c r="O32" s="221"/>
    </row>
    <row r="33" spans="1:15" ht="15.75" customHeight="1" x14ac:dyDescent="0.25">
      <c r="A33" s="221"/>
      <c r="B33" s="221"/>
      <c r="C33" s="231"/>
      <c r="D33" s="231"/>
      <c r="E33" s="221"/>
      <c r="F33" s="221"/>
      <c r="G33" s="221"/>
      <c r="H33" s="221"/>
      <c r="I33" s="221"/>
      <c r="J33" s="221"/>
      <c r="K33" s="221"/>
      <c r="L33" s="221"/>
      <c r="M33" s="221"/>
      <c r="N33" s="221"/>
      <c r="O33" s="221"/>
    </row>
    <row r="34" spans="1:15" ht="15.75" customHeight="1" x14ac:dyDescent="0.25">
      <c r="A34" s="221"/>
      <c r="B34" s="221"/>
      <c r="C34" s="231"/>
      <c r="D34" s="231"/>
      <c r="E34" s="221"/>
      <c r="F34" s="221"/>
      <c r="G34" s="221"/>
      <c r="H34" s="221"/>
      <c r="I34" s="221"/>
      <c r="J34" s="221"/>
      <c r="K34" s="221"/>
      <c r="L34" s="221"/>
      <c r="M34" s="221"/>
      <c r="N34" s="221"/>
      <c r="O34" s="221"/>
    </row>
    <row r="35" spans="1:15" ht="15.75" customHeight="1" x14ac:dyDescent="0.25">
      <c r="A35" s="221"/>
      <c r="B35" s="221"/>
      <c r="C35" s="231"/>
      <c r="D35" s="231"/>
      <c r="E35" s="221"/>
      <c r="F35" s="221"/>
      <c r="G35" s="221"/>
      <c r="H35" s="221"/>
      <c r="I35" s="221"/>
      <c r="J35" s="221"/>
      <c r="K35" s="221"/>
      <c r="L35" s="221"/>
      <c r="M35" s="221"/>
      <c r="N35" s="221"/>
      <c r="O35" s="221"/>
    </row>
    <row r="36" spans="1:15" ht="15.75" customHeight="1" x14ac:dyDescent="0.25">
      <c r="A36" s="221"/>
      <c r="B36" s="221"/>
      <c r="C36" s="231"/>
      <c r="D36" s="231"/>
      <c r="E36" s="221"/>
      <c r="F36" s="221"/>
      <c r="G36" s="221"/>
      <c r="H36" s="221"/>
      <c r="I36" s="221"/>
      <c r="J36" s="221"/>
      <c r="K36" s="221"/>
      <c r="L36" s="221"/>
      <c r="M36" s="221"/>
      <c r="N36" s="221"/>
      <c r="O36" s="221"/>
    </row>
    <row r="37" spans="1:15" ht="15.75" customHeight="1" x14ac:dyDescent="0.25">
      <c r="A37" s="221"/>
      <c r="B37" s="221"/>
      <c r="C37" s="231"/>
      <c r="D37" s="231"/>
      <c r="E37" s="221"/>
      <c r="F37" s="221"/>
      <c r="G37" s="221"/>
      <c r="H37" s="221"/>
      <c r="I37" s="221"/>
      <c r="J37" s="221"/>
      <c r="K37" s="221"/>
      <c r="L37" s="221"/>
      <c r="M37" s="221"/>
      <c r="N37" s="221"/>
      <c r="O37" s="221"/>
    </row>
    <row r="38" spans="1:15" ht="15.75" customHeight="1" x14ac:dyDescent="0.25">
      <c r="A38" s="221"/>
      <c r="B38" s="221"/>
      <c r="C38" s="231"/>
      <c r="D38" s="231"/>
      <c r="E38" s="221"/>
      <c r="F38" s="221"/>
      <c r="G38" s="221"/>
      <c r="H38" s="221"/>
      <c r="I38" s="221"/>
      <c r="J38" s="221"/>
      <c r="K38" s="221"/>
      <c r="L38" s="221"/>
      <c r="M38" s="221"/>
      <c r="N38" s="221"/>
      <c r="O38" s="221"/>
    </row>
    <row r="39" spans="1:15" ht="15.75" customHeight="1" x14ac:dyDescent="0.25">
      <c r="A39" s="221"/>
      <c r="B39" s="221"/>
      <c r="C39" s="231"/>
      <c r="D39" s="231"/>
      <c r="E39" s="221"/>
      <c r="F39" s="221"/>
      <c r="G39" s="221"/>
      <c r="H39" s="221"/>
      <c r="I39" s="221"/>
      <c r="J39" s="221"/>
      <c r="K39" s="221"/>
      <c r="L39" s="221"/>
      <c r="M39" s="221"/>
      <c r="N39" s="221"/>
      <c r="O39" s="221"/>
    </row>
    <row r="40" spans="1:15" ht="15.75" customHeight="1" x14ac:dyDescent="0.25">
      <c r="A40" s="221"/>
      <c r="B40" s="221"/>
      <c r="C40" s="231"/>
      <c r="D40" s="231"/>
      <c r="E40" s="221"/>
      <c r="F40" s="221"/>
      <c r="G40" s="221"/>
      <c r="H40" s="221"/>
      <c r="I40" s="221"/>
      <c r="J40" s="221"/>
      <c r="K40" s="221"/>
      <c r="L40" s="221"/>
      <c r="M40" s="221"/>
      <c r="N40" s="221"/>
      <c r="O40" s="221"/>
    </row>
    <row r="41" spans="1:15" ht="15.75" customHeight="1" x14ac:dyDescent="0.25">
      <c r="A41" s="221"/>
      <c r="B41" s="221"/>
      <c r="C41" s="231"/>
      <c r="D41" s="231"/>
      <c r="E41" s="221"/>
      <c r="F41" s="221"/>
      <c r="G41" s="221"/>
      <c r="H41" s="221"/>
      <c r="I41" s="221"/>
      <c r="J41" s="221"/>
      <c r="K41" s="221"/>
      <c r="L41" s="221"/>
      <c r="M41" s="221"/>
      <c r="N41" s="221"/>
      <c r="O41" s="221"/>
    </row>
    <row r="42" spans="1:15" ht="15.75" customHeight="1" x14ac:dyDescent="0.25">
      <c r="A42" s="221"/>
      <c r="B42" s="221"/>
      <c r="C42" s="231"/>
      <c r="D42" s="231"/>
      <c r="E42" s="221"/>
      <c r="F42" s="221"/>
      <c r="G42" s="221"/>
      <c r="H42" s="221"/>
      <c r="I42" s="221"/>
      <c r="J42" s="221"/>
      <c r="K42" s="221"/>
      <c r="L42" s="221"/>
      <c r="M42" s="221"/>
      <c r="N42" s="221"/>
      <c r="O42" s="221"/>
    </row>
    <row r="43" spans="1:15" ht="15.75" customHeight="1" x14ac:dyDescent="0.25">
      <c r="A43" s="221"/>
      <c r="B43" s="221"/>
      <c r="C43" s="231"/>
      <c r="D43" s="231"/>
      <c r="E43" s="221"/>
      <c r="F43" s="221"/>
      <c r="G43" s="221"/>
      <c r="H43" s="221"/>
      <c r="I43" s="221"/>
      <c r="J43" s="221"/>
      <c r="K43" s="221"/>
      <c r="L43" s="221"/>
      <c r="M43" s="221"/>
      <c r="N43" s="221"/>
      <c r="O43" s="221"/>
    </row>
    <row r="44" spans="1:15" ht="15.75" customHeight="1" x14ac:dyDescent="0.25">
      <c r="A44" s="221"/>
      <c r="B44" s="221"/>
      <c r="C44" s="231"/>
      <c r="D44" s="231"/>
      <c r="E44" s="221"/>
      <c r="F44" s="221"/>
      <c r="G44" s="221"/>
      <c r="H44" s="221"/>
      <c r="I44" s="221"/>
      <c r="J44" s="221"/>
      <c r="K44" s="221"/>
      <c r="L44" s="221"/>
      <c r="M44" s="221"/>
      <c r="N44" s="221"/>
      <c r="O44" s="221"/>
    </row>
    <row r="45" spans="1:15" ht="15.75" customHeight="1" x14ac:dyDescent="0.25">
      <c r="A45" s="221"/>
      <c r="B45" s="221"/>
      <c r="C45" s="231"/>
      <c r="D45" s="231"/>
      <c r="E45" s="221"/>
      <c r="F45" s="221"/>
      <c r="G45" s="221"/>
      <c r="H45" s="221"/>
      <c r="I45" s="221"/>
      <c r="J45" s="221"/>
      <c r="K45" s="221"/>
      <c r="L45" s="221"/>
      <c r="M45" s="221"/>
      <c r="N45" s="221"/>
      <c r="O45" s="221"/>
    </row>
    <row r="46" spans="1:15" ht="15.75" customHeight="1" x14ac:dyDescent="0.25">
      <c r="A46" s="221"/>
      <c r="B46" s="221"/>
      <c r="C46" s="231"/>
      <c r="D46" s="231"/>
      <c r="E46" s="221"/>
      <c r="F46" s="221"/>
      <c r="G46" s="221"/>
      <c r="H46" s="221"/>
      <c r="I46" s="221"/>
      <c r="J46" s="221"/>
      <c r="K46" s="221"/>
      <c r="L46" s="221"/>
      <c r="M46" s="221"/>
      <c r="N46" s="221"/>
      <c r="O46" s="221"/>
    </row>
    <row r="47" spans="1:15" ht="15.75" customHeight="1" x14ac:dyDescent="0.25">
      <c r="A47" s="221"/>
      <c r="B47" s="221"/>
      <c r="C47" s="231"/>
      <c r="D47" s="231"/>
      <c r="E47" s="221"/>
      <c r="F47" s="221"/>
      <c r="G47" s="221"/>
      <c r="H47" s="221"/>
      <c r="I47" s="221"/>
      <c r="J47" s="221"/>
      <c r="K47" s="221"/>
      <c r="L47" s="221"/>
      <c r="M47" s="221"/>
      <c r="N47" s="221"/>
      <c r="O47" s="221"/>
    </row>
    <row r="48" spans="1:15" ht="15.75" customHeight="1" x14ac:dyDescent="0.25">
      <c r="A48" s="221"/>
      <c r="B48" s="221"/>
      <c r="C48" s="231"/>
      <c r="D48" s="231"/>
      <c r="E48" s="221"/>
      <c r="F48" s="221"/>
      <c r="G48" s="221"/>
      <c r="H48" s="221"/>
      <c r="I48" s="221"/>
      <c r="J48" s="221"/>
      <c r="K48" s="221"/>
      <c r="L48" s="221"/>
      <c r="M48" s="221"/>
      <c r="N48" s="221"/>
      <c r="O48" s="221"/>
    </row>
    <row r="49" spans="1:15" ht="15.75" customHeight="1" x14ac:dyDescent="0.25">
      <c r="A49" s="221"/>
      <c r="B49" s="221"/>
      <c r="C49" s="231"/>
      <c r="D49" s="231"/>
      <c r="E49" s="221"/>
      <c r="F49" s="221"/>
      <c r="G49" s="221"/>
      <c r="H49" s="221"/>
      <c r="I49" s="221"/>
      <c r="J49" s="221"/>
      <c r="K49" s="221"/>
      <c r="L49" s="221"/>
      <c r="M49" s="221"/>
      <c r="N49" s="221"/>
      <c r="O49" s="221"/>
    </row>
    <row r="50" spans="1:15" ht="15.75" customHeight="1" x14ac:dyDescent="0.25">
      <c r="A50" s="221"/>
      <c r="B50" s="221"/>
      <c r="C50" s="231"/>
      <c r="D50" s="231"/>
      <c r="E50" s="221"/>
      <c r="F50" s="221"/>
      <c r="G50" s="221"/>
      <c r="H50" s="221"/>
      <c r="I50" s="221"/>
      <c r="J50" s="221"/>
      <c r="K50" s="221"/>
      <c r="L50" s="221"/>
      <c r="M50" s="221"/>
      <c r="N50" s="221"/>
      <c r="O50" s="221"/>
    </row>
    <row r="51" spans="1:15" ht="15.75" customHeight="1" x14ac:dyDescent="0.25">
      <c r="A51" s="221"/>
      <c r="B51" s="221"/>
      <c r="C51" s="231"/>
      <c r="D51" s="231"/>
      <c r="E51" s="221"/>
      <c r="F51" s="221"/>
      <c r="G51" s="221"/>
      <c r="H51" s="221"/>
      <c r="I51" s="221"/>
      <c r="J51" s="221"/>
      <c r="K51" s="221"/>
      <c r="L51" s="221"/>
      <c r="M51" s="221"/>
      <c r="N51" s="221"/>
      <c r="O51" s="221"/>
    </row>
    <row r="52" spans="1:15" ht="15.75" customHeight="1" x14ac:dyDescent="0.25">
      <c r="A52" s="221"/>
      <c r="B52" s="221"/>
      <c r="C52" s="231"/>
      <c r="D52" s="231"/>
    </row>
    <row r="53" spans="1:15" ht="15.75" customHeight="1" x14ac:dyDescent="0.25">
      <c r="A53" s="221"/>
      <c r="B53" s="221"/>
      <c r="C53" s="231"/>
      <c r="D53" s="231"/>
    </row>
    <row r="54" spans="1:15" ht="15.75" customHeight="1" x14ac:dyDescent="0.25">
      <c r="A54" s="221"/>
      <c r="B54" s="221"/>
      <c r="C54" s="231"/>
      <c r="D54" s="231"/>
    </row>
    <row r="55" spans="1:15" ht="15.75" customHeight="1" x14ac:dyDescent="0.25">
      <c r="A55" s="221"/>
      <c r="B55" s="221"/>
      <c r="C55" s="231"/>
      <c r="D55" s="231"/>
    </row>
    <row r="56" spans="1:15" ht="15.75" customHeight="1" x14ac:dyDescent="0.25">
      <c r="A56" s="221"/>
      <c r="B56" s="221"/>
      <c r="C56" s="231"/>
      <c r="D56" s="231"/>
    </row>
    <row r="57" spans="1:15" ht="15.75" customHeight="1" x14ac:dyDescent="0.25">
      <c r="A57" s="221"/>
      <c r="B57" s="221"/>
      <c r="C57" s="231"/>
      <c r="D57" s="231"/>
    </row>
    <row r="58" spans="1:15" ht="15.75" customHeight="1" x14ac:dyDescent="0.25">
      <c r="A58" s="221"/>
      <c r="B58" s="221"/>
      <c r="C58" s="231"/>
      <c r="D58" s="231"/>
    </row>
    <row r="59" spans="1:15" ht="15.75" customHeight="1" x14ac:dyDescent="0.25">
      <c r="A59" s="221"/>
      <c r="B59" s="221"/>
      <c r="C59" s="231"/>
      <c r="D59" s="231"/>
    </row>
    <row r="60" spans="1:15" ht="15.75" customHeight="1" x14ac:dyDescent="0.25">
      <c r="A60" s="221"/>
      <c r="B60" s="221"/>
      <c r="C60" s="231"/>
      <c r="D60" s="231"/>
    </row>
    <row r="61" spans="1:15" ht="15.75" customHeight="1" x14ac:dyDescent="0.25">
      <c r="A61" s="221"/>
      <c r="B61" s="221"/>
      <c r="C61" s="231"/>
      <c r="D61" s="231"/>
    </row>
    <row r="62" spans="1:15" ht="15.75" customHeight="1" x14ac:dyDescent="0.25">
      <c r="A62" s="221"/>
      <c r="B62" s="221"/>
      <c r="C62" s="231"/>
      <c r="D62" s="231"/>
    </row>
    <row r="63" spans="1:15" ht="15.75" customHeight="1" x14ac:dyDescent="0.25">
      <c r="A63" s="221"/>
      <c r="B63" s="221"/>
      <c r="C63" s="231"/>
      <c r="D63" s="231"/>
    </row>
    <row r="64" spans="1:15" ht="15.75" customHeight="1" x14ac:dyDescent="0.25">
      <c r="A64" s="221"/>
      <c r="B64" s="221"/>
      <c r="C64" s="231"/>
      <c r="D64" s="231"/>
    </row>
    <row r="65" spans="1:4" ht="15.75" customHeight="1" x14ac:dyDescent="0.25">
      <c r="A65" s="221"/>
      <c r="B65" s="221"/>
      <c r="C65" s="231"/>
      <c r="D65" s="231"/>
    </row>
    <row r="66" spans="1:4" ht="15.75" customHeight="1" x14ac:dyDescent="0.25">
      <c r="A66" s="221"/>
      <c r="B66" s="221"/>
      <c r="C66" s="231"/>
      <c r="D66" s="231"/>
    </row>
    <row r="67" spans="1:4" ht="15.75" customHeight="1" x14ac:dyDescent="0.25">
      <c r="A67" s="221"/>
      <c r="B67" s="221"/>
      <c r="C67" s="231"/>
      <c r="D67" s="231"/>
    </row>
    <row r="68" spans="1:4" ht="15.75" customHeight="1" x14ac:dyDescent="0.25">
      <c r="A68" s="221"/>
      <c r="B68" s="221"/>
      <c r="C68" s="231"/>
      <c r="D68" s="231"/>
    </row>
    <row r="69" spans="1:4" ht="15.75" customHeight="1" x14ac:dyDescent="0.25">
      <c r="A69" s="221"/>
      <c r="B69" s="221"/>
      <c r="C69" s="231"/>
      <c r="D69" s="231"/>
    </row>
    <row r="70" spans="1:4" ht="15.75" customHeight="1" x14ac:dyDescent="0.25">
      <c r="A70" s="221"/>
      <c r="B70" s="221"/>
      <c r="C70" s="231"/>
      <c r="D70" s="231"/>
    </row>
    <row r="71" spans="1:4" ht="15.75" customHeight="1" x14ac:dyDescent="0.25">
      <c r="A71" s="221"/>
      <c r="B71" s="221"/>
      <c r="C71" s="231"/>
      <c r="D71" s="231"/>
    </row>
    <row r="72" spans="1:4" ht="15.75" customHeight="1" x14ac:dyDescent="0.25">
      <c r="A72" s="221"/>
      <c r="B72" s="221"/>
      <c r="C72" s="231"/>
      <c r="D72" s="231"/>
    </row>
    <row r="73" spans="1:4" ht="15.75" customHeight="1" x14ac:dyDescent="0.25">
      <c r="A73" s="221"/>
      <c r="B73" s="221"/>
      <c r="C73" s="231"/>
      <c r="D73" s="231"/>
    </row>
    <row r="74" spans="1:4" ht="15.75" customHeight="1" x14ac:dyDescent="0.25">
      <c r="A74" s="221"/>
      <c r="B74" s="221"/>
      <c r="C74" s="231"/>
      <c r="D74" s="231"/>
    </row>
    <row r="75" spans="1:4" ht="15.75" customHeight="1" x14ac:dyDescent="0.25">
      <c r="A75" s="221"/>
      <c r="B75" s="221"/>
      <c r="C75" s="231"/>
      <c r="D75" s="231"/>
    </row>
    <row r="76" spans="1:4" ht="15.75" customHeight="1" x14ac:dyDescent="0.25">
      <c r="A76" s="221"/>
      <c r="B76" s="221"/>
      <c r="C76" s="231"/>
      <c r="D76" s="231"/>
    </row>
    <row r="77" spans="1:4" ht="15.75" customHeight="1" x14ac:dyDescent="0.25">
      <c r="A77" s="221"/>
      <c r="B77" s="221"/>
      <c r="C77" s="231"/>
      <c r="D77" s="231"/>
    </row>
    <row r="78" spans="1:4" ht="15.75" customHeight="1" x14ac:dyDescent="0.25">
      <c r="A78" s="221"/>
      <c r="B78" s="221"/>
      <c r="C78" s="231"/>
      <c r="D78" s="231"/>
    </row>
    <row r="79" spans="1:4" ht="15.75" customHeight="1" x14ac:dyDescent="0.25">
      <c r="A79" s="221"/>
      <c r="B79" s="221"/>
      <c r="C79" s="231"/>
      <c r="D79" s="231"/>
    </row>
    <row r="80" spans="1:4" ht="15.75" customHeight="1" x14ac:dyDescent="0.25">
      <c r="A80" s="221"/>
      <c r="B80" s="221"/>
      <c r="C80" s="231"/>
      <c r="D80" s="231"/>
    </row>
    <row r="81" spans="1:4" ht="15.75" customHeight="1" x14ac:dyDescent="0.25">
      <c r="A81" s="221"/>
      <c r="B81" s="221"/>
      <c r="C81" s="231"/>
      <c r="D81" s="231"/>
    </row>
    <row r="82" spans="1:4" ht="15.75" customHeight="1" x14ac:dyDescent="0.25">
      <c r="A82" s="221"/>
      <c r="B82" s="221"/>
      <c r="C82" s="231"/>
      <c r="D82" s="231"/>
    </row>
    <row r="83" spans="1:4" ht="15.75" customHeight="1" x14ac:dyDescent="0.25">
      <c r="A83" s="221"/>
      <c r="B83" s="221"/>
      <c r="C83" s="231"/>
      <c r="D83" s="231"/>
    </row>
    <row r="84" spans="1:4" ht="15.75" customHeight="1" x14ac:dyDescent="0.25">
      <c r="A84" s="221"/>
      <c r="B84" s="221"/>
      <c r="C84" s="231"/>
      <c r="D84" s="231"/>
    </row>
    <row r="85" spans="1:4" ht="15.75" customHeight="1" x14ac:dyDescent="0.25">
      <c r="A85" s="221"/>
      <c r="B85" s="221"/>
      <c r="C85" s="231"/>
      <c r="D85" s="231"/>
    </row>
    <row r="86" spans="1:4" ht="15.75" customHeight="1" x14ac:dyDescent="0.25">
      <c r="A86" s="221"/>
      <c r="B86" s="221"/>
      <c r="C86" s="231"/>
      <c r="D86" s="231"/>
    </row>
    <row r="87" spans="1:4" ht="15.75" customHeight="1" x14ac:dyDescent="0.25">
      <c r="A87" s="221"/>
      <c r="B87" s="221"/>
      <c r="C87" s="231"/>
      <c r="D87" s="231"/>
    </row>
    <row r="88" spans="1:4" ht="15.75" customHeight="1" x14ac:dyDescent="0.25">
      <c r="A88" s="221"/>
      <c r="B88" s="221"/>
      <c r="C88" s="231"/>
      <c r="D88" s="231"/>
    </row>
    <row r="89" spans="1:4" ht="15.75" customHeight="1" x14ac:dyDescent="0.25">
      <c r="A89" s="221"/>
      <c r="B89" s="221"/>
      <c r="C89" s="231"/>
      <c r="D89" s="231"/>
    </row>
    <row r="90" spans="1:4" ht="15.75" customHeight="1" x14ac:dyDescent="0.25">
      <c r="A90" s="221"/>
      <c r="B90" s="221"/>
      <c r="C90" s="231"/>
      <c r="D90" s="231"/>
    </row>
    <row r="91" spans="1:4" ht="15.75" customHeight="1" x14ac:dyDescent="0.25">
      <c r="A91" s="221"/>
      <c r="B91" s="221"/>
      <c r="C91" s="231"/>
      <c r="D91" s="231"/>
    </row>
    <row r="92" spans="1:4" ht="15.75" customHeight="1" x14ac:dyDescent="0.25">
      <c r="A92" s="221"/>
      <c r="B92" s="221"/>
      <c r="C92" s="231"/>
      <c r="D92" s="231"/>
    </row>
    <row r="93" spans="1:4" ht="15.75" customHeight="1" x14ac:dyDescent="0.25">
      <c r="A93" s="221"/>
      <c r="B93" s="221"/>
      <c r="C93" s="231"/>
      <c r="D93" s="231"/>
    </row>
    <row r="94" spans="1:4" ht="15.75" customHeight="1" x14ac:dyDescent="0.25">
      <c r="A94" s="221"/>
      <c r="B94" s="221"/>
      <c r="C94" s="231"/>
      <c r="D94" s="231"/>
    </row>
    <row r="95" spans="1:4" ht="15.75" customHeight="1" x14ac:dyDescent="0.25">
      <c r="A95" s="221"/>
      <c r="B95" s="221"/>
      <c r="C95" s="231"/>
      <c r="D95" s="231"/>
    </row>
    <row r="96" spans="1:4" ht="15.75" customHeight="1" x14ac:dyDescent="0.25">
      <c r="A96" s="221"/>
      <c r="B96" s="221"/>
      <c r="C96" s="231"/>
      <c r="D96" s="231"/>
    </row>
    <row r="97" spans="1:4" ht="15.75" customHeight="1" x14ac:dyDescent="0.25">
      <c r="A97" s="221"/>
      <c r="B97" s="221"/>
      <c r="C97" s="231"/>
      <c r="D97" s="231"/>
    </row>
    <row r="98" spans="1:4" ht="15.75" customHeight="1" x14ac:dyDescent="0.25">
      <c r="A98" s="221"/>
      <c r="B98" s="221"/>
      <c r="C98" s="231"/>
      <c r="D98" s="231"/>
    </row>
    <row r="99" spans="1:4" ht="15.75" customHeight="1" x14ac:dyDescent="0.25">
      <c r="A99" s="221"/>
      <c r="B99" s="221"/>
      <c r="C99" s="231"/>
      <c r="D99" s="231"/>
    </row>
    <row r="100" spans="1:4" ht="15.75" customHeight="1" x14ac:dyDescent="0.25">
      <c r="A100" s="221"/>
      <c r="B100" s="221"/>
      <c r="C100" s="231"/>
      <c r="D100" s="231"/>
    </row>
    <row r="101" spans="1:4" ht="15.75" customHeight="1" x14ac:dyDescent="0.25">
      <c r="A101" s="221"/>
      <c r="B101" s="221"/>
      <c r="C101" s="231"/>
      <c r="D101" s="231"/>
    </row>
    <row r="102" spans="1:4" ht="15.75" customHeight="1" x14ac:dyDescent="0.25">
      <c r="A102" s="221"/>
      <c r="B102" s="221"/>
      <c r="C102" s="231"/>
      <c r="D102" s="231"/>
    </row>
    <row r="103" spans="1:4" ht="15.75" customHeight="1" x14ac:dyDescent="0.25">
      <c r="A103" s="221"/>
      <c r="B103" s="221"/>
      <c r="C103" s="231"/>
      <c r="D103" s="231"/>
    </row>
    <row r="104" spans="1:4" ht="15.75" customHeight="1" x14ac:dyDescent="0.25">
      <c r="A104" s="221"/>
      <c r="B104" s="221"/>
      <c r="C104" s="231"/>
      <c r="D104" s="231"/>
    </row>
    <row r="105" spans="1:4" ht="15.75" customHeight="1" x14ac:dyDescent="0.25">
      <c r="A105" s="221"/>
      <c r="B105" s="221"/>
      <c r="C105" s="231"/>
      <c r="D105" s="231"/>
    </row>
    <row r="106" spans="1:4" ht="15.75" customHeight="1" x14ac:dyDescent="0.25">
      <c r="A106" s="221"/>
      <c r="B106" s="221"/>
      <c r="C106" s="231"/>
      <c r="D106" s="231"/>
    </row>
    <row r="107" spans="1:4" ht="15.75" customHeight="1" x14ac:dyDescent="0.25">
      <c r="A107" s="221"/>
      <c r="B107" s="221"/>
      <c r="C107" s="231"/>
      <c r="D107" s="231"/>
    </row>
    <row r="108" spans="1:4" ht="15.75" customHeight="1" x14ac:dyDescent="0.25">
      <c r="A108" s="221"/>
      <c r="B108" s="221"/>
      <c r="C108" s="231"/>
      <c r="D108" s="231"/>
    </row>
    <row r="109" spans="1:4" ht="15.75" customHeight="1" x14ac:dyDescent="0.25">
      <c r="A109" s="221"/>
      <c r="B109" s="221"/>
      <c r="C109" s="231"/>
      <c r="D109" s="231"/>
    </row>
    <row r="110" spans="1:4" ht="15.75" customHeight="1" x14ac:dyDescent="0.25">
      <c r="A110" s="221"/>
      <c r="B110" s="221"/>
      <c r="C110" s="231"/>
      <c r="D110" s="231"/>
    </row>
    <row r="111" spans="1:4" ht="15.75" customHeight="1" x14ac:dyDescent="0.25">
      <c r="A111" s="221"/>
      <c r="B111" s="221"/>
      <c r="C111" s="231"/>
      <c r="D111" s="231"/>
    </row>
    <row r="112" spans="1:4" ht="15.75" customHeight="1" x14ac:dyDescent="0.25">
      <c r="A112" s="221"/>
      <c r="B112" s="221"/>
      <c r="C112" s="231"/>
      <c r="D112" s="231"/>
    </row>
    <row r="113" spans="1:4" ht="15.75" customHeight="1" x14ac:dyDescent="0.25">
      <c r="A113" s="221"/>
      <c r="B113" s="221"/>
      <c r="C113" s="231"/>
      <c r="D113" s="231"/>
    </row>
    <row r="114" spans="1:4" ht="15.75" customHeight="1" x14ac:dyDescent="0.25">
      <c r="A114" s="221"/>
      <c r="B114" s="221"/>
      <c r="C114" s="231"/>
      <c r="D114" s="231"/>
    </row>
    <row r="115" spans="1:4" ht="15.75" customHeight="1" x14ac:dyDescent="0.25">
      <c r="A115" s="221"/>
      <c r="B115" s="221"/>
      <c r="C115" s="231"/>
      <c r="D115" s="231"/>
    </row>
    <row r="116" spans="1:4" ht="15.75" customHeight="1" x14ac:dyDescent="0.25">
      <c r="A116" s="221"/>
      <c r="B116" s="221"/>
      <c r="C116" s="231"/>
      <c r="D116" s="231"/>
    </row>
    <row r="117" spans="1:4" ht="15.75" customHeight="1" x14ac:dyDescent="0.25">
      <c r="A117" s="221"/>
      <c r="B117" s="221"/>
      <c r="C117" s="231"/>
      <c r="D117" s="231"/>
    </row>
    <row r="118" spans="1:4" ht="15.75" customHeight="1" x14ac:dyDescent="0.25">
      <c r="A118" s="221"/>
      <c r="B118" s="221"/>
      <c r="C118" s="231"/>
      <c r="D118" s="231"/>
    </row>
    <row r="119" spans="1:4" ht="15.75" customHeight="1" x14ac:dyDescent="0.25">
      <c r="A119" s="221"/>
      <c r="B119" s="221"/>
      <c r="C119" s="231"/>
      <c r="D119" s="231"/>
    </row>
    <row r="120" spans="1:4" ht="15.75" customHeight="1" x14ac:dyDescent="0.25">
      <c r="A120" s="221"/>
      <c r="B120" s="221"/>
      <c r="C120" s="231"/>
      <c r="D120" s="231"/>
    </row>
    <row r="121" spans="1:4" ht="15.75" customHeight="1" x14ac:dyDescent="0.25">
      <c r="A121" s="221"/>
      <c r="B121" s="221"/>
      <c r="C121" s="231"/>
      <c r="D121" s="231"/>
    </row>
    <row r="122" spans="1:4" ht="15.75" customHeight="1" x14ac:dyDescent="0.25">
      <c r="A122" s="221"/>
      <c r="B122" s="221"/>
      <c r="C122" s="231"/>
      <c r="D122" s="231"/>
    </row>
    <row r="123" spans="1:4" ht="15.75" customHeight="1" x14ac:dyDescent="0.25">
      <c r="A123" s="221"/>
      <c r="B123" s="221"/>
      <c r="C123" s="231"/>
      <c r="D123" s="231"/>
    </row>
    <row r="124" spans="1:4" ht="15.75" customHeight="1" x14ac:dyDescent="0.25">
      <c r="A124" s="221"/>
      <c r="B124" s="221"/>
      <c r="C124" s="231"/>
      <c r="D124" s="231"/>
    </row>
    <row r="125" spans="1:4" ht="15.75" customHeight="1" x14ac:dyDescent="0.25">
      <c r="A125" s="221"/>
      <c r="B125" s="221"/>
      <c r="C125" s="231"/>
      <c r="D125" s="231"/>
    </row>
    <row r="126" spans="1:4" ht="15.75" customHeight="1" x14ac:dyDescent="0.25">
      <c r="A126" s="221"/>
      <c r="B126" s="221"/>
      <c r="C126" s="231"/>
      <c r="D126" s="231"/>
    </row>
    <row r="127" spans="1:4" ht="15.75" customHeight="1" x14ac:dyDescent="0.25">
      <c r="A127" s="221"/>
      <c r="B127" s="221"/>
      <c r="C127" s="231"/>
      <c r="D127" s="231"/>
    </row>
    <row r="128" spans="1:4" ht="15.75" customHeight="1" x14ac:dyDescent="0.25">
      <c r="A128" s="221"/>
      <c r="B128" s="221"/>
      <c r="C128" s="231"/>
      <c r="D128" s="231"/>
    </row>
    <row r="129" spans="1:4" ht="15.75" customHeight="1" x14ac:dyDescent="0.25">
      <c r="A129" s="221"/>
      <c r="B129" s="221"/>
      <c r="C129" s="231"/>
      <c r="D129" s="231"/>
    </row>
    <row r="130" spans="1:4" ht="15.75" customHeight="1" x14ac:dyDescent="0.25">
      <c r="A130" s="221"/>
      <c r="B130" s="221"/>
      <c r="C130" s="231"/>
      <c r="D130" s="231"/>
    </row>
    <row r="131" spans="1:4" ht="15.75" customHeight="1" x14ac:dyDescent="0.25">
      <c r="A131" s="221"/>
      <c r="B131" s="221"/>
      <c r="C131" s="231"/>
      <c r="D131" s="231"/>
    </row>
    <row r="132" spans="1:4" ht="15.75" customHeight="1" x14ac:dyDescent="0.25">
      <c r="A132" s="221"/>
      <c r="B132" s="221"/>
      <c r="C132" s="231"/>
      <c r="D132" s="231"/>
    </row>
    <row r="133" spans="1:4" ht="15.75" customHeight="1" x14ac:dyDescent="0.25">
      <c r="A133" s="221"/>
      <c r="B133" s="221"/>
      <c r="C133" s="231"/>
      <c r="D133" s="231"/>
    </row>
    <row r="134" spans="1:4" ht="15.75" customHeight="1" x14ac:dyDescent="0.25">
      <c r="A134" s="221"/>
      <c r="B134" s="221"/>
      <c r="C134" s="231"/>
      <c r="D134" s="231"/>
    </row>
    <row r="135" spans="1:4" ht="15.75" customHeight="1" x14ac:dyDescent="0.25">
      <c r="A135" s="221"/>
      <c r="B135" s="221"/>
      <c r="C135" s="231"/>
      <c r="D135" s="231"/>
    </row>
    <row r="136" spans="1:4" ht="15.75" customHeight="1" x14ac:dyDescent="0.25">
      <c r="A136" s="221"/>
      <c r="B136" s="221"/>
      <c r="C136" s="231"/>
      <c r="D136" s="231"/>
    </row>
    <row r="137" spans="1:4" ht="15.75" customHeight="1" x14ac:dyDescent="0.25">
      <c r="A137" s="221"/>
      <c r="B137" s="221"/>
      <c r="C137" s="231"/>
      <c r="D137" s="231"/>
    </row>
    <row r="138" spans="1:4" ht="15.75" customHeight="1" x14ac:dyDescent="0.25">
      <c r="A138" s="221"/>
      <c r="B138" s="221"/>
      <c r="C138" s="231"/>
      <c r="D138" s="231"/>
    </row>
    <row r="139" spans="1:4" ht="15.75" customHeight="1" x14ac:dyDescent="0.25">
      <c r="A139" s="221"/>
      <c r="B139" s="221"/>
      <c r="C139" s="231"/>
      <c r="D139" s="231"/>
    </row>
    <row r="140" spans="1:4" ht="15.75" customHeight="1" x14ac:dyDescent="0.25">
      <c r="A140" s="221"/>
      <c r="B140" s="221"/>
      <c r="C140" s="231"/>
      <c r="D140" s="231"/>
    </row>
    <row r="141" spans="1:4" ht="15.75" customHeight="1" x14ac:dyDescent="0.25">
      <c r="A141" s="221"/>
      <c r="B141" s="221"/>
      <c r="C141" s="231"/>
      <c r="D141" s="231"/>
    </row>
    <row r="142" spans="1:4" ht="15.75" customHeight="1" x14ac:dyDescent="0.25">
      <c r="A142" s="221"/>
      <c r="B142" s="221"/>
      <c r="C142" s="231"/>
      <c r="D142" s="231"/>
    </row>
    <row r="143" spans="1:4" ht="15.75" customHeight="1" x14ac:dyDescent="0.25">
      <c r="A143" s="221"/>
      <c r="B143" s="221"/>
      <c r="C143" s="231"/>
      <c r="D143" s="231"/>
    </row>
    <row r="144" spans="1:4" ht="15.75" customHeight="1" x14ac:dyDescent="0.25">
      <c r="A144" s="221"/>
      <c r="B144" s="221"/>
      <c r="C144" s="231"/>
      <c r="D144" s="231"/>
    </row>
    <row r="145" spans="1:4" ht="15.75" customHeight="1" x14ac:dyDescent="0.25">
      <c r="A145" s="221"/>
      <c r="B145" s="221"/>
      <c r="C145" s="231"/>
      <c r="D145" s="231"/>
    </row>
    <row r="146" spans="1:4" ht="15.75" customHeight="1" x14ac:dyDescent="0.25">
      <c r="A146" s="221"/>
      <c r="B146" s="221"/>
      <c r="C146" s="231"/>
      <c r="D146" s="231"/>
    </row>
    <row r="147" spans="1:4" ht="15.75" customHeight="1" x14ac:dyDescent="0.25">
      <c r="A147" s="221"/>
      <c r="B147" s="221"/>
      <c r="C147" s="231"/>
      <c r="D147" s="231"/>
    </row>
    <row r="148" spans="1:4" ht="15.75" customHeight="1" x14ac:dyDescent="0.25">
      <c r="A148" s="221"/>
      <c r="B148" s="221"/>
      <c r="C148" s="231"/>
      <c r="D148" s="231"/>
    </row>
    <row r="149" spans="1:4" ht="15.75" customHeight="1" x14ac:dyDescent="0.25">
      <c r="A149" s="221"/>
      <c r="B149" s="221"/>
      <c r="C149" s="231"/>
      <c r="D149" s="231"/>
    </row>
    <row r="150" spans="1:4" ht="15.75" customHeight="1" x14ac:dyDescent="0.25">
      <c r="A150" s="221"/>
      <c r="B150" s="221"/>
      <c r="C150" s="231"/>
      <c r="D150" s="231"/>
    </row>
    <row r="151" spans="1:4" ht="15.75" customHeight="1" x14ac:dyDescent="0.25">
      <c r="A151" s="221"/>
      <c r="B151" s="221"/>
      <c r="C151" s="231"/>
      <c r="D151" s="231"/>
    </row>
    <row r="152" spans="1:4" ht="15.75" customHeight="1" x14ac:dyDescent="0.25">
      <c r="A152" s="221"/>
      <c r="B152" s="221"/>
      <c r="C152" s="231"/>
      <c r="D152" s="231"/>
    </row>
    <row r="153" spans="1:4" ht="15.75" customHeight="1" x14ac:dyDescent="0.25">
      <c r="A153" s="221"/>
      <c r="B153" s="221"/>
      <c r="C153" s="231"/>
      <c r="D153" s="231"/>
    </row>
    <row r="154" spans="1:4" ht="15.75" customHeight="1" x14ac:dyDescent="0.25">
      <c r="A154" s="221"/>
      <c r="B154" s="221"/>
      <c r="C154" s="231"/>
      <c r="D154" s="231"/>
    </row>
    <row r="155" spans="1:4" ht="15.75" customHeight="1" x14ac:dyDescent="0.25">
      <c r="A155" s="221"/>
      <c r="B155" s="221"/>
      <c r="C155" s="231"/>
      <c r="D155" s="231"/>
    </row>
    <row r="156" spans="1:4" ht="15.75" customHeight="1" x14ac:dyDescent="0.25">
      <c r="A156" s="221"/>
      <c r="B156" s="221"/>
      <c r="C156" s="231"/>
      <c r="D156" s="231"/>
    </row>
    <row r="157" spans="1:4" ht="15.75" customHeight="1" x14ac:dyDescent="0.25">
      <c r="A157" s="221"/>
      <c r="B157" s="221"/>
      <c r="C157" s="231"/>
      <c r="D157" s="231"/>
    </row>
    <row r="158" spans="1:4" ht="15.75" customHeight="1" x14ac:dyDescent="0.25">
      <c r="A158" s="221"/>
      <c r="B158" s="221"/>
      <c r="C158" s="231"/>
      <c r="D158" s="231"/>
    </row>
    <row r="159" spans="1:4" ht="15.75" customHeight="1" x14ac:dyDescent="0.25">
      <c r="A159" s="221"/>
      <c r="B159" s="221"/>
      <c r="C159" s="231"/>
      <c r="D159" s="231"/>
    </row>
    <row r="160" spans="1:4" ht="15.75" customHeight="1" x14ac:dyDescent="0.25">
      <c r="A160" s="221"/>
      <c r="B160" s="221"/>
      <c r="C160" s="231"/>
      <c r="D160" s="231"/>
    </row>
    <row r="161" spans="1:4" ht="15.75" customHeight="1" x14ac:dyDescent="0.25">
      <c r="A161" s="221"/>
      <c r="B161" s="221"/>
      <c r="C161" s="231"/>
      <c r="D161" s="231"/>
    </row>
    <row r="162" spans="1:4" ht="15.75" customHeight="1" x14ac:dyDescent="0.25">
      <c r="A162" s="221"/>
      <c r="B162" s="221"/>
      <c r="C162" s="231"/>
      <c r="D162" s="231"/>
    </row>
    <row r="163" spans="1:4" ht="15.75" customHeight="1" x14ac:dyDescent="0.25">
      <c r="A163" s="221"/>
      <c r="B163" s="221"/>
      <c r="C163" s="231"/>
      <c r="D163" s="231"/>
    </row>
    <row r="164" spans="1:4" ht="15.75" customHeight="1" x14ac:dyDescent="0.25">
      <c r="A164" s="221"/>
      <c r="B164" s="221"/>
      <c r="C164" s="231"/>
      <c r="D164" s="231"/>
    </row>
    <row r="165" spans="1:4" ht="15.75" customHeight="1" x14ac:dyDescent="0.25">
      <c r="A165" s="221"/>
      <c r="B165" s="221"/>
      <c r="C165" s="231"/>
      <c r="D165" s="231"/>
    </row>
    <row r="166" spans="1:4" ht="15.75" customHeight="1" x14ac:dyDescent="0.25">
      <c r="A166" s="221"/>
      <c r="B166" s="221"/>
      <c r="C166" s="231"/>
      <c r="D166" s="231"/>
    </row>
    <row r="167" spans="1:4" ht="15.75" customHeight="1" x14ac:dyDescent="0.25">
      <c r="A167" s="221"/>
      <c r="B167" s="221"/>
      <c r="C167" s="231"/>
      <c r="D167" s="231"/>
    </row>
    <row r="168" spans="1:4" ht="15.75" customHeight="1" x14ac:dyDescent="0.25">
      <c r="A168" s="221"/>
      <c r="B168" s="221"/>
      <c r="C168" s="231"/>
      <c r="D168" s="231"/>
    </row>
    <row r="169" spans="1:4" ht="15.75" customHeight="1" x14ac:dyDescent="0.25">
      <c r="A169" s="221"/>
      <c r="B169" s="221"/>
      <c r="C169" s="231"/>
      <c r="D169" s="231"/>
    </row>
    <row r="170" spans="1:4" ht="15.75" customHeight="1" x14ac:dyDescent="0.25">
      <c r="A170" s="221"/>
      <c r="B170" s="221"/>
      <c r="C170" s="231"/>
      <c r="D170" s="231"/>
    </row>
    <row r="171" spans="1:4" ht="15.75" customHeight="1" x14ac:dyDescent="0.25">
      <c r="A171" s="221"/>
      <c r="B171" s="221"/>
      <c r="C171" s="231"/>
      <c r="D171" s="231"/>
    </row>
    <row r="172" spans="1:4" ht="15.75" customHeight="1" x14ac:dyDescent="0.25">
      <c r="A172" s="221"/>
      <c r="B172" s="221"/>
      <c r="C172" s="231"/>
      <c r="D172" s="231"/>
    </row>
    <row r="173" spans="1:4" ht="15.75" customHeight="1" x14ac:dyDescent="0.25">
      <c r="A173" s="221"/>
      <c r="B173" s="221"/>
      <c r="C173" s="231"/>
      <c r="D173" s="231"/>
    </row>
    <row r="174" spans="1:4" ht="15.75" customHeight="1" x14ac:dyDescent="0.25">
      <c r="A174" s="221"/>
      <c r="B174" s="221"/>
      <c r="C174" s="231"/>
      <c r="D174" s="231"/>
    </row>
    <row r="175" spans="1:4" ht="15.75" customHeight="1" x14ac:dyDescent="0.25">
      <c r="A175" s="221"/>
      <c r="B175" s="221"/>
      <c r="C175" s="231"/>
      <c r="D175" s="231"/>
    </row>
    <row r="176" spans="1:4" ht="15.75" customHeight="1" x14ac:dyDescent="0.25">
      <c r="A176" s="221"/>
      <c r="B176" s="221"/>
      <c r="C176" s="231"/>
      <c r="D176" s="231"/>
    </row>
    <row r="177" spans="1:4" ht="15.75" customHeight="1" x14ac:dyDescent="0.25">
      <c r="A177" s="221"/>
      <c r="B177" s="221"/>
      <c r="C177" s="231"/>
      <c r="D177" s="231"/>
    </row>
    <row r="178" spans="1:4" ht="15.75" customHeight="1" x14ac:dyDescent="0.25">
      <c r="A178" s="221"/>
      <c r="B178" s="221"/>
      <c r="C178" s="231"/>
      <c r="D178" s="231"/>
    </row>
    <row r="179" spans="1:4" ht="15.75" customHeight="1" x14ac:dyDescent="0.25">
      <c r="A179" s="221"/>
      <c r="B179" s="221"/>
      <c r="C179" s="231"/>
      <c r="D179" s="231"/>
    </row>
    <row r="180" spans="1:4" ht="20.25" x14ac:dyDescent="0.25">
      <c r="A180" s="221"/>
      <c r="B180" s="221"/>
      <c r="C180" s="231"/>
      <c r="D180" s="231"/>
    </row>
    <row r="181" spans="1:4" ht="20.25" x14ac:dyDescent="0.25">
      <c r="A181" s="221"/>
      <c r="B181" s="221"/>
      <c r="C181" s="231"/>
      <c r="D181" s="231"/>
    </row>
    <row r="182" spans="1:4" ht="20.25" x14ac:dyDescent="0.25">
      <c r="A182" s="221"/>
      <c r="B182" s="221"/>
      <c r="C182" s="231"/>
      <c r="D182" s="231"/>
    </row>
    <row r="183" spans="1:4" ht="20.25" x14ac:dyDescent="0.25">
      <c r="A183" s="221"/>
      <c r="B183" s="221"/>
      <c r="C183" s="231"/>
      <c r="D183" s="231"/>
    </row>
    <row r="184" spans="1:4" ht="20.25" x14ac:dyDescent="0.25">
      <c r="A184" s="221"/>
      <c r="B184" s="221"/>
      <c r="C184" s="231"/>
      <c r="D184" s="231"/>
    </row>
    <row r="185" spans="1:4" ht="20.25" x14ac:dyDescent="0.25">
      <c r="A185" s="221"/>
      <c r="B185" s="221"/>
      <c r="C185" s="231"/>
      <c r="D185" s="231"/>
    </row>
    <row r="186" spans="1:4" ht="20.25" x14ac:dyDescent="0.25">
      <c r="A186" s="221"/>
      <c r="B186" s="221"/>
      <c r="C186" s="231"/>
      <c r="D186" s="231"/>
    </row>
    <row r="187" spans="1:4" ht="20.25" x14ac:dyDescent="0.25">
      <c r="A187" s="221"/>
      <c r="B187" s="221"/>
      <c r="C187" s="231"/>
      <c r="D187" s="231"/>
    </row>
    <row r="188" spans="1:4" ht="20.25" x14ac:dyDescent="0.25">
      <c r="A188" s="221"/>
      <c r="B188" s="221"/>
      <c r="C188" s="231"/>
      <c r="D188" s="231"/>
    </row>
    <row r="189" spans="1:4" ht="20.25" x14ac:dyDescent="0.25">
      <c r="A189" s="221"/>
      <c r="B189" s="221"/>
      <c r="C189" s="231"/>
      <c r="D189" s="231"/>
    </row>
    <row r="190" spans="1:4" ht="20.25" x14ac:dyDescent="0.25">
      <c r="A190" s="221"/>
      <c r="B190" s="221"/>
      <c r="C190" s="231"/>
      <c r="D190" s="231"/>
    </row>
    <row r="191" spans="1:4" ht="20.25" x14ac:dyDescent="0.25">
      <c r="A191" s="221"/>
      <c r="B191" s="221"/>
      <c r="C191" s="231"/>
      <c r="D191" s="231"/>
    </row>
    <row r="192" spans="1:4" ht="20.25" x14ac:dyDescent="0.25">
      <c r="A192" s="221"/>
      <c r="B192" s="221"/>
      <c r="C192" s="231"/>
      <c r="D192" s="231"/>
    </row>
    <row r="193" spans="1:4" ht="20.25" x14ac:dyDescent="0.25">
      <c r="A193" s="221"/>
      <c r="B193" s="221"/>
      <c r="C193" s="231"/>
      <c r="D193" s="231"/>
    </row>
    <row r="194" spans="1:4" ht="20.25" x14ac:dyDescent="0.25">
      <c r="A194" s="221"/>
      <c r="B194" s="221"/>
      <c r="C194" s="231"/>
      <c r="D194" s="231"/>
    </row>
    <row r="195" spans="1:4" ht="20.25" x14ac:dyDescent="0.25">
      <c r="A195" s="221"/>
      <c r="B195" s="221"/>
      <c r="C195" s="231"/>
      <c r="D195" s="231"/>
    </row>
    <row r="196" spans="1:4" ht="20.25" x14ac:dyDescent="0.25">
      <c r="A196" s="221"/>
      <c r="B196" s="221"/>
      <c r="C196" s="231"/>
      <c r="D196" s="231"/>
    </row>
    <row r="197" spans="1:4" ht="20.25" x14ac:dyDescent="0.25">
      <c r="A197" s="221"/>
      <c r="B197" s="221"/>
      <c r="C197" s="231"/>
      <c r="D197" s="231"/>
    </row>
    <row r="198" spans="1:4" ht="20.25" x14ac:dyDescent="0.25">
      <c r="A198" s="221"/>
      <c r="B198" s="221"/>
      <c r="C198" s="231"/>
      <c r="D198" s="231"/>
    </row>
    <row r="199" spans="1:4" ht="20.25" x14ac:dyDescent="0.25">
      <c r="A199" s="221"/>
      <c r="B199" s="221"/>
      <c r="C199" s="231"/>
      <c r="D199" s="231"/>
    </row>
    <row r="200" spans="1:4" ht="20.25" x14ac:dyDescent="0.25">
      <c r="A200" s="221"/>
      <c r="B200" s="221"/>
      <c r="C200" s="231"/>
      <c r="D200" s="231"/>
    </row>
    <row r="201" spans="1:4" ht="20.25" x14ac:dyDescent="0.25">
      <c r="A201" s="221"/>
      <c r="B201" s="221"/>
      <c r="C201" s="231"/>
      <c r="D201" s="231"/>
    </row>
    <row r="202" spans="1:4" ht="20.25" x14ac:dyDescent="0.25">
      <c r="A202" s="221"/>
      <c r="B202" s="221"/>
      <c r="C202" s="231"/>
      <c r="D202" s="231"/>
    </row>
    <row r="203" spans="1:4" ht="20.25" x14ac:dyDescent="0.25">
      <c r="A203" s="221"/>
      <c r="B203" s="221"/>
      <c r="C203" s="231"/>
      <c r="D203" s="231"/>
    </row>
    <row r="204" spans="1:4" ht="20.25" x14ac:dyDescent="0.25">
      <c r="A204" s="221"/>
      <c r="B204" s="221"/>
      <c r="C204" s="231"/>
      <c r="D204" s="231"/>
    </row>
    <row r="205" spans="1:4" ht="20.25" x14ac:dyDescent="0.25">
      <c r="A205" s="221"/>
      <c r="B205" s="221"/>
      <c r="C205" s="231"/>
      <c r="D205" s="231"/>
    </row>
    <row r="206" spans="1:4" ht="20.25" x14ac:dyDescent="0.25">
      <c r="A206" s="221"/>
      <c r="B206" s="221"/>
      <c r="C206" s="231"/>
      <c r="D206" s="231"/>
    </row>
    <row r="207" spans="1:4" ht="20.25" x14ac:dyDescent="0.25">
      <c r="A207" s="221"/>
      <c r="B207" s="221"/>
      <c r="C207" s="231"/>
      <c r="D207" s="231"/>
    </row>
    <row r="208" spans="1:4" x14ac:dyDescent="0.25">
      <c r="A208" s="221"/>
      <c r="B208" s="221"/>
      <c r="C208" s="221"/>
      <c r="D208" s="221"/>
    </row>
    <row r="209" spans="1:8" ht="20.25" x14ac:dyDescent="0.25">
      <c r="A209" s="221"/>
      <c r="B209" s="233" t="s">
        <v>248</v>
      </c>
      <c r="C209" s="233" t="s">
        <v>249</v>
      </c>
      <c r="D209" s="221" t="s">
        <v>248</v>
      </c>
      <c r="E209" s="221" t="s">
        <v>249</v>
      </c>
    </row>
    <row r="210" spans="1:8" ht="20.25" x14ac:dyDescent="0.3">
      <c r="A210" s="221"/>
      <c r="B210" s="234" t="s">
        <v>250</v>
      </c>
      <c r="C210" s="234" t="s">
        <v>251</v>
      </c>
      <c r="D210" t="s">
        <v>250</v>
      </c>
      <c r="F210" t="str">
        <f t="shared" ref="F210:F221" si="0">IF(NOT(ISBLANK(D210)),D210,IF(NOT(ISBLANK(E210)),"     "&amp;E210,FALSE))</f>
        <v>Afectación Económica o presupuestal</v>
      </c>
      <c r="G210" t="s">
        <v>250</v>
      </c>
      <c r="H210" t="str">
        <f ca="1">IF(NOT(ISERROR(MATCH(G210,ANCHORARRAY(B221),0))),F223&amp;"Por favor no seleccionar los criterios de impacto",G210)</f>
        <v>Afectación Económica o presupuestal</v>
      </c>
    </row>
    <row r="211" spans="1:8" ht="20.25" x14ac:dyDescent="0.3">
      <c r="A211" s="221"/>
      <c r="B211" s="234" t="s">
        <v>250</v>
      </c>
      <c r="C211" s="234" t="s">
        <v>223</v>
      </c>
      <c r="E211" t="s">
        <v>251</v>
      </c>
      <c r="F211" t="str">
        <f t="shared" si="0"/>
        <v xml:space="preserve">     Afectación menor a 10 SMLMV .</v>
      </c>
    </row>
    <row r="212" spans="1:8" ht="20.25" x14ac:dyDescent="0.3">
      <c r="A212" s="221"/>
      <c r="B212" s="234" t="s">
        <v>250</v>
      </c>
      <c r="C212" s="234" t="s">
        <v>226</v>
      </c>
      <c r="E212" t="s">
        <v>223</v>
      </c>
      <c r="F212" t="str">
        <f t="shared" si="0"/>
        <v xml:space="preserve">     Entre 10 y 50 SMLMV </v>
      </c>
    </row>
    <row r="213" spans="1:8" ht="20.25" x14ac:dyDescent="0.3">
      <c r="A213" s="221"/>
      <c r="B213" s="234" t="s">
        <v>250</v>
      </c>
      <c r="C213" s="234" t="s">
        <v>230</v>
      </c>
      <c r="E213" t="s">
        <v>226</v>
      </c>
      <c r="F213" t="str">
        <f t="shared" si="0"/>
        <v xml:space="preserve">     Entre 50 y 100 SMLMV </v>
      </c>
    </row>
    <row r="214" spans="1:8" ht="20.25" x14ac:dyDescent="0.3">
      <c r="A214" s="221"/>
      <c r="B214" s="234" t="s">
        <v>250</v>
      </c>
      <c r="C214" s="234" t="s">
        <v>234</v>
      </c>
      <c r="E214" t="s">
        <v>230</v>
      </c>
      <c r="F214" t="str">
        <f t="shared" si="0"/>
        <v xml:space="preserve">     Entre 100 y 500 SMLMV </v>
      </c>
    </row>
    <row r="215" spans="1:8" ht="20.25" x14ac:dyDescent="0.3">
      <c r="A215" s="221"/>
      <c r="B215" s="234" t="s">
        <v>216</v>
      </c>
      <c r="C215" s="234" t="s">
        <v>220</v>
      </c>
      <c r="E215" t="s">
        <v>234</v>
      </c>
      <c r="F215" t="str">
        <f t="shared" si="0"/>
        <v xml:space="preserve">     Mayor a 500 SMLMV </v>
      </c>
    </row>
    <row r="216" spans="1:8" ht="20.25" x14ac:dyDescent="0.3">
      <c r="A216" s="221"/>
      <c r="B216" s="234" t="s">
        <v>216</v>
      </c>
      <c r="C216" s="234" t="s">
        <v>224</v>
      </c>
      <c r="D216" t="s">
        <v>216</v>
      </c>
      <c r="F216" t="str">
        <f t="shared" si="0"/>
        <v>Pérdida Reputacional</v>
      </c>
    </row>
    <row r="217" spans="1:8" ht="20.25" x14ac:dyDescent="0.3">
      <c r="A217" s="221"/>
      <c r="B217" s="234" t="s">
        <v>216</v>
      </c>
      <c r="C217" s="234" t="s">
        <v>227</v>
      </c>
      <c r="E217" t="s">
        <v>220</v>
      </c>
      <c r="F217" t="str">
        <f t="shared" si="0"/>
        <v xml:space="preserve">     El riesgo afecta la imagen de alguna área de la organización</v>
      </c>
    </row>
    <row r="218" spans="1:8" ht="20.25" x14ac:dyDescent="0.3">
      <c r="A218" s="221"/>
      <c r="B218" s="234" t="s">
        <v>216</v>
      </c>
      <c r="C218" s="234" t="s">
        <v>231</v>
      </c>
      <c r="E218" t="s">
        <v>224</v>
      </c>
      <c r="F218" t="str">
        <f t="shared" si="0"/>
        <v xml:space="preserve">     El riesgo afecta la imagen de la entidad internamente, de conocimiento general, nivel interno, de junta dircetiva y accionistas y/o de provedores</v>
      </c>
    </row>
    <row r="219" spans="1:8" ht="20.25" x14ac:dyDescent="0.3">
      <c r="A219" s="221"/>
      <c r="B219" s="234" t="s">
        <v>216</v>
      </c>
      <c r="C219" s="234" t="s">
        <v>235</v>
      </c>
      <c r="E219" t="s">
        <v>227</v>
      </c>
      <c r="F219" t="str">
        <f t="shared" si="0"/>
        <v xml:space="preserve">     El riesgo afecta la imagen de la entidad con algunos usuarios de relevancia frente al logro de los objetivos</v>
      </c>
    </row>
    <row r="220" spans="1:8" x14ac:dyDescent="0.25">
      <c r="A220" s="221"/>
      <c r="B220" s="235"/>
      <c r="C220" s="235"/>
      <c r="E220" t="s">
        <v>252</v>
      </c>
      <c r="F220" t="str">
        <f t="shared" si="0"/>
        <v xml:space="preserve">     El riesgo afecta la imagen de la entidad con efecto publicitario sostenido a nivel de sector administrativo, nivel departamental o municipal</v>
      </c>
    </row>
    <row r="221" spans="1:8" x14ac:dyDescent="0.25">
      <c r="A221" s="221"/>
      <c r="B221" s="235" t="str">
        <f ca="1">IFERROR(__xludf.DUMMYFUNCTION("ARRAY_CONSTRAIN(ARRAYFORMULA(UNIQUE('Tabla Impacto'!$B$209:$B$219)), 3, 1)"),"Criterios")</f>
        <v>Criterios</v>
      </c>
      <c r="C221" s="235"/>
      <c r="E221" t="s">
        <v>235</v>
      </c>
      <c r="F221" t="str">
        <f t="shared" si="0"/>
        <v xml:space="preserve">     El riesgo afecta la imagen de la entidad a nivel nacional, con efecto publicitarios sostenible a nivel país</v>
      </c>
    </row>
    <row r="222" spans="1:8" x14ac:dyDescent="0.25">
      <c r="A222" s="221"/>
      <c r="B222" s="235" t="str">
        <f ca="1">IFERROR(__xludf.DUMMYFUNCTION("""COMPUTED_VALUE"""),"Afectación Económica o presupuestal")</f>
        <v>Afectación Económica o presupuestal</v>
      </c>
      <c r="C222" s="235"/>
    </row>
    <row r="223" spans="1:8" x14ac:dyDescent="0.25">
      <c r="B223" s="235" t="str">
        <f ca="1">IFERROR(__xludf.DUMMYFUNCTION("""COMPUTED_VALUE"""),"Pérdida Reputacional")</f>
        <v>Pérdida Reputacional</v>
      </c>
      <c r="C223" s="235"/>
      <c r="F223" s="17" t="s">
        <v>253</v>
      </c>
    </row>
    <row r="224" spans="1:8" x14ac:dyDescent="0.25">
      <c r="B224" s="221"/>
      <c r="C224" s="221"/>
      <c r="F224" s="17" t="s">
        <v>254</v>
      </c>
    </row>
    <row r="225" spans="2:4" x14ac:dyDescent="0.25">
      <c r="B225" s="221"/>
      <c r="C225" s="221"/>
    </row>
    <row r="226" spans="2:4" x14ac:dyDescent="0.25">
      <c r="B226" s="221"/>
      <c r="C226" s="221"/>
    </row>
    <row r="227" spans="2:4" x14ac:dyDescent="0.25">
      <c r="B227" s="221"/>
      <c r="C227" s="221"/>
      <c r="D227" s="221"/>
    </row>
    <row r="228" spans="2:4" x14ac:dyDescent="0.25">
      <c r="B228" s="221"/>
      <c r="C228" s="221"/>
      <c r="D228" s="221"/>
    </row>
    <row r="229" spans="2:4" x14ac:dyDescent="0.25">
      <c r="B229" s="221"/>
      <c r="C229" s="221"/>
      <c r="D229" s="221"/>
    </row>
    <row r="230" spans="2:4" x14ac:dyDescent="0.25">
      <c r="B230" s="221"/>
      <c r="C230" s="221"/>
      <c r="D230" s="221"/>
    </row>
    <row r="231" spans="2:4" x14ac:dyDescent="0.25">
      <c r="B231" s="221"/>
      <c r="C231" s="221"/>
      <c r="D231" s="221"/>
    </row>
    <row r="232" spans="2:4" x14ac:dyDescent="0.25">
      <c r="B232" s="221"/>
      <c r="C232" s="221"/>
      <c r="D232" s="221"/>
    </row>
  </sheetData>
  <mergeCells count="1">
    <mergeCell ref="B1:D1"/>
  </mergeCells>
  <dataValidations disablePrompts="1" count="1">
    <dataValidation type="list" allowBlank="1" showErrorMessage="1" sqref="G210" xr:uid="{00000000-0002-0000-0900-000000000000}">
      <formula1>$F$210:$F$221</formula1>
    </dataValidation>
  </dataValidation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249977111117893"/>
  </sheetPr>
  <dimension ref="B1:F16"/>
  <sheetViews>
    <sheetView topLeftCell="A10" workbookViewId="0">
      <selection activeCell="G9" sqref="G9"/>
    </sheetView>
  </sheetViews>
  <sheetFormatPr baseColWidth="10" defaultColWidth="14.28515625" defaultRowHeight="12.75" x14ac:dyDescent="0.2"/>
  <cols>
    <col min="1" max="2" width="14.28515625" style="62"/>
    <col min="3" max="3" width="17" style="62" customWidth="1"/>
    <col min="4" max="4" width="14.28515625" style="62"/>
    <col min="5" max="5" width="46" style="62" customWidth="1"/>
    <col min="6" max="16384" width="14.28515625" style="62"/>
  </cols>
  <sheetData>
    <row r="1" spans="2:6" ht="24" customHeight="1" thickBot="1" x14ac:dyDescent="0.25">
      <c r="B1" s="548" t="s">
        <v>255</v>
      </c>
      <c r="C1" s="549"/>
      <c r="D1" s="549"/>
      <c r="E1" s="549"/>
      <c r="F1" s="550"/>
    </row>
    <row r="2" spans="2:6" ht="16.5" thickBot="1" x14ac:dyDescent="0.3">
      <c r="B2" s="63"/>
      <c r="C2" s="63"/>
      <c r="D2" s="63"/>
      <c r="E2" s="63"/>
      <c r="F2" s="63"/>
    </row>
    <row r="3" spans="2:6" ht="16.5" thickBot="1" x14ac:dyDescent="0.25">
      <c r="B3" s="552" t="s">
        <v>256</v>
      </c>
      <c r="C3" s="553"/>
      <c r="D3" s="553"/>
      <c r="E3" s="75" t="s">
        <v>257</v>
      </c>
      <c r="F3" s="76" t="s">
        <v>258</v>
      </c>
    </row>
    <row r="4" spans="2:6" ht="31.5" x14ac:dyDescent="0.2">
      <c r="B4" s="554" t="s">
        <v>259</v>
      </c>
      <c r="C4" s="556" t="s">
        <v>70</v>
      </c>
      <c r="D4" s="64" t="s">
        <v>260</v>
      </c>
      <c r="E4" s="65" t="s">
        <v>261</v>
      </c>
      <c r="F4" s="66">
        <v>0.25</v>
      </c>
    </row>
    <row r="5" spans="2:6" ht="47.25" x14ac:dyDescent="0.2">
      <c r="B5" s="555"/>
      <c r="C5" s="557"/>
      <c r="D5" s="67" t="s">
        <v>262</v>
      </c>
      <c r="E5" s="68" t="s">
        <v>263</v>
      </c>
      <c r="F5" s="69">
        <v>0.15</v>
      </c>
    </row>
    <row r="6" spans="2:6" ht="47.25" x14ac:dyDescent="0.2">
      <c r="B6" s="555"/>
      <c r="C6" s="557"/>
      <c r="D6" s="67" t="s">
        <v>264</v>
      </c>
      <c r="E6" s="68" t="s">
        <v>265</v>
      </c>
      <c r="F6" s="69">
        <v>0.1</v>
      </c>
    </row>
    <row r="7" spans="2:6" ht="63" x14ac:dyDescent="0.2">
      <c r="B7" s="555"/>
      <c r="C7" s="557" t="s">
        <v>146</v>
      </c>
      <c r="D7" s="67" t="s">
        <v>266</v>
      </c>
      <c r="E7" s="68" t="s">
        <v>267</v>
      </c>
      <c r="F7" s="69">
        <v>0.25</v>
      </c>
    </row>
    <row r="8" spans="2:6" ht="31.5" x14ac:dyDescent="0.2">
      <c r="B8" s="555"/>
      <c r="C8" s="557"/>
      <c r="D8" s="67" t="s">
        <v>268</v>
      </c>
      <c r="E8" s="68" t="s">
        <v>269</v>
      </c>
      <c r="F8" s="69">
        <v>0.15</v>
      </c>
    </row>
    <row r="9" spans="2:6" ht="47.25" x14ac:dyDescent="0.2">
      <c r="B9" s="555" t="s">
        <v>270</v>
      </c>
      <c r="C9" s="557" t="s">
        <v>148</v>
      </c>
      <c r="D9" s="67" t="s">
        <v>271</v>
      </c>
      <c r="E9" s="68" t="s">
        <v>272</v>
      </c>
      <c r="F9" s="70" t="s">
        <v>273</v>
      </c>
    </row>
    <row r="10" spans="2:6" ht="63" x14ac:dyDescent="0.2">
      <c r="B10" s="555"/>
      <c r="C10" s="557"/>
      <c r="D10" s="67" t="s">
        <v>274</v>
      </c>
      <c r="E10" s="68" t="s">
        <v>275</v>
      </c>
      <c r="F10" s="70" t="s">
        <v>273</v>
      </c>
    </row>
    <row r="11" spans="2:6" ht="47.25" x14ac:dyDescent="0.2">
      <c r="B11" s="555"/>
      <c r="C11" s="557" t="s">
        <v>149</v>
      </c>
      <c r="D11" s="67" t="s">
        <v>276</v>
      </c>
      <c r="E11" s="68" t="s">
        <v>277</v>
      </c>
      <c r="F11" s="70" t="s">
        <v>273</v>
      </c>
    </row>
    <row r="12" spans="2:6" ht="47.25" x14ac:dyDescent="0.2">
      <c r="B12" s="555"/>
      <c r="C12" s="557"/>
      <c r="D12" s="67" t="s">
        <v>278</v>
      </c>
      <c r="E12" s="68" t="s">
        <v>279</v>
      </c>
      <c r="F12" s="70" t="s">
        <v>273</v>
      </c>
    </row>
    <row r="13" spans="2:6" ht="31.5" x14ac:dyDescent="0.2">
      <c r="B13" s="555"/>
      <c r="C13" s="557" t="s">
        <v>131</v>
      </c>
      <c r="D13" s="67" t="s">
        <v>280</v>
      </c>
      <c r="E13" s="68" t="s">
        <v>281</v>
      </c>
      <c r="F13" s="70" t="s">
        <v>273</v>
      </c>
    </row>
    <row r="14" spans="2:6" ht="32.25" thickBot="1" x14ac:dyDescent="0.25">
      <c r="B14" s="558"/>
      <c r="C14" s="559"/>
      <c r="D14" s="71" t="s">
        <v>282</v>
      </c>
      <c r="E14" s="72" t="s">
        <v>283</v>
      </c>
      <c r="F14" s="73" t="s">
        <v>273</v>
      </c>
    </row>
    <row r="15" spans="2:6" ht="49.5" customHeight="1" x14ac:dyDescent="0.2">
      <c r="B15" s="551" t="s">
        <v>284</v>
      </c>
      <c r="C15" s="551"/>
      <c r="D15" s="551"/>
      <c r="E15" s="551"/>
      <c r="F15" s="551"/>
    </row>
    <row r="16" spans="2:6" ht="27" customHeight="1" x14ac:dyDescent="0.25">
      <c r="B16" s="74"/>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15"/>
  <sheetViews>
    <sheetView topLeftCell="A92" workbookViewId="0">
      <selection activeCell="B6" sqref="B6"/>
    </sheetView>
  </sheetViews>
  <sheetFormatPr baseColWidth="10" defaultColWidth="11.42578125" defaultRowHeight="16.5" x14ac:dyDescent="0.3"/>
  <cols>
    <col min="1" max="1" width="36.42578125" style="111" customWidth="1"/>
    <col min="2" max="2" width="155.5703125" style="111" customWidth="1"/>
    <col min="3" max="16384" width="11.42578125" style="111"/>
  </cols>
  <sheetData>
    <row r="1" spans="1:2" ht="17.25" thickBot="1" x14ac:dyDescent="0.35">
      <c r="A1" s="109" t="s">
        <v>285</v>
      </c>
      <c r="B1" s="110" t="s">
        <v>286</v>
      </c>
    </row>
    <row r="2" spans="1:2" ht="41.25" customHeight="1" x14ac:dyDescent="0.3">
      <c r="A2" s="112" t="s">
        <v>287</v>
      </c>
      <c r="B2" s="113" t="s">
        <v>288</v>
      </c>
    </row>
    <row r="3" spans="1:2" x14ac:dyDescent="0.3">
      <c r="A3" s="114" t="s">
        <v>289</v>
      </c>
      <c r="B3" s="115" t="s">
        <v>290</v>
      </c>
    </row>
    <row r="4" spans="1:2" x14ac:dyDescent="0.3">
      <c r="A4" s="114" t="s">
        <v>291</v>
      </c>
      <c r="B4" s="116" t="s">
        <v>292</v>
      </c>
    </row>
    <row r="5" spans="1:2" ht="31.5" customHeight="1" x14ac:dyDescent="0.3">
      <c r="A5" s="114" t="s">
        <v>293</v>
      </c>
      <c r="B5" s="115" t="s">
        <v>294</v>
      </c>
    </row>
    <row r="6" spans="1:2" ht="25.5" x14ac:dyDescent="0.3">
      <c r="A6" s="114" t="s">
        <v>295</v>
      </c>
      <c r="B6" s="115" t="s">
        <v>296</v>
      </c>
    </row>
    <row r="7" spans="1:2" ht="33.75" customHeight="1" x14ac:dyDescent="0.3">
      <c r="A7" s="114" t="s">
        <v>297</v>
      </c>
      <c r="B7" s="115" t="s">
        <v>298</v>
      </c>
    </row>
    <row r="8" spans="1:2" ht="25.5" x14ac:dyDescent="0.3">
      <c r="A8" s="114" t="s">
        <v>299</v>
      </c>
      <c r="B8" s="115" t="s">
        <v>300</v>
      </c>
    </row>
    <row r="9" spans="1:2" ht="17.25" thickBot="1" x14ac:dyDescent="0.35">
      <c r="A9" s="117" t="s">
        <v>301</v>
      </c>
      <c r="B9" s="118" t="s">
        <v>302</v>
      </c>
    </row>
    <row r="10" spans="1:2" ht="17.25" thickBot="1" x14ac:dyDescent="0.35"/>
    <row r="11" spans="1:2" x14ac:dyDescent="0.3">
      <c r="A11" s="569" t="s">
        <v>303</v>
      </c>
      <c r="B11" s="570"/>
    </row>
    <row r="12" spans="1:2" ht="17.25" thickBot="1" x14ac:dyDescent="0.35">
      <c r="A12" s="119" t="s">
        <v>304</v>
      </c>
      <c r="B12" s="120" t="s">
        <v>305</v>
      </c>
    </row>
    <row r="13" spans="1:2" x14ac:dyDescent="0.3">
      <c r="A13" s="565" t="s">
        <v>306</v>
      </c>
      <c r="B13" s="121" t="s">
        <v>307</v>
      </c>
    </row>
    <row r="14" spans="1:2" ht="17.25" thickBot="1" x14ac:dyDescent="0.35">
      <c r="A14" s="566"/>
      <c r="B14" s="122" t="s">
        <v>308</v>
      </c>
    </row>
    <row r="15" spans="1:2" x14ac:dyDescent="0.3">
      <c r="A15" s="560" t="s">
        <v>309</v>
      </c>
      <c r="B15" s="121" t="s">
        <v>310</v>
      </c>
    </row>
    <row r="16" spans="1:2" ht="17.25" thickBot="1" x14ac:dyDescent="0.35">
      <c r="A16" s="562"/>
      <c r="B16" s="122" t="s">
        <v>311</v>
      </c>
    </row>
    <row r="17" spans="1:2" x14ac:dyDescent="0.3">
      <c r="A17" s="563" t="s">
        <v>312</v>
      </c>
      <c r="B17" s="121" t="s">
        <v>313</v>
      </c>
    </row>
    <row r="18" spans="1:2" x14ac:dyDescent="0.3">
      <c r="A18" s="571"/>
      <c r="B18" s="123" t="s">
        <v>314</v>
      </c>
    </row>
    <row r="19" spans="1:2" ht="17.25" thickBot="1" x14ac:dyDescent="0.35">
      <c r="A19" s="564"/>
      <c r="B19" s="122" t="s">
        <v>315</v>
      </c>
    </row>
    <row r="20" spans="1:2" x14ac:dyDescent="0.3">
      <c r="A20" s="560" t="s">
        <v>316</v>
      </c>
      <c r="B20" s="121" t="s">
        <v>317</v>
      </c>
    </row>
    <row r="21" spans="1:2" x14ac:dyDescent="0.3">
      <c r="A21" s="561"/>
      <c r="B21" s="123" t="s">
        <v>318</v>
      </c>
    </row>
    <row r="22" spans="1:2" x14ac:dyDescent="0.3">
      <c r="A22" s="561"/>
      <c r="B22" s="123" t="s">
        <v>319</v>
      </c>
    </row>
    <row r="23" spans="1:2" x14ac:dyDescent="0.3">
      <c r="A23" s="561"/>
      <c r="B23" s="123" t="s">
        <v>320</v>
      </c>
    </row>
    <row r="24" spans="1:2" x14ac:dyDescent="0.3">
      <c r="A24" s="561"/>
      <c r="B24" s="123" t="s">
        <v>321</v>
      </c>
    </row>
    <row r="25" spans="1:2" x14ac:dyDescent="0.3">
      <c r="A25" s="561"/>
      <c r="B25" s="123" t="s">
        <v>322</v>
      </c>
    </row>
    <row r="26" spans="1:2" x14ac:dyDescent="0.3">
      <c r="A26" s="561"/>
      <c r="B26" s="123" t="s">
        <v>323</v>
      </c>
    </row>
    <row r="27" spans="1:2" x14ac:dyDescent="0.3">
      <c r="A27" s="561"/>
      <c r="B27" s="123" t="s">
        <v>324</v>
      </c>
    </row>
    <row r="28" spans="1:2" x14ac:dyDescent="0.3">
      <c r="A28" s="561"/>
      <c r="B28" s="123" t="s">
        <v>325</v>
      </c>
    </row>
    <row r="29" spans="1:2" x14ac:dyDescent="0.3">
      <c r="A29" s="561"/>
      <c r="B29" s="123" t="s">
        <v>326</v>
      </c>
    </row>
    <row r="30" spans="1:2" ht="17.25" thickBot="1" x14ac:dyDescent="0.35">
      <c r="A30" s="562"/>
      <c r="B30" s="122" t="s">
        <v>327</v>
      </c>
    </row>
    <row r="31" spans="1:2" x14ac:dyDescent="0.3">
      <c r="A31" s="563" t="s">
        <v>328</v>
      </c>
      <c r="B31" s="121" t="s">
        <v>329</v>
      </c>
    </row>
    <row r="32" spans="1:2" x14ac:dyDescent="0.3">
      <c r="A32" s="571"/>
      <c r="B32" s="123" t="s">
        <v>330</v>
      </c>
    </row>
    <row r="33" spans="1:2" x14ac:dyDescent="0.3">
      <c r="A33" s="571"/>
      <c r="B33" s="123" t="s">
        <v>331</v>
      </c>
    </row>
    <row r="34" spans="1:2" x14ac:dyDescent="0.3">
      <c r="A34" s="571"/>
      <c r="B34" s="123" t="s">
        <v>332</v>
      </c>
    </row>
    <row r="35" spans="1:2" x14ac:dyDescent="0.3">
      <c r="A35" s="571"/>
      <c r="B35" s="123" t="s">
        <v>333</v>
      </c>
    </row>
    <row r="36" spans="1:2" x14ac:dyDescent="0.3">
      <c r="A36" s="571"/>
      <c r="B36" s="123" t="s">
        <v>334</v>
      </c>
    </row>
    <row r="37" spans="1:2" x14ac:dyDescent="0.3">
      <c r="A37" s="571"/>
      <c r="B37" s="123" t="s">
        <v>335</v>
      </c>
    </row>
    <row r="38" spans="1:2" x14ac:dyDescent="0.3">
      <c r="A38" s="571"/>
      <c r="B38" s="123" t="s">
        <v>336</v>
      </c>
    </row>
    <row r="39" spans="1:2" x14ac:dyDescent="0.3">
      <c r="A39" s="571"/>
      <c r="B39" s="123" t="s">
        <v>337</v>
      </c>
    </row>
    <row r="40" spans="1:2" x14ac:dyDescent="0.3">
      <c r="A40" s="571"/>
      <c r="B40" s="123" t="s">
        <v>338</v>
      </c>
    </row>
    <row r="41" spans="1:2" x14ac:dyDescent="0.3">
      <c r="A41" s="571"/>
      <c r="B41" s="123" t="s">
        <v>339</v>
      </c>
    </row>
    <row r="42" spans="1:2" x14ac:dyDescent="0.3">
      <c r="A42" s="571"/>
      <c r="B42" s="123" t="s">
        <v>340</v>
      </c>
    </row>
    <row r="43" spans="1:2" x14ac:dyDescent="0.3">
      <c r="A43" s="571"/>
      <c r="B43" s="123" t="s">
        <v>341</v>
      </c>
    </row>
    <row r="44" spans="1:2" x14ac:dyDescent="0.3">
      <c r="A44" s="571"/>
      <c r="B44" s="123" t="s">
        <v>342</v>
      </c>
    </row>
    <row r="45" spans="1:2" ht="17.25" thickBot="1" x14ac:dyDescent="0.35">
      <c r="A45" s="564"/>
      <c r="B45" s="122" t="s">
        <v>343</v>
      </c>
    </row>
    <row r="46" spans="1:2" x14ac:dyDescent="0.3">
      <c r="A46" s="563" t="s">
        <v>344</v>
      </c>
      <c r="B46" s="121" t="s">
        <v>345</v>
      </c>
    </row>
    <row r="47" spans="1:2" ht="17.25" thickBot="1" x14ac:dyDescent="0.35">
      <c r="A47" s="564"/>
      <c r="B47" s="122" t="s">
        <v>346</v>
      </c>
    </row>
    <row r="48" spans="1:2" x14ac:dyDescent="0.3">
      <c r="A48" s="565" t="s">
        <v>347</v>
      </c>
      <c r="B48" s="124" t="s">
        <v>348</v>
      </c>
    </row>
    <row r="49" spans="1:2" ht="17.25" thickBot="1" x14ac:dyDescent="0.35">
      <c r="A49" s="566"/>
      <c r="B49" s="125" t="s">
        <v>349</v>
      </c>
    </row>
    <row r="50" spans="1:2" x14ac:dyDescent="0.3">
      <c r="A50" s="567" t="s">
        <v>350</v>
      </c>
      <c r="B50" s="124" t="s">
        <v>351</v>
      </c>
    </row>
    <row r="51" spans="1:2" ht="17.25" thickBot="1" x14ac:dyDescent="0.35">
      <c r="A51" s="568"/>
      <c r="B51" s="125" t="s">
        <v>352</v>
      </c>
    </row>
    <row r="52" spans="1:2" ht="17.25" thickBot="1" x14ac:dyDescent="0.35"/>
    <row r="53" spans="1:2" x14ac:dyDescent="0.3">
      <c r="A53" s="569" t="s">
        <v>353</v>
      </c>
      <c r="B53" s="570"/>
    </row>
    <row r="54" spans="1:2" ht="17.25" thickBot="1" x14ac:dyDescent="0.35">
      <c r="A54" s="119" t="s">
        <v>304</v>
      </c>
      <c r="B54" s="126" t="s">
        <v>354</v>
      </c>
    </row>
    <row r="55" spans="1:2" x14ac:dyDescent="0.3">
      <c r="A55" s="560" t="s">
        <v>83</v>
      </c>
      <c r="B55" s="124" t="s">
        <v>355</v>
      </c>
    </row>
    <row r="56" spans="1:2" x14ac:dyDescent="0.3">
      <c r="A56" s="561"/>
      <c r="B56" s="127" t="s">
        <v>356</v>
      </c>
    </row>
    <row r="57" spans="1:2" x14ac:dyDescent="0.3">
      <c r="A57" s="561"/>
      <c r="B57" s="127" t="s">
        <v>357</v>
      </c>
    </row>
    <row r="58" spans="1:2" x14ac:dyDescent="0.3">
      <c r="A58" s="561"/>
      <c r="B58" s="127" t="s">
        <v>358</v>
      </c>
    </row>
    <row r="59" spans="1:2" x14ac:dyDescent="0.3">
      <c r="A59" s="561"/>
      <c r="B59" s="127" t="s">
        <v>359</v>
      </c>
    </row>
    <row r="60" spans="1:2" x14ac:dyDescent="0.3">
      <c r="A60" s="561"/>
      <c r="B60" s="127" t="s">
        <v>360</v>
      </c>
    </row>
    <row r="61" spans="1:2" x14ac:dyDescent="0.3">
      <c r="A61" s="561"/>
      <c r="B61" s="127" t="s">
        <v>361</v>
      </c>
    </row>
    <row r="62" spans="1:2" x14ac:dyDescent="0.3">
      <c r="A62" s="561"/>
      <c r="B62" s="127" t="s">
        <v>362</v>
      </c>
    </row>
    <row r="63" spans="1:2" x14ac:dyDescent="0.3">
      <c r="A63" s="561"/>
      <c r="B63" s="127" t="s">
        <v>363</v>
      </c>
    </row>
    <row r="64" spans="1:2" x14ac:dyDescent="0.3">
      <c r="A64" s="561"/>
      <c r="B64" s="127" t="s">
        <v>364</v>
      </c>
    </row>
    <row r="65" spans="1:2" x14ac:dyDescent="0.3">
      <c r="A65" s="561"/>
      <c r="B65" s="127" t="s">
        <v>365</v>
      </c>
    </row>
    <row r="66" spans="1:2" x14ac:dyDescent="0.3">
      <c r="A66" s="561"/>
      <c r="B66" s="127" t="s">
        <v>366</v>
      </c>
    </row>
    <row r="67" spans="1:2" x14ac:dyDescent="0.3">
      <c r="A67" s="561"/>
      <c r="B67" s="127" t="s">
        <v>367</v>
      </c>
    </row>
    <row r="68" spans="1:2" ht="17.25" thickBot="1" x14ac:dyDescent="0.35">
      <c r="A68" s="562"/>
      <c r="B68" s="125" t="s">
        <v>368</v>
      </c>
    </row>
    <row r="69" spans="1:2" x14ac:dyDescent="0.3">
      <c r="A69" s="560" t="s">
        <v>369</v>
      </c>
      <c r="B69" s="124" t="s">
        <v>370</v>
      </c>
    </row>
    <row r="70" spans="1:2" x14ac:dyDescent="0.3">
      <c r="A70" s="561"/>
      <c r="B70" s="127" t="s">
        <v>371</v>
      </c>
    </row>
    <row r="71" spans="1:2" x14ac:dyDescent="0.3">
      <c r="A71" s="561"/>
      <c r="B71" s="127" t="s">
        <v>372</v>
      </c>
    </row>
    <row r="72" spans="1:2" x14ac:dyDescent="0.3">
      <c r="A72" s="561"/>
      <c r="B72" s="127" t="s">
        <v>373</v>
      </c>
    </row>
    <row r="73" spans="1:2" x14ac:dyDescent="0.3">
      <c r="A73" s="561"/>
      <c r="B73" s="127" t="s">
        <v>374</v>
      </c>
    </row>
    <row r="74" spans="1:2" x14ac:dyDescent="0.3">
      <c r="A74" s="561"/>
      <c r="B74" s="127" t="s">
        <v>375</v>
      </c>
    </row>
    <row r="75" spans="1:2" x14ac:dyDescent="0.3">
      <c r="A75" s="561"/>
      <c r="B75" s="127" t="s">
        <v>376</v>
      </c>
    </row>
    <row r="76" spans="1:2" x14ac:dyDescent="0.3">
      <c r="A76" s="561"/>
      <c r="B76" s="127" t="s">
        <v>377</v>
      </c>
    </row>
    <row r="77" spans="1:2" x14ac:dyDescent="0.3">
      <c r="A77" s="561"/>
      <c r="B77" s="127" t="s">
        <v>378</v>
      </c>
    </row>
    <row r="78" spans="1:2" x14ac:dyDescent="0.3">
      <c r="A78" s="561"/>
      <c r="B78" s="127" t="s">
        <v>379</v>
      </c>
    </row>
    <row r="79" spans="1:2" x14ac:dyDescent="0.3">
      <c r="A79" s="561"/>
      <c r="B79" s="127" t="s">
        <v>380</v>
      </c>
    </row>
    <row r="80" spans="1:2" x14ac:dyDescent="0.3">
      <c r="A80" s="561"/>
      <c r="B80" s="127" t="s">
        <v>381</v>
      </c>
    </row>
    <row r="81" spans="1:2" x14ac:dyDescent="0.3">
      <c r="A81" s="561"/>
      <c r="B81" s="127" t="s">
        <v>382</v>
      </c>
    </row>
    <row r="82" spans="1:2" x14ac:dyDescent="0.3">
      <c r="A82" s="561"/>
      <c r="B82" s="127" t="s">
        <v>383</v>
      </c>
    </row>
    <row r="83" spans="1:2" x14ac:dyDescent="0.3">
      <c r="A83" s="561"/>
      <c r="B83" s="127" t="s">
        <v>384</v>
      </c>
    </row>
    <row r="84" spans="1:2" ht="17.25" thickBot="1" x14ac:dyDescent="0.35">
      <c r="A84" s="562"/>
      <c r="B84" s="125" t="s">
        <v>385</v>
      </c>
    </row>
    <row r="85" spans="1:2" x14ac:dyDescent="0.3">
      <c r="A85" s="560" t="s">
        <v>386</v>
      </c>
      <c r="B85" s="124" t="s">
        <v>387</v>
      </c>
    </row>
    <row r="86" spans="1:2" x14ac:dyDescent="0.3">
      <c r="A86" s="561"/>
      <c r="B86" s="127" t="s">
        <v>388</v>
      </c>
    </row>
    <row r="87" spans="1:2" x14ac:dyDescent="0.3">
      <c r="A87" s="561"/>
      <c r="B87" s="127" t="s">
        <v>389</v>
      </c>
    </row>
    <row r="88" spans="1:2" x14ac:dyDescent="0.3">
      <c r="A88" s="561"/>
      <c r="B88" s="127" t="s">
        <v>390</v>
      </c>
    </row>
    <row r="89" spans="1:2" x14ac:dyDescent="0.3">
      <c r="A89" s="561"/>
      <c r="B89" s="127" t="s">
        <v>391</v>
      </c>
    </row>
    <row r="90" spans="1:2" ht="16.5" customHeight="1" x14ac:dyDescent="0.3">
      <c r="A90" s="561"/>
      <c r="B90" s="128" t="s">
        <v>392</v>
      </c>
    </row>
    <row r="91" spans="1:2" ht="17.25" thickBot="1" x14ac:dyDescent="0.35">
      <c r="A91" s="562"/>
      <c r="B91" s="125" t="s">
        <v>393</v>
      </c>
    </row>
    <row r="92" spans="1:2" x14ac:dyDescent="0.3">
      <c r="A92" s="560" t="s">
        <v>76</v>
      </c>
      <c r="B92" s="124" t="s">
        <v>394</v>
      </c>
    </row>
    <row r="93" spans="1:2" ht="15" customHeight="1" x14ac:dyDescent="0.3">
      <c r="A93" s="561"/>
      <c r="B93" s="128" t="s">
        <v>395</v>
      </c>
    </row>
    <row r="94" spans="1:2" ht="16.5" customHeight="1" x14ac:dyDescent="0.3">
      <c r="A94" s="561"/>
      <c r="B94" s="128" t="s">
        <v>396</v>
      </c>
    </row>
    <row r="95" spans="1:2" x14ac:dyDescent="0.3">
      <c r="A95" s="561"/>
      <c r="B95" s="127" t="s">
        <v>397</v>
      </c>
    </row>
    <row r="96" spans="1:2" x14ac:dyDescent="0.3">
      <c r="A96" s="561"/>
      <c r="B96" s="127" t="s">
        <v>398</v>
      </c>
    </row>
    <row r="97" spans="1:2" ht="17.25" thickBot="1" x14ac:dyDescent="0.35">
      <c r="A97" s="562"/>
      <c r="B97" s="125" t="s">
        <v>399</v>
      </c>
    </row>
    <row r="98" spans="1:2" x14ac:dyDescent="0.3">
      <c r="A98" s="560" t="s">
        <v>400</v>
      </c>
      <c r="B98" s="129" t="s">
        <v>401</v>
      </c>
    </row>
    <row r="99" spans="1:2" x14ac:dyDescent="0.3">
      <c r="A99" s="561"/>
      <c r="B99" s="127" t="s">
        <v>402</v>
      </c>
    </row>
    <row r="100" spans="1:2" x14ac:dyDescent="0.3">
      <c r="A100" s="561"/>
      <c r="B100" s="127" t="s">
        <v>403</v>
      </c>
    </row>
    <row r="101" spans="1:2" x14ac:dyDescent="0.3">
      <c r="A101" s="561"/>
      <c r="B101" s="127" t="s">
        <v>404</v>
      </c>
    </row>
    <row r="102" spans="1:2" x14ac:dyDescent="0.3">
      <c r="A102" s="561"/>
      <c r="B102" s="127" t="s">
        <v>405</v>
      </c>
    </row>
    <row r="103" spans="1:2" ht="17.25" thickBot="1" x14ac:dyDescent="0.35">
      <c r="A103" s="562"/>
      <c r="B103" s="130" t="s">
        <v>406</v>
      </c>
    </row>
    <row r="104" spans="1:2" x14ac:dyDescent="0.3">
      <c r="A104" s="560" t="s">
        <v>407</v>
      </c>
      <c r="B104" s="129" t="s">
        <v>408</v>
      </c>
    </row>
    <row r="105" spans="1:2" x14ac:dyDescent="0.3">
      <c r="A105" s="561"/>
      <c r="B105" s="127" t="s">
        <v>409</v>
      </c>
    </row>
    <row r="106" spans="1:2" x14ac:dyDescent="0.3">
      <c r="A106" s="561"/>
      <c r="B106" s="127" t="s">
        <v>410</v>
      </c>
    </row>
    <row r="107" spans="1:2" x14ac:dyDescent="0.3">
      <c r="A107" s="561"/>
      <c r="B107" s="127" t="s">
        <v>411</v>
      </c>
    </row>
    <row r="108" spans="1:2" x14ac:dyDescent="0.3">
      <c r="A108" s="561"/>
      <c r="B108" s="127" t="s">
        <v>412</v>
      </c>
    </row>
    <row r="109" spans="1:2" ht="17.25" thickBot="1" x14ac:dyDescent="0.35">
      <c r="A109" s="562"/>
      <c r="B109" s="130" t="s">
        <v>413</v>
      </c>
    </row>
    <row r="110" spans="1:2" ht="17.25" thickBot="1" x14ac:dyDescent="0.35">
      <c r="A110" s="131" t="s">
        <v>414</v>
      </c>
      <c r="B110" s="132" t="s">
        <v>415</v>
      </c>
    </row>
    <row r="111" spans="1:2" ht="15" customHeight="1" x14ac:dyDescent="0.3"/>
    <row r="112" spans="1:2" x14ac:dyDescent="0.3">
      <c r="A112" s="133" t="s">
        <v>416</v>
      </c>
    </row>
    <row r="113" spans="1:1" x14ac:dyDescent="0.3">
      <c r="A113" s="134" t="s">
        <v>417</v>
      </c>
    </row>
    <row r="114" spans="1:1" x14ac:dyDescent="0.3">
      <c r="A114" s="134" t="s">
        <v>418</v>
      </c>
    </row>
    <row r="115" spans="1:1" x14ac:dyDescent="0.3">
      <c r="A115" s="134" t="s">
        <v>419</v>
      </c>
    </row>
  </sheetData>
  <mergeCells count="16">
    <mergeCell ref="A31:A45"/>
    <mergeCell ref="A11:B11"/>
    <mergeCell ref="A13:A14"/>
    <mergeCell ref="A15:A16"/>
    <mergeCell ref="A17:A19"/>
    <mergeCell ref="A20:A30"/>
    <mergeCell ref="A85:A91"/>
    <mergeCell ref="A92:A97"/>
    <mergeCell ref="A98:A103"/>
    <mergeCell ref="A104:A109"/>
    <mergeCell ref="A46:A47"/>
    <mergeCell ref="A48:A49"/>
    <mergeCell ref="A50:A51"/>
    <mergeCell ref="A53:B53"/>
    <mergeCell ref="A55:A68"/>
    <mergeCell ref="A69:A8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E29"/>
  <sheetViews>
    <sheetView workbookViewId="0">
      <selection activeCell="B29" sqref="B29"/>
    </sheetView>
  </sheetViews>
  <sheetFormatPr baseColWidth="10" defaultColWidth="11.42578125" defaultRowHeight="15" x14ac:dyDescent="0.25"/>
  <sheetData>
    <row r="2" spans="2:5" x14ac:dyDescent="0.25">
      <c r="B2" t="s">
        <v>420</v>
      </c>
      <c r="E2" t="s">
        <v>421</v>
      </c>
    </row>
    <row r="3" spans="2:5" x14ac:dyDescent="0.25">
      <c r="B3" t="s">
        <v>422</v>
      </c>
      <c r="E3" t="s">
        <v>423</v>
      </c>
    </row>
    <row r="4" spans="2:5" x14ac:dyDescent="0.25">
      <c r="B4" t="s">
        <v>424</v>
      </c>
      <c r="E4" t="s">
        <v>425</v>
      </c>
    </row>
    <row r="5" spans="2:5" x14ac:dyDescent="0.25">
      <c r="B5" t="s">
        <v>426</v>
      </c>
    </row>
    <row r="8" spans="2:5" x14ac:dyDescent="0.25">
      <c r="B8" t="s">
        <v>427</v>
      </c>
    </row>
    <row r="9" spans="2:5" x14ac:dyDescent="0.25">
      <c r="B9" t="s">
        <v>428</v>
      </c>
    </row>
    <row r="10" spans="2:5" x14ac:dyDescent="0.25">
      <c r="B10" t="s">
        <v>429</v>
      </c>
    </row>
    <row r="13" spans="2:5" x14ac:dyDescent="0.25">
      <c r="B13" t="s">
        <v>430</v>
      </c>
    </row>
    <row r="14" spans="2:5" x14ac:dyDescent="0.25">
      <c r="B14" t="s">
        <v>431</v>
      </c>
    </row>
    <row r="15" spans="2:5" x14ac:dyDescent="0.25">
      <c r="B15" t="s">
        <v>432</v>
      </c>
    </row>
    <row r="16" spans="2:5" x14ac:dyDescent="0.25">
      <c r="B16" t="s">
        <v>433</v>
      </c>
    </row>
    <row r="17" spans="2:2" x14ac:dyDescent="0.25">
      <c r="B17" t="s">
        <v>434</v>
      </c>
    </row>
    <row r="20" spans="2:2" x14ac:dyDescent="0.25">
      <c r="B20" t="s">
        <v>429</v>
      </c>
    </row>
    <row r="21" spans="2:2" x14ac:dyDescent="0.25">
      <c r="B21" t="s">
        <v>435</v>
      </c>
    </row>
    <row r="22" spans="2:2" x14ac:dyDescent="0.25">
      <c r="B22" t="s">
        <v>436</v>
      </c>
    </row>
    <row r="24" spans="2:2" x14ac:dyDescent="0.25">
      <c r="B24" t="s">
        <v>437</v>
      </c>
    </row>
    <row r="25" spans="2:2" x14ac:dyDescent="0.25">
      <c r="B25" t="s">
        <v>438</v>
      </c>
    </row>
    <row r="26" spans="2:2" x14ac:dyDescent="0.25">
      <c r="B26" t="s">
        <v>439</v>
      </c>
    </row>
    <row r="27" spans="2:2" x14ac:dyDescent="0.25">
      <c r="B27" t="s">
        <v>440</v>
      </c>
    </row>
    <row r="28" spans="2:2" x14ac:dyDescent="0.25">
      <c r="B28" t="s">
        <v>441</v>
      </c>
    </row>
    <row r="29" spans="2:2" x14ac:dyDescent="0.25">
      <c r="B29" t="s">
        <v>442</v>
      </c>
    </row>
  </sheetData>
  <sortState xmlns:xlrd2="http://schemas.microsoft.com/office/spreadsheetml/2017/richdata2" ref="B2:B5">
    <sortCondition ref="B2:B5"/>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D67"/>
  <sheetViews>
    <sheetView topLeftCell="A18" workbookViewId="0">
      <selection activeCell="A39" sqref="A39"/>
    </sheetView>
  </sheetViews>
  <sheetFormatPr baseColWidth="10" defaultColWidth="11.42578125" defaultRowHeight="12.75" x14ac:dyDescent="0.2"/>
  <cols>
    <col min="1" max="1" width="32.85546875" style="4" customWidth="1"/>
    <col min="2" max="16384" width="11.42578125" style="4"/>
  </cols>
  <sheetData>
    <row r="3" spans="1:1" x14ac:dyDescent="0.2">
      <c r="A3" s="5" t="s">
        <v>260</v>
      </c>
    </row>
    <row r="4" spans="1:1" x14ac:dyDescent="0.2">
      <c r="A4" s="5" t="s">
        <v>262</v>
      </c>
    </row>
    <row r="5" spans="1:1" x14ac:dyDescent="0.2">
      <c r="A5" s="5" t="s">
        <v>264</v>
      </c>
    </row>
    <row r="6" spans="1:1" x14ac:dyDescent="0.2">
      <c r="A6" s="5" t="s">
        <v>266</v>
      </c>
    </row>
    <row r="7" spans="1:1" x14ac:dyDescent="0.2">
      <c r="A7" s="5" t="s">
        <v>268</v>
      </c>
    </row>
    <row r="8" spans="1:1" x14ac:dyDescent="0.2">
      <c r="A8" s="5" t="s">
        <v>271</v>
      </c>
    </row>
    <row r="9" spans="1:1" x14ac:dyDescent="0.2">
      <c r="A9" s="5" t="s">
        <v>274</v>
      </c>
    </row>
    <row r="10" spans="1:1" x14ac:dyDescent="0.2">
      <c r="A10" s="5" t="s">
        <v>276</v>
      </c>
    </row>
    <row r="11" spans="1:1" x14ac:dyDescent="0.2">
      <c r="A11" s="5" t="s">
        <v>278</v>
      </c>
    </row>
    <row r="12" spans="1:1" x14ac:dyDescent="0.2">
      <c r="A12" s="5" t="s">
        <v>443</v>
      </c>
    </row>
    <row r="13" spans="1:1" x14ac:dyDescent="0.2">
      <c r="A13" s="5" t="s">
        <v>444</v>
      </c>
    </row>
    <row r="14" spans="1:1" x14ac:dyDescent="0.2">
      <c r="A14" s="5"/>
    </row>
    <row r="16" spans="1:1" x14ac:dyDescent="0.2">
      <c r="A16" s="5" t="s">
        <v>445</v>
      </c>
    </row>
    <row r="17" spans="1:2" x14ac:dyDescent="0.2">
      <c r="A17" s="5" t="s">
        <v>420</v>
      </c>
    </row>
    <row r="18" spans="1:2" x14ac:dyDescent="0.2">
      <c r="A18" s="5" t="s">
        <v>422</v>
      </c>
    </row>
    <row r="20" spans="1:2" x14ac:dyDescent="0.2">
      <c r="A20" s="5" t="s">
        <v>428</v>
      </c>
    </row>
    <row r="21" spans="1:2" x14ac:dyDescent="0.2">
      <c r="A21" s="5" t="s">
        <v>429</v>
      </c>
    </row>
    <row r="23" spans="1:2" x14ac:dyDescent="0.2">
      <c r="A23" s="4" t="s">
        <v>446</v>
      </c>
    </row>
    <row r="24" spans="1:2" x14ac:dyDescent="0.2">
      <c r="A24" s="4" t="s">
        <v>447</v>
      </c>
    </row>
    <row r="26" spans="1:2" x14ac:dyDescent="0.2">
      <c r="A26" s="94" t="s">
        <v>448</v>
      </c>
      <c r="B26" s="96" t="s">
        <v>449</v>
      </c>
    </row>
    <row r="27" spans="1:2" x14ac:dyDescent="0.2">
      <c r="A27" s="94" t="s">
        <v>450</v>
      </c>
      <c r="B27" s="96" t="s">
        <v>451</v>
      </c>
    </row>
    <row r="28" spans="1:2" ht="25.5" x14ac:dyDescent="0.2">
      <c r="A28" s="94" t="s">
        <v>452</v>
      </c>
      <c r="B28" s="96" t="s">
        <v>453</v>
      </c>
    </row>
    <row r="29" spans="1:2" x14ac:dyDescent="0.2">
      <c r="A29" s="95" t="s">
        <v>454</v>
      </c>
      <c r="B29" s="96" t="s">
        <v>455</v>
      </c>
    </row>
    <row r="30" spans="1:2" x14ac:dyDescent="0.2">
      <c r="A30" s="94" t="s">
        <v>456</v>
      </c>
      <c r="B30" s="96" t="s">
        <v>457</v>
      </c>
    </row>
    <row r="31" spans="1:2" x14ac:dyDescent="0.2">
      <c r="A31" s="94" t="s">
        <v>458</v>
      </c>
      <c r="B31" s="96" t="s">
        <v>459</v>
      </c>
    </row>
    <row r="32" spans="1:2" x14ac:dyDescent="0.2">
      <c r="A32" s="94" t="s">
        <v>460</v>
      </c>
      <c r="B32" s="96" t="s">
        <v>461</v>
      </c>
    </row>
    <row r="33" spans="1:4" x14ac:dyDescent="0.2">
      <c r="A33" s="94" t="s">
        <v>462</v>
      </c>
      <c r="B33" s="96" t="s">
        <v>463</v>
      </c>
    </row>
    <row r="34" spans="1:4" x14ac:dyDescent="0.2">
      <c r="A34" s="94" t="s">
        <v>464</v>
      </c>
      <c r="B34" s="96" t="s">
        <v>465</v>
      </c>
    </row>
    <row r="35" spans="1:4" x14ac:dyDescent="0.2">
      <c r="A35" s="94" t="s">
        <v>466</v>
      </c>
      <c r="B35" s="96" t="s">
        <v>467</v>
      </c>
    </row>
    <row r="36" spans="1:4" x14ac:dyDescent="0.2">
      <c r="A36" s="94" t="s">
        <v>468</v>
      </c>
      <c r="B36" s="96" t="s">
        <v>469</v>
      </c>
    </row>
    <row r="37" spans="1:4" ht="15.75" customHeight="1" x14ac:dyDescent="0.2">
      <c r="A37" s="94" t="s">
        <v>470</v>
      </c>
      <c r="B37" s="96" t="s">
        <v>471</v>
      </c>
    </row>
    <row r="38" spans="1:4" x14ac:dyDescent="0.2">
      <c r="A38" s="94" t="s">
        <v>472</v>
      </c>
      <c r="B38" s="96" t="s">
        <v>473</v>
      </c>
    </row>
    <row r="39" spans="1:4" x14ac:dyDescent="0.2">
      <c r="A39" s="94" t="s">
        <v>515</v>
      </c>
      <c r="B39" s="96" t="s">
        <v>516</v>
      </c>
    </row>
    <row r="40" spans="1:4" x14ac:dyDescent="0.2">
      <c r="A40" s="94" t="s">
        <v>474</v>
      </c>
      <c r="B40" s="96" t="s">
        <v>475</v>
      </c>
    </row>
    <row r="44" spans="1:4" x14ac:dyDescent="0.2">
      <c r="A44" s="4">
        <v>1</v>
      </c>
    </row>
    <row r="45" spans="1:4" x14ac:dyDescent="0.2">
      <c r="A45" s="4">
        <v>2</v>
      </c>
    </row>
    <row r="46" spans="1:4" x14ac:dyDescent="0.2">
      <c r="A46" s="4">
        <v>3</v>
      </c>
      <c r="B46" s="4">
        <v>3</v>
      </c>
    </row>
    <row r="47" spans="1:4" x14ac:dyDescent="0.2">
      <c r="A47" s="4">
        <v>4</v>
      </c>
      <c r="B47" s="4">
        <v>4</v>
      </c>
    </row>
    <row r="48" spans="1:4" x14ac:dyDescent="0.2">
      <c r="A48" s="4">
        <v>5</v>
      </c>
      <c r="B48" s="4">
        <v>5</v>
      </c>
      <c r="C48" s="4">
        <f>25*4</f>
        <v>100</v>
      </c>
      <c r="D48" s="4">
        <f>5*4</f>
        <v>20</v>
      </c>
    </row>
    <row r="49" spans="1:4" x14ac:dyDescent="0.2">
      <c r="C49" s="4">
        <f>12*4</f>
        <v>48</v>
      </c>
      <c r="D49" s="4">
        <f>4*4</f>
        <v>16</v>
      </c>
    </row>
    <row r="50" spans="1:4" x14ac:dyDescent="0.2">
      <c r="C50" s="4">
        <f>6*4</f>
        <v>24</v>
      </c>
      <c r="D50" s="4">
        <f>3*4</f>
        <v>12</v>
      </c>
    </row>
    <row r="53" spans="1:4" x14ac:dyDescent="0.2">
      <c r="A53" s="4">
        <v>0</v>
      </c>
      <c r="B53" s="4">
        <v>15</v>
      </c>
      <c r="C53" s="4">
        <v>0</v>
      </c>
    </row>
    <row r="54" spans="1:4" x14ac:dyDescent="0.2">
      <c r="A54" s="4">
        <v>10</v>
      </c>
      <c r="B54" s="4">
        <v>0</v>
      </c>
      <c r="C54" s="4">
        <v>5</v>
      </c>
    </row>
    <row r="55" spans="1:4" x14ac:dyDescent="0.2">
      <c r="A55" s="4">
        <v>15</v>
      </c>
      <c r="C55" s="4">
        <v>10</v>
      </c>
    </row>
    <row r="57" spans="1:4" x14ac:dyDescent="0.2">
      <c r="A57" s="104" t="s">
        <v>476</v>
      </c>
    </row>
    <row r="58" spans="1:4" x14ac:dyDescent="0.2">
      <c r="A58" s="104" t="s">
        <v>477</v>
      </c>
    </row>
    <row r="59" spans="1:4" x14ac:dyDescent="0.2">
      <c r="A59" s="104" t="s">
        <v>478</v>
      </c>
    </row>
    <row r="61" spans="1:4" x14ac:dyDescent="0.2">
      <c r="A61" s="4" t="s">
        <v>479</v>
      </c>
      <c r="B61" s="4" t="s">
        <v>479</v>
      </c>
    </row>
    <row r="62" spans="1:4" x14ac:dyDescent="0.2">
      <c r="A62" s="4" t="s">
        <v>480</v>
      </c>
      <c r="B62" s="4" t="s">
        <v>481</v>
      </c>
    </row>
    <row r="63" spans="1:4" x14ac:dyDescent="0.2">
      <c r="B63" s="4" t="s">
        <v>480</v>
      </c>
    </row>
    <row r="65" spans="1:1" x14ac:dyDescent="0.2">
      <c r="A65" s="4" t="s">
        <v>445</v>
      </c>
    </row>
    <row r="66" spans="1:1" x14ac:dyDescent="0.2">
      <c r="A66" s="4" t="s">
        <v>422</v>
      </c>
    </row>
    <row r="67" spans="1:1" x14ac:dyDescent="0.2">
      <c r="A67" s="4" t="s">
        <v>482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7"/>
  <sheetViews>
    <sheetView tabSelected="1" topLeftCell="A2" zoomScale="80" zoomScaleNormal="80" zoomScalePageLayoutView="55" workbookViewId="0">
      <selection activeCell="C5" sqref="C5"/>
    </sheetView>
  </sheetViews>
  <sheetFormatPr baseColWidth="10" defaultColWidth="17.42578125" defaultRowHeight="12.75" x14ac:dyDescent="0.2"/>
  <cols>
    <col min="1" max="1" width="17.42578125" style="180"/>
    <col min="2" max="2" width="36.28515625" style="180" customWidth="1"/>
    <col min="3" max="3" width="28.28515625" style="180" customWidth="1"/>
    <col min="4" max="4" width="38.7109375" style="180" customWidth="1"/>
    <col min="5" max="5" width="22.42578125" style="180" customWidth="1"/>
    <col min="6" max="6" width="30.42578125" style="180" customWidth="1"/>
    <col min="7" max="7" width="22.42578125" style="180" customWidth="1"/>
    <col min="8" max="8" width="41.42578125" style="180" customWidth="1"/>
    <col min="9" max="10" width="17.42578125" style="180"/>
    <col min="11" max="11" width="44.5703125" style="180" customWidth="1"/>
    <col min="12" max="16384" width="17.42578125" style="180"/>
  </cols>
  <sheetData>
    <row r="1" spans="1:11" s="173" customFormat="1" ht="39" customHeight="1" x14ac:dyDescent="0.2">
      <c r="A1" s="172" t="s">
        <v>60</v>
      </c>
      <c r="B1" s="219"/>
      <c r="C1" s="314" t="s">
        <v>61</v>
      </c>
      <c r="D1" s="314"/>
      <c r="E1" s="314"/>
      <c r="F1" s="314"/>
      <c r="G1" s="314"/>
      <c r="H1" s="314"/>
      <c r="I1" s="314"/>
      <c r="J1" s="314"/>
      <c r="K1" s="314"/>
    </row>
    <row r="2" spans="1:11" s="174" customFormat="1" ht="25.5" customHeight="1" x14ac:dyDescent="0.2">
      <c r="A2" s="311" t="s">
        <v>62</v>
      </c>
      <c r="B2" s="321" t="s">
        <v>63</v>
      </c>
      <c r="C2" s="322"/>
      <c r="D2" s="322"/>
      <c r="E2" s="322"/>
      <c r="F2" s="322"/>
      <c r="G2" s="322"/>
      <c r="H2" s="322"/>
      <c r="I2" s="323"/>
      <c r="J2" s="311" t="s">
        <v>64</v>
      </c>
      <c r="K2" s="311" t="s">
        <v>65</v>
      </c>
    </row>
    <row r="3" spans="1:11" s="174" customFormat="1" ht="22.5" customHeight="1" x14ac:dyDescent="0.2">
      <c r="A3" s="312"/>
      <c r="B3" s="324" t="s">
        <v>66</v>
      </c>
      <c r="C3" s="324"/>
      <c r="D3" s="324" t="s">
        <v>67</v>
      </c>
      <c r="E3" s="324"/>
      <c r="F3" s="324" t="s">
        <v>68</v>
      </c>
      <c r="G3" s="324"/>
      <c r="H3" s="324" t="s">
        <v>69</v>
      </c>
      <c r="I3" s="324"/>
      <c r="J3" s="312"/>
      <c r="K3" s="312"/>
    </row>
    <row r="4" spans="1:11" s="175" customFormat="1" ht="27" customHeight="1" x14ac:dyDescent="0.2">
      <c r="A4" s="313"/>
      <c r="B4" s="170" t="s">
        <v>70</v>
      </c>
      <c r="C4" s="171" t="s">
        <v>71</v>
      </c>
      <c r="D4" s="170" t="s">
        <v>70</v>
      </c>
      <c r="E4" s="171" t="s">
        <v>71</v>
      </c>
      <c r="F4" s="170" t="s">
        <v>70</v>
      </c>
      <c r="G4" s="171" t="s">
        <v>71</v>
      </c>
      <c r="H4" s="170" t="s">
        <v>70</v>
      </c>
      <c r="I4" s="171" t="s">
        <v>71</v>
      </c>
      <c r="J4" s="313"/>
      <c r="K4" s="313"/>
    </row>
    <row r="5" spans="1:11" ht="225.75" customHeight="1" x14ac:dyDescent="0.2">
      <c r="A5" s="176" t="s">
        <v>515</v>
      </c>
      <c r="B5" s="177" t="s">
        <v>72</v>
      </c>
      <c r="C5" s="178" t="s">
        <v>485</v>
      </c>
      <c r="D5" s="177" t="s">
        <v>73</v>
      </c>
      <c r="E5" s="179" t="s">
        <v>490</v>
      </c>
      <c r="F5" s="177" t="s">
        <v>74</v>
      </c>
      <c r="G5" s="178" t="s">
        <v>492</v>
      </c>
      <c r="H5" s="249" t="s">
        <v>75</v>
      </c>
      <c r="I5" s="250" t="s">
        <v>498</v>
      </c>
      <c r="J5" s="315" t="s">
        <v>508</v>
      </c>
      <c r="K5" s="320" t="s">
        <v>499</v>
      </c>
    </row>
    <row r="6" spans="1:11" ht="117.75" customHeight="1" x14ac:dyDescent="0.2">
      <c r="A6" s="176" t="s">
        <v>515</v>
      </c>
      <c r="B6" s="177" t="s">
        <v>76</v>
      </c>
      <c r="C6" s="177" t="s">
        <v>486</v>
      </c>
      <c r="D6" s="236" t="s">
        <v>81</v>
      </c>
      <c r="E6" s="243" t="s">
        <v>505</v>
      </c>
      <c r="F6" s="177" t="s">
        <v>78</v>
      </c>
      <c r="G6" s="177" t="s">
        <v>493</v>
      </c>
      <c r="H6" s="176"/>
      <c r="I6" s="207"/>
      <c r="J6" s="315"/>
      <c r="K6" s="320"/>
    </row>
    <row r="7" spans="1:11" ht="102" customHeight="1" x14ac:dyDescent="0.2">
      <c r="A7" s="176" t="s">
        <v>515</v>
      </c>
      <c r="B7" s="177" t="s">
        <v>80</v>
      </c>
      <c r="C7" s="177" t="s">
        <v>487</v>
      </c>
      <c r="D7" s="177" t="s">
        <v>85</v>
      </c>
      <c r="E7" s="243" t="s">
        <v>507</v>
      </c>
      <c r="F7" s="217" t="s">
        <v>82</v>
      </c>
      <c r="G7" s="177" t="s">
        <v>494</v>
      </c>
      <c r="H7" s="176"/>
      <c r="I7" s="207"/>
      <c r="J7" s="315"/>
      <c r="K7" s="320"/>
    </row>
    <row r="8" spans="1:11" ht="128.25" customHeight="1" x14ac:dyDescent="0.2">
      <c r="A8" s="176" t="s">
        <v>515</v>
      </c>
      <c r="B8" s="177" t="s">
        <v>84</v>
      </c>
      <c r="C8" s="178" t="s">
        <v>488</v>
      </c>
      <c r="D8" s="240" t="s">
        <v>87</v>
      </c>
      <c r="E8" s="243" t="s">
        <v>491</v>
      </c>
      <c r="F8" s="217" t="s">
        <v>86</v>
      </c>
      <c r="G8" s="177" t="s">
        <v>495</v>
      </c>
      <c r="H8" s="176"/>
      <c r="I8" s="208"/>
      <c r="J8" s="316" t="s">
        <v>506</v>
      </c>
      <c r="K8" s="315" t="s">
        <v>501</v>
      </c>
    </row>
    <row r="9" spans="1:11" ht="104.25" customHeight="1" x14ac:dyDescent="0.2">
      <c r="A9" s="176" t="s">
        <v>515</v>
      </c>
      <c r="B9" s="194" t="s">
        <v>68</v>
      </c>
      <c r="C9" s="209" t="s">
        <v>489</v>
      </c>
      <c r="D9" s="177" t="s">
        <v>85</v>
      </c>
      <c r="E9" s="268" t="s">
        <v>507</v>
      </c>
      <c r="F9" s="218" t="s">
        <v>88</v>
      </c>
      <c r="G9" s="194" t="s">
        <v>496</v>
      </c>
      <c r="H9" s="193"/>
      <c r="I9" s="209"/>
      <c r="J9" s="316"/>
      <c r="K9" s="315"/>
    </row>
    <row r="10" spans="1:11" ht="120" customHeight="1" x14ac:dyDescent="0.2">
      <c r="A10" s="176" t="s">
        <v>515</v>
      </c>
      <c r="B10" s="194" t="s">
        <v>68</v>
      </c>
      <c r="C10" s="194" t="s">
        <v>483</v>
      </c>
      <c r="D10" s="237"/>
      <c r="E10" s="238"/>
      <c r="F10" s="218" t="s">
        <v>90</v>
      </c>
      <c r="G10" s="194" t="s">
        <v>497</v>
      </c>
      <c r="H10" s="193"/>
      <c r="I10" s="209"/>
      <c r="J10" s="316"/>
      <c r="K10" s="315"/>
    </row>
    <row r="11" spans="1:11" ht="87.75" customHeight="1" x14ac:dyDescent="0.2">
      <c r="A11" s="239"/>
      <c r="B11" s="240"/>
      <c r="C11" s="240"/>
      <c r="D11" s="240"/>
      <c r="E11" s="247"/>
      <c r="F11" s="248"/>
      <c r="G11" s="242"/>
      <c r="H11" s="193"/>
      <c r="I11" s="209"/>
      <c r="J11" s="317"/>
      <c r="K11" s="309"/>
    </row>
    <row r="12" spans="1:11" ht="74.25" customHeight="1" x14ac:dyDescent="0.2">
      <c r="A12" s="239"/>
      <c r="B12" s="240"/>
      <c r="C12" s="241"/>
      <c r="D12" s="246"/>
      <c r="E12" s="247"/>
      <c r="F12" s="248"/>
      <c r="G12" s="240"/>
      <c r="H12" s="193"/>
      <c r="I12" s="210"/>
      <c r="J12" s="318"/>
      <c r="K12" s="309"/>
    </row>
    <row r="13" spans="1:11" ht="78" customHeight="1" x14ac:dyDescent="0.2">
      <c r="A13" s="239"/>
      <c r="B13" s="242"/>
      <c r="C13" s="242"/>
      <c r="D13" s="244"/>
      <c r="E13" s="245"/>
      <c r="F13" s="248"/>
      <c r="G13" s="242"/>
      <c r="H13" s="193"/>
      <c r="I13" s="209"/>
      <c r="J13" s="318"/>
      <c r="K13" s="309"/>
    </row>
    <row r="14" spans="1:11" ht="71.25" customHeight="1" x14ac:dyDescent="0.2">
      <c r="A14" s="239"/>
      <c r="B14" s="242"/>
      <c r="C14" s="242"/>
      <c r="D14" s="240"/>
      <c r="E14" s="268"/>
      <c r="F14" s="242"/>
      <c r="G14" s="242"/>
      <c r="H14" s="193"/>
      <c r="I14" s="209"/>
      <c r="J14" s="319"/>
      <c r="K14" s="309"/>
    </row>
    <row r="15" spans="1:11" ht="36" customHeight="1" x14ac:dyDescent="0.2">
      <c r="A15" s="193"/>
      <c r="B15" s="194"/>
      <c r="C15" s="194"/>
      <c r="D15" s="194"/>
      <c r="E15" s="179"/>
      <c r="F15" s="194"/>
      <c r="G15" s="194"/>
      <c r="H15" s="193"/>
      <c r="I15" s="209"/>
      <c r="J15" s="213"/>
      <c r="K15" s="213"/>
    </row>
    <row r="16" spans="1:11" ht="36" customHeight="1" x14ac:dyDescent="0.2">
      <c r="A16" s="193"/>
      <c r="B16" s="194"/>
      <c r="C16" s="194"/>
      <c r="D16" s="194"/>
      <c r="E16" s="179"/>
      <c r="F16" s="194"/>
      <c r="G16" s="196"/>
      <c r="H16" s="195"/>
      <c r="I16" s="210"/>
      <c r="J16" s="213"/>
      <c r="K16" s="213"/>
    </row>
    <row r="17" spans="1:11" ht="36" customHeight="1" x14ac:dyDescent="0.2">
      <c r="A17" s="193"/>
      <c r="B17" s="194"/>
      <c r="C17" s="194"/>
      <c r="D17" s="194"/>
      <c r="E17" s="179"/>
      <c r="F17" s="194"/>
      <c r="G17" s="194"/>
      <c r="H17" s="193"/>
      <c r="I17" s="209"/>
      <c r="J17" s="177"/>
      <c r="K17" s="214"/>
    </row>
    <row r="18" spans="1:11" ht="36" customHeight="1" x14ac:dyDescent="0.2">
      <c r="A18" s="193"/>
      <c r="B18" s="194"/>
      <c r="C18" s="194"/>
      <c r="D18" s="194"/>
      <c r="E18" s="179"/>
      <c r="F18" s="194"/>
      <c r="G18" s="194"/>
      <c r="H18" s="193"/>
      <c r="I18" s="209"/>
      <c r="J18" s="177"/>
      <c r="K18" s="214"/>
    </row>
    <row r="19" spans="1:11" ht="36" customHeight="1" x14ac:dyDescent="0.2">
      <c r="A19" s="193"/>
      <c r="B19" s="194"/>
      <c r="C19" s="194"/>
      <c r="D19" s="194"/>
      <c r="E19" s="179"/>
      <c r="F19" s="194"/>
      <c r="G19" s="194"/>
      <c r="H19" s="193"/>
      <c r="I19" s="209"/>
      <c r="J19" s="177"/>
      <c r="K19" s="214"/>
    </row>
    <row r="20" spans="1:11" ht="36" customHeight="1" x14ac:dyDescent="0.2">
      <c r="A20" s="193"/>
      <c r="B20" s="194"/>
      <c r="C20" s="194"/>
      <c r="D20" s="194"/>
      <c r="E20" s="179"/>
      <c r="F20" s="194"/>
      <c r="G20" s="194"/>
      <c r="H20" s="195"/>
      <c r="I20" s="210"/>
      <c r="J20" s="177"/>
      <c r="K20" s="214"/>
    </row>
    <row r="21" spans="1:11" ht="36" customHeight="1" x14ac:dyDescent="0.2">
      <c r="A21" s="176"/>
      <c r="B21" s="194"/>
      <c r="C21" s="178"/>
      <c r="D21" s="194"/>
      <c r="F21" s="194"/>
      <c r="G21" s="178"/>
      <c r="H21" s="195"/>
      <c r="I21" s="206"/>
      <c r="J21" s="213"/>
      <c r="K21" s="177"/>
    </row>
    <row r="22" spans="1:11" ht="36" customHeight="1" x14ac:dyDescent="0.2">
      <c r="A22" s="176"/>
      <c r="B22" s="194"/>
      <c r="C22" s="177"/>
      <c r="D22" s="194"/>
      <c r="E22" s="179"/>
      <c r="F22" s="194"/>
      <c r="G22" s="177"/>
      <c r="H22" s="195"/>
      <c r="I22" s="207"/>
      <c r="J22" s="213"/>
      <c r="K22" s="177"/>
    </row>
    <row r="23" spans="1:11" ht="36" customHeight="1" x14ac:dyDescent="0.2">
      <c r="A23" s="176"/>
      <c r="B23" s="194"/>
      <c r="C23" s="177"/>
      <c r="D23" s="194"/>
      <c r="F23" s="194"/>
      <c r="G23" s="177"/>
      <c r="H23" s="195"/>
      <c r="I23" s="207"/>
      <c r="J23" s="213"/>
      <c r="K23" s="177"/>
    </row>
    <row r="24" spans="1:11" ht="36" customHeight="1" x14ac:dyDescent="0.2">
      <c r="A24" s="176"/>
      <c r="B24" s="194"/>
      <c r="C24" s="178"/>
      <c r="D24" s="194"/>
      <c r="E24" s="179"/>
      <c r="F24" s="194"/>
      <c r="G24" s="181"/>
      <c r="H24" s="195"/>
      <c r="I24" s="208"/>
      <c r="J24" s="213"/>
      <c r="K24" s="177"/>
    </row>
    <row r="25" spans="1:11" ht="36" customHeight="1" x14ac:dyDescent="0.2">
      <c r="A25" s="176"/>
      <c r="B25" s="194"/>
      <c r="C25" s="177"/>
      <c r="D25" s="194"/>
      <c r="F25" s="194"/>
      <c r="G25" s="177"/>
      <c r="H25" s="195"/>
      <c r="I25" s="207"/>
      <c r="J25" s="213"/>
      <c r="K25" s="177"/>
    </row>
    <row r="26" spans="1:11" ht="36" customHeight="1" x14ac:dyDescent="0.2">
      <c r="A26" s="176"/>
      <c r="B26" s="194"/>
      <c r="C26" s="177"/>
      <c r="D26" s="194"/>
      <c r="E26" s="179"/>
      <c r="F26" s="194"/>
      <c r="G26" s="177"/>
      <c r="H26" s="195"/>
      <c r="I26" s="208"/>
      <c r="J26" s="213"/>
      <c r="K26" s="177"/>
    </row>
    <row r="27" spans="1:11" ht="36" customHeight="1" x14ac:dyDescent="0.2">
      <c r="A27" s="176"/>
      <c r="B27" s="194"/>
      <c r="C27" s="177"/>
      <c r="D27" s="194"/>
      <c r="E27" s="179"/>
      <c r="F27" s="194"/>
      <c r="H27" s="195"/>
      <c r="I27" s="207"/>
      <c r="J27" s="213"/>
      <c r="K27" s="177"/>
    </row>
    <row r="28" spans="1:11" ht="36" customHeight="1" x14ac:dyDescent="0.2">
      <c r="A28" s="176"/>
      <c r="B28" s="177"/>
      <c r="C28" s="178"/>
      <c r="D28" s="194"/>
      <c r="E28" s="178"/>
      <c r="F28" s="194"/>
      <c r="G28" s="178"/>
      <c r="H28" s="203"/>
      <c r="I28" s="206"/>
      <c r="J28" s="213"/>
      <c r="K28" s="177"/>
    </row>
    <row r="29" spans="1:11" ht="36" customHeight="1" x14ac:dyDescent="0.2">
      <c r="A29" s="176"/>
      <c r="B29" s="177"/>
      <c r="C29" s="177"/>
      <c r="D29" s="194"/>
      <c r="E29" s="179"/>
      <c r="F29" s="194"/>
      <c r="G29" s="177"/>
      <c r="H29" s="203"/>
      <c r="I29" s="207"/>
      <c r="J29" s="215"/>
      <c r="K29" s="215"/>
    </row>
    <row r="30" spans="1:11" ht="36" customHeight="1" x14ac:dyDescent="0.2">
      <c r="A30" s="176"/>
      <c r="B30" s="177"/>
      <c r="C30" s="177"/>
      <c r="D30" s="194"/>
      <c r="E30" s="179"/>
      <c r="F30" s="194"/>
      <c r="G30" s="177"/>
      <c r="H30" s="203"/>
      <c r="I30" s="207"/>
      <c r="J30" s="215"/>
      <c r="K30" s="215"/>
    </row>
    <row r="31" spans="1:11" ht="36" customHeight="1" x14ac:dyDescent="0.2">
      <c r="A31" s="176"/>
      <c r="B31" s="177"/>
      <c r="C31" s="178"/>
      <c r="D31" s="204"/>
      <c r="E31" s="179"/>
      <c r="F31" s="194"/>
      <c r="G31" s="205"/>
      <c r="H31" s="203"/>
      <c r="I31" s="211"/>
      <c r="J31" s="215"/>
      <c r="K31" s="215"/>
    </row>
    <row r="32" spans="1:11" ht="36" customHeight="1" x14ac:dyDescent="0.2">
      <c r="A32" s="176"/>
      <c r="B32" s="177"/>
      <c r="C32" s="177"/>
      <c r="D32" s="204"/>
      <c r="E32" s="179"/>
      <c r="F32" s="194"/>
      <c r="G32" s="177"/>
      <c r="H32" s="203"/>
      <c r="I32" s="212"/>
      <c r="J32" s="177"/>
      <c r="K32" s="177"/>
    </row>
    <row r="33" spans="1:11" ht="36" customHeight="1" x14ac:dyDescent="0.2">
      <c r="A33" s="176"/>
      <c r="B33" s="177"/>
      <c r="C33" s="177"/>
      <c r="D33" s="204"/>
      <c r="E33" s="179"/>
      <c r="F33" s="194"/>
      <c r="G33" s="177"/>
      <c r="H33" s="203"/>
      <c r="I33" s="211"/>
      <c r="J33" s="215"/>
      <c r="K33" s="215"/>
    </row>
    <row r="34" spans="1:11" ht="36" customHeight="1" x14ac:dyDescent="0.2">
      <c r="A34" s="176"/>
      <c r="B34" s="194"/>
      <c r="C34" s="182"/>
      <c r="D34" s="177"/>
      <c r="E34" s="179"/>
      <c r="F34" s="194"/>
      <c r="G34" s="181"/>
      <c r="H34" s="181"/>
      <c r="I34" s="208"/>
      <c r="J34" s="183"/>
      <c r="K34" s="179"/>
    </row>
    <row r="35" spans="1:11" ht="36" customHeight="1" x14ac:dyDescent="0.2">
      <c r="A35" s="176"/>
      <c r="B35" s="194"/>
      <c r="C35" s="182"/>
      <c r="D35" s="177"/>
      <c r="E35" s="179"/>
      <c r="F35" s="177"/>
      <c r="G35" s="181"/>
      <c r="H35" s="181"/>
      <c r="I35" s="208"/>
      <c r="J35" s="183"/>
      <c r="K35" s="179"/>
    </row>
    <row r="36" spans="1:11" ht="36.950000000000003" customHeight="1" x14ac:dyDescent="0.2">
      <c r="A36" s="176"/>
      <c r="B36" s="194"/>
      <c r="C36" s="182"/>
      <c r="D36" s="177"/>
      <c r="E36" s="179"/>
      <c r="F36" s="177"/>
      <c r="G36" s="181"/>
      <c r="H36" s="181"/>
      <c r="I36" s="208"/>
      <c r="J36" s="183"/>
      <c r="K36" s="179"/>
    </row>
    <row r="37" spans="1:11" ht="36.950000000000003" customHeight="1" x14ac:dyDescent="0.2">
      <c r="A37" s="176"/>
      <c r="B37" s="194"/>
      <c r="C37" s="182"/>
      <c r="D37" s="177"/>
      <c r="E37" s="179"/>
      <c r="F37" s="177"/>
      <c r="G37" s="181"/>
      <c r="H37" s="181"/>
      <c r="I37" s="208"/>
      <c r="J37" s="183"/>
      <c r="K37" s="179"/>
    </row>
    <row r="38" spans="1:11" ht="36.950000000000003" customHeight="1" x14ac:dyDescent="0.2">
      <c r="A38" s="176"/>
      <c r="B38" s="194"/>
      <c r="C38" s="182"/>
      <c r="D38" s="177"/>
      <c r="E38" s="179"/>
      <c r="F38" s="177"/>
      <c r="G38" s="181"/>
      <c r="H38" s="181"/>
      <c r="I38" s="208"/>
      <c r="J38" s="183"/>
      <c r="K38" s="179"/>
    </row>
    <row r="39" spans="1:11" ht="36.950000000000003" customHeight="1" x14ac:dyDescent="0.2">
      <c r="A39" s="176"/>
      <c r="B39" s="194"/>
      <c r="C39" s="182"/>
      <c r="D39" s="177"/>
      <c r="E39" s="179"/>
      <c r="F39" s="177"/>
      <c r="G39" s="181"/>
      <c r="H39" s="181"/>
      <c r="I39" s="208"/>
      <c r="J39" s="183"/>
      <c r="K39" s="179"/>
    </row>
    <row r="40" spans="1:11" ht="36.950000000000003" customHeight="1" x14ac:dyDescent="0.2">
      <c r="A40" s="176"/>
      <c r="B40" s="194"/>
      <c r="C40" s="182"/>
      <c r="D40" s="177"/>
      <c r="E40" s="179"/>
      <c r="F40" s="177"/>
      <c r="G40" s="181"/>
      <c r="H40" s="181"/>
      <c r="I40" s="208"/>
      <c r="J40" s="183"/>
      <c r="K40" s="179"/>
    </row>
    <row r="41" spans="1:11" ht="36.950000000000003" customHeight="1" x14ac:dyDescent="0.2">
      <c r="A41" s="176"/>
      <c r="B41" s="194"/>
      <c r="C41" s="182"/>
      <c r="D41" s="177"/>
      <c r="E41" s="179"/>
      <c r="F41" s="177"/>
      <c r="G41" s="181"/>
      <c r="H41" s="181"/>
      <c r="I41" s="208"/>
      <c r="J41" s="183"/>
      <c r="K41" s="179"/>
    </row>
    <row r="42" spans="1:11" ht="36.950000000000003" customHeight="1" x14ac:dyDescent="0.2">
      <c r="A42" s="176"/>
      <c r="B42" s="194"/>
      <c r="C42" s="182"/>
      <c r="D42" s="177"/>
      <c r="E42" s="179"/>
      <c r="F42" s="177"/>
      <c r="G42" s="181"/>
      <c r="H42" s="181"/>
      <c r="I42" s="208"/>
      <c r="J42" s="183"/>
      <c r="K42" s="179"/>
    </row>
    <row r="43" spans="1:11" ht="36.950000000000003" customHeight="1" x14ac:dyDescent="0.2">
      <c r="A43" s="176"/>
      <c r="B43" s="194"/>
      <c r="C43" s="182"/>
      <c r="D43" s="177"/>
      <c r="E43" s="179"/>
      <c r="F43" s="177"/>
      <c r="G43" s="181"/>
      <c r="H43" s="181"/>
      <c r="I43" s="208"/>
      <c r="J43" s="183"/>
      <c r="K43" s="179"/>
    </row>
    <row r="44" spans="1:11" ht="36.950000000000003" customHeight="1" x14ac:dyDescent="0.2">
      <c r="A44" s="176"/>
      <c r="B44" s="194"/>
      <c r="C44" s="182"/>
      <c r="D44" s="177"/>
      <c r="E44" s="179"/>
      <c r="F44" s="177"/>
      <c r="G44" s="181"/>
      <c r="H44" s="181"/>
      <c r="I44" s="208"/>
      <c r="J44" s="183"/>
      <c r="K44" s="179"/>
    </row>
    <row r="45" spans="1:11" ht="42.95" customHeight="1" x14ac:dyDescent="0.2">
      <c r="A45" s="216" t="s">
        <v>91</v>
      </c>
      <c r="B45" s="310"/>
      <c r="C45" s="310"/>
      <c r="D45" s="310"/>
      <c r="E45" s="310"/>
      <c r="F45" s="310"/>
      <c r="G45" s="310"/>
      <c r="H45" s="310"/>
      <c r="I45" s="310"/>
      <c r="J45" s="310"/>
      <c r="K45" s="310"/>
    </row>
    <row r="49" spans="1:8" hidden="1" x14ac:dyDescent="0.2">
      <c r="A49" s="180" t="s">
        <v>73</v>
      </c>
      <c r="B49" s="180" t="s">
        <v>72</v>
      </c>
      <c r="C49" s="180" t="s">
        <v>74</v>
      </c>
      <c r="D49" s="180" t="s">
        <v>75</v>
      </c>
      <c r="F49" s="180" t="s">
        <v>75</v>
      </c>
      <c r="H49" s="180" t="s">
        <v>75</v>
      </c>
    </row>
    <row r="50" spans="1:8" hidden="1" x14ac:dyDescent="0.2">
      <c r="A50" s="180" t="s">
        <v>77</v>
      </c>
      <c r="B50" s="180" t="s">
        <v>76</v>
      </c>
      <c r="C50" s="180" t="s">
        <v>78</v>
      </c>
      <c r="D50" s="180" t="s">
        <v>79</v>
      </c>
      <c r="F50" s="180" t="s">
        <v>79</v>
      </c>
      <c r="H50" s="180" t="s">
        <v>79</v>
      </c>
    </row>
    <row r="51" spans="1:8" hidden="1" x14ac:dyDescent="0.2">
      <c r="A51" s="180" t="s">
        <v>85</v>
      </c>
      <c r="B51" s="180" t="s">
        <v>68</v>
      </c>
      <c r="C51" s="180" t="s">
        <v>82</v>
      </c>
      <c r="D51" s="180" t="s">
        <v>83</v>
      </c>
      <c r="F51" s="180" t="s">
        <v>83</v>
      </c>
      <c r="H51" s="180" t="s">
        <v>83</v>
      </c>
    </row>
    <row r="52" spans="1:8" hidden="1" x14ac:dyDescent="0.2">
      <c r="A52" s="180" t="s">
        <v>87</v>
      </c>
      <c r="B52" s="180" t="s">
        <v>80</v>
      </c>
      <c r="C52" s="180" t="s">
        <v>86</v>
      </c>
    </row>
    <row r="53" spans="1:8" hidden="1" x14ac:dyDescent="0.2">
      <c r="A53" s="180" t="s">
        <v>89</v>
      </c>
      <c r="B53" s="180" t="s">
        <v>92</v>
      </c>
      <c r="C53" s="180" t="s">
        <v>88</v>
      </c>
    </row>
    <row r="54" spans="1:8" hidden="1" x14ac:dyDescent="0.2">
      <c r="A54" s="180" t="s">
        <v>81</v>
      </c>
      <c r="B54" s="180" t="s">
        <v>84</v>
      </c>
      <c r="C54" s="180" t="s">
        <v>90</v>
      </c>
    </row>
    <row r="55" spans="1:8" hidden="1" x14ac:dyDescent="0.2"/>
    <row r="56" spans="1:8" s="184" customFormat="1" x14ac:dyDescent="0.2"/>
    <row r="57" spans="1:8" s="184" customFormat="1" x14ac:dyDescent="0.2"/>
    <row r="58" spans="1:8" s="184" customFormat="1" ht="15" x14ac:dyDescent="0.25">
      <c r="A58" s="185"/>
      <c r="B58" s="185"/>
      <c r="C58" s="185"/>
    </row>
    <row r="59" spans="1:8" s="184" customFormat="1" ht="14.25" x14ac:dyDescent="0.2">
      <c r="A59" s="186"/>
      <c r="B59" s="187"/>
      <c r="C59" s="188"/>
    </row>
    <row r="60" spans="1:8" s="184" customFormat="1" ht="14.25" x14ac:dyDescent="0.2">
      <c r="A60" s="186"/>
      <c r="B60" s="187"/>
      <c r="C60" s="188"/>
    </row>
    <row r="61" spans="1:8" s="184" customFormat="1" ht="14.25" x14ac:dyDescent="0.2">
      <c r="A61" s="186"/>
      <c r="B61" s="187"/>
      <c r="C61" s="188"/>
    </row>
    <row r="62" spans="1:8" s="184" customFormat="1" ht="14.25" x14ac:dyDescent="0.2">
      <c r="A62" s="186"/>
      <c r="B62" s="187"/>
      <c r="C62" s="188"/>
    </row>
    <row r="63" spans="1:8" s="184" customFormat="1" ht="14.25" x14ac:dyDescent="0.2">
      <c r="A63" s="186"/>
      <c r="B63" s="187"/>
      <c r="C63" s="188"/>
    </row>
    <row r="64" spans="1:8" ht="14.25" x14ac:dyDescent="0.2">
      <c r="A64" s="189"/>
      <c r="B64" s="190"/>
      <c r="C64" s="191"/>
    </row>
    <row r="65" spans="1:3" ht="14.25" x14ac:dyDescent="0.2">
      <c r="A65" s="189"/>
      <c r="B65" s="190"/>
      <c r="C65" s="191"/>
    </row>
    <row r="66" spans="1:3" ht="14.25" x14ac:dyDescent="0.2">
      <c r="A66" s="189"/>
      <c r="B66" s="190"/>
      <c r="C66" s="191"/>
    </row>
    <row r="67" spans="1:3" ht="14.25" x14ac:dyDescent="0.2">
      <c r="A67" s="189"/>
      <c r="B67" s="190"/>
      <c r="C67" s="191"/>
    </row>
    <row r="68" spans="1:3" ht="14.25" x14ac:dyDescent="0.2">
      <c r="A68" s="189"/>
      <c r="B68" s="190"/>
      <c r="C68" s="191"/>
    </row>
    <row r="69" spans="1:3" ht="14.25" x14ac:dyDescent="0.2">
      <c r="A69" s="189"/>
      <c r="B69" s="190"/>
      <c r="C69" s="191"/>
    </row>
    <row r="70" spans="1:3" ht="14.25" x14ac:dyDescent="0.2">
      <c r="A70" s="189"/>
      <c r="B70" s="190"/>
    </row>
    <row r="71" spans="1:3" ht="14.25" x14ac:dyDescent="0.2">
      <c r="A71" s="189"/>
      <c r="B71" s="190"/>
    </row>
    <row r="72" spans="1:3" ht="14.25" x14ac:dyDescent="0.2">
      <c r="A72" s="189"/>
      <c r="B72" s="190"/>
    </row>
    <row r="144" s="192" customFormat="1" ht="25.5" customHeight="1" x14ac:dyDescent="0.2"/>
    <row r="145" s="192" customFormat="1" ht="24" customHeight="1" x14ac:dyDescent="0.2"/>
    <row r="146" s="192" customFormat="1" ht="22.5" customHeight="1" x14ac:dyDescent="0.2"/>
    <row r="147" ht="31.5" customHeight="1" x14ac:dyDescent="0.2"/>
  </sheetData>
  <sheetProtection algorithmName="SHA-512" hashValue="q4gyOhyr0NkvsnIila+2uK3e5YsRqIeoihSI7cfNcAZQbUENHV/9Cd7sba6EP2dYYOdj45ZfBDYvHvuwIaYdaw==" saltValue="5+HuQxV76arUsXkbgbaxgQ==" spinCount="100000" sheet="1" formatCells="0" formatColumns="0" formatRows="0"/>
  <mergeCells count="16">
    <mergeCell ref="A2:A4"/>
    <mergeCell ref="B2:I2"/>
    <mergeCell ref="B3:C3"/>
    <mergeCell ref="D3:E3"/>
    <mergeCell ref="F3:G3"/>
    <mergeCell ref="H3:I3"/>
    <mergeCell ref="K11:K14"/>
    <mergeCell ref="B45:K45"/>
    <mergeCell ref="J2:J4"/>
    <mergeCell ref="K2:K4"/>
    <mergeCell ref="C1:K1"/>
    <mergeCell ref="J5:J7"/>
    <mergeCell ref="J8:J10"/>
    <mergeCell ref="J11:J14"/>
    <mergeCell ref="K5:K7"/>
    <mergeCell ref="K8:K10"/>
  </mergeCells>
  <dataValidations count="7">
    <dataValidation type="list" allowBlank="1" showInputMessage="1" showErrorMessage="1" sqref="H5:H27 H34:H44" xr:uid="{00000000-0002-0000-0100-000000000000}">
      <formula1>$D$49:$D$51</formula1>
    </dataValidation>
    <dataValidation type="list" allowBlank="1" showInputMessage="1" showErrorMessage="1" sqref="B34:B44 B5:B27" xr:uid="{00000000-0002-0000-0100-000001000000}">
      <formula1>$B$49:$B$54</formula1>
    </dataValidation>
    <dataValidation type="list" allowBlank="1" showInputMessage="1" showErrorMessage="1" sqref="D34:D44 D5:D30" xr:uid="{00000000-0002-0000-0100-000002000000}">
      <formula1>$A$49:$A$54</formula1>
    </dataValidation>
    <dataValidation type="list" allowBlank="1" showInputMessage="1" showErrorMessage="1" sqref="D31:D33" xr:uid="{00000000-0002-0000-0100-000003000000}">
      <formula1>$A$27:$A$32</formula1>
    </dataValidation>
    <dataValidation type="list" allowBlank="1" showInputMessage="1" showErrorMessage="1" sqref="B28:B33" xr:uid="{00000000-0002-0000-0100-000004000000}">
      <formula1>$B$27:$B$32</formula1>
    </dataValidation>
    <dataValidation type="list" allowBlank="1" showInputMessage="1" showErrorMessage="1" sqref="H28:H33" xr:uid="{00000000-0002-0000-0100-000005000000}">
      <formula1>$D$27:$D$29</formula1>
    </dataValidation>
    <dataValidation type="list" allowBlank="1" showInputMessage="1" showErrorMessage="1" sqref="F5:F44" xr:uid="{00000000-0002-0000-0100-000006000000}">
      <formula1>$C$49:$C$54</formula1>
    </dataValidation>
  </dataValidations>
  <pageMargins left="0.70866141732283472" right="0.70866141732283472" top="1.2204724409448819" bottom="0.74803149606299213" header="0.31496062992125984" footer="0.31496062992125984"/>
  <pageSetup paperSize="9" scale="44" orientation="landscape" r:id="rId1"/>
  <headerFooter>
    <oddHeader>&amp;L&amp;G&amp;C&amp;"Arial,Negrita"&amp;12MAPA Y PLAN DE MANEJO DE RIESGOS Y OPORTUNIDADES</oddHeader>
    <oddFooter>&amp;L&amp;G&amp;C&amp;N&amp;RDES-FM-12
V11</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7000000}">
          <x14:formula1>
            <xm:f>Hoja1!$B$26:$B$40</xm:f>
          </x14:formula1>
          <xm:sqref>B45:K45</xm:sqref>
        </x14:dataValidation>
        <x14:dataValidation type="list" allowBlank="1" showInputMessage="1" showErrorMessage="1" xr:uid="{00000000-0002-0000-0100-000008000000}">
          <x14:formula1>
            <xm:f>Hoja1!$A$26:$A$40</xm:f>
          </x14:formula1>
          <xm:sqref>A5:A44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DB64"/>
  <sheetViews>
    <sheetView view="pageBreakPreview" topLeftCell="A11" zoomScale="130" zoomScaleNormal="100" zoomScaleSheetLayoutView="130" zoomScalePageLayoutView="55" workbookViewId="0">
      <selection activeCell="F11" sqref="F11:F16"/>
    </sheetView>
  </sheetViews>
  <sheetFormatPr baseColWidth="10" defaultColWidth="11.42578125" defaultRowHeight="16.5" customHeight="1" x14ac:dyDescent="0.3"/>
  <cols>
    <col min="1" max="1" width="4" style="153" bestFit="1" customWidth="1"/>
    <col min="2" max="4" width="18.7109375" style="154" customWidth="1"/>
    <col min="5" max="5" width="32.42578125" style="147" customWidth="1"/>
    <col min="6" max="6" width="18.42578125" style="153" customWidth="1"/>
    <col min="7" max="7" width="16.42578125" style="153" customWidth="1"/>
    <col min="8" max="8" width="16.140625" style="153" customWidth="1"/>
    <col min="9" max="9" width="19" style="155" customWidth="1"/>
    <col min="10" max="10" width="24.42578125" style="147" customWidth="1"/>
    <col min="11" max="11" width="16.5703125" style="147" customWidth="1"/>
    <col min="12" max="12" width="6.28515625" style="147" bestFit="1" customWidth="1"/>
    <col min="13" max="13" width="27" style="147" customWidth="1"/>
    <col min="14" max="14" width="11" style="147" hidden="1" customWidth="1"/>
    <col min="15" max="15" width="17.5703125" style="147" customWidth="1"/>
    <col min="16" max="16" width="6.28515625" style="147" bestFit="1" customWidth="1"/>
    <col min="17" max="17" width="20.42578125" style="147" customWidth="1"/>
    <col min="18" max="18" width="5.85546875" style="147" customWidth="1"/>
    <col min="19" max="19" width="31" style="147" customWidth="1"/>
    <col min="20" max="20" width="15.140625" style="147" bestFit="1" customWidth="1"/>
    <col min="21" max="21" width="18.42578125" style="147" customWidth="1"/>
    <col min="22" max="22" width="21" style="147" customWidth="1"/>
    <col min="23" max="23" width="19.28515625" style="147" customWidth="1"/>
    <col min="24" max="24" width="28.42578125" style="147" customWidth="1"/>
    <col min="25" max="25" width="6.85546875" style="147" customWidth="1"/>
    <col min="26" max="26" width="5" style="147" customWidth="1"/>
    <col min="27" max="27" width="5.5703125" style="147" customWidth="1"/>
    <col min="28" max="28" width="7.140625" style="147" customWidth="1"/>
    <col min="29" max="29" width="6.7109375" style="147" customWidth="1"/>
    <col min="30" max="30" width="7.5703125" style="147" customWidth="1"/>
    <col min="31" max="31" width="15.28515625" style="147" customWidth="1"/>
    <col min="32" max="32" width="12" style="147" customWidth="1"/>
    <col min="33" max="33" width="10.42578125" style="147" customWidth="1"/>
    <col min="34" max="34" width="9.28515625" style="147" customWidth="1"/>
    <col min="35" max="35" width="9.140625" style="147" customWidth="1"/>
    <col min="36" max="36" width="8.42578125" style="147" customWidth="1"/>
    <col min="37" max="37" width="7.28515625" style="147" customWidth="1"/>
    <col min="38" max="38" width="23" style="147" customWidth="1"/>
    <col min="39" max="39" width="18.85546875" style="147" customWidth="1"/>
    <col min="40" max="40" width="22.140625" style="147" customWidth="1"/>
    <col min="41" max="41" width="20.5703125" style="147" customWidth="1"/>
    <col min="42" max="42" width="18.5703125" style="147" customWidth="1"/>
    <col min="43" max="43" width="20.5703125" style="147" customWidth="1"/>
    <col min="44" max="44" width="18.5703125" style="147" customWidth="1"/>
    <col min="45" max="45" width="20.5703125" style="147" customWidth="1"/>
    <col min="46" max="46" width="18.5703125" style="147" customWidth="1"/>
    <col min="47" max="47" width="20.5703125" style="147" customWidth="1"/>
    <col min="48" max="48" width="18.5703125" style="147" customWidth="1"/>
    <col min="49" max="49" width="21" style="147" customWidth="1"/>
    <col min="50" max="51" width="23" style="147" customWidth="1"/>
    <col min="52" max="52" width="18.85546875" style="147" customWidth="1"/>
    <col min="53" max="53" width="16.85546875" style="147" customWidth="1"/>
    <col min="54" max="54" width="19.5703125" style="147" customWidth="1"/>
    <col min="55" max="56" width="23" style="147" customWidth="1"/>
    <col min="57" max="57" width="18.85546875" style="147" customWidth="1"/>
    <col min="58" max="58" width="16.85546875" style="147" customWidth="1"/>
    <col min="59" max="59" width="19.5703125" style="147" customWidth="1"/>
    <col min="60" max="61" width="23" style="147" customWidth="1"/>
    <col min="62" max="62" width="18.85546875" style="147" customWidth="1"/>
    <col min="63" max="63" width="16.85546875" style="147" customWidth="1"/>
    <col min="64" max="64" width="19.5703125" style="147" customWidth="1"/>
    <col min="65" max="66" width="23" style="147" customWidth="1"/>
    <col min="67" max="67" width="18.85546875" style="147" customWidth="1"/>
    <col min="68" max="68" width="16.85546875" style="147" customWidth="1"/>
    <col min="69" max="69" width="19.5703125" style="147" customWidth="1"/>
    <col min="70" max="70" width="20.5703125" style="169" customWidth="1"/>
    <col min="71" max="72" width="23" style="147" customWidth="1"/>
    <col min="73" max="73" width="18.5703125" style="147" customWidth="1"/>
    <col min="74" max="74" width="20.5703125" style="147" customWidth="1"/>
    <col min="75" max="75" width="23" style="147" customWidth="1"/>
    <col min="76" max="76" width="18.5703125" style="147" customWidth="1"/>
    <col min="77" max="77" width="20.5703125" style="147" customWidth="1"/>
    <col min="78" max="78" width="23" style="147" customWidth="1"/>
    <col min="79" max="79" width="18.85546875" style="147" customWidth="1"/>
    <col min="80" max="80" width="18.5703125" style="147" customWidth="1"/>
    <col min="81" max="16384" width="11.42578125" style="147"/>
  </cols>
  <sheetData>
    <row r="1" spans="1:106" ht="16.5" customHeight="1" x14ac:dyDescent="0.3">
      <c r="A1" s="142"/>
      <c r="B1" s="143"/>
      <c r="C1" s="143"/>
      <c r="E1" s="144"/>
      <c r="F1" s="145"/>
      <c r="G1" s="142"/>
      <c r="H1" s="142"/>
      <c r="I1" s="146"/>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68"/>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row>
    <row r="2" spans="1:106" ht="16.5" customHeight="1" x14ac:dyDescent="0.3">
      <c r="A2" s="375" t="s">
        <v>93</v>
      </c>
      <c r="B2" s="376"/>
      <c r="C2" s="376"/>
      <c r="D2" s="376"/>
      <c r="E2" s="376"/>
      <c r="F2" s="376"/>
      <c r="G2" s="376"/>
      <c r="H2" s="376"/>
      <c r="I2" s="377"/>
      <c r="J2" s="375" t="s">
        <v>94</v>
      </c>
      <c r="K2" s="376"/>
      <c r="L2" s="376"/>
      <c r="M2" s="376"/>
      <c r="N2" s="376"/>
      <c r="O2" s="376"/>
      <c r="P2" s="376"/>
      <c r="Q2" s="377"/>
      <c r="R2" s="334" t="s">
        <v>95</v>
      </c>
      <c r="S2" s="334"/>
      <c r="T2" s="334"/>
      <c r="U2" s="334"/>
      <c r="V2" s="334"/>
      <c r="W2" s="334"/>
      <c r="X2" s="334"/>
      <c r="Y2" s="334"/>
      <c r="Z2" s="334"/>
      <c r="AA2" s="334"/>
      <c r="AB2" s="334"/>
      <c r="AC2" s="334"/>
      <c r="AD2" s="334"/>
      <c r="AE2" s="334" t="s">
        <v>96</v>
      </c>
      <c r="AF2" s="334"/>
      <c r="AG2" s="334"/>
      <c r="AH2" s="334"/>
      <c r="AI2" s="334"/>
      <c r="AJ2" s="334"/>
      <c r="AK2" s="334"/>
      <c r="AL2" s="335" t="s">
        <v>97</v>
      </c>
      <c r="AM2" s="335"/>
      <c r="AN2" s="335"/>
      <c r="AO2" s="335"/>
      <c r="AP2" s="335"/>
      <c r="AQ2" s="335"/>
      <c r="AR2" s="335"/>
      <c r="AS2" s="335"/>
      <c r="AT2" s="335"/>
      <c r="AU2" s="335"/>
      <c r="AV2" s="335"/>
      <c r="AW2" s="335"/>
      <c r="AX2" s="340" t="s">
        <v>98</v>
      </c>
      <c r="AY2" s="340"/>
      <c r="AZ2" s="340"/>
      <c r="BA2" s="340"/>
      <c r="BB2" s="340"/>
      <c r="BC2" s="340" t="s">
        <v>99</v>
      </c>
      <c r="BD2" s="340"/>
      <c r="BE2" s="340"/>
      <c r="BF2" s="340"/>
      <c r="BG2" s="340"/>
      <c r="BH2" s="340" t="s">
        <v>100</v>
      </c>
      <c r="BI2" s="340"/>
      <c r="BJ2" s="340"/>
      <c r="BK2" s="340"/>
      <c r="BL2" s="340"/>
      <c r="BM2" s="340" t="s">
        <v>101</v>
      </c>
      <c r="BN2" s="340"/>
      <c r="BO2" s="340"/>
      <c r="BP2" s="340"/>
      <c r="BQ2" s="340"/>
      <c r="BR2" s="332" t="s">
        <v>102</v>
      </c>
      <c r="BS2" s="332"/>
      <c r="BT2" s="332"/>
      <c r="BU2" s="332"/>
      <c r="BV2" s="378" t="s">
        <v>103</v>
      </c>
      <c r="BW2" s="378"/>
      <c r="BX2" s="378"/>
      <c r="BY2" s="372" t="s">
        <v>104</v>
      </c>
      <c r="BZ2" s="373"/>
      <c r="CA2" s="373"/>
      <c r="CB2" s="37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row>
    <row r="3" spans="1:106" ht="16.5" customHeight="1" x14ac:dyDescent="0.3">
      <c r="A3" s="354" t="s">
        <v>105</v>
      </c>
      <c r="B3" s="329" t="s">
        <v>7</v>
      </c>
      <c r="C3" s="329" t="s">
        <v>9</v>
      </c>
      <c r="D3" s="333" t="s">
        <v>106</v>
      </c>
      <c r="E3" s="333" t="s">
        <v>21</v>
      </c>
      <c r="F3" s="334" t="s">
        <v>15</v>
      </c>
      <c r="G3" s="329" t="s">
        <v>17</v>
      </c>
      <c r="H3" s="329" t="s">
        <v>107</v>
      </c>
      <c r="I3" s="329" t="s">
        <v>23</v>
      </c>
      <c r="J3" s="329" t="s">
        <v>108</v>
      </c>
      <c r="K3" s="329" t="s">
        <v>109</v>
      </c>
      <c r="L3" s="333" t="s">
        <v>110</v>
      </c>
      <c r="M3" s="329" t="s">
        <v>111</v>
      </c>
      <c r="N3" s="336" t="s">
        <v>112</v>
      </c>
      <c r="O3" s="329" t="s">
        <v>113</v>
      </c>
      <c r="P3" s="334" t="s">
        <v>110</v>
      </c>
      <c r="Q3" s="329" t="s">
        <v>29</v>
      </c>
      <c r="R3" s="328" t="s">
        <v>114</v>
      </c>
      <c r="S3" s="329" t="s">
        <v>31</v>
      </c>
      <c r="T3" s="329" t="s">
        <v>33</v>
      </c>
      <c r="U3" s="355" t="s">
        <v>115</v>
      </c>
      <c r="V3" s="356"/>
      <c r="W3" s="356"/>
      <c r="X3" s="357"/>
      <c r="Y3" s="329" t="s">
        <v>116</v>
      </c>
      <c r="Z3" s="329"/>
      <c r="AA3" s="329"/>
      <c r="AB3" s="329"/>
      <c r="AC3" s="329"/>
      <c r="AD3" s="329"/>
      <c r="AE3" s="328" t="s">
        <v>117</v>
      </c>
      <c r="AF3" s="328" t="s">
        <v>118</v>
      </c>
      <c r="AG3" s="328" t="s">
        <v>110</v>
      </c>
      <c r="AH3" s="328" t="s">
        <v>119</v>
      </c>
      <c r="AI3" s="328" t="s">
        <v>110</v>
      </c>
      <c r="AJ3" s="328" t="s">
        <v>120</v>
      </c>
      <c r="AK3" s="328" t="s">
        <v>49</v>
      </c>
      <c r="AL3" s="330" t="s">
        <v>121</v>
      </c>
      <c r="AM3" s="330" t="s">
        <v>122</v>
      </c>
      <c r="AN3" s="330" t="s">
        <v>123</v>
      </c>
      <c r="AO3" s="330" t="s">
        <v>124</v>
      </c>
      <c r="AP3" s="330" t="s">
        <v>125</v>
      </c>
      <c r="AQ3" s="330" t="s">
        <v>124</v>
      </c>
      <c r="AR3" s="338" t="s">
        <v>126</v>
      </c>
      <c r="AS3" s="330" t="s">
        <v>124</v>
      </c>
      <c r="AT3" s="330" t="s">
        <v>127</v>
      </c>
      <c r="AU3" s="330" t="s">
        <v>124</v>
      </c>
      <c r="AV3" s="338" t="s">
        <v>128</v>
      </c>
      <c r="AW3" s="330" t="s">
        <v>53</v>
      </c>
      <c r="AX3" s="331" t="s">
        <v>129</v>
      </c>
      <c r="AY3" s="331" t="s">
        <v>130</v>
      </c>
      <c r="AZ3" s="331" t="s">
        <v>122</v>
      </c>
      <c r="BA3" s="331" t="s">
        <v>131</v>
      </c>
      <c r="BB3" s="331" t="s">
        <v>132</v>
      </c>
      <c r="BC3" s="331" t="s">
        <v>129</v>
      </c>
      <c r="BD3" s="331" t="s">
        <v>130</v>
      </c>
      <c r="BE3" s="331" t="s">
        <v>122</v>
      </c>
      <c r="BF3" s="331" t="s">
        <v>131</v>
      </c>
      <c r="BG3" s="331" t="s">
        <v>132</v>
      </c>
      <c r="BH3" s="331" t="s">
        <v>129</v>
      </c>
      <c r="BI3" s="331" t="s">
        <v>130</v>
      </c>
      <c r="BJ3" s="331" t="s">
        <v>122</v>
      </c>
      <c r="BK3" s="331" t="s">
        <v>131</v>
      </c>
      <c r="BL3" s="331" t="s">
        <v>132</v>
      </c>
      <c r="BM3" s="331" t="s">
        <v>129</v>
      </c>
      <c r="BN3" s="331" t="s">
        <v>130</v>
      </c>
      <c r="BO3" s="331" t="s">
        <v>122</v>
      </c>
      <c r="BP3" s="331" t="s">
        <v>131</v>
      </c>
      <c r="BQ3" s="331" t="s">
        <v>132</v>
      </c>
      <c r="BR3" s="327" t="s">
        <v>133</v>
      </c>
      <c r="BS3" s="327" t="s">
        <v>134</v>
      </c>
      <c r="BT3" s="327" t="s">
        <v>135</v>
      </c>
      <c r="BU3" s="327" t="s">
        <v>130</v>
      </c>
      <c r="BV3" s="379" t="s">
        <v>124</v>
      </c>
      <c r="BW3" s="379" t="s">
        <v>136</v>
      </c>
      <c r="BX3" s="379" t="s">
        <v>137</v>
      </c>
      <c r="BY3" s="326" t="s">
        <v>138</v>
      </c>
      <c r="BZ3" s="326" t="s">
        <v>139</v>
      </c>
      <c r="CA3" s="326" t="s">
        <v>140</v>
      </c>
      <c r="CB3" s="326" t="s">
        <v>141</v>
      </c>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row>
    <row r="4" spans="1:106" s="149" customFormat="1" ht="67.5" customHeight="1" x14ac:dyDescent="0.25">
      <c r="A4" s="354"/>
      <c r="B4" s="329"/>
      <c r="C4" s="329"/>
      <c r="D4" s="333"/>
      <c r="E4" s="333"/>
      <c r="F4" s="334"/>
      <c r="G4" s="329"/>
      <c r="H4" s="329"/>
      <c r="I4" s="329"/>
      <c r="J4" s="329"/>
      <c r="K4" s="329"/>
      <c r="L4" s="333"/>
      <c r="M4" s="329"/>
      <c r="N4" s="337"/>
      <c r="O4" s="334"/>
      <c r="P4" s="334"/>
      <c r="Q4" s="329"/>
      <c r="R4" s="328"/>
      <c r="S4" s="329"/>
      <c r="T4" s="329"/>
      <c r="U4" s="156" t="s">
        <v>142</v>
      </c>
      <c r="V4" s="156" t="s">
        <v>143</v>
      </c>
      <c r="W4" s="156" t="s">
        <v>144</v>
      </c>
      <c r="X4" s="156" t="s">
        <v>145</v>
      </c>
      <c r="Y4" s="157" t="s">
        <v>70</v>
      </c>
      <c r="Z4" s="157" t="s">
        <v>146</v>
      </c>
      <c r="AA4" s="157" t="s">
        <v>147</v>
      </c>
      <c r="AB4" s="157" t="s">
        <v>148</v>
      </c>
      <c r="AC4" s="157" t="s">
        <v>149</v>
      </c>
      <c r="AD4" s="157" t="s">
        <v>131</v>
      </c>
      <c r="AE4" s="328"/>
      <c r="AF4" s="328"/>
      <c r="AG4" s="328"/>
      <c r="AH4" s="328"/>
      <c r="AI4" s="328"/>
      <c r="AJ4" s="328"/>
      <c r="AK4" s="328"/>
      <c r="AL4" s="330"/>
      <c r="AM4" s="330"/>
      <c r="AN4" s="330"/>
      <c r="AO4" s="330"/>
      <c r="AP4" s="330"/>
      <c r="AQ4" s="330"/>
      <c r="AR4" s="339"/>
      <c r="AS4" s="330"/>
      <c r="AT4" s="330"/>
      <c r="AU4" s="330"/>
      <c r="AV4" s="339"/>
      <c r="AW4" s="330"/>
      <c r="AX4" s="331"/>
      <c r="AY4" s="331"/>
      <c r="AZ4" s="331"/>
      <c r="BA4" s="331"/>
      <c r="BB4" s="331"/>
      <c r="BC4" s="331"/>
      <c r="BD4" s="331"/>
      <c r="BE4" s="331"/>
      <c r="BF4" s="331"/>
      <c r="BG4" s="331"/>
      <c r="BH4" s="331"/>
      <c r="BI4" s="331"/>
      <c r="BJ4" s="331"/>
      <c r="BK4" s="331"/>
      <c r="BL4" s="331"/>
      <c r="BM4" s="331"/>
      <c r="BN4" s="331"/>
      <c r="BO4" s="331"/>
      <c r="BP4" s="331"/>
      <c r="BQ4" s="331"/>
      <c r="BR4" s="327"/>
      <c r="BS4" s="327"/>
      <c r="BT4" s="327"/>
      <c r="BU4" s="327"/>
      <c r="BV4" s="379"/>
      <c r="BW4" s="379"/>
      <c r="BX4" s="379"/>
      <c r="BY4" s="326"/>
      <c r="BZ4" s="326"/>
      <c r="CA4" s="326"/>
      <c r="CB4" s="326"/>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row>
    <row r="5" spans="1:106" s="152" customFormat="1" ht="173.25" customHeight="1" x14ac:dyDescent="0.25">
      <c r="A5" s="344">
        <v>1</v>
      </c>
      <c r="B5" s="325" t="s">
        <v>515</v>
      </c>
      <c r="C5" s="325" t="s">
        <v>516</v>
      </c>
      <c r="D5" s="325" t="s">
        <v>484</v>
      </c>
      <c r="E5" s="341" t="s">
        <v>508</v>
      </c>
      <c r="F5" s="325" t="s">
        <v>425</v>
      </c>
      <c r="G5" s="341" t="s">
        <v>502</v>
      </c>
      <c r="H5" s="341" t="s">
        <v>509</v>
      </c>
      <c r="I5" s="341" t="s">
        <v>431</v>
      </c>
      <c r="J5" s="342" t="s">
        <v>510</v>
      </c>
      <c r="K5" s="343" t="str">
        <f>IF(J5&lt;=0,"",IF(J5&lt;=2,"Muy Baja",IF(J5&lt;=24,"Baja",IF(J5&lt;=500,"Media",IF(J5&lt;=5000,"Alta","Muy Alta")))))</f>
        <v>Muy Alta</v>
      </c>
      <c r="L5" s="346">
        <f>IF(K5="","",IF(K5="Muy Baja",0.2,IF(K5="Baja",0.4,IF(K5="Media",0.6,IF(K5="Alta",0.8,IF(K5="Muy Alta",1,))))))</f>
        <v>1</v>
      </c>
      <c r="M5" s="347" t="s">
        <v>245</v>
      </c>
      <c r="N5" s="350" t="str">
        <f ca="1">IF(NOT(ISERROR(MATCH(M5,'Tabla Impacto'!$B$221:$B$223,0))),'Tabla Impacto'!$F$223&amp;"Por favor no seleccionar los criterios de impacto(Afectación Económica o presupuestal y Pérdida Reputacional)",M5)</f>
        <v xml:space="preserve">     El riesgo afecta la imagen de la entidad con efecto publicitario sostenido a nivel de sector administrativo, nivel departamental o municipal</v>
      </c>
      <c r="O5" s="353" t="str">
        <f ca="1">IF(OR(N5='Tabla Impacto'!$C$11,N5='Tabla Impacto'!$D$11),"Leve",IF(OR(N5='Tabla Impacto'!$C$12,N5='Tabla Impacto'!$D$12),"Menor",IF(OR(N5='Tabla Impacto'!$C$13,N5='Tabla Impacto'!$D$13),"Moderado",IF(OR(N5='Tabla Impacto'!$C$14,N5='Tabla Impacto'!$D$14),"Mayor",IF(OR(N5='Tabla Impacto'!$C$15,N5='Tabla Impacto'!$D$15),"Catastrófico","")))))</f>
        <v>Mayor</v>
      </c>
      <c r="P5" s="350">
        <f ca="1">IF(O5="","",IF(O5="Leve",0.2,IF(O5="Menor",0.4,IF(O5="Moderado",0.6,IF(O5="Mayor",0.8,IF(O5="Catastrófico",1,))))))</f>
        <v>0.8</v>
      </c>
      <c r="Q5" s="345" t="str">
        <f ca="1">IF(OR(AND(K5="Muy Baja",O5="Leve"),AND(K5="Muy Baja",O5="Menor"),AND(K5="Baja",O5="Leve")),"Bajo",IF(OR(AND(K5="Muy baja",O5="Moderado"),AND(K5="Baja",O5="Menor"),AND(K5="Baja",O5="Moderado"),AND(K5="Media",O5="Leve"),AND(K5="Media",O5="Menor"),AND(K5="Media",O5="Moderado"),AND(K5="Alta",O5="Leve"),AND(K5="Alta",O5="Menor")),"Moderado",IF(OR(AND(K5="Muy Baja",O5="Mayor"),AND(K5="Baja",O5="Mayor"),AND(K5="Media",O5="Mayor"),AND(K5="Alta",O5="Moderado"),AND(K5="Alta",O5="Mayor"),AND(K5="Muy Alta",O5="Leve"),AND(K5="Muy Alta",O5="Menor"),AND(K5="Muy Alta",O5="Moderado"),AND(K5="Muy Alta",O5="Mayor")),"Alto",IF(OR(AND(K5="Muy Baja",O5="Catastrófico"),AND(K5="Baja",O5="Catastrófico"),AND(K5="Media",O5="Catastrófico"),AND(K5="Alta",O5="Catastrófico"),AND(K5="Muy Alta",O5="Catastrófico")),"Extremo",""))))</f>
        <v>Alto</v>
      </c>
      <c r="R5" s="137">
        <v>1</v>
      </c>
      <c r="S5" s="265" t="s">
        <v>512</v>
      </c>
      <c r="T5" s="266" t="str">
        <f t="shared" ref="T5:T37" si="0">IF(OR(Y5="Preventivo",Y5="Detectivo"),"Probabilidad",IF(Y5="Correctivo","Impacto",""))</f>
        <v>Probabilidad</v>
      </c>
      <c r="U5" s="267" t="s">
        <v>441</v>
      </c>
      <c r="V5" s="267" t="s">
        <v>441</v>
      </c>
      <c r="W5" s="150" t="s">
        <v>441</v>
      </c>
      <c r="X5" s="150" t="s">
        <v>441</v>
      </c>
      <c r="Y5" s="98" t="s">
        <v>260</v>
      </c>
      <c r="Z5" s="98" t="s">
        <v>268</v>
      </c>
      <c r="AA5" s="99" t="str">
        <f t="shared" ref="AA5:AA36" si="1">IF(AND(Y5="Preventivo",Z5="Automático"),"50%",IF(AND(Y5="Preventivo",Z5="Manual"),"40%",IF(AND(Y5="Detectivo",Z5="Automático"),"40%",IF(AND(Y5="Detectivo",Z5="Manual"),"30%",IF(AND(Y5="Correctivo",Z5="Automático"),"35%",IF(AND(Y5="Correctivo",Z5="Manual"),"25%",""))))))</f>
        <v>40%</v>
      </c>
      <c r="AB5" s="255" t="s">
        <v>274</v>
      </c>
      <c r="AC5" s="98" t="s">
        <v>278</v>
      </c>
      <c r="AD5" s="255" t="s">
        <v>443</v>
      </c>
      <c r="AE5" s="166">
        <f>IFERROR(IF(T5="Probabilidad",(L5-(+L5*AA5)),IF(T5="Impacto",L5,"")),"")</f>
        <v>0.6</v>
      </c>
      <c r="AF5" s="135" t="str">
        <f>IFERROR(IF(AE5="","",IF(AE5&lt;=0.2,"Muy Baja",IF(AE5&lt;=0.4,"Baja",IF(AE5&lt;=0.6,"Media",IF(AE5&lt;=0.8,"Alta","Muy Alta"))))),"")</f>
        <v>Media</v>
      </c>
      <c r="AG5" s="99">
        <f t="shared" ref="AG5:AG36" si="2">+AE5</f>
        <v>0.6</v>
      </c>
      <c r="AH5" s="135" t="str">
        <f ca="1">IFERROR(IF(AI5="","",IF(AI5&lt;=0.2,"Leve",IF(AI5&lt;=0.4,"Menor",IF(AI5&lt;=0.6,"Moderado",IF(AI5&lt;=0.8,"Mayor","Catastrófico"))))),"")</f>
        <v>Mayor</v>
      </c>
      <c r="AI5" s="99">
        <f ca="1">IFERROR(IF(T5="Impacto",(P5-(+P5*AA5)),IF(T5="Probabilidad",P5,"")),"")</f>
        <v>0.8</v>
      </c>
      <c r="AJ5" s="100" t="str">
        <f t="shared" ref="AJ5:AJ36" ca="1" si="3">IFERROR(IF(OR(AND(AF5="Muy Baja",AH5="Leve"),AND(AF5="Muy Baja",AH5="Menor"),AND(AF5="Baja",AH5="Leve")),"Bajo",IF(OR(AND(AF5="Muy baja",AH5="Moderado"),AND(AF5="Baja",AH5="Menor"),AND(AF5="Baja",AH5="Moderado"),AND(AF5="Media",AH5="Leve"),AND(AF5="Media",AH5="Menor"),AND(AF5="Media",AH5="Moderado"),AND(AF5="Alta",AH5="Leve"),AND(AF5="Alta",AH5="Menor")),"Moderado",IF(OR(AND(AF5="Muy Baja",AH5="Mayor"),AND(AF5="Baja",AH5="Mayor"),AND(AF5="Media",AH5="Mayor"),AND(AF5="Alta",AH5="Moderado"),AND(AF5="Alta",AH5="Mayor"),AND(AF5="Muy Alta",AH5="Leve"),AND(AF5="Muy Alta",AH5="Menor"),AND(AF5="Muy Alta",AH5="Moderado"),AND(AF5="Muy Alta",AH5="Mayor")),"Alto",IF(OR(AND(AF5="Muy Baja",AH5="Catastrófico"),AND(AF5="Baja",AH5="Catastrófico"),AND(AF5="Media",AH5="Catastrófico"),AND(AF5="Alta",AH5="Catastrófico"),AND(AF5="Muy Alta",AH5="Catastrófico")),"Extremo","")))),"")</f>
        <v>Alto</v>
      </c>
      <c r="AK5" s="369" t="s">
        <v>426</v>
      </c>
      <c r="AL5" s="259" t="s">
        <v>517</v>
      </c>
      <c r="AM5" s="136" t="s">
        <v>503</v>
      </c>
      <c r="AN5" s="269">
        <v>44926</v>
      </c>
      <c r="AO5" s="141"/>
      <c r="AP5" s="139"/>
      <c r="AQ5" s="141"/>
      <c r="AR5" s="139"/>
      <c r="AS5" s="101"/>
      <c r="AT5" s="136"/>
      <c r="AU5" s="101"/>
      <c r="AV5" s="136"/>
      <c r="AW5" s="137"/>
      <c r="AX5" s="136"/>
      <c r="AY5" s="136"/>
      <c r="AZ5" s="137"/>
      <c r="BA5" s="101"/>
      <c r="BB5" s="101"/>
      <c r="BC5" s="136"/>
      <c r="BD5" s="136"/>
      <c r="BE5" s="137"/>
      <c r="BF5" s="101"/>
      <c r="BG5" s="101"/>
      <c r="BH5" s="136"/>
      <c r="BI5" s="136"/>
      <c r="BJ5" s="137"/>
      <c r="BK5" s="101"/>
      <c r="BL5" s="101"/>
      <c r="BM5" s="136"/>
      <c r="BN5" s="136"/>
      <c r="BO5" s="137"/>
      <c r="BP5" s="101"/>
      <c r="BQ5" s="101"/>
      <c r="BR5" s="220"/>
      <c r="BS5" s="136"/>
      <c r="BT5" s="136"/>
      <c r="BU5" s="136"/>
      <c r="BV5" s="101"/>
      <c r="BW5" s="136"/>
      <c r="BX5" s="136"/>
      <c r="BY5" s="101"/>
      <c r="BZ5" s="136"/>
      <c r="CA5" s="137"/>
      <c r="CB5" s="136"/>
    </row>
    <row r="6" spans="1:106" ht="118.5" customHeight="1" x14ac:dyDescent="0.3">
      <c r="A6" s="344"/>
      <c r="B6" s="325"/>
      <c r="C6" s="325"/>
      <c r="D6" s="325"/>
      <c r="E6" s="341"/>
      <c r="F6" s="325"/>
      <c r="G6" s="341"/>
      <c r="H6" s="341"/>
      <c r="I6" s="341"/>
      <c r="J6" s="342"/>
      <c r="K6" s="343"/>
      <c r="L6" s="346"/>
      <c r="M6" s="348"/>
      <c r="N6" s="351"/>
      <c r="O6" s="351"/>
      <c r="P6" s="351"/>
      <c r="Q6" s="345"/>
      <c r="R6" s="137">
        <v>2</v>
      </c>
      <c r="S6" s="144"/>
      <c r="T6" s="266" t="str">
        <f t="shared" si="0"/>
        <v>Probabilidad</v>
      </c>
      <c r="U6" s="267" t="s">
        <v>441</v>
      </c>
      <c r="V6" s="267" t="s">
        <v>442</v>
      </c>
      <c r="W6" s="150" t="s">
        <v>441</v>
      </c>
      <c r="X6" s="150" t="s">
        <v>441</v>
      </c>
      <c r="Y6" s="98" t="s">
        <v>260</v>
      </c>
      <c r="Z6" s="98" t="s">
        <v>268</v>
      </c>
      <c r="AA6" s="99" t="str">
        <f t="shared" si="1"/>
        <v>40%</v>
      </c>
      <c r="AB6" s="256" t="s">
        <v>274</v>
      </c>
      <c r="AC6" s="98" t="s">
        <v>276</v>
      </c>
      <c r="AD6" s="256" t="s">
        <v>444</v>
      </c>
      <c r="AE6" s="166">
        <f>IFERROR(IF(AND(T5="Probabilidad",T6="Probabilidad"),(AG5-(+AG5*AA6)),IF(T6="Probabilidad",(L5-(+L5*AA6)),IF(T6="Impacto",AG5,""))),"")</f>
        <v>0.36</v>
      </c>
      <c r="AF6" s="135" t="str">
        <f t="shared" ref="AF6:AF64" si="4">IFERROR(IF(AE6="","",IF(AE6&lt;=0.2,"Muy Baja",IF(AE6&lt;=0.4,"Baja",IF(AE6&lt;=0.6,"Media",IF(AE6&lt;=0.8,"Alta","Muy Alta"))))),"")</f>
        <v>Baja</v>
      </c>
      <c r="AG6" s="99">
        <f t="shared" si="2"/>
        <v>0.36</v>
      </c>
      <c r="AH6" s="135" t="str">
        <f t="shared" ref="AH6:AH64" ca="1" si="5">IFERROR(IF(AI6="","",IF(AI6&lt;=0.2,"Leve",IF(AI6&lt;=0.4,"Menor",IF(AI6&lt;=0.6,"Moderado",IF(AI6&lt;=0.8,"Mayor","Catastrófico"))))),"")</f>
        <v>Mayor</v>
      </c>
      <c r="AI6" s="99">
        <f ca="1">IFERROR(IF(AND(T5="Impacto",T6="Impacto"),(AI5-(+AI5*AA6)),IF(T6="Impacto",($P$5-(+$P$5*AA6)),IF(T6="Probabilidad",AI5,""))),"")</f>
        <v>0.8</v>
      </c>
      <c r="AJ6" s="100" t="str">
        <f t="shared" ca="1" si="3"/>
        <v>Alto</v>
      </c>
      <c r="AK6" s="370"/>
      <c r="AL6" s="202"/>
      <c r="AM6" s="136"/>
      <c r="AN6" s="260"/>
      <c r="AO6" s="101"/>
      <c r="AP6" s="136"/>
      <c r="AQ6" s="101"/>
      <c r="AR6" s="136"/>
      <c r="AS6" s="101"/>
      <c r="AT6" s="136"/>
      <c r="AU6" s="101"/>
      <c r="AV6" s="136"/>
      <c r="AW6" s="137"/>
      <c r="AX6" s="136"/>
      <c r="AY6" s="136"/>
      <c r="AZ6" s="137"/>
      <c r="BA6" s="101"/>
      <c r="BB6" s="101"/>
      <c r="BC6" s="136"/>
      <c r="BD6" s="136"/>
      <c r="BE6" s="137"/>
      <c r="BF6" s="101"/>
      <c r="BG6" s="101"/>
      <c r="BH6" s="136"/>
      <c r="BI6" s="136"/>
      <c r="BJ6" s="137"/>
      <c r="BK6" s="101"/>
      <c r="BL6" s="101"/>
      <c r="BM6" s="136"/>
      <c r="BN6" s="136"/>
      <c r="BO6" s="137"/>
      <c r="BP6" s="101"/>
      <c r="BQ6" s="101"/>
      <c r="BR6" s="141"/>
      <c r="BS6" s="136"/>
      <c r="BT6" s="136"/>
      <c r="BU6" s="136"/>
      <c r="BV6" s="101"/>
      <c r="BW6" s="136"/>
      <c r="BX6" s="136"/>
      <c r="BY6" s="101"/>
      <c r="BZ6" s="136"/>
      <c r="CA6" s="137"/>
      <c r="CB6" s="136"/>
    </row>
    <row r="7" spans="1:106" ht="97.5" customHeight="1" x14ac:dyDescent="0.3">
      <c r="A7" s="344"/>
      <c r="B7" s="325"/>
      <c r="C7" s="325"/>
      <c r="D7" s="325"/>
      <c r="E7" s="341"/>
      <c r="F7" s="325"/>
      <c r="G7" s="341"/>
      <c r="H7" s="341"/>
      <c r="I7" s="341"/>
      <c r="J7" s="342"/>
      <c r="K7" s="343"/>
      <c r="L7" s="346"/>
      <c r="M7" s="348"/>
      <c r="N7" s="351"/>
      <c r="O7" s="351"/>
      <c r="P7" s="351"/>
      <c r="Q7" s="345"/>
      <c r="R7" s="137">
        <v>3</v>
      </c>
      <c r="S7" s="257"/>
      <c r="T7" s="138" t="str">
        <f t="shared" si="0"/>
        <v>Probabilidad</v>
      </c>
      <c r="U7" s="150"/>
      <c r="V7" s="150"/>
      <c r="W7" s="150"/>
      <c r="X7" s="150"/>
      <c r="Y7" s="98" t="s">
        <v>260</v>
      </c>
      <c r="Z7" s="98" t="s">
        <v>268</v>
      </c>
      <c r="AA7" s="99" t="str">
        <f t="shared" si="1"/>
        <v>40%</v>
      </c>
      <c r="AB7" s="98" t="s">
        <v>271</v>
      </c>
      <c r="AC7" s="98" t="s">
        <v>278</v>
      </c>
      <c r="AD7" s="98" t="s">
        <v>443</v>
      </c>
      <c r="AE7" s="166">
        <f>IFERROR(IF(AND(T6="Probabilidad",T7="Probabilidad"),(AG6-(+AG6*AA7)),IF(AND(T6="Impacto",T7="Probabilidad"),(AG5-(+AG5*AA7)),IF(T7="Impacto",AG6,""))),"")</f>
        <v>0.216</v>
      </c>
      <c r="AF7" s="135" t="str">
        <f t="shared" si="4"/>
        <v>Baja</v>
      </c>
      <c r="AG7" s="99">
        <f t="shared" si="2"/>
        <v>0.216</v>
      </c>
      <c r="AH7" s="135" t="str">
        <f t="shared" ca="1" si="5"/>
        <v>Mayor</v>
      </c>
      <c r="AI7" s="99">
        <f ca="1">IFERROR(IF(AND(T6="Impacto",T7="Impacto"),(AI6-(+AI6*AA7)),IF(AND(T6="Probabilidad",T7="Impacto"),(AI5-(+AI5*AA7)),IF(T7="Probabilidad",AI6,""))),"")</f>
        <v>0.8</v>
      </c>
      <c r="AJ7" s="100" t="str">
        <f t="shared" ca="1" si="3"/>
        <v>Alto</v>
      </c>
      <c r="AK7" s="370"/>
      <c r="AL7" s="202"/>
      <c r="AM7" s="258"/>
      <c r="AN7" s="101"/>
      <c r="AO7" s="101"/>
      <c r="AP7" s="136"/>
      <c r="AQ7" s="101"/>
      <c r="AR7" s="136"/>
      <c r="AS7" s="101"/>
      <c r="AT7" s="136"/>
      <c r="AU7" s="101"/>
      <c r="AV7" s="136"/>
      <c r="AW7" s="137"/>
      <c r="AX7" s="136"/>
      <c r="AY7" s="136"/>
      <c r="AZ7" s="137"/>
      <c r="BA7" s="101"/>
      <c r="BB7" s="101"/>
      <c r="BC7" s="136"/>
      <c r="BD7" s="136"/>
      <c r="BE7" s="137"/>
      <c r="BF7" s="101"/>
      <c r="BG7" s="101"/>
      <c r="BH7" s="136"/>
      <c r="BI7" s="136"/>
      <c r="BJ7" s="137"/>
      <c r="BK7" s="101"/>
      <c r="BL7" s="101"/>
      <c r="BM7" s="136"/>
      <c r="BN7" s="136"/>
      <c r="BO7" s="137"/>
      <c r="BP7" s="101"/>
      <c r="BQ7" s="101"/>
      <c r="BR7" s="140"/>
      <c r="BS7" s="136"/>
      <c r="BT7" s="136"/>
      <c r="BU7" s="136"/>
      <c r="BV7" s="101"/>
      <c r="BW7" s="136"/>
      <c r="BX7" s="136"/>
      <c r="BY7" s="101"/>
      <c r="BZ7" s="136"/>
      <c r="CA7" s="137"/>
      <c r="CB7" s="136"/>
    </row>
    <row r="8" spans="1:106" ht="36" customHeight="1" x14ac:dyDescent="0.3">
      <c r="A8" s="344"/>
      <c r="B8" s="325"/>
      <c r="C8" s="325"/>
      <c r="D8" s="325"/>
      <c r="E8" s="341"/>
      <c r="F8" s="325"/>
      <c r="G8" s="341"/>
      <c r="H8" s="341"/>
      <c r="I8" s="341"/>
      <c r="J8" s="342"/>
      <c r="K8" s="343"/>
      <c r="L8" s="346"/>
      <c r="M8" s="348"/>
      <c r="N8" s="351"/>
      <c r="O8" s="351"/>
      <c r="P8" s="351"/>
      <c r="Q8" s="345"/>
      <c r="R8" s="137">
        <v>4</v>
      </c>
      <c r="S8" s="97"/>
      <c r="T8" s="138" t="str">
        <f t="shared" si="0"/>
        <v/>
      </c>
      <c r="U8" s="150"/>
      <c r="V8" s="150"/>
      <c r="W8" s="150"/>
      <c r="X8" s="150"/>
      <c r="Y8" s="98"/>
      <c r="Z8" s="98"/>
      <c r="AA8" s="99" t="str">
        <f t="shared" si="1"/>
        <v/>
      </c>
      <c r="AB8" s="98"/>
      <c r="AC8" s="98"/>
      <c r="AD8" s="98"/>
      <c r="AE8" s="166" t="str">
        <f>IFERROR(IF(AND(T7="Probabilidad",T8="Probabilidad"),(AG7-(+AG7*AA8)),IF(AND(T7="Impacto",T8="Probabilidad"),(AG6-(+AG6*AA8)),IF(T8="Impacto",AG7,""))),"")</f>
        <v/>
      </c>
      <c r="AF8" s="135" t="str">
        <f t="shared" si="4"/>
        <v/>
      </c>
      <c r="AG8" s="99" t="str">
        <f t="shared" si="2"/>
        <v/>
      </c>
      <c r="AH8" s="135" t="str">
        <f t="shared" si="5"/>
        <v/>
      </c>
      <c r="AI8" s="99" t="str">
        <f>IFERROR(IF(AND(T7="Impacto",T8="Impacto"),(AI7-(+AI7*AA8)),IF(AND(T7="Probabilidad",T8="Impacto"),(AI6-(+AI6*AA8)),IF(T8="Probabilidad",AI7,""))),"")</f>
        <v/>
      </c>
      <c r="AJ8" s="100" t="str">
        <f t="shared" si="3"/>
        <v/>
      </c>
      <c r="AK8" s="370"/>
      <c r="AM8" s="137"/>
      <c r="AN8" s="101"/>
      <c r="AO8" s="101"/>
      <c r="AP8" s="136"/>
      <c r="AQ8" s="101"/>
      <c r="AR8" s="136"/>
      <c r="AS8" s="101"/>
      <c r="AT8" s="136"/>
      <c r="AU8" s="101"/>
      <c r="AV8" s="136"/>
      <c r="AW8" s="137"/>
      <c r="AX8" s="136"/>
      <c r="AY8" s="136"/>
      <c r="AZ8" s="137"/>
      <c r="BA8" s="101"/>
      <c r="BB8" s="101"/>
      <c r="BC8" s="136"/>
      <c r="BD8" s="136"/>
      <c r="BE8" s="137"/>
      <c r="BF8" s="101"/>
      <c r="BG8" s="101"/>
      <c r="BH8" s="136"/>
      <c r="BI8" s="136"/>
      <c r="BJ8" s="137"/>
      <c r="BK8" s="101"/>
      <c r="BL8" s="101"/>
      <c r="BM8" s="136"/>
      <c r="BN8" s="136"/>
      <c r="BO8" s="137"/>
      <c r="BP8" s="101"/>
      <c r="BQ8" s="101"/>
      <c r="BR8" s="140"/>
      <c r="BS8" s="136"/>
      <c r="BT8" s="136"/>
      <c r="BU8" s="136"/>
      <c r="BV8" s="101"/>
      <c r="BW8" s="136"/>
      <c r="BX8" s="136"/>
      <c r="BY8" s="101"/>
      <c r="BZ8" s="136"/>
      <c r="CA8" s="137"/>
      <c r="CB8" s="136"/>
    </row>
    <row r="9" spans="1:106" ht="16.5" customHeight="1" x14ac:dyDescent="0.3">
      <c r="A9" s="344"/>
      <c r="B9" s="325"/>
      <c r="C9" s="325"/>
      <c r="D9" s="325"/>
      <c r="E9" s="341"/>
      <c r="F9" s="325"/>
      <c r="G9" s="341"/>
      <c r="H9" s="341"/>
      <c r="I9" s="341"/>
      <c r="J9" s="342"/>
      <c r="K9" s="343"/>
      <c r="L9" s="346"/>
      <c r="M9" s="348"/>
      <c r="N9" s="351"/>
      <c r="O9" s="351"/>
      <c r="P9" s="351"/>
      <c r="Q9" s="345"/>
      <c r="R9" s="137">
        <v>5</v>
      </c>
      <c r="S9" s="97"/>
      <c r="T9" s="138" t="str">
        <f t="shared" si="0"/>
        <v/>
      </c>
      <c r="U9" s="150"/>
      <c r="V9" s="150"/>
      <c r="W9" s="150"/>
      <c r="X9" s="150"/>
      <c r="Y9" s="98"/>
      <c r="Z9" s="98"/>
      <c r="AA9" s="99" t="str">
        <f t="shared" si="1"/>
        <v/>
      </c>
      <c r="AB9" s="98"/>
      <c r="AC9" s="98"/>
      <c r="AD9" s="98"/>
      <c r="AE9" s="166" t="str">
        <f>IFERROR(IF(AND(T8="Probabilidad",T9="Probabilidad"),(AG8-(+AG8*AA9)),IF(AND(T8="Impacto",T9="Probabilidad"),(AG7-(+AG7*AA9)),IF(T9="Impacto",AG8,""))),"")</f>
        <v/>
      </c>
      <c r="AF9" s="135" t="str">
        <f t="shared" si="4"/>
        <v/>
      </c>
      <c r="AG9" s="99" t="str">
        <f t="shared" si="2"/>
        <v/>
      </c>
      <c r="AH9" s="135" t="str">
        <f t="shared" si="5"/>
        <v/>
      </c>
      <c r="AI9" s="99" t="str">
        <f>IFERROR(IF(AND(T8="Impacto",T9="Impacto"),(AI8-(+AI8*AA9)),IF(AND(T8="Probabilidad",T9="Impacto"),(AI7-(+AI7*AA9)),IF(T9="Probabilidad",AI8,""))),"")</f>
        <v/>
      </c>
      <c r="AJ9" s="100" t="str">
        <f t="shared" si="3"/>
        <v/>
      </c>
      <c r="AK9" s="370"/>
      <c r="AL9" s="136"/>
      <c r="AM9" s="137"/>
      <c r="AN9" s="101"/>
      <c r="AO9" s="101"/>
      <c r="AP9" s="136"/>
      <c r="AQ9" s="101"/>
      <c r="AR9" s="136"/>
      <c r="AS9" s="101"/>
      <c r="AT9" s="136"/>
      <c r="AU9" s="101"/>
      <c r="AV9" s="136"/>
      <c r="AW9" s="137"/>
      <c r="AX9" s="136"/>
      <c r="AY9" s="136"/>
      <c r="AZ9" s="137"/>
      <c r="BA9" s="101"/>
      <c r="BB9" s="101"/>
      <c r="BC9" s="136"/>
      <c r="BD9" s="136"/>
      <c r="BE9" s="137"/>
      <c r="BF9" s="101"/>
      <c r="BG9" s="101"/>
      <c r="BH9" s="136"/>
      <c r="BI9" s="136"/>
      <c r="BJ9" s="137"/>
      <c r="BK9" s="101"/>
      <c r="BL9" s="101"/>
      <c r="BM9" s="136"/>
      <c r="BN9" s="136"/>
      <c r="BO9" s="137"/>
      <c r="BP9" s="101"/>
      <c r="BQ9" s="101"/>
      <c r="BR9" s="140"/>
      <c r="BS9" s="136"/>
      <c r="BT9" s="136"/>
      <c r="BU9" s="136"/>
      <c r="BV9" s="101"/>
      <c r="BW9" s="136"/>
      <c r="BX9" s="136"/>
      <c r="BY9" s="101"/>
      <c r="BZ9" s="136"/>
      <c r="CA9" s="137"/>
      <c r="CB9" s="136"/>
    </row>
    <row r="10" spans="1:106" ht="24.75" customHeight="1" x14ac:dyDescent="0.3">
      <c r="A10" s="344"/>
      <c r="B10" s="325"/>
      <c r="C10" s="325"/>
      <c r="D10" s="325"/>
      <c r="E10" s="341"/>
      <c r="F10" s="325"/>
      <c r="G10" s="341"/>
      <c r="H10" s="341"/>
      <c r="I10" s="341"/>
      <c r="J10" s="342"/>
      <c r="K10" s="343"/>
      <c r="L10" s="346"/>
      <c r="M10" s="349"/>
      <c r="N10" s="352"/>
      <c r="O10" s="352"/>
      <c r="P10" s="352"/>
      <c r="Q10" s="345"/>
      <c r="R10" s="137">
        <v>6</v>
      </c>
      <c r="S10" s="97"/>
      <c r="T10" s="138" t="str">
        <f t="shared" si="0"/>
        <v/>
      </c>
      <c r="U10" s="150"/>
      <c r="V10" s="150"/>
      <c r="W10" s="150"/>
      <c r="X10" s="150"/>
      <c r="Y10" s="98"/>
      <c r="Z10" s="98"/>
      <c r="AA10" s="99" t="str">
        <f t="shared" si="1"/>
        <v/>
      </c>
      <c r="AB10" s="98"/>
      <c r="AC10" s="98"/>
      <c r="AD10" s="98"/>
      <c r="AE10" s="166" t="str">
        <f>IFERROR(IF(AND(T9="Probabilidad",T10="Probabilidad"),(AG9-(+AG9*AA10)),IF(AND(T9="Impacto",T10="Probabilidad"),(AG8-(+AG8*AA10)),IF(T10="Impacto",AG9,""))),"")</f>
        <v/>
      </c>
      <c r="AF10" s="135" t="str">
        <f t="shared" si="4"/>
        <v/>
      </c>
      <c r="AG10" s="99" t="str">
        <f t="shared" si="2"/>
        <v/>
      </c>
      <c r="AH10" s="135" t="str">
        <f t="shared" si="5"/>
        <v/>
      </c>
      <c r="AI10" s="99" t="str">
        <f>IFERROR(IF(AND(T9="Impacto",T10="Impacto"),(AI9-(+AI9*AA10)),IF(AND(T9="Probabilidad",T10="Impacto"),(AI8-(+AI8*AA10)),IF(T10="Probabilidad",AI9,""))),"")</f>
        <v/>
      </c>
      <c r="AJ10" s="100" t="str">
        <f t="shared" si="3"/>
        <v/>
      </c>
      <c r="AK10" s="371"/>
      <c r="AL10" s="136"/>
      <c r="AM10" s="137"/>
      <c r="AN10" s="101"/>
      <c r="AO10" s="101"/>
      <c r="AP10" s="136"/>
      <c r="AQ10" s="101"/>
      <c r="AR10" s="136"/>
      <c r="AS10" s="101"/>
      <c r="AT10" s="136"/>
      <c r="AU10" s="101"/>
      <c r="AV10" s="136"/>
      <c r="AW10" s="137"/>
      <c r="AX10" s="136"/>
      <c r="AY10" s="136"/>
      <c r="AZ10" s="137"/>
      <c r="BA10" s="101"/>
      <c r="BB10" s="101"/>
      <c r="BC10" s="136"/>
      <c r="BD10" s="136"/>
      <c r="BE10" s="137"/>
      <c r="BF10" s="101"/>
      <c r="BG10" s="101"/>
      <c r="BH10" s="136"/>
      <c r="BI10" s="136"/>
      <c r="BJ10" s="137"/>
      <c r="BK10" s="101"/>
      <c r="BL10" s="101"/>
      <c r="BM10" s="136"/>
      <c r="BN10" s="136"/>
      <c r="BO10" s="137"/>
      <c r="BP10" s="101"/>
      <c r="BQ10" s="101"/>
      <c r="BR10" s="140"/>
      <c r="BS10" s="136"/>
      <c r="BT10" s="136"/>
      <c r="BU10" s="136"/>
      <c r="BV10" s="101"/>
      <c r="BW10" s="136"/>
      <c r="BX10" s="136"/>
      <c r="BY10" s="101"/>
      <c r="BZ10" s="136"/>
      <c r="CA10" s="137"/>
      <c r="CB10" s="136"/>
    </row>
    <row r="11" spans="1:106" ht="99" x14ac:dyDescent="0.3">
      <c r="A11" s="344">
        <v>2</v>
      </c>
      <c r="B11" s="325" t="s">
        <v>515</v>
      </c>
      <c r="C11" s="325" t="s">
        <v>516</v>
      </c>
      <c r="D11" s="325" t="s">
        <v>484</v>
      </c>
      <c r="E11" s="362" t="s">
        <v>513</v>
      </c>
      <c r="F11" s="325" t="s">
        <v>423</v>
      </c>
      <c r="G11" s="362" t="s">
        <v>511</v>
      </c>
      <c r="H11" s="358" t="s">
        <v>514</v>
      </c>
      <c r="I11" s="358" t="s">
        <v>434</v>
      </c>
      <c r="J11" s="361" t="s">
        <v>500</v>
      </c>
      <c r="K11" s="343" t="str">
        <f>IF(J11&lt;=0,"",IF(J11&lt;=2,"Muy Baja",IF(J11&lt;=24,"Baja",IF(J11&lt;=500,"Media",IF(J11&lt;=5000,"Alta","Muy Alta")))))</f>
        <v>Muy Alta</v>
      </c>
      <c r="L11" s="346">
        <f>IF(K11="","",IF(K11="Muy Baja",0.2,IF(K11="Baja",0.4,IF(K11="Media",0.6,IF(K11="Alta",0.8,IF(K11="Muy Alta",1,))))))</f>
        <v>1</v>
      </c>
      <c r="M11" s="347" t="s">
        <v>241</v>
      </c>
      <c r="N11" s="350" t="str">
        <f ca="1">IF(NOT(ISERROR(MATCH(M11,'Tabla Impacto'!$B$221:$B$223,0))),'Tabla Impacto'!$F$223&amp;"Por favor no seleccionar los criterios de impacto(Afectación Económica o presupuestal y Pérdida Reputacional)",M11)</f>
        <v xml:space="preserve">     El riesgo afecta la imagen de la entidad internamente, de conocimiento general, nivel interno, de junta dircetiva y accionistas y/o de provedores</v>
      </c>
      <c r="O11" s="353" t="str">
        <f ca="1">IF(OR(N11='Tabla Impacto'!$C$11,N11='Tabla Impacto'!$D$11),"Leve",IF(OR(N11='Tabla Impacto'!$C$12,N11='Tabla Impacto'!$D$12),"Menor",IF(OR(N11='Tabla Impacto'!$C$13,N11='Tabla Impacto'!$D$13),"Moderado",IF(OR(N11='Tabla Impacto'!$C$14,N11='Tabla Impacto'!$D$14),"Mayor",IF(OR(N11='Tabla Impacto'!$C$15,N11='Tabla Impacto'!$D$15),"Catastrófico","")))))</f>
        <v>Menor</v>
      </c>
      <c r="P11" s="346">
        <f ca="1">IF(O11="","",IF(O11="Leve",0.2,IF(O11="Menor",0.4,IF(O11="Moderado",0.6,IF(O11="Mayor",0.8,IF(O11="Catastrófico",1,))))))</f>
        <v>0.4</v>
      </c>
      <c r="Q11" s="345" t="str">
        <f t="shared" ref="Q11" ca="1" si="6">IF(OR(AND(K11="Muy Baja",O11="Leve"),AND(K11="Muy Baja",O11="Menor"),AND(K11="Baja",O11="Leve")),"Bajo",IF(OR(AND(K11="Muy baja",O11="Moderado"),AND(K11="Baja",O11="Menor"),AND(K11="Baja",O11="Moderado"),AND(K11="Media",O11="Leve"),AND(K11="Media",O11="Menor"),AND(K11="Media",O11="Moderado"),AND(K11="Alta",O11="Leve"),AND(K11="Alta",O11="Menor")),"Moderado",IF(OR(AND(K11="Muy Baja",O11="Mayor"),AND(K11="Baja",O11="Mayor"),AND(K11="Media",O11="Mayor"),AND(K11="Alta",O11="Moderado"),AND(K11="Alta",O11="Mayor"),AND(K11="Muy Alta",O11="Leve"),AND(K11="Muy Alta",O11="Menor"),AND(K11="Muy Alta",O11="Moderado"),AND(K11="Muy Alta",O11="Mayor")),"Alto",IF(OR(AND(K11="Muy Baja",O11="Catastrófico"),AND(K11="Baja",O11="Catastrófico"),AND(K11="Media",O11="Catastrófico"),AND(K11="Alta",O11="Catastrófico"),AND(K11="Muy Alta",O11="Catastrófico")),"Extremo",""))))</f>
        <v>Alto</v>
      </c>
      <c r="R11" s="137">
        <v>1</v>
      </c>
      <c r="S11" s="97" t="s">
        <v>519</v>
      </c>
      <c r="T11" s="138" t="str">
        <f t="shared" si="0"/>
        <v>Probabilidad</v>
      </c>
      <c r="U11" s="198" t="s">
        <v>441</v>
      </c>
      <c r="V11" s="198" t="s">
        <v>441</v>
      </c>
      <c r="W11" s="198" t="s">
        <v>441</v>
      </c>
      <c r="X11" s="198" t="s">
        <v>441</v>
      </c>
      <c r="Y11" s="199" t="s">
        <v>260</v>
      </c>
      <c r="Z11" s="199" t="s">
        <v>268</v>
      </c>
      <c r="AA11" s="99" t="str">
        <f t="shared" si="1"/>
        <v>40%</v>
      </c>
      <c r="AB11" s="199" t="s">
        <v>271</v>
      </c>
      <c r="AC11" s="199" t="s">
        <v>278</v>
      </c>
      <c r="AD11" s="199" t="s">
        <v>443</v>
      </c>
      <c r="AE11" s="167">
        <f>IFERROR(IF(T11="Probabilidad",(L11-(+L11*AA11)),IF(T11="Impacto",L11,"")),"")</f>
        <v>0.6</v>
      </c>
      <c r="AF11" s="135" t="str">
        <f>IFERROR(IF(AE11="","",IF(AE11&lt;=0.2,"Muy Baja",IF(AE11&lt;=0.4,"Baja",IF(AE11&lt;=0.6,"Media",IF(AE11&lt;=0.8,"Alta","Muy Alta"))))),"")</f>
        <v>Media</v>
      </c>
      <c r="AG11" s="99">
        <f t="shared" si="2"/>
        <v>0.6</v>
      </c>
      <c r="AH11" s="135" t="str">
        <f ca="1">IFERROR(IF(AI11="","",IF(AI11&lt;=0.2,"Leve",IF(AI11&lt;=0.4,"Menor",IF(AI11&lt;=0.6,"Moderado",IF(AI11&lt;=0.8,"Mayor","Catastrófico"))))),"")</f>
        <v>Menor</v>
      </c>
      <c r="AI11" s="99">
        <f ca="1">IFERROR(IF(T11="Impacto",(P11-(+P11*AA11)),IF(T11="Probabilidad",P11,"")),"")</f>
        <v>0.4</v>
      </c>
      <c r="AJ11" s="100" t="str">
        <f t="shared" ca="1" si="3"/>
        <v>Moderado</v>
      </c>
      <c r="AK11" s="380" t="s">
        <v>426</v>
      </c>
      <c r="AL11" s="136" t="s">
        <v>518</v>
      </c>
      <c r="AM11" s="254" t="s">
        <v>504</v>
      </c>
      <c r="AN11" s="269">
        <v>44926</v>
      </c>
      <c r="AO11" s="201"/>
      <c r="AP11" s="200"/>
      <c r="AQ11" s="201"/>
      <c r="AR11" s="200"/>
      <c r="AS11" s="201"/>
      <c r="AT11" s="200"/>
      <c r="AU11" s="201"/>
      <c r="AV11" s="200"/>
      <c r="AW11" s="198"/>
      <c r="AX11" s="200"/>
      <c r="AY11" s="200"/>
      <c r="AZ11" s="198"/>
      <c r="BA11" s="201"/>
      <c r="BB11" s="201"/>
      <c r="BC11" s="200"/>
      <c r="BD11" s="200"/>
      <c r="BE11" s="198"/>
      <c r="BF11" s="201"/>
      <c r="BG11" s="201"/>
      <c r="BH11" s="200"/>
      <c r="BI11" s="200"/>
      <c r="BJ11" s="198"/>
      <c r="BK11" s="201"/>
      <c r="BL11" s="201"/>
      <c r="BM11" s="200"/>
      <c r="BN11" s="200"/>
      <c r="BO11" s="198"/>
      <c r="BP11" s="201"/>
      <c r="BQ11" s="201"/>
      <c r="BR11" s="201"/>
      <c r="BS11" s="200"/>
      <c r="BT11" s="200"/>
      <c r="BU11" s="200"/>
      <c r="BV11" s="201"/>
      <c r="BW11" s="200"/>
      <c r="BX11" s="200"/>
      <c r="BY11" s="201"/>
      <c r="BZ11" s="200"/>
      <c r="CA11" s="198"/>
      <c r="CB11" s="200"/>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row>
    <row r="12" spans="1:106" ht="49.5" customHeight="1" x14ac:dyDescent="0.3">
      <c r="A12" s="344"/>
      <c r="B12" s="325"/>
      <c r="C12" s="325"/>
      <c r="D12" s="325"/>
      <c r="E12" s="363"/>
      <c r="F12" s="325"/>
      <c r="G12" s="363"/>
      <c r="H12" s="359"/>
      <c r="I12" s="359"/>
      <c r="J12" s="361"/>
      <c r="K12" s="343"/>
      <c r="L12" s="346"/>
      <c r="M12" s="348"/>
      <c r="N12" s="351"/>
      <c r="O12" s="351"/>
      <c r="P12" s="346"/>
      <c r="Q12" s="345"/>
      <c r="R12" s="137">
        <v>2</v>
      </c>
      <c r="S12" s="97"/>
      <c r="T12" s="138" t="str">
        <f t="shared" si="0"/>
        <v/>
      </c>
      <c r="U12" s="150"/>
      <c r="V12" s="150"/>
      <c r="W12" s="150"/>
      <c r="X12" s="150"/>
      <c r="Y12" s="98"/>
      <c r="Z12" s="98"/>
      <c r="AA12" s="99" t="str">
        <f t="shared" si="1"/>
        <v/>
      </c>
      <c r="AB12" s="98"/>
      <c r="AC12" s="98"/>
      <c r="AD12" s="98"/>
      <c r="AE12" s="167" t="str">
        <f>IFERROR(IF(AND(T11="Probabilidad",T12="Probabilidad"),(AG11-(+AG11*AA12)),IF(T12="Probabilidad",(L11-(+L11*AA12)),IF(T12="Impacto",AG11,""))),"")</f>
        <v/>
      </c>
      <c r="AF12" s="135" t="str">
        <f t="shared" si="4"/>
        <v/>
      </c>
      <c r="AG12" s="99" t="str">
        <f t="shared" si="2"/>
        <v/>
      </c>
      <c r="AH12" s="135" t="str">
        <f t="shared" si="5"/>
        <v/>
      </c>
      <c r="AI12" s="99" t="str">
        <f>IFERROR(IF(AND(T11="Impacto",T12="Impacto"),(AI5-(+AI5*AA12)),IF(T12="Impacto",($P$11-(+$P$11*AA12)),IF(T12="Probabilidad",AI5,""))),"")</f>
        <v/>
      </c>
      <c r="AJ12" s="100" t="str">
        <f t="shared" si="3"/>
        <v/>
      </c>
      <c r="AK12" s="367"/>
      <c r="AL12" s="263"/>
      <c r="AM12" s="264"/>
      <c r="AN12" s="262"/>
      <c r="AO12" s="101"/>
      <c r="AP12" s="136"/>
      <c r="AQ12" s="101"/>
      <c r="AR12" s="136"/>
      <c r="AS12" s="101"/>
      <c r="AT12" s="136"/>
      <c r="AU12" s="101"/>
      <c r="AV12" s="136"/>
      <c r="AW12" s="137"/>
      <c r="AX12" s="136"/>
      <c r="AY12" s="136"/>
      <c r="AZ12" s="137"/>
      <c r="BA12" s="101"/>
      <c r="BB12" s="101"/>
      <c r="BC12" s="136"/>
      <c r="BD12" s="136"/>
      <c r="BE12" s="137"/>
      <c r="BF12" s="101"/>
      <c r="BG12" s="101"/>
      <c r="BH12" s="136"/>
      <c r="BI12" s="136"/>
      <c r="BJ12" s="137"/>
      <c r="BK12" s="101"/>
      <c r="BL12" s="101"/>
      <c r="BM12" s="136"/>
      <c r="BN12" s="136"/>
      <c r="BO12" s="137"/>
      <c r="BP12" s="101"/>
      <c r="BQ12" s="101"/>
      <c r="BR12" s="140"/>
      <c r="BS12" s="136"/>
      <c r="BT12" s="136"/>
      <c r="BU12" s="136"/>
      <c r="BV12" s="101"/>
      <c r="BW12" s="136"/>
      <c r="BX12" s="136"/>
      <c r="BY12" s="101"/>
      <c r="BZ12" s="136"/>
      <c r="CA12" s="137"/>
      <c r="CB12" s="136"/>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row>
    <row r="13" spans="1:106" ht="115.5" customHeight="1" x14ac:dyDescent="0.3">
      <c r="A13" s="344"/>
      <c r="B13" s="325"/>
      <c r="C13" s="325"/>
      <c r="D13" s="325"/>
      <c r="E13" s="363"/>
      <c r="F13" s="325"/>
      <c r="G13" s="363"/>
      <c r="H13" s="359"/>
      <c r="I13" s="359"/>
      <c r="J13" s="361"/>
      <c r="K13" s="343"/>
      <c r="L13" s="346"/>
      <c r="M13" s="348"/>
      <c r="N13" s="351"/>
      <c r="O13" s="351"/>
      <c r="P13" s="346"/>
      <c r="Q13" s="345"/>
      <c r="R13" s="137">
        <v>3</v>
      </c>
      <c r="S13" s="97"/>
      <c r="T13" s="138" t="str">
        <f t="shared" si="0"/>
        <v/>
      </c>
      <c r="U13" s="150"/>
      <c r="V13" s="150"/>
      <c r="W13" s="150"/>
      <c r="X13" s="150"/>
      <c r="Y13" s="98"/>
      <c r="Z13" s="98"/>
      <c r="AA13" s="99" t="str">
        <f t="shared" si="1"/>
        <v/>
      </c>
      <c r="AB13" s="98"/>
      <c r="AC13" s="98"/>
      <c r="AD13" s="98"/>
      <c r="AE13" s="167" t="str">
        <f>IFERROR(IF(AND(T12="Probabilidad",T13="Probabilidad"),(AG12-(+AG12*AA13)),IF(AND(T12="Impacto",T13="Probabilidad"),(AG11-(+AG11*AA13)),IF(T13="Impacto",AG12,""))),"")</f>
        <v/>
      </c>
      <c r="AF13" s="135" t="str">
        <f t="shared" si="4"/>
        <v/>
      </c>
      <c r="AG13" s="99" t="str">
        <f t="shared" si="2"/>
        <v/>
      </c>
      <c r="AH13" s="135" t="str">
        <f t="shared" si="5"/>
        <v/>
      </c>
      <c r="AI13" s="99" t="str">
        <f>IFERROR(IF(AND(T12="Impacto",T13="Impacto"),(AI12-(+AI12*AA13)),IF(AND(T12="Probabilidad",T13="Impacto"),(AI11-(+AI11*AA13)),IF(T13="Probabilidad",AI12,""))),"")</f>
        <v/>
      </c>
      <c r="AJ13" s="100" t="str">
        <f t="shared" si="3"/>
        <v/>
      </c>
      <c r="AK13" s="367"/>
      <c r="AL13" s="252"/>
      <c r="AM13" s="136"/>
      <c r="AN13" s="261"/>
      <c r="AO13" s="101"/>
      <c r="AP13" s="136"/>
      <c r="AQ13" s="101"/>
      <c r="AR13" s="136"/>
      <c r="AS13" s="101"/>
      <c r="AT13" s="136"/>
      <c r="AU13" s="101"/>
      <c r="AV13" s="136"/>
      <c r="AW13" s="137"/>
      <c r="AX13" s="136"/>
      <c r="AY13" s="136"/>
      <c r="AZ13" s="137"/>
      <c r="BA13" s="101"/>
      <c r="BB13" s="101"/>
      <c r="BC13" s="136"/>
      <c r="BD13" s="136"/>
      <c r="BE13" s="137"/>
      <c r="BF13" s="101"/>
      <c r="BG13" s="101"/>
      <c r="BH13" s="136"/>
      <c r="BI13" s="136"/>
      <c r="BJ13" s="137"/>
      <c r="BK13" s="101"/>
      <c r="BL13" s="101"/>
      <c r="BM13" s="136"/>
      <c r="BN13" s="136"/>
      <c r="BO13" s="137"/>
      <c r="BP13" s="101"/>
      <c r="BQ13" s="101"/>
      <c r="BR13" s="140"/>
      <c r="BS13" s="136"/>
      <c r="BT13" s="136"/>
      <c r="BU13" s="136"/>
      <c r="BV13" s="101"/>
      <c r="BW13" s="136"/>
      <c r="BX13" s="136"/>
      <c r="BY13" s="101"/>
      <c r="BZ13" s="136"/>
      <c r="CA13" s="137"/>
      <c r="CB13" s="136"/>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row>
    <row r="14" spans="1:106" ht="16.5" customHeight="1" x14ac:dyDescent="0.3">
      <c r="A14" s="344"/>
      <c r="B14" s="325"/>
      <c r="C14" s="325"/>
      <c r="D14" s="325"/>
      <c r="E14" s="363"/>
      <c r="F14" s="325"/>
      <c r="G14" s="363"/>
      <c r="H14" s="359"/>
      <c r="I14" s="359"/>
      <c r="J14" s="361"/>
      <c r="K14" s="343"/>
      <c r="L14" s="346"/>
      <c r="M14" s="348"/>
      <c r="N14" s="351"/>
      <c r="O14" s="351"/>
      <c r="P14" s="346"/>
      <c r="Q14" s="345"/>
      <c r="R14" s="137">
        <v>4</v>
      </c>
      <c r="S14" s="257"/>
      <c r="T14" s="138" t="str">
        <f t="shared" si="0"/>
        <v/>
      </c>
      <c r="U14" s="150"/>
      <c r="V14" s="150"/>
      <c r="W14" s="150"/>
      <c r="X14" s="150"/>
      <c r="Y14" s="98"/>
      <c r="Z14" s="98"/>
      <c r="AA14" s="99" t="str">
        <f t="shared" si="1"/>
        <v/>
      </c>
      <c r="AB14" s="98"/>
      <c r="AC14" s="98"/>
      <c r="AD14" s="98"/>
      <c r="AE14" s="167" t="str">
        <f>IFERROR(IF(AND(T13="Probabilidad",T14="Probabilidad"),(AG13-(+AG13*AA14)),IF(AND(T13="Impacto",T14="Probabilidad"),(AG12-(+AG12*AA14)),IF(T14="Impacto",AG13,""))),"")</f>
        <v/>
      </c>
      <c r="AF14" s="135" t="str">
        <f t="shared" si="4"/>
        <v/>
      </c>
      <c r="AG14" s="99" t="str">
        <f t="shared" si="2"/>
        <v/>
      </c>
      <c r="AH14" s="135" t="str">
        <f t="shared" si="5"/>
        <v/>
      </c>
      <c r="AI14" s="99" t="str">
        <f>IFERROR(IF(AND(T13="Impacto",T14="Impacto"),(AI13-(+AI13*AA14)),IF(AND(T13="Probabilidad",T14="Impacto"),(AI12-(+AI12*AA14)),IF(T14="Probabilidad",AI13,""))),"")</f>
        <v/>
      </c>
      <c r="AJ14" s="100" t="str">
        <f t="shared" si="3"/>
        <v/>
      </c>
      <c r="AK14" s="367"/>
      <c r="AL14" s="136"/>
      <c r="AM14" s="137"/>
      <c r="AN14" s="101"/>
      <c r="AO14" s="101"/>
      <c r="AP14" s="136"/>
      <c r="AQ14" s="101"/>
      <c r="AR14" s="136"/>
      <c r="AS14" s="101"/>
      <c r="AT14" s="136"/>
      <c r="AU14" s="101"/>
      <c r="AV14" s="136"/>
      <c r="AW14" s="137"/>
      <c r="AX14" s="136"/>
      <c r="AY14" s="136"/>
      <c r="AZ14" s="137"/>
      <c r="BA14" s="101"/>
      <c r="BB14" s="101"/>
      <c r="BC14" s="136"/>
      <c r="BD14" s="136"/>
      <c r="BE14" s="137"/>
      <c r="BF14" s="101"/>
      <c r="BG14" s="101"/>
      <c r="BH14" s="136"/>
      <c r="BI14" s="136"/>
      <c r="BJ14" s="137"/>
      <c r="BK14" s="101"/>
      <c r="BL14" s="101"/>
      <c r="BM14" s="136"/>
      <c r="BN14" s="136"/>
      <c r="BO14" s="137"/>
      <c r="BP14" s="101"/>
      <c r="BQ14" s="101"/>
      <c r="BR14" s="140"/>
      <c r="BS14" s="136"/>
      <c r="BT14" s="136"/>
      <c r="BU14" s="136"/>
      <c r="BV14" s="101"/>
      <c r="BW14" s="136"/>
      <c r="BX14" s="136"/>
      <c r="BY14" s="101"/>
      <c r="BZ14" s="136"/>
      <c r="CA14" s="137"/>
      <c r="CB14" s="136"/>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row>
    <row r="15" spans="1:106" ht="16.5" customHeight="1" x14ac:dyDescent="0.3">
      <c r="A15" s="344"/>
      <c r="B15" s="325"/>
      <c r="C15" s="325"/>
      <c r="D15" s="325"/>
      <c r="E15" s="363"/>
      <c r="F15" s="325"/>
      <c r="G15" s="363"/>
      <c r="H15" s="359"/>
      <c r="I15" s="359"/>
      <c r="J15" s="361"/>
      <c r="K15" s="343"/>
      <c r="L15" s="346"/>
      <c r="M15" s="348"/>
      <c r="N15" s="351"/>
      <c r="O15" s="351"/>
      <c r="P15" s="346"/>
      <c r="Q15" s="345"/>
      <c r="R15" s="137">
        <v>5</v>
      </c>
      <c r="S15" s="97"/>
      <c r="T15" s="138" t="str">
        <f t="shared" si="0"/>
        <v/>
      </c>
      <c r="U15" s="150"/>
      <c r="V15" s="150"/>
      <c r="W15" s="150"/>
      <c r="X15" s="150"/>
      <c r="Y15" s="98"/>
      <c r="Z15" s="98"/>
      <c r="AA15" s="99" t="str">
        <f t="shared" si="1"/>
        <v/>
      </c>
      <c r="AB15" s="98"/>
      <c r="AC15" s="98"/>
      <c r="AD15" s="98"/>
      <c r="AE15" s="167" t="str">
        <f>IFERROR(IF(AND(T14="Probabilidad",T15="Probabilidad"),(AG14-(+AG14*AA15)),IF(AND(T14="Impacto",T15="Probabilidad"),(AG13-(+AG13*AA15)),IF(T15="Impacto",AG14,""))),"")</f>
        <v/>
      </c>
      <c r="AF15" s="135" t="str">
        <f t="shared" si="4"/>
        <v/>
      </c>
      <c r="AG15" s="99" t="str">
        <f t="shared" si="2"/>
        <v/>
      </c>
      <c r="AH15" s="135" t="str">
        <f t="shared" si="5"/>
        <v/>
      </c>
      <c r="AI15" s="99" t="str">
        <f>IFERROR(IF(AND(T14="Impacto",T15="Impacto"),(AI14-(+AI14*AA15)),IF(AND(T14="Probabilidad",T15="Impacto"),(AI13-(+AI13*AA15)),IF(T15="Probabilidad",AI14,""))),"")</f>
        <v/>
      </c>
      <c r="AJ15" s="100" t="str">
        <f t="shared" si="3"/>
        <v/>
      </c>
      <c r="AK15" s="367"/>
      <c r="AL15" s="136"/>
      <c r="AM15" s="137"/>
      <c r="AN15" s="101"/>
      <c r="AO15" s="101"/>
      <c r="AP15" s="136"/>
      <c r="AQ15" s="101"/>
      <c r="AR15" s="136"/>
      <c r="AS15" s="101"/>
      <c r="AT15" s="136"/>
      <c r="AU15" s="101"/>
      <c r="AV15" s="136"/>
      <c r="AW15" s="137"/>
      <c r="AX15" s="136"/>
      <c r="AY15" s="136"/>
      <c r="AZ15" s="137"/>
      <c r="BA15" s="101"/>
      <c r="BB15" s="101"/>
      <c r="BC15" s="136"/>
      <c r="BD15" s="136"/>
      <c r="BE15" s="137"/>
      <c r="BF15" s="101"/>
      <c r="BG15" s="101"/>
      <c r="BH15" s="136"/>
      <c r="BI15" s="136"/>
      <c r="BJ15" s="137"/>
      <c r="BK15" s="101"/>
      <c r="BL15" s="101"/>
      <c r="BM15" s="136"/>
      <c r="BN15" s="136"/>
      <c r="BO15" s="137"/>
      <c r="BP15" s="101"/>
      <c r="BQ15" s="101"/>
      <c r="BR15" s="140"/>
      <c r="BS15" s="136"/>
      <c r="BT15" s="136"/>
      <c r="BU15" s="136"/>
      <c r="BV15" s="101"/>
      <c r="BW15" s="136"/>
      <c r="BX15" s="136"/>
      <c r="BY15" s="101"/>
      <c r="BZ15" s="136"/>
      <c r="CA15" s="137"/>
      <c r="CB15" s="136"/>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row>
    <row r="16" spans="1:106" ht="16.5" customHeight="1" x14ac:dyDescent="0.3">
      <c r="A16" s="344"/>
      <c r="B16" s="325"/>
      <c r="C16" s="325"/>
      <c r="D16" s="325"/>
      <c r="E16" s="364"/>
      <c r="F16" s="325"/>
      <c r="G16" s="364"/>
      <c r="H16" s="360"/>
      <c r="I16" s="360"/>
      <c r="J16" s="361"/>
      <c r="K16" s="343"/>
      <c r="L16" s="346"/>
      <c r="M16" s="349"/>
      <c r="N16" s="352"/>
      <c r="O16" s="352"/>
      <c r="P16" s="346"/>
      <c r="Q16" s="345"/>
      <c r="R16" s="137">
        <v>6</v>
      </c>
      <c r="S16" s="97"/>
      <c r="T16" s="138" t="str">
        <f t="shared" si="0"/>
        <v/>
      </c>
      <c r="U16" s="150"/>
      <c r="V16" s="150"/>
      <c r="W16" s="150"/>
      <c r="X16" s="150"/>
      <c r="Y16" s="98"/>
      <c r="Z16" s="98"/>
      <c r="AA16" s="99" t="str">
        <f t="shared" si="1"/>
        <v/>
      </c>
      <c r="AB16" s="98"/>
      <c r="AC16" s="98"/>
      <c r="AD16" s="98"/>
      <c r="AE16" s="167" t="str">
        <f>IFERROR(IF(AND(T15="Probabilidad",T16="Probabilidad"),(AG15-(+AG15*AA16)),IF(AND(T15="Impacto",T16="Probabilidad"),(AG14-(+AG14*AA16)),IF(T16="Impacto",AG15,""))),"")</f>
        <v/>
      </c>
      <c r="AF16" s="135" t="str">
        <f t="shared" si="4"/>
        <v/>
      </c>
      <c r="AG16" s="99" t="str">
        <f t="shared" si="2"/>
        <v/>
      </c>
      <c r="AH16" s="135" t="str">
        <f t="shared" si="5"/>
        <v/>
      </c>
      <c r="AI16" s="99" t="str">
        <f>IFERROR(IF(AND(T15="Impacto",T16="Impacto"),(AI15-(+AI15*AA16)),IF(AND(T15="Probabilidad",T16="Impacto"),(AI14-(+AI14*AA16)),IF(T16="Probabilidad",AI15,""))),"")</f>
        <v/>
      </c>
      <c r="AJ16" s="100" t="str">
        <f t="shared" si="3"/>
        <v/>
      </c>
      <c r="AK16" s="368"/>
      <c r="AL16" s="136"/>
      <c r="AM16" s="137"/>
      <c r="AN16" s="101"/>
      <c r="AO16" s="101"/>
      <c r="AP16" s="136"/>
      <c r="AQ16" s="101"/>
      <c r="AR16" s="136"/>
      <c r="AS16" s="101"/>
      <c r="AT16" s="136"/>
      <c r="AU16" s="101"/>
      <c r="AV16" s="136"/>
      <c r="AW16" s="137"/>
      <c r="AX16" s="136"/>
      <c r="AY16" s="136"/>
      <c r="AZ16" s="137"/>
      <c r="BA16" s="101"/>
      <c r="BB16" s="101"/>
      <c r="BC16" s="136"/>
      <c r="BD16" s="136"/>
      <c r="BE16" s="137"/>
      <c r="BF16" s="101"/>
      <c r="BG16" s="101"/>
      <c r="BH16" s="136"/>
      <c r="BI16" s="136"/>
      <c r="BJ16" s="137"/>
      <c r="BK16" s="101"/>
      <c r="BL16" s="101"/>
      <c r="BM16" s="136"/>
      <c r="BN16" s="136"/>
      <c r="BO16" s="137"/>
      <c r="BP16" s="101"/>
      <c r="BQ16" s="101"/>
      <c r="BR16" s="140"/>
      <c r="BS16" s="136"/>
      <c r="BT16" s="136"/>
      <c r="BU16" s="136"/>
      <c r="BV16" s="101"/>
      <c r="BW16" s="136"/>
      <c r="BX16" s="136"/>
      <c r="BY16" s="101"/>
      <c r="BZ16" s="136"/>
      <c r="CA16" s="137"/>
      <c r="CB16" s="136"/>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row>
    <row r="17" spans="1:106" ht="27" customHeight="1" x14ac:dyDescent="0.3">
      <c r="A17" s="344">
        <v>3</v>
      </c>
      <c r="B17" s="325"/>
      <c r="C17" s="325"/>
      <c r="D17" s="325"/>
      <c r="E17" s="365"/>
      <c r="F17" s="325"/>
      <c r="G17" s="325"/>
      <c r="H17" s="325"/>
      <c r="I17" s="325"/>
      <c r="J17" s="344"/>
      <c r="K17" s="343" t="str">
        <f>IF(J17&lt;=0,"",IF(J17&lt;=2,"Muy Baja",IF(J17&lt;=24,"Baja",IF(J17&lt;=500,"Media",IF(J17&lt;=5000,"Alta","Muy Alta")))))</f>
        <v/>
      </c>
      <c r="L17" s="346" t="str">
        <f>IF(K17="","",IF(K17="Muy Baja",0.2,IF(K17="Baja",0.4,IF(K17="Media",0.6,IF(K17="Alta",0.8,IF(K17="Muy Alta",1,))))))</f>
        <v/>
      </c>
      <c r="M17" s="366"/>
      <c r="N17" s="350">
        <f ca="1">IF(NOT(ISERROR(MATCH(M17,'Tabla Impacto'!$B$221:$B$223,0))),'Tabla Impacto'!$F$223&amp;"Por favor no seleccionar los criterios de impacto(Afectación Económica o presupuestal y Pérdida Reputacional)",M17)</f>
        <v>0</v>
      </c>
      <c r="O17" s="353" t="str">
        <f ca="1">IF(OR(N17='Tabla Impacto'!$C$11,N17='Tabla Impacto'!$D$11),"Leve",IF(OR(N17='Tabla Impacto'!$C$12,N17='Tabla Impacto'!$D$12),"Menor",IF(OR(N17='Tabla Impacto'!$C$13,N17='Tabla Impacto'!$D$13),"Moderado",IF(OR(N17='Tabla Impacto'!$C$14,N17='Tabla Impacto'!$D$14),"Mayor",IF(OR(N17='Tabla Impacto'!$C$15,N17='Tabla Impacto'!$D$15),"Catastrófico","")))))</f>
        <v/>
      </c>
      <c r="P17" s="346" t="str">
        <f ca="1">IF(O17="","",IF(O17="Leve",0.2,IF(O17="Menor",0.4,IF(O17="Moderado",0.6,IF(O17="Mayor",0.8,IF(O17="Catastrófico",1,))))))</f>
        <v/>
      </c>
      <c r="Q17" s="345" t="str">
        <f t="shared" ref="Q17" ca="1" si="7">IF(OR(AND(K17="Muy Baja",O17="Leve"),AND(K17="Muy Baja",O17="Menor"),AND(K17="Baja",O17="Leve")),"Bajo",IF(OR(AND(K17="Muy baja",O17="Moderado"),AND(K17="Baja",O17="Menor"),AND(K17="Baja",O17="Moderado"),AND(K17="Media",O17="Leve"),AND(K17="Media",O17="Menor"),AND(K17="Media",O17="Moderado"),AND(K17="Alta",O17="Leve"),AND(K17="Alta",O17="Menor")),"Moderado",IF(OR(AND(K17="Muy Baja",O17="Mayor"),AND(K17="Baja",O17="Mayor"),AND(K17="Media",O17="Mayor"),AND(K17="Alta",O17="Moderado"),AND(K17="Alta",O17="Mayor"),AND(K17="Muy Alta",O17="Leve"),AND(K17="Muy Alta",O17="Menor"),AND(K17="Muy Alta",O17="Moderado"),AND(K17="Muy Alta",O17="Mayor")),"Alto",IF(OR(AND(K17="Muy Baja",O17="Catastrófico"),AND(K17="Baja",O17="Catastrófico"),AND(K17="Media",O17="Catastrófico"),AND(K17="Alta",O17="Catastrófico"),AND(K17="Muy Alta",O17="Catastrófico")),"Extremo",""))))</f>
        <v/>
      </c>
      <c r="R17" s="137">
        <v>1</v>
      </c>
      <c r="S17" s="97"/>
      <c r="T17" s="138" t="str">
        <f t="shared" si="0"/>
        <v/>
      </c>
      <c r="U17" s="150"/>
      <c r="V17" s="150"/>
      <c r="W17" s="150"/>
      <c r="X17" s="150"/>
      <c r="Y17" s="98"/>
      <c r="Z17" s="98"/>
      <c r="AA17" s="99" t="str">
        <f t="shared" si="1"/>
        <v/>
      </c>
      <c r="AB17" s="98"/>
      <c r="AC17" s="98"/>
      <c r="AD17" s="98"/>
      <c r="AE17" s="167" t="str">
        <f>IFERROR(IF(T17="Probabilidad",(L17-(+L17*AA17)),IF(T17="Impacto",L17,"")),"")</f>
        <v/>
      </c>
      <c r="AF17" s="135" t="str">
        <f>IFERROR(IF(AE17="","",IF(AE17&lt;=0.2,"Muy Baja",IF(AE17&lt;=0.4,"Baja",IF(AE17&lt;=0.6,"Media",IF(AE17&lt;=0.8,"Alta","Muy Alta"))))),"")</f>
        <v/>
      </c>
      <c r="AG17" s="99" t="str">
        <f t="shared" si="2"/>
        <v/>
      </c>
      <c r="AH17" s="135" t="str">
        <f>IFERROR(IF(AI17="","",IF(AI17&lt;=0.2,"Leve",IF(AI17&lt;=0.4,"Menor",IF(AI17&lt;=0.6,"Moderado",IF(AI17&lt;=0.8,"Mayor","Catastrófico"))))),"")</f>
        <v/>
      </c>
      <c r="AI17" s="99" t="str">
        <f>IFERROR(IF(T17="Impacto",(P17-(+P17*AA17)),IF(T17="Probabilidad",P17,"")),"")</f>
        <v/>
      </c>
      <c r="AJ17" s="100" t="str">
        <f t="shared" si="3"/>
        <v/>
      </c>
      <c r="AK17" s="381"/>
      <c r="AL17" s="136"/>
      <c r="AM17" s="136"/>
      <c r="AN17" s="140"/>
      <c r="AO17" s="140"/>
      <c r="AP17" s="136"/>
      <c r="AQ17" s="140"/>
      <c r="AR17" s="136"/>
      <c r="AS17" s="140"/>
      <c r="AT17" s="136"/>
      <c r="AU17" s="140"/>
      <c r="AV17" s="136"/>
      <c r="AW17" s="136"/>
      <c r="AX17" s="136"/>
      <c r="AY17" s="136"/>
      <c r="AZ17" s="136"/>
      <c r="BA17" s="140"/>
      <c r="BB17" s="140"/>
      <c r="BC17" s="136"/>
      <c r="BD17" s="136"/>
      <c r="BE17" s="136"/>
      <c r="BF17" s="140"/>
      <c r="BG17" s="140"/>
      <c r="BH17" s="136"/>
      <c r="BI17" s="136"/>
      <c r="BJ17" s="136"/>
      <c r="BK17" s="140"/>
      <c r="BL17" s="140"/>
      <c r="BM17" s="136"/>
      <c r="BN17" s="136"/>
      <c r="BO17" s="136"/>
      <c r="BP17" s="140"/>
      <c r="BQ17" s="140"/>
      <c r="BR17" s="140"/>
      <c r="BS17" s="136"/>
      <c r="BT17" s="136"/>
      <c r="BU17" s="136"/>
      <c r="BV17" s="140"/>
      <c r="BW17" s="136"/>
      <c r="BX17" s="136"/>
      <c r="BY17" s="140"/>
      <c r="BZ17" s="136"/>
      <c r="CA17" s="136"/>
      <c r="CB17" s="136"/>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row>
    <row r="18" spans="1:106" ht="16.5" customHeight="1" x14ac:dyDescent="0.3">
      <c r="A18" s="344"/>
      <c r="B18" s="325"/>
      <c r="C18" s="325"/>
      <c r="D18" s="325"/>
      <c r="E18" s="365"/>
      <c r="F18" s="325"/>
      <c r="G18" s="325"/>
      <c r="H18" s="325"/>
      <c r="I18" s="325"/>
      <c r="J18" s="344"/>
      <c r="K18" s="343"/>
      <c r="L18" s="346"/>
      <c r="M18" s="367"/>
      <c r="N18" s="351"/>
      <c r="O18" s="351"/>
      <c r="P18" s="346"/>
      <c r="Q18" s="345"/>
      <c r="R18" s="137">
        <v>2</v>
      </c>
      <c r="S18" s="97"/>
      <c r="T18" s="138" t="str">
        <f t="shared" si="0"/>
        <v/>
      </c>
      <c r="U18" s="150"/>
      <c r="V18" s="150"/>
      <c r="W18" s="150"/>
      <c r="X18" s="150"/>
      <c r="Y18" s="98"/>
      <c r="Z18" s="98"/>
      <c r="AA18" s="99" t="str">
        <f t="shared" si="1"/>
        <v/>
      </c>
      <c r="AB18" s="98"/>
      <c r="AC18" s="98"/>
      <c r="AD18" s="98"/>
      <c r="AE18" s="166" t="str">
        <f>IFERROR(IF(AND(T17="Probabilidad",T18="Probabilidad"),(AG17-(+AG17*AA18)),IF(T18="Probabilidad",(L17-(+L17*AA18)),IF(T18="Impacto",AG17,""))),"")</f>
        <v/>
      </c>
      <c r="AF18" s="135" t="str">
        <f t="shared" si="4"/>
        <v/>
      </c>
      <c r="AG18" s="99" t="str">
        <f t="shared" si="2"/>
        <v/>
      </c>
      <c r="AH18" s="135" t="str">
        <f t="shared" si="5"/>
        <v/>
      </c>
      <c r="AI18" s="99" t="str">
        <f>IFERROR(IF(AND(T17="Impacto",T18="Impacto"),(AI11-(+AI11*AA18)),IF(T18="Impacto",($P$17-(+$P$17*AA18)),IF(T18="Probabilidad",AI11,""))),"")</f>
        <v/>
      </c>
      <c r="AJ18" s="100" t="str">
        <f t="shared" si="3"/>
        <v/>
      </c>
      <c r="AK18" s="382"/>
      <c r="AL18" s="136"/>
      <c r="AM18" s="136"/>
      <c r="AN18" s="140"/>
      <c r="AO18" s="140"/>
      <c r="AP18" s="136"/>
      <c r="AQ18" s="140"/>
      <c r="AR18" s="136"/>
      <c r="AS18" s="140"/>
      <c r="AT18" s="136"/>
      <c r="AU18" s="140"/>
      <c r="AV18" s="136"/>
      <c r="AW18" s="136"/>
      <c r="AX18" s="136"/>
      <c r="AY18" s="136"/>
      <c r="AZ18" s="136"/>
      <c r="BA18" s="140"/>
      <c r="BB18" s="140"/>
      <c r="BC18" s="136"/>
      <c r="BD18" s="136"/>
      <c r="BE18" s="136"/>
      <c r="BF18" s="140"/>
      <c r="BG18" s="140"/>
      <c r="BH18" s="136"/>
      <c r="BI18" s="136"/>
      <c r="BJ18" s="136"/>
      <c r="BK18" s="140"/>
      <c r="BL18" s="140"/>
      <c r="BM18" s="136"/>
      <c r="BN18" s="136"/>
      <c r="BO18" s="136"/>
      <c r="BP18" s="140"/>
      <c r="BQ18" s="140"/>
      <c r="BR18" s="140"/>
      <c r="BS18" s="136"/>
      <c r="BT18" s="136"/>
      <c r="BU18" s="136"/>
      <c r="BV18" s="140"/>
      <c r="BW18" s="136"/>
      <c r="BX18" s="136"/>
      <c r="BY18" s="140"/>
      <c r="BZ18" s="136"/>
      <c r="CA18" s="136"/>
      <c r="CB18" s="136"/>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row>
    <row r="19" spans="1:106" ht="16.5" customHeight="1" x14ac:dyDescent="0.3">
      <c r="A19" s="344"/>
      <c r="B19" s="325"/>
      <c r="C19" s="325"/>
      <c r="D19" s="325"/>
      <c r="E19" s="365"/>
      <c r="F19" s="325"/>
      <c r="G19" s="325"/>
      <c r="H19" s="325"/>
      <c r="I19" s="325"/>
      <c r="J19" s="344"/>
      <c r="K19" s="343"/>
      <c r="L19" s="346"/>
      <c r="M19" s="367"/>
      <c r="N19" s="351"/>
      <c r="O19" s="351"/>
      <c r="P19" s="346"/>
      <c r="Q19" s="345"/>
      <c r="R19" s="137">
        <v>3</v>
      </c>
      <c r="S19" s="197"/>
      <c r="T19" s="138" t="str">
        <f t="shared" si="0"/>
        <v/>
      </c>
      <c r="U19" s="150"/>
      <c r="V19" s="150"/>
      <c r="W19" s="150"/>
      <c r="X19" s="150"/>
      <c r="Y19" s="98"/>
      <c r="Z19" s="98"/>
      <c r="AA19" s="99" t="str">
        <f t="shared" si="1"/>
        <v/>
      </c>
      <c r="AB19" s="98"/>
      <c r="AC19" s="98"/>
      <c r="AD19" s="98"/>
      <c r="AE19" s="167" t="str">
        <f>IFERROR(IF(AND(T18="Probabilidad",T19="Probabilidad"),(AG18-(+AG18*AA19)),IF(AND(T18="Impacto",T19="Probabilidad"),(AG17-(+AG17*AA19)),IF(T19="Impacto",AG18,""))),"")</f>
        <v/>
      </c>
      <c r="AF19" s="135" t="str">
        <f t="shared" si="4"/>
        <v/>
      </c>
      <c r="AG19" s="99" t="str">
        <f t="shared" si="2"/>
        <v/>
      </c>
      <c r="AH19" s="135" t="str">
        <f t="shared" si="5"/>
        <v/>
      </c>
      <c r="AI19" s="99" t="str">
        <f>IFERROR(IF(AND(T18="Impacto",T19="Impacto"),(AI18-(+AI18*AA19)),IF(AND(T18="Probabilidad",T19="Impacto"),(AI17-(+AI17*AA19)),IF(T19="Probabilidad",AI18,""))),"")</f>
        <v/>
      </c>
      <c r="AJ19" s="100" t="str">
        <f t="shared" si="3"/>
        <v/>
      </c>
      <c r="AK19" s="382"/>
      <c r="AL19" s="136"/>
      <c r="AM19" s="136"/>
      <c r="AN19" s="140"/>
      <c r="AO19" s="140"/>
      <c r="AP19" s="136"/>
      <c r="AQ19" s="140"/>
      <c r="AR19" s="136"/>
      <c r="AS19" s="140"/>
      <c r="AT19" s="136"/>
      <c r="AU19" s="140"/>
      <c r="AV19" s="136"/>
      <c r="AW19" s="136"/>
      <c r="AX19" s="136"/>
      <c r="AY19" s="136"/>
      <c r="AZ19" s="136"/>
      <c r="BA19" s="140"/>
      <c r="BB19" s="140"/>
      <c r="BC19" s="136"/>
      <c r="BD19" s="136"/>
      <c r="BE19" s="136"/>
      <c r="BF19" s="140"/>
      <c r="BG19" s="140"/>
      <c r="BH19" s="136"/>
      <c r="BI19" s="136"/>
      <c r="BJ19" s="136"/>
      <c r="BK19" s="140"/>
      <c r="BL19" s="140"/>
      <c r="BM19" s="136"/>
      <c r="BN19" s="136"/>
      <c r="BO19" s="136"/>
      <c r="BP19" s="140"/>
      <c r="BQ19" s="140"/>
      <c r="BR19" s="140"/>
      <c r="BS19" s="136"/>
      <c r="BT19" s="136"/>
      <c r="BU19" s="136"/>
      <c r="BV19" s="140"/>
      <c r="BW19" s="136"/>
      <c r="BX19" s="136"/>
      <c r="BY19" s="140"/>
      <c r="BZ19" s="136"/>
      <c r="CA19" s="136"/>
      <c r="CB19" s="136"/>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row>
    <row r="20" spans="1:106" ht="16.5" customHeight="1" x14ac:dyDescent="0.3">
      <c r="A20" s="344"/>
      <c r="B20" s="325"/>
      <c r="C20" s="325"/>
      <c r="D20" s="325"/>
      <c r="E20" s="365"/>
      <c r="F20" s="325"/>
      <c r="G20" s="325"/>
      <c r="H20" s="325"/>
      <c r="I20" s="325"/>
      <c r="J20" s="344"/>
      <c r="K20" s="343"/>
      <c r="L20" s="346"/>
      <c r="M20" s="367"/>
      <c r="N20" s="351"/>
      <c r="O20" s="351"/>
      <c r="P20" s="346"/>
      <c r="Q20" s="345"/>
      <c r="R20" s="137">
        <v>4</v>
      </c>
      <c r="S20" s="97"/>
      <c r="T20" s="138" t="str">
        <f t="shared" si="0"/>
        <v/>
      </c>
      <c r="U20" s="150"/>
      <c r="V20" s="150"/>
      <c r="W20" s="150"/>
      <c r="X20" s="150"/>
      <c r="Y20" s="98"/>
      <c r="Z20" s="98"/>
      <c r="AA20" s="99" t="str">
        <f t="shared" si="1"/>
        <v/>
      </c>
      <c r="AB20" s="98"/>
      <c r="AC20" s="98"/>
      <c r="AD20" s="98"/>
      <c r="AE20" s="167" t="str">
        <f>IFERROR(IF(AND(T19="Probabilidad",T20="Probabilidad"),(AG19-(+AG19*AA20)),IF(AND(T19="Impacto",T20="Probabilidad"),(AG18-(+AG18*AA20)),IF(T20="Impacto",AG19,""))),"")</f>
        <v/>
      </c>
      <c r="AF20" s="135" t="str">
        <f t="shared" si="4"/>
        <v/>
      </c>
      <c r="AG20" s="99" t="str">
        <f t="shared" si="2"/>
        <v/>
      </c>
      <c r="AH20" s="135" t="str">
        <f t="shared" si="5"/>
        <v/>
      </c>
      <c r="AI20" s="99" t="str">
        <f>IFERROR(IF(AND(T19="Impacto",T20="Impacto"),(AI19-(+AI19*AA20)),IF(AND(T19="Probabilidad",T20="Impacto"),(AI18-(+AI18*AA20)),IF(T20="Probabilidad",AI19,""))),"")</f>
        <v/>
      </c>
      <c r="AJ20" s="100" t="str">
        <f t="shared" si="3"/>
        <v/>
      </c>
      <c r="AK20" s="382"/>
      <c r="AL20" s="136"/>
      <c r="AM20" s="136"/>
      <c r="AN20" s="140"/>
      <c r="AO20" s="140"/>
      <c r="AP20" s="136"/>
      <c r="AQ20" s="140"/>
      <c r="AR20" s="136"/>
      <c r="AS20" s="140"/>
      <c r="AT20" s="136"/>
      <c r="AU20" s="140"/>
      <c r="AV20" s="136"/>
      <c r="AW20" s="136"/>
      <c r="AX20" s="136"/>
      <c r="AY20" s="136"/>
      <c r="AZ20" s="136"/>
      <c r="BA20" s="140"/>
      <c r="BB20" s="140"/>
      <c r="BC20" s="136"/>
      <c r="BD20" s="136"/>
      <c r="BE20" s="136"/>
      <c r="BF20" s="140"/>
      <c r="BG20" s="140"/>
      <c r="BH20" s="136"/>
      <c r="BI20" s="136"/>
      <c r="BJ20" s="136"/>
      <c r="BK20" s="140"/>
      <c r="BL20" s="140"/>
      <c r="BM20" s="136"/>
      <c r="BN20" s="136"/>
      <c r="BO20" s="136"/>
      <c r="BP20" s="140"/>
      <c r="BQ20" s="140"/>
      <c r="BR20" s="140"/>
      <c r="BS20" s="136"/>
      <c r="BT20" s="136"/>
      <c r="BU20" s="136"/>
      <c r="BV20" s="140"/>
      <c r="BW20" s="136"/>
      <c r="BX20" s="136"/>
      <c r="BY20" s="140"/>
      <c r="BZ20" s="136"/>
      <c r="CA20" s="136"/>
      <c r="CB20" s="136"/>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row>
    <row r="21" spans="1:106" ht="16.5" customHeight="1" x14ac:dyDescent="0.3">
      <c r="A21" s="344"/>
      <c r="B21" s="325"/>
      <c r="C21" s="325"/>
      <c r="D21" s="325"/>
      <c r="E21" s="365"/>
      <c r="F21" s="325"/>
      <c r="G21" s="325"/>
      <c r="H21" s="325"/>
      <c r="I21" s="325"/>
      <c r="J21" s="344"/>
      <c r="K21" s="343"/>
      <c r="L21" s="346"/>
      <c r="M21" s="367"/>
      <c r="N21" s="351"/>
      <c r="O21" s="351"/>
      <c r="P21" s="346"/>
      <c r="Q21" s="345"/>
      <c r="R21" s="137">
        <v>5</v>
      </c>
      <c r="S21" s="97"/>
      <c r="T21" s="138" t="str">
        <f t="shared" si="0"/>
        <v/>
      </c>
      <c r="U21" s="150"/>
      <c r="V21" s="150"/>
      <c r="W21" s="150"/>
      <c r="X21" s="150"/>
      <c r="Y21" s="98"/>
      <c r="Z21" s="98"/>
      <c r="AA21" s="99" t="str">
        <f t="shared" si="1"/>
        <v/>
      </c>
      <c r="AB21" s="98"/>
      <c r="AC21" s="98"/>
      <c r="AD21" s="98"/>
      <c r="AE21" s="167" t="str">
        <f>IFERROR(IF(AND(T20="Probabilidad",T21="Probabilidad"),(AG20-(+AG20*AA21)),IF(AND(T20="Impacto",T21="Probabilidad"),(AG19-(+AG19*AA21)),IF(T21="Impacto",AG20,""))),"")</f>
        <v/>
      </c>
      <c r="AF21" s="135" t="str">
        <f t="shared" si="4"/>
        <v/>
      </c>
      <c r="AG21" s="99" t="str">
        <f t="shared" si="2"/>
        <v/>
      </c>
      <c r="AH21" s="135" t="str">
        <f t="shared" si="5"/>
        <v/>
      </c>
      <c r="AI21" s="99" t="str">
        <f>IFERROR(IF(AND(T20="Impacto",T21="Impacto"),(AI20-(+AI20*AA21)),IF(AND(T20="Probabilidad",T21="Impacto"),(AI19-(+AI19*AA21)),IF(T21="Probabilidad",AI20,""))),"")</f>
        <v/>
      </c>
      <c r="AJ21" s="100" t="str">
        <f t="shared" si="3"/>
        <v/>
      </c>
      <c r="AK21" s="382"/>
      <c r="AL21" s="136"/>
      <c r="AM21" s="136"/>
      <c r="AN21" s="140"/>
      <c r="AO21" s="140"/>
      <c r="AP21" s="136"/>
      <c r="AQ21" s="140"/>
      <c r="AR21" s="136"/>
      <c r="AS21" s="140"/>
      <c r="AT21" s="136"/>
      <c r="AU21" s="140"/>
      <c r="AV21" s="136"/>
      <c r="AW21" s="136"/>
      <c r="AX21" s="136"/>
      <c r="AY21" s="136"/>
      <c r="AZ21" s="136"/>
      <c r="BA21" s="140"/>
      <c r="BB21" s="140"/>
      <c r="BC21" s="136"/>
      <c r="BD21" s="136"/>
      <c r="BE21" s="136"/>
      <c r="BF21" s="140"/>
      <c r="BG21" s="140"/>
      <c r="BH21" s="136"/>
      <c r="BI21" s="136"/>
      <c r="BJ21" s="136"/>
      <c r="BK21" s="140"/>
      <c r="BL21" s="140"/>
      <c r="BM21" s="136"/>
      <c r="BN21" s="136"/>
      <c r="BO21" s="136"/>
      <c r="BP21" s="140"/>
      <c r="BQ21" s="140"/>
      <c r="BR21" s="140"/>
      <c r="BS21" s="136"/>
      <c r="BT21" s="136"/>
      <c r="BU21" s="136"/>
      <c r="BV21" s="140"/>
      <c r="BW21" s="136"/>
      <c r="BX21" s="136"/>
      <c r="BY21" s="140"/>
      <c r="BZ21" s="136"/>
      <c r="CA21" s="136"/>
      <c r="CB21" s="136"/>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row>
    <row r="22" spans="1:106" ht="16.5" customHeight="1" x14ac:dyDescent="0.3">
      <c r="A22" s="344"/>
      <c r="B22" s="325"/>
      <c r="C22" s="325"/>
      <c r="D22" s="325"/>
      <c r="E22" s="365"/>
      <c r="F22" s="325"/>
      <c r="G22" s="325"/>
      <c r="H22" s="325"/>
      <c r="I22" s="325"/>
      <c r="J22" s="344"/>
      <c r="K22" s="343"/>
      <c r="L22" s="346"/>
      <c r="M22" s="368"/>
      <c r="N22" s="352"/>
      <c r="O22" s="352"/>
      <c r="P22" s="346"/>
      <c r="Q22" s="345"/>
      <c r="R22" s="137">
        <v>6</v>
      </c>
      <c r="S22" s="97"/>
      <c r="T22" s="138" t="str">
        <f t="shared" si="0"/>
        <v/>
      </c>
      <c r="U22" s="150"/>
      <c r="V22" s="150"/>
      <c r="W22" s="150"/>
      <c r="X22" s="150"/>
      <c r="Y22" s="98"/>
      <c r="Z22" s="98"/>
      <c r="AA22" s="99" t="str">
        <f t="shared" si="1"/>
        <v/>
      </c>
      <c r="AB22" s="98"/>
      <c r="AC22" s="98"/>
      <c r="AD22" s="98"/>
      <c r="AE22" s="167" t="str">
        <f>IFERROR(IF(AND(T21="Probabilidad",T22="Probabilidad"),(AG21-(+AG21*AA22)),IF(AND(T21="Impacto",T22="Probabilidad"),(AG20-(+AG20*AA22)),IF(T22="Impacto",AG21,""))),"")</f>
        <v/>
      </c>
      <c r="AF22" s="135" t="str">
        <f t="shared" si="4"/>
        <v/>
      </c>
      <c r="AG22" s="99" t="str">
        <f t="shared" si="2"/>
        <v/>
      </c>
      <c r="AH22" s="135" t="str">
        <f t="shared" si="5"/>
        <v/>
      </c>
      <c r="AI22" s="99" t="str">
        <f>IFERROR(IF(AND(T21="Impacto",T22="Impacto"),(AI21-(+AI21*AA22)),IF(AND(T21="Probabilidad",T22="Impacto"),(AI20-(+AI20*AA22)),IF(T22="Probabilidad",AI21,""))),"")</f>
        <v/>
      </c>
      <c r="AJ22" s="100" t="str">
        <f t="shared" si="3"/>
        <v/>
      </c>
      <c r="AK22" s="383"/>
      <c r="AL22" s="136"/>
      <c r="AM22" s="136"/>
      <c r="AN22" s="140"/>
      <c r="AO22" s="140"/>
      <c r="AP22" s="136"/>
      <c r="AQ22" s="140"/>
      <c r="AR22" s="136"/>
      <c r="AS22" s="140"/>
      <c r="AT22" s="136"/>
      <c r="AU22" s="140"/>
      <c r="AV22" s="136"/>
      <c r="AW22" s="136"/>
      <c r="AX22" s="136"/>
      <c r="AY22" s="136"/>
      <c r="AZ22" s="136"/>
      <c r="BA22" s="140"/>
      <c r="BB22" s="140"/>
      <c r="BC22" s="136"/>
      <c r="BD22" s="136"/>
      <c r="BE22" s="136"/>
      <c r="BF22" s="140"/>
      <c r="BG22" s="140"/>
      <c r="BH22" s="136"/>
      <c r="BI22" s="136"/>
      <c r="BJ22" s="136"/>
      <c r="BK22" s="140"/>
      <c r="BL22" s="140"/>
      <c r="BM22" s="136"/>
      <c r="BN22" s="136"/>
      <c r="BO22" s="136"/>
      <c r="BP22" s="140"/>
      <c r="BQ22" s="140"/>
      <c r="BR22" s="140"/>
      <c r="BS22" s="136"/>
      <c r="BT22" s="136"/>
      <c r="BU22" s="136"/>
      <c r="BV22" s="140"/>
      <c r="BW22" s="136"/>
      <c r="BX22" s="136"/>
      <c r="BY22" s="140"/>
      <c r="BZ22" s="136"/>
      <c r="CA22" s="136"/>
      <c r="CB22" s="136"/>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row>
    <row r="23" spans="1:106" ht="16.5" customHeight="1" x14ac:dyDescent="0.3">
      <c r="A23" s="344">
        <v>4</v>
      </c>
      <c r="B23" s="325"/>
      <c r="C23" s="325"/>
      <c r="D23" s="325"/>
      <c r="E23" s="365"/>
      <c r="F23" s="325"/>
      <c r="G23" s="325"/>
      <c r="H23" s="325"/>
      <c r="I23" s="325"/>
      <c r="J23" s="344"/>
      <c r="K23" s="343" t="str">
        <f>IF(J23&lt;=0,"",IF(J23&lt;=2,"Muy Baja",IF(J23&lt;=24,"Baja",IF(J23&lt;=500,"Media",IF(J23&lt;=5000,"Alta","Muy Alta")))))</f>
        <v/>
      </c>
      <c r="L23" s="346" t="str">
        <f>IF(K23="","",IF(K23="Muy Baja",0.2,IF(K23="Baja",0.4,IF(K23="Media",0.6,IF(K23="Alta",0.8,IF(K23="Muy Alta",1,))))))</f>
        <v/>
      </c>
      <c r="M23" s="366"/>
      <c r="N23" s="350">
        <f ca="1">IF(NOT(ISERROR(MATCH(M23,'Tabla Impacto'!$B$221:$B$223,0))),'Tabla Impacto'!$F$223&amp;"Por favor no seleccionar los criterios de impacto(Afectación Económica o presupuestal y Pérdida Reputacional)",M23)</f>
        <v>0</v>
      </c>
      <c r="O23" s="353" t="str">
        <f ca="1">IF(OR(N23='Tabla Impacto'!$C$11,N23='Tabla Impacto'!$D$11),"Leve",IF(OR(N23='Tabla Impacto'!$C$12,N23='Tabla Impacto'!$D$12),"Menor",IF(OR(N23='Tabla Impacto'!$C$13,N23='Tabla Impacto'!$D$13),"Moderado",IF(OR(N23='Tabla Impacto'!$C$14,N23='Tabla Impacto'!$D$14),"Mayor",IF(OR(N23='Tabla Impacto'!$C$15,N23='Tabla Impacto'!$D$15),"Catastrófico","")))))</f>
        <v/>
      </c>
      <c r="P23" s="346" t="str">
        <f ca="1">IF(O23="","",IF(O23="Leve",0.2,IF(O23="Menor",0.4,IF(O23="Moderado",0.6,IF(O23="Mayor",0.8,IF(O23="Catastrófico",1,))))))</f>
        <v/>
      </c>
      <c r="Q23" s="345" t="str">
        <f t="shared" ref="Q23" ca="1" si="8">IF(OR(AND(K23="Muy Baja",O23="Leve"),AND(K23="Muy Baja",O23="Menor"),AND(K23="Baja",O23="Leve")),"Bajo",IF(OR(AND(K23="Muy baja",O23="Moderado"),AND(K23="Baja",O23="Menor"),AND(K23="Baja",O23="Moderado"),AND(K23="Media",O23="Leve"),AND(K23="Media",O23="Menor"),AND(K23="Media",O23="Moderado"),AND(K23="Alta",O23="Leve"),AND(K23="Alta",O23="Menor")),"Moderado",IF(OR(AND(K23="Muy Baja",O23="Mayor"),AND(K23="Baja",O23="Mayor"),AND(K23="Media",O23="Mayor"),AND(K23="Alta",O23="Moderado"),AND(K23="Alta",O23="Mayor"),AND(K23="Muy Alta",O23="Leve"),AND(K23="Muy Alta",O23="Menor"),AND(K23="Muy Alta",O23="Moderado"),AND(K23="Muy Alta",O23="Mayor")),"Alto",IF(OR(AND(K23="Muy Baja",O23="Catastrófico"),AND(K23="Baja",O23="Catastrófico"),AND(K23="Media",O23="Catastrófico"),AND(K23="Alta",O23="Catastrófico"),AND(K23="Muy Alta",O23="Catastrófico")),"Extremo",""))))</f>
        <v/>
      </c>
      <c r="R23" s="137">
        <v>1</v>
      </c>
      <c r="S23" s="97"/>
      <c r="T23" s="138" t="str">
        <f t="shared" si="0"/>
        <v/>
      </c>
      <c r="U23" s="150"/>
      <c r="V23" s="150"/>
      <c r="W23" s="150"/>
      <c r="X23" s="150"/>
      <c r="Y23" s="98"/>
      <c r="Z23" s="98"/>
      <c r="AA23" s="99" t="str">
        <f t="shared" si="1"/>
        <v/>
      </c>
      <c r="AB23" s="98"/>
      <c r="AC23" s="98"/>
      <c r="AD23" s="98"/>
      <c r="AE23" s="167" t="str">
        <f>IFERROR(IF(T23="Probabilidad",(L23-(+L23*AA23)),IF(T23="Impacto",L23,"")),"")</f>
        <v/>
      </c>
      <c r="AF23" s="135" t="str">
        <f>IFERROR(IF(AE23="","",IF(AE23&lt;=0.2,"Muy Baja",IF(AE23&lt;=0.4,"Baja",IF(AE23&lt;=0.6,"Media",IF(AE23&lt;=0.8,"Alta","Muy Alta"))))),"")</f>
        <v/>
      </c>
      <c r="AG23" s="99" t="str">
        <f t="shared" si="2"/>
        <v/>
      </c>
      <c r="AH23" s="135" t="str">
        <f>IFERROR(IF(AI23="","",IF(AI23&lt;=0.2,"Leve",IF(AI23&lt;=0.4,"Menor",IF(AI23&lt;=0.6,"Moderado",IF(AI23&lt;=0.8,"Mayor","Catastrófico"))))),"")</f>
        <v/>
      </c>
      <c r="AI23" s="99" t="str">
        <f>IFERROR(IF(T23="Impacto",(P23-(+P23*AA23)),IF(T23="Probabilidad",P23,"")),"")</f>
        <v/>
      </c>
      <c r="AJ23" s="100" t="str">
        <f t="shared" si="3"/>
        <v/>
      </c>
      <c r="AK23" s="369"/>
      <c r="AL23" s="136"/>
      <c r="AM23" s="137"/>
      <c r="AN23" s="101"/>
      <c r="AO23" s="101"/>
      <c r="AP23" s="136"/>
      <c r="AQ23" s="101"/>
      <c r="AR23" s="136"/>
      <c r="AS23" s="101"/>
      <c r="AT23" s="136"/>
      <c r="AU23" s="101"/>
      <c r="AV23" s="136"/>
      <c r="AW23" s="137"/>
      <c r="AX23" s="136"/>
      <c r="AY23" s="136"/>
      <c r="AZ23" s="137"/>
      <c r="BA23" s="101"/>
      <c r="BB23" s="101"/>
      <c r="BC23" s="136"/>
      <c r="BD23" s="136"/>
      <c r="BE23" s="137"/>
      <c r="BF23" s="101"/>
      <c r="BG23" s="101"/>
      <c r="BH23" s="136"/>
      <c r="BI23" s="136"/>
      <c r="BJ23" s="137"/>
      <c r="BK23" s="101"/>
      <c r="BL23" s="101"/>
      <c r="BM23" s="136"/>
      <c r="BN23" s="136"/>
      <c r="BO23" s="137"/>
      <c r="BP23" s="101"/>
      <c r="BQ23" s="101"/>
      <c r="BR23" s="140"/>
      <c r="BS23" s="136"/>
      <c r="BT23" s="136"/>
      <c r="BU23" s="136"/>
      <c r="BV23" s="101"/>
      <c r="BW23" s="136"/>
      <c r="BX23" s="136"/>
      <c r="BY23" s="101"/>
      <c r="BZ23" s="136"/>
      <c r="CA23" s="137"/>
      <c r="CB23" s="136"/>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row>
    <row r="24" spans="1:106" ht="16.5" customHeight="1" x14ac:dyDescent="0.3">
      <c r="A24" s="344"/>
      <c r="B24" s="325"/>
      <c r="C24" s="325"/>
      <c r="D24" s="325"/>
      <c r="E24" s="365"/>
      <c r="F24" s="325"/>
      <c r="G24" s="325"/>
      <c r="H24" s="325"/>
      <c r="I24" s="325"/>
      <c r="J24" s="344"/>
      <c r="K24" s="343"/>
      <c r="L24" s="346"/>
      <c r="M24" s="367"/>
      <c r="N24" s="351"/>
      <c r="O24" s="351"/>
      <c r="P24" s="346"/>
      <c r="Q24" s="345"/>
      <c r="R24" s="137">
        <v>2</v>
      </c>
      <c r="S24" s="97"/>
      <c r="T24" s="138" t="str">
        <f t="shared" si="0"/>
        <v/>
      </c>
      <c r="U24" s="150"/>
      <c r="V24" s="150"/>
      <c r="W24" s="150"/>
      <c r="X24" s="150"/>
      <c r="Y24" s="98"/>
      <c r="Z24" s="98"/>
      <c r="AA24" s="99" t="str">
        <f t="shared" si="1"/>
        <v/>
      </c>
      <c r="AB24" s="98"/>
      <c r="AC24" s="98"/>
      <c r="AD24" s="98"/>
      <c r="AE24" s="167" t="str">
        <f>IFERROR(IF(AND(T23="Probabilidad",T24="Probabilidad"),(AG23-(+AG23*AA24)),IF(T24="Probabilidad",(L23-(+L23*AA24)),IF(T24="Impacto",AG23,""))),"")</f>
        <v/>
      </c>
      <c r="AF24" s="135" t="str">
        <f t="shared" si="4"/>
        <v/>
      </c>
      <c r="AG24" s="99" t="str">
        <f t="shared" si="2"/>
        <v/>
      </c>
      <c r="AH24" s="135" t="str">
        <f t="shared" si="5"/>
        <v/>
      </c>
      <c r="AI24" s="99" t="str">
        <f>IFERROR(IF(AND(T23="Impacto",T24="Impacto"),(AI17-(+AI17*AA24)),IF(T24="Impacto",($P$23-(+$P$23*AA24)),IF(T24="Probabilidad",AI17,""))),"")</f>
        <v/>
      </c>
      <c r="AJ24" s="100" t="str">
        <f t="shared" si="3"/>
        <v/>
      </c>
      <c r="AK24" s="370"/>
      <c r="AL24" s="136"/>
      <c r="AM24" s="137"/>
      <c r="AN24" s="101"/>
      <c r="AO24" s="101"/>
      <c r="AP24" s="136"/>
      <c r="AQ24" s="101"/>
      <c r="AR24" s="136"/>
      <c r="AS24" s="101"/>
      <c r="AT24" s="136"/>
      <c r="AU24" s="101"/>
      <c r="AV24" s="136"/>
      <c r="AW24" s="137"/>
      <c r="AX24" s="136"/>
      <c r="AY24" s="136"/>
      <c r="AZ24" s="137"/>
      <c r="BA24" s="101"/>
      <c r="BB24" s="101"/>
      <c r="BC24" s="136"/>
      <c r="BD24" s="136"/>
      <c r="BE24" s="137"/>
      <c r="BF24" s="101"/>
      <c r="BG24" s="101"/>
      <c r="BH24" s="136"/>
      <c r="BI24" s="136"/>
      <c r="BJ24" s="137"/>
      <c r="BK24" s="101"/>
      <c r="BL24" s="101"/>
      <c r="BM24" s="136"/>
      <c r="BN24" s="136"/>
      <c r="BO24" s="137"/>
      <c r="BP24" s="101"/>
      <c r="BQ24" s="101"/>
      <c r="BR24" s="140"/>
      <c r="BS24" s="136"/>
      <c r="BT24" s="136"/>
      <c r="BU24" s="136"/>
      <c r="BV24" s="101"/>
      <c r="BW24" s="136"/>
      <c r="BX24" s="136"/>
      <c r="BY24" s="101"/>
      <c r="BZ24" s="136"/>
      <c r="CA24" s="137"/>
      <c r="CB24" s="136"/>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row>
    <row r="25" spans="1:106" ht="16.5" customHeight="1" x14ac:dyDescent="0.3">
      <c r="A25" s="344"/>
      <c r="B25" s="325"/>
      <c r="C25" s="325"/>
      <c r="D25" s="325"/>
      <c r="E25" s="365"/>
      <c r="F25" s="325"/>
      <c r="G25" s="325"/>
      <c r="H25" s="325"/>
      <c r="I25" s="325"/>
      <c r="J25" s="344"/>
      <c r="K25" s="343"/>
      <c r="L25" s="346"/>
      <c r="M25" s="367"/>
      <c r="N25" s="351"/>
      <c r="O25" s="351"/>
      <c r="P25" s="346"/>
      <c r="Q25" s="345"/>
      <c r="R25" s="137">
        <v>3</v>
      </c>
      <c r="S25" s="197"/>
      <c r="T25" s="138" t="str">
        <f t="shared" si="0"/>
        <v/>
      </c>
      <c r="U25" s="150"/>
      <c r="V25" s="150"/>
      <c r="W25" s="150"/>
      <c r="X25" s="150"/>
      <c r="Y25" s="98"/>
      <c r="Z25" s="98"/>
      <c r="AA25" s="99" t="str">
        <f t="shared" si="1"/>
        <v/>
      </c>
      <c r="AB25" s="98"/>
      <c r="AC25" s="98"/>
      <c r="AD25" s="98"/>
      <c r="AE25" s="167" t="str">
        <f>IFERROR(IF(AND(T24="Probabilidad",T25="Probabilidad"),(AG24-(+AG24*AA25)),IF(AND(T24="Impacto",T25="Probabilidad"),(AG23-(+AG23*AA25)),IF(T25="Impacto",AG24,""))),"")</f>
        <v/>
      </c>
      <c r="AF25" s="135" t="str">
        <f t="shared" si="4"/>
        <v/>
      </c>
      <c r="AG25" s="99" t="str">
        <f t="shared" si="2"/>
        <v/>
      </c>
      <c r="AH25" s="135" t="str">
        <f t="shared" si="5"/>
        <v/>
      </c>
      <c r="AI25" s="99" t="str">
        <f>IFERROR(IF(AND(T24="Impacto",T25="Impacto"),(AI24-(+AI24*AA25)),IF(AND(T24="Probabilidad",T25="Impacto"),(AI23-(+AI23*AA25)),IF(T25="Probabilidad",AI24,""))),"")</f>
        <v/>
      </c>
      <c r="AJ25" s="100" t="str">
        <f t="shared" si="3"/>
        <v/>
      </c>
      <c r="AK25" s="370"/>
      <c r="AL25" s="136"/>
      <c r="AM25" s="137"/>
      <c r="AN25" s="101"/>
      <c r="AO25" s="101"/>
      <c r="AP25" s="136"/>
      <c r="AQ25" s="101"/>
      <c r="AR25" s="136"/>
      <c r="AS25" s="101"/>
      <c r="AT25" s="136"/>
      <c r="AU25" s="101"/>
      <c r="AV25" s="136"/>
      <c r="AW25" s="137"/>
      <c r="AX25" s="136"/>
      <c r="AY25" s="136"/>
      <c r="AZ25" s="137"/>
      <c r="BA25" s="101"/>
      <c r="BB25" s="101"/>
      <c r="BC25" s="136"/>
      <c r="BD25" s="136"/>
      <c r="BE25" s="137"/>
      <c r="BF25" s="101"/>
      <c r="BG25" s="101"/>
      <c r="BH25" s="136"/>
      <c r="BI25" s="136"/>
      <c r="BJ25" s="137"/>
      <c r="BK25" s="101"/>
      <c r="BL25" s="101"/>
      <c r="BM25" s="136"/>
      <c r="BN25" s="136"/>
      <c r="BO25" s="137"/>
      <c r="BP25" s="101"/>
      <c r="BQ25" s="101"/>
      <c r="BR25" s="140"/>
      <c r="BS25" s="136"/>
      <c r="BT25" s="136"/>
      <c r="BU25" s="136"/>
      <c r="BV25" s="101"/>
      <c r="BW25" s="136"/>
      <c r="BX25" s="136"/>
      <c r="BY25" s="101"/>
      <c r="BZ25" s="136"/>
      <c r="CA25" s="137"/>
      <c r="CB25" s="136"/>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row>
    <row r="26" spans="1:106" ht="16.5" customHeight="1" x14ac:dyDescent="0.3">
      <c r="A26" s="344"/>
      <c r="B26" s="325"/>
      <c r="C26" s="325"/>
      <c r="D26" s="325"/>
      <c r="E26" s="365"/>
      <c r="F26" s="325"/>
      <c r="G26" s="325"/>
      <c r="H26" s="325"/>
      <c r="I26" s="325"/>
      <c r="J26" s="344"/>
      <c r="K26" s="343"/>
      <c r="L26" s="346"/>
      <c r="M26" s="367"/>
      <c r="N26" s="351"/>
      <c r="O26" s="351"/>
      <c r="P26" s="346"/>
      <c r="Q26" s="345"/>
      <c r="R26" s="137">
        <v>4</v>
      </c>
      <c r="S26" s="97"/>
      <c r="T26" s="138" t="str">
        <f t="shared" si="0"/>
        <v/>
      </c>
      <c r="U26" s="150"/>
      <c r="V26" s="150"/>
      <c r="W26" s="150"/>
      <c r="X26" s="150"/>
      <c r="Y26" s="98"/>
      <c r="Z26" s="98"/>
      <c r="AA26" s="99" t="str">
        <f t="shared" si="1"/>
        <v/>
      </c>
      <c r="AB26" s="98"/>
      <c r="AC26" s="98"/>
      <c r="AD26" s="98"/>
      <c r="AE26" s="167" t="str">
        <f>IFERROR(IF(AND(T25="Probabilidad",T26="Probabilidad"),(AG25-(+AG25*AA26)),IF(AND(T25="Impacto",T26="Probabilidad"),(AG24-(+AG24*AA26)),IF(T26="Impacto",AG25,""))),"")</f>
        <v/>
      </c>
      <c r="AF26" s="135" t="str">
        <f t="shared" si="4"/>
        <v/>
      </c>
      <c r="AG26" s="99" t="str">
        <f t="shared" si="2"/>
        <v/>
      </c>
      <c r="AH26" s="135" t="str">
        <f t="shared" si="5"/>
        <v/>
      </c>
      <c r="AI26" s="99" t="str">
        <f>IFERROR(IF(AND(T25="Impacto",T26="Impacto"),(AI25-(+AI25*AA26)),IF(AND(T25="Probabilidad",T26="Impacto"),(AI24-(+AI24*AA26)),IF(T26="Probabilidad",AI25,""))),"")</f>
        <v/>
      </c>
      <c r="AJ26" s="100" t="str">
        <f t="shared" si="3"/>
        <v/>
      </c>
      <c r="AK26" s="370"/>
      <c r="AL26" s="136"/>
      <c r="AM26" s="137"/>
      <c r="AN26" s="101"/>
      <c r="AO26" s="101"/>
      <c r="AP26" s="136"/>
      <c r="AQ26" s="101"/>
      <c r="AR26" s="136"/>
      <c r="AS26" s="101"/>
      <c r="AT26" s="136"/>
      <c r="AU26" s="101"/>
      <c r="AV26" s="136"/>
      <c r="AW26" s="137"/>
      <c r="AX26" s="136"/>
      <c r="AY26" s="136"/>
      <c r="AZ26" s="137"/>
      <c r="BA26" s="101"/>
      <c r="BB26" s="101"/>
      <c r="BC26" s="136"/>
      <c r="BD26" s="136"/>
      <c r="BE26" s="137"/>
      <c r="BF26" s="101"/>
      <c r="BG26" s="101"/>
      <c r="BH26" s="136"/>
      <c r="BI26" s="136"/>
      <c r="BJ26" s="137"/>
      <c r="BK26" s="101"/>
      <c r="BL26" s="101"/>
      <c r="BM26" s="136"/>
      <c r="BN26" s="136"/>
      <c r="BO26" s="137"/>
      <c r="BP26" s="101"/>
      <c r="BQ26" s="101"/>
      <c r="BR26" s="140"/>
      <c r="BS26" s="136"/>
      <c r="BT26" s="136"/>
      <c r="BU26" s="136"/>
      <c r="BV26" s="101"/>
      <c r="BW26" s="136"/>
      <c r="BX26" s="136"/>
      <c r="BY26" s="101"/>
      <c r="BZ26" s="136"/>
      <c r="CA26" s="137"/>
      <c r="CB26" s="136"/>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row>
    <row r="27" spans="1:106" ht="16.5" customHeight="1" x14ac:dyDescent="0.3">
      <c r="A27" s="344"/>
      <c r="B27" s="325"/>
      <c r="C27" s="325"/>
      <c r="D27" s="325"/>
      <c r="E27" s="365"/>
      <c r="F27" s="325"/>
      <c r="G27" s="325"/>
      <c r="H27" s="325"/>
      <c r="I27" s="325"/>
      <c r="J27" s="344"/>
      <c r="K27" s="343"/>
      <c r="L27" s="346"/>
      <c r="M27" s="367"/>
      <c r="N27" s="351"/>
      <c r="O27" s="351"/>
      <c r="P27" s="346"/>
      <c r="Q27" s="345"/>
      <c r="R27" s="137">
        <v>5</v>
      </c>
      <c r="S27" s="97"/>
      <c r="T27" s="138" t="str">
        <f t="shared" si="0"/>
        <v/>
      </c>
      <c r="U27" s="150"/>
      <c r="V27" s="150"/>
      <c r="W27" s="150"/>
      <c r="X27" s="150"/>
      <c r="Y27" s="98"/>
      <c r="Z27" s="98"/>
      <c r="AA27" s="99" t="str">
        <f t="shared" si="1"/>
        <v/>
      </c>
      <c r="AB27" s="98"/>
      <c r="AC27" s="98"/>
      <c r="AD27" s="98"/>
      <c r="AE27" s="166" t="str">
        <f>IFERROR(IF(AND(T26="Probabilidad",T27="Probabilidad"),(AG26-(+AG26*AA27)),IF(AND(T26="Impacto",T27="Probabilidad"),(AG25-(+AG25*AA27)),IF(T27="Impacto",AG26,""))),"")</f>
        <v/>
      </c>
      <c r="AF27" s="135" t="str">
        <f>IFERROR(IF(AE27="","",IF(AE27&lt;=0.2,"Muy Baja",IF(AE27&lt;=0.4,"Baja",IF(AE27&lt;=0.6,"Media",IF(AE27&lt;=0.8,"Alta","Muy Alta"))))),"")</f>
        <v/>
      </c>
      <c r="AG27" s="99" t="str">
        <f t="shared" si="2"/>
        <v/>
      </c>
      <c r="AH27" s="135" t="str">
        <f t="shared" si="5"/>
        <v/>
      </c>
      <c r="AI27" s="99" t="str">
        <f>IFERROR(IF(AND(T26="Impacto",T27="Impacto"),(AI26-(+AI26*AA27)),IF(AND(T26="Probabilidad",T27="Impacto"),(AI25-(+AI25*AA27)),IF(T27="Probabilidad",AI26,""))),"")</f>
        <v/>
      </c>
      <c r="AJ27" s="100" t="str">
        <f t="shared" si="3"/>
        <v/>
      </c>
      <c r="AK27" s="370"/>
      <c r="AL27" s="136"/>
      <c r="AM27" s="137"/>
      <c r="AN27" s="101"/>
      <c r="AO27" s="101"/>
      <c r="AP27" s="136"/>
      <c r="AQ27" s="101"/>
      <c r="AR27" s="136"/>
      <c r="AS27" s="101"/>
      <c r="AT27" s="136"/>
      <c r="AU27" s="101"/>
      <c r="AV27" s="136"/>
      <c r="AW27" s="137"/>
      <c r="AX27" s="136"/>
      <c r="AY27" s="136"/>
      <c r="AZ27" s="137"/>
      <c r="BA27" s="101"/>
      <c r="BB27" s="101"/>
      <c r="BC27" s="136"/>
      <c r="BD27" s="136"/>
      <c r="BE27" s="137"/>
      <c r="BF27" s="101"/>
      <c r="BG27" s="101"/>
      <c r="BH27" s="136"/>
      <c r="BI27" s="136"/>
      <c r="BJ27" s="137"/>
      <c r="BK27" s="101"/>
      <c r="BL27" s="101"/>
      <c r="BM27" s="136"/>
      <c r="BN27" s="136"/>
      <c r="BO27" s="137"/>
      <c r="BP27" s="101"/>
      <c r="BQ27" s="101"/>
      <c r="BR27" s="140"/>
      <c r="BS27" s="136"/>
      <c r="BT27" s="136"/>
      <c r="BU27" s="136"/>
      <c r="BV27" s="101"/>
      <c r="BW27" s="136"/>
      <c r="BX27" s="136"/>
      <c r="BY27" s="101"/>
      <c r="BZ27" s="136"/>
      <c r="CA27" s="137"/>
      <c r="CB27" s="136"/>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row>
    <row r="28" spans="1:106" ht="16.5" customHeight="1" x14ac:dyDescent="0.3">
      <c r="A28" s="344"/>
      <c r="B28" s="325"/>
      <c r="C28" s="325"/>
      <c r="D28" s="325"/>
      <c r="E28" s="365"/>
      <c r="F28" s="325"/>
      <c r="G28" s="325"/>
      <c r="H28" s="325"/>
      <c r="I28" s="325"/>
      <c r="J28" s="344"/>
      <c r="K28" s="343"/>
      <c r="L28" s="346"/>
      <c r="M28" s="368"/>
      <c r="N28" s="352"/>
      <c r="O28" s="352"/>
      <c r="P28" s="346"/>
      <c r="Q28" s="345"/>
      <c r="R28" s="137">
        <v>6</v>
      </c>
      <c r="S28" s="97"/>
      <c r="T28" s="138" t="str">
        <f t="shared" si="0"/>
        <v/>
      </c>
      <c r="U28" s="150"/>
      <c r="V28" s="150"/>
      <c r="W28" s="150"/>
      <c r="X28" s="150"/>
      <c r="Y28" s="98"/>
      <c r="Z28" s="98"/>
      <c r="AA28" s="99" t="str">
        <f t="shared" si="1"/>
        <v/>
      </c>
      <c r="AB28" s="98"/>
      <c r="AC28" s="98"/>
      <c r="AD28" s="98"/>
      <c r="AE28" s="167" t="str">
        <f>IFERROR(IF(AND(T27="Probabilidad",T28="Probabilidad"),(AG27-(+AG27*AA28)),IF(AND(T27="Impacto",T28="Probabilidad"),(AG26-(+AG26*AA28)),IF(T28="Impacto",AG27,""))),"")</f>
        <v/>
      </c>
      <c r="AF28" s="135" t="str">
        <f t="shared" si="4"/>
        <v/>
      </c>
      <c r="AG28" s="99" t="str">
        <f t="shared" si="2"/>
        <v/>
      </c>
      <c r="AH28" s="135" t="str">
        <f t="shared" si="5"/>
        <v/>
      </c>
      <c r="AI28" s="99" t="str">
        <f>IFERROR(IF(AND(T27="Impacto",T28="Impacto"),(AI27-(+AI27*AA28)),IF(AND(T27="Probabilidad",T28="Impacto"),(AI26-(+AI26*AA28)),IF(T28="Probabilidad",AI27,""))),"")</f>
        <v/>
      </c>
      <c r="AJ28" s="100" t="str">
        <f t="shared" si="3"/>
        <v/>
      </c>
      <c r="AK28" s="371"/>
      <c r="AL28" s="136"/>
      <c r="AM28" s="137"/>
      <c r="AN28" s="101"/>
      <c r="AO28" s="101"/>
      <c r="AP28" s="136"/>
      <c r="AQ28" s="101"/>
      <c r="AR28" s="136"/>
      <c r="AS28" s="101"/>
      <c r="AT28" s="136"/>
      <c r="AU28" s="101"/>
      <c r="AV28" s="136"/>
      <c r="AW28" s="137"/>
      <c r="AX28" s="136"/>
      <c r="AY28" s="136"/>
      <c r="AZ28" s="137"/>
      <c r="BA28" s="101"/>
      <c r="BB28" s="101"/>
      <c r="BC28" s="136"/>
      <c r="BD28" s="136"/>
      <c r="BE28" s="137"/>
      <c r="BF28" s="101"/>
      <c r="BG28" s="101"/>
      <c r="BH28" s="136"/>
      <c r="BI28" s="136"/>
      <c r="BJ28" s="137"/>
      <c r="BK28" s="101"/>
      <c r="BL28" s="101"/>
      <c r="BM28" s="136"/>
      <c r="BN28" s="136"/>
      <c r="BO28" s="137"/>
      <c r="BP28" s="101"/>
      <c r="BQ28" s="101"/>
      <c r="BR28" s="140"/>
      <c r="BS28" s="136"/>
      <c r="BT28" s="136"/>
      <c r="BU28" s="136"/>
      <c r="BV28" s="101"/>
      <c r="BW28" s="136"/>
      <c r="BX28" s="136"/>
      <c r="BY28" s="101"/>
      <c r="BZ28" s="136"/>
      <c r="CA28" s="137"/>
      <c r="CB28" s="136"/>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row>
    <row r="29" spans="1:106" ht="16.5" customHeight="1" x14ac:dyDescent="0.3">
      <c r="A29" s="344">
        <v>5</v>
      </c>
      <c r="B29" s="325"/>
      <c r="C29" s="325"/>
      <c r="D29" s="325"/>
      <c r="E29" s="365"/>
      <c r="F29" s="325"/>
      <c r="G29" s="325"/>
      <c r="H29" s="325"/>
      <c r="I29" s="325"/>
      <c r="J29" s="344"/>
      <c r="K29" s="343" t="str">
        <f>IF(J29&lt;=0,"",IF(J29&lt;=2,"Muy Baja",IF(J29&lt;=24,"Baja",IF(J29&lt;=500,"Media",IF(J29&lt;=5000,"Alta","Muy Alta")))))</f>
        <v/>
      </c>
      <c r="L29" s="346" t="str">
        <f>IF(K29="","",IF(K29="Muy Baja",0.2,IF(K29="Baja",0.4,IF(K29="Media",0.6,IF(K29="Alta",0.8,IF(K29="Muy Alta",1,))))))</f>
        <v/>
      </c>
      <c r="M29" s="366"/>
      <c r="N29" s="350">
        <f ca="1">IF(NOT(ISERROR(MATCH(M29,'Tabla Impacto'!$B$221:$B$223,0))),'Tabla Impacto'!$F$223&amp;"Por favor no seleccionar los criterios de impacto(Afectación Económica o presupuestal y Pérdida Reputacional)",M29)</f>
        <v>0</v>
      </c>
      <c r="O29" s="353" t="str">
        <f ca="1">IF(OR(N29='Tabla Impacto'!$C$11,N29='Tabla Impacto'!$D$11),"Leve",IF(OR(N29='Tabla Impacto'!$C$12,N29='Tabla Impacto'!$D$12),"Menor",IF(OR(N29='Tabla Impacto'!$C$13,N29='Tabla Impacto'!$D$13),"Moderado",IF(OR(N29='Tabla Impacto'!$C$14,N29='Tabla Impacto'!$D$14),"Mayor",IF(OR(N29='Tabla Impacto'!$C$15,N29='Tabla Impacto'!$D$15),"Catastrófico","")))))</f>
        <v/>
      </c>
      <c r="P29" s="346" t="str">
        <f ca="1">IF(O29="","",IF(O29="Leve",0.2,IF(O29="Menor",0.4,IF(O29="Moderado",0.6,IF(O29="Mayor",0.8,IF(O29="Catastrófico",1,))))))</f>
        <v/>
      </c>
      <c r="Q29" s="345" t="str">
        <f t="shared" ref="Q29" ca="1" si="9">IF(OR(AND(K29="Muy Baja",O29="Leve"),AND(K29="Muy Baja",O29="Menor"),AND(K29="Baja",O29="Leve")),"Bajo",IF(OR(AND(K29="Muy baja",O29="Moderado"),AND(K29="Baja",O29="Menor"),AND(K29="Baja",O29="Moderado"),AND(K29="Media",O29="Leve"),AND(K29="Media",O29="Menor"),AND(K29="Media",O29="Moderado"),AND(K29="Alta",O29="Leve"),AND(K29="Alta",O29="Menor")),"Moderado",IF(OR(AND(K29="Muy Baja",O29="Mayor"),AND(K29="Baja",O29="Mayor"),AND(K29="Media",O29="Mayor"),AND(K29="Alta",O29="Moderado"),AND(K29="Alta",O29="Mayor"),AND(K29="Muy Alta",O29="Leve"),AND(K29="Muy Alta",O29="Menor"),AND(K29="Muy Alta",O29="Moderado"),AND(K29="Muy Alta",O29="Mayor")),"Alto",IF(OR(AND(K29="Muy Baja",O29="Catastrófico"),AND(K29="Baja",O29="Catastrófico"),AND(K29="Media",O29="Catastrófico"),AND(K29="Alta",O29="Catastrófico"),AND(K29="Muy Alta",O29="Catastrófico")),"Extremo",""))))</f>
        <v/>
      </c>
      <c r="R29" s="137">
        <v>1</v>
      </c>
      <c r="S29" s="97"/>
      <c r="T29" s="138" t="str">
        <f t="shared" si="0"/>
        <v/>
      </c>
      <c r="U29" s="150"/>
      <c r="V29" s="150"/>
      <c r="W29" s="150"/>
      <c r="X29" s="150"/>
      <c r="Y29" s="98"/>
      <c r="Z29" s="98"/>
      <c r="AA29" s="99" t="str">
        <f t="shared" si="1"/>
        <v/>
      </c>
      <c r="AB29" s="98"/>
      <c r="AC29" s="98"/>
      <c r="AD29" s="98"/>
      <c r="AE29" s="167" t="str">
        <f>IFERROR(IF(T29="Probabilidad",(L29-(+L29*AA29)),IF(T29="Impacto",L29,"")),"")</f>
        <v/>
      </c>
      <c r="AF29" s="135" t="str">
        <f>IFERROR(IF(AE29="","",IF(AE29&lt;=0.2,"Muy Baja",IF(AE29&lt;=0.4,"Baja",IF(AE29&lt;=0.6,"Media",IF(AE29&lt;=0.8,"Alta","Muy Alta"))))),"")</f>
        <v/>
      </c>
      <c r="AG29" s="99" t="str">
        <f t="shared" si="2"/>
        <v/>
      </c>
      <c r="AH29" s="135" t="str">
        <f>IFERROR(IF(AI29="","",IF(AI29&lt;=0.2,"Leve",IF(AI29&lt;=0.4,"Menor",IF(AI29&lt;=0.6,"Moderado",IF(AI29&lt;=0.8,"Mayor","Catastrófico"))))),"")</f>
        <v/>
      </c>
      <c r="AI29" s="99" t="str">
        <f>IFERROR(IF(T29="Impacto",(P29-(+P29*AA29)),IF(T29="Probabilidad",P29,"")),"")</f>
        <v/>
      </c>
      <c r="AJ29" s="100" t="str">
        <f t="shared" si="3"/>
        <v/>
      </c>
      <c r="AK29" s="369"/>
      <c r="AL29" s="136"/>
      <c r="AM29" s="137"/>
      <c r="AN29" s="101"/>
      <c r="AO29" s="101"/>
      <c r="AP29" s="136"/>
      <c r="AQ29" s="101"/>
      <c r="AR29" s="136"/>
      <c r="AS29" s="101"/>
      <c r="AT29" s="136"/>
      <c r="AU29" s="101"/>
      <c r="AV29" s="136"/>
      <c r="AW29" s="137"/>
      <c r="AX29" s="136"/>
      <c r="AY29" s="136"/>
      <c r="AZ29" s="137"/>
      <c r="BA29" s="101"/>
      <c r="BB29" s="101"/>
      <c r="BC29" s="136"/>
      <c r="BD29" s="136"/>
      <c r="BE29" s="137"/>
      <c r="BF29" s="101"/>
      <c r="BG29" s="101"/>
      <c r="BH29" s="136"/>
      <c r="BI29" s="136"/>
      <c r="BJ29" s="137"/>
      <c r="BK29" s="101"/>
      <c r="BL29" s="101"/>
      <c r="BM29" s="136"/>
      <c r="BN29" s="136"/>
      <c r="BO29" s="137"/>
      <c r="BP29" s="101"/>
      <c r="BQ29" s="101"/>
      <c r="BR29" s="140"/>
      <c r="BS29" s="136"/>
      <c r="BT29" s="136"/>
      <c r="BU29" s="136"/>
      <c r="BV29" s="101"/>
      <c r="BW29" s="136"/>
      <c r="BX29" s="136"/>
      <c r="BY29" s="101"/>
      <c r="BZ29" s="136"/>
      <c r="CA29" s="137"/>
      <c r="CB29" s="136"/>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row>
    <row r="30" spans="1:106" ht="16.5" customHeight="1" x14ac:dyDescent="0.3">
      <c r="A30" s="344"/>
      <c r="B30" s="325"/>
      <c r="C30" s="325"/>
      <c r="D30" s="325"/>
      <c r="E30" s="365"/>
      <c r="F30" s="325"/>
      <c r="G30" s="325"/>
      <c r="H30" s="325"/>
      <c r="I30" s="325"/>
      <c r="J30" s="344"/>
      <c r="K30" s="343"/>
      <c r="L30" s="346"/>
      <c r="M30" s="367"/>
      <c r="N30" s="351"/>
      <c r="O30" s="351"/>
      <c r="P30" s="346"/>
      <c r="Q30" s="345"/>
      <c r="R30" s="137">
        <v>2</v>
      </c>
      <c r="S30" s="97"/>
      <c r="T30" s="138" t="str">
        <f t="shared" si="0"/>
        <v/>
      </c>
      <c r="U30" s="150"/>
      <c r="V30" s="150"/>
      <c r="W30" s="150"/>
      <c r="X30" s="150"/>
      <c r="Y30" s="98"/>
      <c r="Z30" s="98"/>
      <c r="AA30" s="99" t="str">
        <f t="shared" si="1"/>
        <v/>
      </c>
      <c r="AB30" s="98"/>
      <c r="AC30" s="98"/>
      <c r="AD30" s="98"/>
      <c r="AE30" s="167" t="str">
        <f>IFERROR(IF(AND(T29="Probabilidad",T30="Probabilidad"),(AG29-(+AG29*AA30)),IF(T30="Probabilidad",(L29-(+L29*AA30)),IF(T30="Impacto",AG29,""))),"")</f>
        <v/>
      </c>
      <c r="AF30" s="135" t="str">
        <f t="shared" si="4"/>
        <v/>
      </c>
      <c r="AG30" s="99" t="str">
        <f t="shared" si="2"/>
        <v/>
      </c>
      <c r="AH30" s="135" t="str">
        <f t="shared" si="5"/>
        <v/>
      </c>
      <c r="AI30" s="99" t="str">
        <f>IFERROR(IF(AND(T29="Impacto",T30="Impacto"),(AI23-(+AI23*AA30)),IF(T30="Impacto",($P$29-(+$P$29*AA30)),IF(T30="Probabilidad",AI23,""))),"")</f>
        <v/>
      </c>
      <c r="AJ30" s="100" t="str">
        <f t="shared" si="3"/>
        <v/>
      </c>
      <c r="AK30" s="370"/>
      <c r="AL30" s="136"/>
      <c r="AM30" s="137"/>
      <c r="AN30" s="101"/>
      <c r="AO30" s="101"/>
      <c r="AP30" s="136"/>
      <c r="AQ30" s="101"/>
      <c r="AR30" s="136"/>
      <c r="AS30" s="101"/>
      <c r="AT30" s="136"/>
      <c r="AU30" s="101"/>
      <c r="AV30" s="136"/>
      <c r="AW30" s="137"/>
      <c r="AX30" s="136"/>
      <c r="AY30" s="136"/>
      <c r="AZ30" s="137"/>
      <c r="BA30" s="101"/>
      <c r="BB30" s="101"/>
      <c r="BC30" s="136"/>
      <c r="BD30" s="136"/>
      <c r="BE30" s="137"/>
      <c r="BF30" s="101"/>
      <c r="BG30" s="101"/>
      <c r="BH30" s="136"/>
      <c r="BI30" s="136"/>
      <c r="BJ30" s="137"/>
      <c r="BK30" s="101"/>
      <c r="BL30" s="101"/>
      <c r="BM30" s="136"/>
      <c r="BN30" s="136"/>
      <c r="BO30" s="137"/>
      <c r="BP30" s="101"/>
      <c r="BQ30" s="101"/>
      <c r="BR30" s="140"/>
      <c r="BS30" s="136"/>
      <c r="BT30" s="136"/>
      <c r="BU30" s="136"/>
      <c r="BV30" s="101"/>
      <c r="BW30" s="136"/>
      <c r="BX30" s="136"/>
      <c r="BY30" s="101"/>
      <c r="BZ30" s="136"/>
      <c r="CA30" s="137"/>
      <c r="CB30" s="136"/>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row>
    <row r="31" spans="1:106" ht="16.5" customHeight="1" x14ac:dyDescent="0.3">
      <c r="A31" s="344"/>
      <c r="B31" s="325"/>
      <c r="C31" s="325"/>
      <c r="D31" s="325"/>
      <c r="E31" s="365"/>
      <c r="F31" s="325"/>
      <c r="G31" s="325"/>
      <c r="H31" s="325"/>
      <c r="I31" s="325"/>
      <c r="J31" s="344"/>
      <c r="K31" s="343"/>
      <c r="L31" s="346"/>
      <c r="M31" s="367"/>
      <c r="N31" s="351"/>
      <c r="O31" s="351"/>
      <c r="P31" s="346"/>
      <c r="Q31" s="345"/>
      <c r="R31" s="137">
        <v>3</v>
      </c>
      <c r="S31" s="197"/>
      <c r="T31" s="138" t="str">
        <f t="shared" si="0"/>
        <v/>
      </c>
      <c r="U31" s="150"/>
      <c r="V31" s="150"/>
      <c r="W31" s="150"/>
      <c r="X31" s="150"/>
      <c r="Y31" s="98"/>
      <c r="Z31" s="98"/>
      <c r="AA31" s="99" t="str">
        <f t="shared" si="1"/>
        <v/>
      </c>
      <c r="AB31" s="98"/>
      <c r="AC31" s="98"/>
      <c r="AD31" s="98"/>
      <c r="AE31" s="167" t="str">
        <f>IFERROR(IF(AND(T30="Probabilidad",T31="Probabilidad"),(AG30-(+AG30*AA31)),IF(AND(T30="Impacto",T31="Probabilidad"),(AG29-(+AG29*AA31)),IF(T31="Impacto",AG30,""))),"")</f>
        <v/>
      </c>
      <c r="AF31" s="135" t="str">
        <f t="shared" si="4"/>
        <v/>
      </c>
      <c r="AG31" s="99" t="str">
        <f t="shared" si="2"/>
        <v/>
      </c>
      <c r="AH31" s="135" t="str">
        <f t="shared" si="5"/>
        <v/>
      </c>
      <c r="AI31" s="99" t="str">
        <f>IFERROR(IF(AND(T30="Impacto",T31="Impacto"),(AI30-(+AI30*AA31)),IF(AND(T30="Probabilidad",T31="Impacto"),(AI29-(+AI29*AA31)),IF(T31="Probabilidad",AI30,""))),"")</f>
        <v/>
      </c>
      <c r="AJ31" s="100" t="str">
        <f t="shared" si="3"/>
        <v/>
      </c>
      <c r="AK31" s="370"/>
      <c r="AL31" s="136"/>
      <c r="AM31" s="137"/>
      <c r="AN31" s="101"/>
      <c r="AO31" s="101"/>
      <c r="AP31" s="136"/>
      <c r="AQ31" s="101"/>
      <c r="AR31" s="136"/>
      <c r="AS31" s="101"/>
      <c r="AT31" s="136"/>
      <c r="AU31" s="101"/>
      <c r="AV31" s="136"/>
      <c r="AW31" s="137"/>
      <c r="AX31" s="136"/>
      <c r="AY31" s="136"/>
      <c r="AZ31" s="137"/>
      <c r="BA31" s="101"/>
      <c r="BB31" s="101"/>
      <c r="BC31" s="136"/>
      <c r="BD31" s="136"/>
      <c r="BE31" s="137"/>
      <c r="BF31" s="101"/>
      <c r="BG31" s="101"/>
      <c r="BH31" s="136"/>
      <c r="BI31" s="136"/>
      <c r="BJ31" s="137"/>
      <c r="BK31" s="101"/>
      <c r="BL31" s="101"/>
      <c r="BM31" s="136"/>
      <c r="BN31" s="136"/>
      <c r="BO31" s="137"/>
      <c r="BP31" s="101"/>
      <c r="BQ31" s="101"/>
      <c r="BR31" s="140"/>
      <c r="BS31" s="136"/>
      <c r="BT31" s="136"/>
      <c r="BU31" s="136"/>
      <c r="BV31" s="101"/>
      <c r="BW31" s="136"/>
      <c r="BX31" s="136"/>
      <c r="BY31" s="101"/>
      <c r="BZ31" s="136"/>
      <c r="CA31" s="137"/>
      <c r="CB31" s="136"/>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row>
    <row r="32" spans="1:106" ht="16.5" customHeight="1" x14ac:dyDescent="0.3">
      <c r="A32" s="344"/>
      <c r="B32" s="325"/>
      <c r="C32" s="325"/>
      <c r="D32" s="325"/>
      <c r="E32" s="365"/>
      <c r="F32" s="325"/>
      <c r="G32" s="325"/>
      <c r="H32" s="325"/>
      <c r="I32" s="325"/>
      <c r="J32" s="344"/>
      <c r="K32" s="343"/>
      <c r="L32" s="346"/>
      <c r="M32" s="367"/>
      <c r="N32" s="351"/>
      <c r="O32" s="351"/>
      <c r="P32" s="346"/>
      <c r="Q32" s="345"/>
      <c r="R32" s="137">
        <v>4</v>
      </c>
      <c r="S32" s="97"/>
      <c r="T32" s="138" t="str">
        <f t="shared" si="0"/>
        <v/>
      </c>
      <c r="U32" s="150"/>
      <c r="V32" s="150"/>
      <c r="W32" s="150"/>
      <c r="X32" s="150"/>
      <c r="Y32" s="98"/>
      <c r="Z32" s="98"/>
      <c r="AA32" s="99" t="str">
        <f t="shared" si="1"/>
        <v/>
      </c>
      <c r="AB32" s="98"/>
      <c r="AC32" s="98"/>
      <c r="AD32" s="98"/>
      <c r="AE32" s="167" t="str">
        <f>IFERROR(IF(AND(T31="Probabilidad",T32="Probabilidad"),(AG31-(+AG31*AA32)),IF(AND(T31="Impacto",T32="Probabilidad"),(AG30-(+AG30*AA32)),IF(T32="Impacto",AG31,""))),"")</f>
        <v/>
      </c>
      <c r="AF32" s="135" t="str">
        <f t="shared" si="4"/>
        <v/>
      </c>
      <c r="AG32" s="99" t="str">
        <f t="shared" si="2"/>
        <v/>
      </c>
      <c r="AH32" s="135" t="str">
        <f t="shared" si="5"/>
        <v/>
      </c>
      <c r="AI32" s="99" t="str">
        <f>IFERROR(IF(AND(T31="Impacto",T32="Impacto"),(AI31-(+AI31*AA32)),IF(AND(T31="Probabilidad",T32="Impacto"),(AI30-(+AI30*AA32)),IF(T32="Probabilidad",AI31,""))),"")</f>
        <v/>
      </c>
      <c r="AJ32" s="100" t="str">
        <f t="shared" si="3"/>
        <v/>
      </c>
      <c r="AK32" s="370"/>
      <c r="AL32" s="136"/>
      <c r="AM32" s="137"/>
      <c r="AN32" s="101"/>
      <c r="AO32" s="101"/>
      <c r="AP32" s="136"/>
      <c r="AQ32" s="101"/>
      <c r="AR32" s="136"/>
      <c r="AS32" s="101"/>
      <c r="AT32" s="136"/>
      <c r="AU32" s="101"/>
      <c r="AV32" s="136"/>
      <c r="AW32" s="137"/>
      <c r="AX32" s="136"/>
      <c r="AY32" s="136"/>
      <c r="AZ32" s="137"/>
      <c r="BA32" s="101"/>
      <c r="BB32" s="101"/>
      <c r="BC32" s="136"/>
      <c r="BD32" s="136"/>
      <c r="BE32" s="137"/>
      <c r="BF32" s="101"/>
      <c r="BG32" s="101"/>
      <c r="BH32" s="136"/>
      <c r="BI32" s="136"/>
      <c r="BJ32" s="137"/>
      <c r="BK32" s="101"/>
      <c r="BL32" s="101"/>
      <c r="BM32" s="136"/>
      <c r="BN32" s="136"/>
      <c r="BO32" s="137"/>
      <c r="BP32" s="101"/>
      <c r="BQ32" s="101"/>
      <c r="BR32" s="140"/>
      <c r="BS32" s="136"/>
      <c r="BT32" s="136"/>
      <c r="BU32" s="136"/>
      <c r="BV32" s="101"/>
      <c r="BW32" s="136"/>
      <c r="BX32" s="136"/>
      <c r="BY32" s="101"/>
      <c r="BZ32" s="136"/>
      <c r="CA32" s="137"/>
      <c r="CB32" s="136"/>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row>
    <row r="33" spans="1:106" ht="16.5" customHeight="1" x14ac:dyDescent="0.3">
      <c r="A33" s="344"/>
      <c r="B33" s="325"/>
      <c r="C33" s="325"/>
      <c r="D33" s="325"/>
      <c r="E33" s="365"/>
      <c r="F33" s="325"/>
      <c r="G33" s="325"/>
      <c r="H33" s="325"/>
      <c r="I33" s="325"/>
      <c r="J33" s="344"/>
      <c r="K33" s="343"/>
      <c r="L33" s="346"/>
      <c r="M33" s="367"/>
      <c r="N33" s="351"/>
      <c r="O33" s="351"/>
      <c r="P33" s="346"/>
      <c r="Q33" s="345"/>
      <c r="R33" s="137">
        <v>5</v>
      </c>
      <c r="S33" s="97"/>
      <c r="T33" s="138" t="str">
        <f t="shared" si="0"/>
        <v/>
      </c>
      <c r="U33" s="150"/>
      <c r="V33" s="150"/>
      <c r="W33" s="150"/>
      <c r="X33" s="150"/>
      <c r="Y33" s="98"/>
      <c r="Z33" s="98"/>
      <c r="AA33" s="99" t="str">
        <f t="shared" si="1"/>
        <v/>
      </c>
      <c r="AB33" s="98"/>
      <c r="AC33" s="98"/>
      <c r="AD33" s="98"/>
      <c r="AE33" s="167" t="str">
        <f>IFERROR(IF(AND(T32="Probabilidad",T33="Probabilidad"),(AG32-(+AG32*AA33)),IF(AND(T32="Impacto",T33="Probabilidad"),(AG31-(+AG31*AA33)),IF(T33="Impacto",AG32,""))),"")</f>
        <v/>
      </c>
      <c r="AF33" s="135" t="str">
        <f t="shared" si="4"/>
        <v/>
      </c>
      <c r="AG33" s="99" t="str">
        <f t="shared" si="2"/>
        <v/>
      </c>
      <c r="AH33" s="135" t="str">
        <f t="shared" si="5"/>
        <v/>
      </c>
      <c r="AI33" s="99" t="str">
        <f>IFERROR(IF(AND(T32="Impacto",T33="Impacto"),(AI32-(+AI32*AA33)),IF(AND(T32="Probabilidad",T33="Impacto"),(AI31-(+AI31*AA33)),IF(T33="Probabilidad",AI32,""))),"")</f>
        <v/>
      </c>
      <c r="AJ33" s="100" t="str">
        <f t="shared" si="3"/>
        <v/>
      </c>
      <c r="AK33" s="370"/>
      <c r="AL33" s="136"/>
      <c r="AM33" s="137"/>
      <c r="AN33" s="101"/>
      <c r="AO33" s="101"/>
      <c r="AP33" s="136"/>
      <c r="AQ33" s="101"/>
      <c r="AR33" s="136"/>
      <c r="AS33" s="101"/>
      <c r="AT33" s="136"/>
      <c r="AU33" s="101"/>
      <c r="AV33" s="136"/>
      <c r="AW33" s="137"/>
      <c r="AX33" s="136"/>
      <c r="AY33" s="136"/>
      <c r="AZ33" s="137"/>
      <c r="BA33" s="101"/>
      <c r="BB33" s="101"/>
      <c r="BC33" s="136"/>
      <c r="BD33" s="136"/>
      <c r="BE33" s="137"/>
      <c r="BF33" s="101"/>
      <c r="BG33" s="101"/>
      <c r="BH33" s="136"/>
      <c r="BI33" s="136"/>
      <c r="BJ33" s="137"/>
      <c r="BK33" s="101"/>
      <c r="BL33" s="101"/>
      <c r="BM33" s="136"/>
      <c r="BN33" s="136"/>
      <c r="BO33" s="137"/>
      <c r="BP33" s="101"/>
      <c r="BQ33" s="101"/>
      <c r="BR33" s="140"/>
      <c r="BS33" s="136"/>
      <c r="BT33" s="136"/>
      <c r="BU33" s="136"/>
      <c r="BV33" s="101"/>
      <c r="BW33" s="136"/>
      <c r="BX33" s="136"/>
      <c r="BY33" s="101"/>
      <c r="BZ33" s="136"/>
      <c r="CA33" s="137"/>
      <c r="CB33" s="136"/>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row>
    <row r="34" spans="1:106" ht="16.5" customHeight="1" x14ac:dyDescent="0.3">
      <c r="A34" s="344"/>
      <c r="B34" s="325"/>
      <c r="C34" s="325"/>
      <c r="D34" s="325"/>
      <c r="E34" s="365"/>
      <c r="F34" s="325"/>
      <c r="G34" s="325"/>
      <c r="H34" s="325"/>
      <c r="I34" s="325"/>
      <c r="J34" s="344"/>
      <c r="K34" s="343"/>
      <c r="L34" s="346"/>
      <c r="M34" s="368"/>
      <c r="N34" s="352"/>
      <c r="O34" s="352"/>
      <c r="P34" s="346"/>
      <c r="Q34" s="345"/>
      <c r="R34" s="137">
        <v>6</v>
      </c>
      <c r="S34" s="97"/>
      <c r="T34" s="138" t="str">
        <f t="shared" si="0"/>
        <v/>
      </c>
      <c r="U34" s="150"/>
      <c r="V34" s="150"/>
      <c r="W34" s="150"/>
      <c r="X34" s="150"/>
      <c r="Y34" s="98"/>
      <c r="Z34" s="98"/>
      <c r="AA34" s="99" t="str">
        <f t="shared" si="1"/>
        <v/>
      </c>
      <c r="AB34" s="98"/>
      <c r="AC34" s="98"/>
      <c r="AD34" s="98"/>
      <c r="AE34" s="167" t="str">
        <f>IFERROR(IF(AND(T33="Probabilidad",T34="Probabilidad"),(AG33-(+AG33*AA34)),IF(AND(T33="Impacto",T34="Probabilidad"),(AG32-(+AG32*AA34)),IF(T34="Impacto",AG33,""))),"")</f>
        <v/>
      </c>
      <c r="AF34" s="135" t="str">
        <f t="shared" si="4"/>
        <v/>
      </c>
      <c r="AG34" s="99" t="str">
        <f t="shared" si="2"/>
        <v/>
      </c>
      <c r="AH34" s="135" t="str">
        <f t="shared" si="5"/>
        <v/>
      </c>
      <c r="AI34" s="99" t="str">
        <f>IFERROR(IF(AND(T33="Impacto",T34="Impacto"),(AI33-(+AI33*AA34)),IF(AND(T33="Probabilidad",T34="Impacto"),(AI32-(+AI32*AA34)),IF(T34="Probabilidad",AI33,""))),"")</f>
        <v/>
      </c>
      <c r="AJ34" s="100" t="str">
        <f t="shared" si="3"/>
        <v/>
      </c>
      <c r="AK34" s="371"/>
      <c r="AL34" s="136"/>
      <c r="AM34" s="137"/>
      <c r="AN34" s="101"/>
      <c r="AO34" s="101"/>
      <c r="AP34" s="136"/>
      <c r="AQ34" s="101"/>
      <c r="AR34" s="136"/>
      <c r="AS34" s="101"/>
      <c r="AT34" s="136"/>
      <c r="AU34" s="101"/>
      <c r="AV34" s="136"/>
      <c r="AW34" s="137"/>
      <c r="AX34" s="136"/>
      <c r="AY34" s="136"/>
      <c r="AZ34" s="137"/>
      <c r="BA34" s="101"/>
      <c r="BB34" s="101"/>
      <c r="BC34" s="136"/>
      <c r="BD34" s="136"/>
      <c r="BE34" s="137"/>
      <c r="BF34" s="101"/>
      <c r="BG34" s="101"/>
      <c r="BH34" s="136"/>
      <c r="BI34" s="136"/>
      <c r="BJ34" s="137"/>
      <c r="BK34" s="101"/>
      <c r="BL34" s="101"/>
      <c r="BM34" s="136"/>
      <c r="BN34" s="136"/>
      <c r="BO34" s="137"/>
      <c r="BP34" s="101"/>
      <c r="BQ34" s="101"/>
      <c r="BR34" s="140"/>
      <c r="BS34" s="136"/>
      <c r="BT34" s="136"/>
      <c r="BU34" s="136"/>
      <c r="BV34" s="101"/>
      <c r="BW34" s="136"/>
      <c r="BX34" s="136"/>
      <c r="BY34" s="101"/>
      <c r="BZ34" s="136"/>
      <c r="CA34" s="137"/>
      <c r="CB34" s="136"/>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row>
    <row r="35" spans="1:106" ht="16.5" customHeight="1" x14ac:dyDescent="0.3">
      <c r="A35" s="344">
        <v>6</v>
      </c>
      <c r="B35" s="325"/>
      <c r="C35" s="325"/>
      <c r="D35" s="325"/>
      <c r="E35" s="365"/>
      <c r="F35" s="325"/>
      <c r="G35" s="325"/>
      <c r="H35" s="325"/>
      <c r="I35" s="325"/>
      <c r="J35" s="344"/>
      <c r="K35" s="343" t="str">
        <f>IF(J35&lt;=0,"",IF(J35&lt;=2,"Muy Baja",IF(J35&lt;=24,"Baja",IF(J35&lt;=500,"Media",IF(J35&lt;=5000,"Alta","Muy Alta")))))</f>
        <v/>
      </c>
      <c r="L35" s="346" t="str">
        <f>IF(K35="","",IF(K35="Muy Baja",0.2,IF(K35="Baja",0.4,IF(K35="Media",0.6,IF(K35="Alta",0.8,IF(K35="Muy Alta",1,))))))</f>
        <v/>
      </c>
      <c r="M35" s="366"/>
      <c r="N35" s="350">
        <f ca="1">IF(NOT(ISERROR(MATCH(M35,'Tabla Impacto'!$B$221:$B$223,0))),'Tabla Impacto'!$F$223&amp;"Por favor no seleccionar los criterios de impacto(Afectación Económica o presupuestal y Pérdida Reputacional)",M35)</f>
        <v>0</v>
      </c>
      <c r="O35" s="353" t="str">
        <f ca="1">IF(OR(N35='Tabla Impacto'!$C$11,N35='Tabla Impacto'!$D$11),"Leve",IF(OR(N35='Tabla Impacto'!$C$12,N35='Tabla Impacto'!$D$12),"Menor",IF(OR(N35='Tabla Impacto'!$C$13,N35='Tabla Impacto'!$D$13),"Moderado",IF(OR(N35='Tabla Impacto'!$C$14,N35='Tabla Impacto'!$D$14),"Mayor",IF(OR(N35='Tabla Impacto'!$C$15,N35='Tabla Impacto'!$D$15),"Catastrófico","")))))</f>
        <v/>
      </c>
      <c r="P35" s="346" t="str">
        <f ca="1">IF(O35="","",IF(O35="Leve",0.2,IF(O35="Menor",0.4,IF(O35="Moderado",0.6,IF(O35="Mayor",0.8,IF(O35="Catastrófico",1,))))))</f>
        <v/>
      </c>
      <c r="Q35" s="345" t="str">
        <f t="shared" ref="Q35" ca="1" si="10">IF(OR(AND(K35="Muy Baja",O35="Leve"),AND(K35="Muy Baja",O35="Menor"),AND(K35="Baja",O35="Leve")),"Bajo",IF(OR(AND(K35="Muy baja",O35="Moderado"),AND(K35="Baja",O35="Menor"),AND(K35="Baja",O35="Moderado"),AND(K35="Media",O35="Leve"),AND(K35="Media",O35="Menor"),AND(K35="Media",O35="Moderado"),AND(K35="Alta",O35="Leve"),AND(K35="Alta",O35="Menor")),"Moderado",IF(OR(AND(K35="Muy Baja",O35="Mayor"),AND(K35="Baja",O35="Mayor"),AND(K35="Media",O35="Mayor"),AND(K35="Alta",O35="Moderado"),AND(K35="Alta",O35="Mayor"),AND(K35="Muy Alta",O35="Leve"),AND(K35="Muy Alta",O35="Menor"),AND(K35="Muy Alta",O35="Moderado"),AND(K35="Muy Alta",O35="Mayor")),"Alto",IF(OR(AND(K35="Muy Baja",O35="Catastrófico"),AND(K35="Baja",O35="Catastrófico"),AND(K35="Media",O35="Catastrófico"),AND(K35="Alta",O35="Catastrófico"),AND(K35="Muy Alta",O35="Catastrófico")),"Extremo",""))))</f>
        <v/>
      </c>
      <c r="R35" s="137">
        <v>1</v>
      </c>
      <c r="S35" s="97"/>
      <c r="T35" s="138" t="str">
        <f t="shared" si="0"/>
        <v/>
      </c>
      <c r="U35" s="150"/>
      <c r="V35" s="150"/>
      <c r="W35" s="150"/>
      <c r="X35" s="150"/>
      <c r="Y35" s="98"/>
      <c r="Z35" s="98"/>
      <c r="AA35" s="99" t="str">
        <f t="shared" si="1"/>
        <v/>
      </c>
      <c r="AB35" s="98"/>
      <c r="AC35" s="98"/>
      <c r="AD35" s="98"/>
      <c r="AE35" s="167" t="str">
        <f>IFERROR(IF(T35="Probabilidad",(L35-(+L35*AA35)),IF(T35="Impacto",L35,"")),"")</f>
        <v/>
      </c>
      <c r="AF35" s="135" t="str">
        <f>IFERROR(IF(AE35="","",IF(AE35&lt;=0.2,"Muy Baja",IF(AE35&lt;=0.4,"Baja",IF(AE35&lt;=0.6,"Media",IF(AE35&lt;=0.8,"Alta","Muy Alta"))))),"")</f>
        <v/>
      </c>
      <c r="AG35" s="99" t="str">
        <f t="shared" si="2"/>
        <v/>
      </c>
      <c r="AH35" s="135" t="str">
        <f>IFERROR(IF(AI35="","",IF(AI35&lt;=0.2,"Leve",IF(AI35&lt;=0.4,"Menor",IF(AI35&lt;=0.6,"Moderado",IF(AI35&lt;=0.8,"Mayor","Catastrófico"))))),"")</f>
        <v/>
      </c>
      <c r="AI35" s="99" t="str">
        <f>IFERROR(IF(T35="Impacto",(P35-(+P35*AA35)),IF(T35="Probabilidad",P35,"")),"")</f>
        <v/>
      </c>
      <c r="AJ35" s="100" t="str">
        <f t="shared" si="3"/>
        <v/>
      </c>
      <c r="AK35" s="369"/>
      <c r="AL35" s="136"/>
      <c r="AM35" s="137"/>
      <c r="AN35" s="101"/>
      <c r="AO35" s="101"/>
      <c r="AP35" s="136"/>
      <c r="AQ35" s="101"/>
      <c r="AR35" s="136"/>
      <c r="AS35" s="101"/>
      <c r="AT35" s="136"/>
      <c r="AU35" s="101"/>
      <c r="AV35" s="136"/>
      <c r="AW35" s="137"/>
      <c r="AX35" s="136"/>
      <c r="AY35" s="136"/>
      <c r="AZ35" s="137"/>
      <c r="BA35" s="101"/>
      <c r="BB35" s="101"/>
      <c r="BC35" s="136"/>
      <c r="BD35" s="136"/>
      <c r="BE35" s="137"/>
      <c r="BF35" s="101"/>
      <c r="BG35" s="101"/>
      <c r="BH35" s="136"/>
      <c r="BI35" s="136"/>
      <c r="BJ35" s="137"/>
      <c r="BK35" s="101"/>
      <c r="BL35" s="101"/>
      <c r="BM35" s="136"/>
      <c r="BN35" s="136"/>
      <c r="BO35" s="137"/>
      <c r="BP35" s="101"/>
      <c r="BQ35" s="101"/>
      <c r="BR35" s="140"/>
      <c r="BS35" s="136"/>
      <c r="BT35" s="136"/>
      <c r="BU35" s="136"/>
      <c r="BV35" s="101"/>
      <c r="BW35" s="136"/>
      <c r="BX35" s="136"/>
      <c r="BY35" s="101"/>
      <c r="BZ35" s="136"/>
      <c r="CA35" s="137"/>
      <c r="CB35" s="136"/>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row>
    <row r="36" spans="1:106" ht="16.5" customHeight="1" x14ac:dyDescent="0.3">
      <c r="A36" s="344"/>
      <c r="B36" s="325"/>
      <c r="C36" s="325"/>
      <c r="D36" s="325"/>
      <c r="E36" s="365"/>
      <c r="F36" s="325"/>
      <c r="G36" s="325"/>
      <c r="H36" s="325"/>
      <c r="I36" s="325"/>
      <c r="J36" s="344"/>
      <c r="K36" s="343"/>
      <c r="L36" s="346"/>
      <c r="M36" s="367"/>
      <c r="N36" s="351"/>
      <c r="O36" s="351"/>
      <c r="P36" s="346"/>
      <c r="Q36" s="345"/>
      <c r="R36" s="137">
        <v>2</v>
      </c>
      <c r="S36" s="97"/>
      <c r="T36" s="138" t="str">
        <f t="shared" si="0"/>
        <v/>
      </c>
      <c r="U36" s="150"/>
      <c r="V36" s="150"/>
      <c r="W36" s="150"/>
      <c r="X36" s="150"/>
      <c r="Y36" s="98"/>
      <c r="Z36" s="98"/>
      <c r="AA36" s="99" t="str">
        <f t="shared" si="1"/>
        <v/>
      </c>
      <c r="AB36" s="98"/>
      <c r="AC36" s="98"/>
      <c r="AD36" s="98"/>
      <c r="AE36" s="167" t="str">
        <f>IFERROR(IF(AND(T35="Probabilidad",T36="Probabilidad"),(AG35-(+AG35*AA36)),IF(T36="Probabilidad",(L35-(+L35*AA36)),IF(T36="Impacto",AG35,""))),"")</f>
        <v/>
      </c>
      <c r="AF36" s="135" t="str">
        <f t="shared" si="4"/>
        <v/>
      </c>
      <c r="AG36" s="99" t="str">
        <f t="shared" si="2"/>
        <v/>
      </c>
      <c r="AH36" s="135" t="str">
        <f t="shared" si="5"/>
        <v/>
      </c>
      <c r="AI36" s="99" t="str">
        <f>IFERROR(IF(AND(T35="Impacto",T36="Impacto"),(AI29-(+AI29*AA36)),IF(T36="Impacto",($P$35-(+$P$35*AA36)),IF(T36="Probabilidad",AI29,""))),"")</f>
        <v/>
      </c>
      <c r="AJ36" s="100" t="str">
        <f t="shared" si="3"/>
        <v/>
      </c>
      <c r="AK36" s="370"/>
      <c r="AL36" s="136"/>
      <c r="AM36" s="137"/>
      <c r="AN36" s="101"/>
      <c r="AO36" s="101"/>
      <c r="AP36" s="136"/>
      <c r="AQ36" s="101"/>
      <c r="AR36" s="136"/>
      <c r="AS36" s="101"/>
      <c r="AT36" s="136"/>
      <c r="AU36" s="101"/>
      <c r="AV36" s="136"/>
      <c r="AW36" s="137"/>
      <c r="AX36" s="136"/>
      <c r="AY36" s="136"/>
      <c r="AZ36" s="137"/>
      <c r="BA36" s="101"/>
      <c r="BB36" s="101"/>
      <c r="BC36" s="136"/>
      <c r="BD36" s="136"/>
      <c r="BE36" s="137"/>
      <c r="BF36" s="101"/>
      <c r="BG36" s="101"/>
      <c r="BH36" s="136"/>
      <c r="BI36" s="136"/>
      <c r="BJ36" s="137"/>
      <c r="BK36" s="101"/>
      <c r="BL36" s="101"/>
      <c r="BM36" s="136"/>
      <c r="BN36" s="136"/>
      <c r="BO36" s="137"/>
      <c r="BP36" s="101"/>
      <c r="BQ36" s="101"/>
      <c r="BR36" s="140"/>
      <c r="BS36" s="136"/>
      <c r="BT36" s="136"/>
      <c r="BU36" s="136"/>
      <c r="BV36" s="101"/>
      <c r="BW36" s="136"/>
      <c r="BX36" s="136"/>
      <c r="BY36" s="101"/>
      <c r="BZ36" s="136"/>
      <c r="CA36" s="137"/>
      <c r="CB36" s="136"/>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row>
    <row r="37" spans="1:106" ht="16.5" customHeight="1" x14ac:dyDescent="0.3">
      <c r="A37" s="344"/>
      <c r="B37" s="325"/>
      <c r="C37" s="325"/>
      <c r="D37" s="325"/>
      <c r="E37" s="365"/>
      <c r="F37" s="325"/>
      <c r="G37" s="325"/>
      <c r="H37" s="325"/>
      <c r="I37" s="325"/>
      <c r="J37" s="344"/>
      <c r="K37" s="343"/>
      <c r="L37" s="346"/>
      <c r="M37" s="367"/>
      <c r="N37" s="351"/>
      <c r="O37" s="351"/>
      <c r="P37" s="346"/>
      <c r="Q37" s="345"/>
      <c r="R37" s="137">
        <v>3</v>
      </c>
      <c r="S37" s="197"/>
      <c r="T37" s="138" t="str">
        <f t="shared" si="0"/>
        <v/>
      </c>
      <c r="U37" s="150"/>
      <c r="V37" s="150"/>
      <c r="W37" s="150"/>
      <c r="X37" s="150"/>
      <c r="Y37" s="98"/>
      <c r="Z37" s="98"/>
      <c r="AA37" s="99" t="str">
        <f t="shared" ref="AA37:AA64" si="11">IF(AND(Y37="Preventivo",Z37="Automático"),"50%",IF(AND(Y37="Preventivo",Z37="Manual"),"40%",IF(AND(Y37="Detectivo",Z37="Automático"),"40%",IF(AND(Y37="Detectivo",Z37="Manual"),"30%",IF(AND(Y37="Correctivo",Z37="Automático"),"35%",IF(AND(Y37="Correctivo",Z37="Manual"),"25%",""))))))</f>
        <v/>
      </c>
      <c r="AB37" s="98"/>
      <c r="AC37" s="98"/>
      <c r="AD37" s="98"/>
      <c r="AE37" s="167" t="str">
        <f>IFERROR(IF(AND(T36="Probabilidad",T37="Probabilidad"),(AG36-(+AG36*AA37)),IF(AND(T36="Impacto",T37="Probabilidad"),(AG35-(+AG35*AA37)),IF(T37="Impacto",AG36,""))),"")</f>
        <v/>
      </c>
      <c r="AF37" s="135" t="str">
        <f t="shared" si="4"/>
        <v/>
      </c>
      <c r="AG37" s="99" t="str">
        <f t="shared" ref="AG37:AG64" si="12">+AE37</f>
        <v/>
      </c>
      <c r="AH37" s="135" t="str">
        <f t="shared" si="5"/>
        <v/>
      </c>
      <c r="AI37" s="99" t="str">
        <f>IFERROR(IF(AND(T36="Impacto",T37="Impacto"),(AI36-(+AI36*AA37)),IF(AND(T36="Probabilidad",T37="Impacto"),(AI35-(+AI35*AA37)),IF(T37="Probabilidad",AI36,""))),"")</f>
        <v/>
      </c>
      <c r="AJ37" s="100" t="str">
        <f t="shared" ref="AJ37:AJ64" si="13">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370"/>
      <c r="AL37" s="136"/>
      <c r="AM37" s="137"/>
      <c r="AN37" s="101"/>
      <c r="AO37" s="101"/>
      <c r="AP37" s="136"/>
      <c r="AQ37" s="101"/>
      <c r="AR37" s="136"/>
      <c r="AS37" s="101"/>
      <c r="AT37" s="136"/>
      <c r="AU37" s="101"/>
      <c r="AV37" s="136"/>
      <c r="AW37" s="137"/>
      <c r="AX37" s="136"/>
      <c r="AY37" s="136"/>
      <c r="AZ37" s="137"/>
      <c r="BA37" s="101"/>
      <c r="BB37" s="101"/>
      <c r="BC37" s="136"/>
      <c r="BD37" s="136"/>
      <c r="BE37" s="137"/>
      <c r="BF37" s="101"/>
      <c r="BG37" s="101"/>
      <c r="BH37" s="136"/>
      <c r="BI37" s="136"/>
      <c r="BJ37" s="137"/>
      <c r="BK37" s="101"/>
      <c r="BL37" s="101"/>
      <c r="BM37" s="136"/>
      <c r="BN37" s="136"/>
      <c r="BO37" s="137"/>
      <c r="BP37" s="101"/>
      <c r="BQ37" s="101"/>
      <c r="BR37" s="140"/>
      <c r="BS37" s="136"/>
      <c r="BT37" s="136"/>
      <c r="BU37" s="136"/>
      <c r="BV37" s="101"/>
      <c r="BW37" s="136"/>
      <c r="BX37" s="136"/>
      <c r="BY37" s="101"/>
      <c r="BZ37" s="136"/>
      <c r="CA37" s="137"/>
      <c r="CB37" s="136"/>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row>
    <row r="38" spans="1:106" ht="16.5" customHeight="1" x14ac:dyDescent="0.3">
      <c r="A38" s="344"/>
      <c r="B38" s="325"/>
      <c r="C38" s="325"/>
      <c r="D38" s="325"/>
      <c r="E38" s="365"/>
      <c r="F38" s="325"/>
      <c r="G38" s="325"/>
      <c r="H38" s="325"/>
      <c r="I38" s="325"/>
      <c r="J38" s="344"/>
      <c r="K38" s="343"/>
      <c r="L38" s="346"/>
      <c r="M38" s="367"/>
      <c r="N38" s="351"/>
      <c r="O38" s="351"/>
      <c r="P38" s="346"/>
      <c r="Q38" s="345"/>
      <c r="R38" s="137">
        <v>4</v>
      </c>
      <c r="S38" s="97"/>
      <c r="T38" s="138" t="str">
        <f t="shared" ref="T38:T64" si="14">IF(OR(Y38="Preventivo",Y38="Detectivo"),"Probabilidad",IF(Y38="Correctivo","Impacto",""))</f>
        <v/>
      </c>
      <c r="U38" s="150"/>
      <c r="V38" s="150"/>
      <c r="W38" s="150"/>
      <c r="X38" s="150"/>
      <c r="Y38" s="98"/>
      <c r="Z38" s="98"/>
      <c r="AA38" s="99" t="str">
        <f t="shared" si="11"/>
        <v/>
      </c>
      <c r="AB38" s="98"/>
      <c r="AC38" s="98"/>
      <c r="AD38" s="98"/>
      <c r="AE38" s="167" t="str">
        <f>IFERROR(IF(AND(T37="Probabilidad",T38="Probabilidad"),(AG37-(+AG37*AA38)),IF(AND(T37="Impacto",T38="Probabilidad"),(AG36-(+AG36*AA38)),IF(T38="Impacto",AG37,""))),"")</f>
        <v/>
      </c>
      <c r="AF38" s="135" t="str">
        <f t="shared" si="4"/>
        <v/>
      </c>
      <c r="AG38" s="99" t="str">
        <f t="shared" si="12"/>
        <v/>
      </c>
      <c r="AH38" s="135" t="str">
        <f t="shared" si="5"/>
        <v/>
      </c>
      <c r="AI38" s="99" t="str">
        <f>IFERROR(IF(AND(T37="Impacto",T38="Impacto"),(AI37-(+AI37*AA38)),IF(AND(T37="Probabilidad",T38="Impacto"),(AI36-(+AI36*AA38)),IF(T38="Probabilidad",AI37,""))),"")</f>
        <v/>
      </c>
      <c r="AJ38" s="100" t="str">
        <f t="shared" si="13"/>
        <v/>
      </c>
      <c r="AK38" s="370"/>
      <c r="AL38" s="136"/>
      <c r="AM38" s="137"/>
      <c r="AN38" s="101"/>
      <c r="AO38" s="101"/>
      <c r="AP38" s="136"/>
      <c r="AQ38" s="101"/>
      <c r="AR38" s="136"/>
      <c r="AS38" s="101"/>
      <c r="AT38" s="136"/>
      <c r="AU38" s="101"/>
      <c r="AV38" s="136"/>
      <c r="AW38" s="137"/>
      <c r="AX38" s="136"/>
      <c r="AY38" s="136"/>
      <c r="AZ38" s="137"/>
      <c r="BA38" s="101"/>
      <c r="BB38" s="101"/>
      <c r="BC38" s="136"/>
      <c r="BD38" s="136"/>
      <c r="BE38" s="137"/>
      <c r="BF38" s="101"/>
      <c r="BG38" s="101"/>
      <c r="BH38" s="136"/>
      <c r="BI38" s="136"/>
      <c r="BJ38" s="137"/>
      <c r="BK38" s="101"/>
      <c r="BL38" s="101"/>
      <c r="BM38" s="136"/>
      <c r="BN38" s="136"/>
      <c r="BO38" s="137"/>
      <c r="BP38" s="101"/>
      <c r="BQ38" s="101"/>
      <c r="BR38" s="140"/>
      <c r="BS38" s="136"/>
      <c r="BT38" s="136"/>
      <c r="BU38" s="136"/>
      <c r="BV38" s="101"/>
      <c r="BW38" s="136"/>
      <c r="BX38" s="136"/>
      <c r="BY38" s="101"/>
      <c r="BZ38" s="136"/>
      <c r="CA38" s="137"/>
      <c r="CB38" s="136"/>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row>
    <row r="39" spans="1:106" ht="16.5" customHeight="1" x14ac:dyDescent="0.3">
      <c r="A39" s="344"/>
      <c r="B39" s="325"/>
      <c r="C39" s="325"/>
      <c r="D39" s="325"/>
      <c r="E39" s="365"/>
      <c r="F39" s="325"/>
      <c r="G39" s="325"/>
      <c r="H39" s="325"/>
      <c r="I39" s="325"/>
      <c r="J39" s="344"/>
      <c r="K39" s="343"/>
      <c r="L39" s="346"/>
      <c r="M39" s="367"/>
      <c r="N39" s="351"/>
      <c r="O39" s="351"/>
      <c r="P39" s="346"/>
      <c r="Q39" s="345"/>
      <c r="R39" s="137">
        <v>5</v>
      </c>
      <c r="S39" s="97"/>
      <c r="T39" s="138" t="str">
        <f t="shared" si="14"/>
        <v/>
      </c>
      <c r="U39" s="150"/>
      <c r="V39" s="150"/>
      <c r="W39" s="150"/>
      <c r="X39" s="150"/>
      <c r="Y39" s="98"/>
      <c r="Z39" s="98"/>
      <c r="AA39" s="99" t="str">
        <f t="shared" si="11"/>
        <v/>
      </c>
      <c r="AB39" s="98"/>
      <c r="AC39" s="98"/>
      <c r="AD39" s="98"/>
      <c r="AE39" s="167" t="str">
        <f>IFERROR(IF(AND(T38="Probabilidad",T39="Probabilidad"),(AG38-(+AG38*AA39)),IF(AND(T38="Impacto",T39="Probabilidad"),(AG37-(+AG37*AA39)),IF(T39="Impacto",AG38,""))),"")</f>
        <v/>
      </c>
      <c r="AF39" s="135" t="str">
        <f t="shared" si="4"/>
        <v/>
      </c>
      <c r="AG39" s="99" t="str">
        <f t="shared" si="12"/>
        <v/>
      </c>
      <c r="AH39" s="135" t="str">
        <f t="shared" si="5"/>
        <v/>
      </c>
      <c r="AI39" s="99" t="str">
        <f>IFERROR(IF(AND(T38="Impacto",T39="Impacto"),(AI38-(+AI38*AA39)),IF(AND(T38="Probabilidad",T39="Impacto"),(AI37-(+AI37*AA39)),IF(T39="Probabilidad",AI38,""))),"")</f>
        <v/>
      </c>
      <c r="AJ39" s="100" t="str">
        <f t="shared" si="13"/>
        <v/>
      </c>
      <c r="AK39" s="370"/>
      <c r="AL39" s="136"/>
      <c r="AM39" s="137"/>
      <c r="AN39" s="101"/>
      <c r="AO39" s="101"/>
      <c r="AP39" s="136"/>
      <c r="AQ39" s="101"/>
      <c r="AR39" s="136"/>
      <c r="AS39" s="101"/>
      <c r="AT39" s="136"/>
      <c r="AU39" s="101"/>
      <c r="AV39" s="136"/>
      <c r="AW39" s="137"/>
      <c r="AX39" s="136"/>
      <c r="AY39" s="136"/>
      <c r="AZ39" s="137"/>
      <c r="BA39" s="101"/>
      <c r="BB39" s="101"/>
      <c r="BC39" s="136"/>
      <c r="BD39" s="136"/>
      <c r="BE39" s="137"/>
      <c r="BF39" s="101"/>
      <c r="BG39" s="101"/>
      <c r="BH39" s="136"/>
      <c r="BI39" s="136"/>
      <c r="BJ39" s="137"/>
      <c r="BK39" s="101"/>
      <c r="BL39" s="101"/>
      <c r="BM39" s="136"/>
      <c r="BN39" s="136"/>
      <c r="BO39" s="137"/>
      <c r="BP39" s="101"/>
      <c r="BQ39" s="101"/>
      <c r="BR39" s="140"/>
      <c r="BS39" s="136"/>
      <c r="BT39" s="136"/>
      <c r="BU39" s="136"/>
      <c r="BV39" s="101"/>
      <c r="BW39" s="136"/>
      <c r="BX39" s="136"/>
      <c r="BY39" s="101"/>
      <c r="BZ39" s="136"/>
      <c r="CA39" s="137"/>
      <c r="CB39" s="136"/>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row>
    <row r="40" spans="1:106" ht="16.5" customHeight="1" x14ac:dyDescent="0.3">
      <c r="A40" s="344"/>
      <c r="B40" s="325"/>
      <c r="C40" s="325"/>
      <c r="D40" s="325"/>
      <c r="E40" s="365"/>
      <c r="F40" s="325"/>
      <c r="G40" s="325"/>
      <c r="H40" s="325"/>
      <c r="I40" s="325"/>
      <c r="J40" s="344"/>
      <c r="K40" s="343"/>
      <c r="L40" s="346"/>
      <c r="M40" s="368"/>
      <c r="N40" s="352"/>
      <c r="O40" s="352"/>
      <c r="P40" s="346"/>
      <c r="Q40" s="345"/>
      <c r="R40" s="137">
        <v>6</v>
      </c>
      <c r="S40" s="97"/>
      <c r="T40" s="138" t="str">
        <f t="shared" si="14"/>
        <v/>
      </c>
      <c r="U40" s="150"/>
      <c r="V40" s="150"/>
      <c r="W40" s="150"/>
      <c r="X40" s="150"/>
      <c r="Y40" s="98"/>
      <c r="Z40" s="98"/>
      <c r="AA40" s="99" t="str">
        <f t="shared" si="11"/>
        <v/>
      </c>
      <c r="AB40" s="98"/>
      <c r="AC40" s="98"/>
      <c r="AD40" s="98"/>
      <c r="AE40" s="167" t="str">
        <f>IFERROR(IF(AND(T39="Probabilidad",T40="Probabilidad"),(AG39-(+AG39*AA40)),IF(AND(T39="Impacto",T40="Probabilidad"),(AG38-(+AG38*AA40)),IF(T40="Impacto",AG39,""))),"")</f>
        <v/>
      </c>
      <c r="AF40" s="135" t="str">
        <f t="shared" si="4"/>
        <v/>
      </c>
      <c r="AG40" s="99" t="str">
        <f t="shared" si="12"/>
        <v/>
      </c>
      <c r="AH40" s="135" t="str">
        <f>IFERROR(IF(AI40="","",IF(AI40&lt;=0.2,"Leve",IF(AI40&lt;=0.4,"Menor",IF(AI40&lt;=0.6,"Moderado",IF(AI40&lt;=0.8,"Mayor","Catastrófico"))))),"")</f>
        <v/>
      </c>
      <c r="AI40" s="99" t="str">
        <f>IFERROR(IF(AND(T39="Impacto",T40="Impacto"),(AI39-(+AI39*AA40)),IF(AND(T39="Probabilidad",T40="Impacto"),(AI38-(+AI38*AA40)),IF(T40="Probabilidad",AI39,""))),"")</f>
        <v/>
      </c>
      <c r="AJ40" s="100" t="str">
        <f t="shared" si="13"/>
        <v/>
      </c>
      <c r="AK40" s="371"/>
      <c r="AL40" s="136"/>
      <c r="AM40" s="137"/>
      <c r="AN40" s="101"/>
      <c r="AO40" s="101"/>
      <c r="AP40" s="136"/>
      <c r="AQ40" s="101"/>
      <c r="AR40" s="136"/>
      <c r="AS40" s="101"/>
      <c r="AT40" s="136"/>
      <c r="AU40" s="101"/>
      <c r="AV40" s="136"/>
      <c r="AW40" s="137"/>
      <c r="AX40" s="136"/>
      <c r="AY40" s="136"/>
      <c r="AZ40" s="137"/>
      <c r="BA40" s="101"/>
      <c r="BB40" s="101"/>
      <c r="BC40" s="136"/>
      <c r="BD40" s="136"/>
      <c r="BE40" s="137"/>
      <c r="BF40" s="101"/>
      <c r="BG40" s="101"/>
      <c r="BH40" s="136"/>
      <c r="BI40" s="136"/>
      <c r="BJ40" s="137"/>
      <c r="BK40" s="101"/>
      <c r="BL40" s="101"/>
      <c r="BM40" s="136"/>
      <c r="BN40" s="136"/>
      <c r="BO40" s="137"/>
      <c r="BP40" s="101"/>
      <c r="BQ40" s="101"/>
      <c r="BR40" s="140"/>
      <c r="BS40" s="136"/>
      <c r="BT40" s="136"/>
      <c r="BU40" s="136"/>
      <c r="BV40" s="101"/>
      <c r="BW40" s="136"/>
      <c r="BX40" s="136"/>
      <c r="BY40" s="101"/>
      <c r="BZ40" s="136"/>
      <c r="CA40" s="137"/>
      <c r="CB40" s="136"/>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row>
    <row r="41" spans="1:106" ht="16.5" customHeight="1" x14ac:dyDescent="0.3">
      <c r="A41" s="344">
        <v>7</v>
      </c>
      <c r="B41" s="325"/>
      <c r="C41" s="325"/>
      <c r="D41" s="325"/>
      <c r="E41" s="365"/>
      <c r="F41" s="325"/>
      <c r="G41" s="325"/>
      <c r="H41" s="325"/>
      <c r="I41" s="325"/>
      <c r="J41" s="344"/>
      <c r="K41" s="343" t="str">
        <f>IF(J41&lt;=0,"",IF(J41&lt;=2,"Muy Baja",IF(J41&lt;=24,"Baja",IF(J41&lt;=500,"Media",IF(J41&lt;=5000,"Alta","Muy Alta")))))</f>
        <v/>
      </c>
      <c r="L41" s="346" t="str">
        <f>IF(K41="","",IF(K41="Muy Baja",0.2,IF(K41="Baja",0.4,IF(K41="Media",0.6,IF(K41="Alta",0.8,IF(K41="Muy Alta",1,))))))</f>
        <v/>
      </c>
      <c r="M41" s="366"/>
      <c r="N41" s="350">
        <f ca="1">IF(NOT(ISERROR(MATCH(M41,'Tabla Impacto'!$B$221:$B$223,0))),'Tabla Impacto'!$F$223&amp;"Por favor no seleccionar los criterios de impacto(Afectación Económica o presupuestal y Pérdida Reputacional)",M41)</f>
        <v>0</v>
      </c>
      <c r="O41" s="353" t="str">
        <f ca="1">IF(OR(N41='Tabla Impacto'!$C$11,N41='Tabla Impacto'!$D$11),"Leve",IF(OR(N41='Tabla Impacto'!$C$12,N41='Tabla Impacto'!$D$12),"Menor",IF(OR(N41='Tabla Impacto'!$C$13,N41='Tabla Impacto'!$D$13),"Moderado",IF(OR(N41='Tabla Impacto'!$C$14,N41='Tabla Impacto'!$D$14),"Mayor",IF(OR(N41='Tabla Impacto'!$C$15,N41='Tabla Impacto'!$D$15),"Catastrófico","")))))</f>
        <v/>
      </c>
      <c r="P41" s="346" t="str">
        <f ca="1">IF(O41="","",IF(O41="Leve",0.2,IF(O41="Menor",0.4,IF(O41="Moderado",0.6,IF(O41="Mayor",0.8,IF(O41="Catastrófico",1,))))))</f>
        <v/>
      </c>
      <c r="Q41" s="345" t="str">
        <f t="shared" ref="Q41" ca="1" si="15">IF(OR(AND(K41="Muy Baja",O41="Leve"),AND(K41="Muy Baja",O41="Menor"),AND(K41="Baja",O41="Leve")),"Bajo",IF(OR(AND(K41="Muy baja",O41="Moderado"),AND(K41="Baja",O41="Menor"),AND(K41="Baja",O41="Moderado"),AND(K41="Media",O41="Leve"),AND(K41="Media",O41="Menor"),AND(K41="Media",O41="Moderado"),AND(K41="Alta",O41="Leve"),AND(K41="Alta",O41="Menor")),"Moderado",IF(OR(AND(K41="Muy Baja",O41="Mayor"),AND(K41="Baja",O41="Mayor"),AND(K41="Media",O41="Mayor"),AND(K41="Alta",O41="Moderado"),AND(K41="Alta",O41="Mayor"),AND(K41="Muy Alta",O41="Leve"),AND(K41="Muy Alta",O41="Menor"),AND(K41="Muy Alta",O41="Moderado"),AND(K41="Muy Alta",O41="Mayor")),"Alto",IF(OR(AND(K41="Muy Baja",O41="Catastrófico"),AND(K41="Baja",O41="Catastrófico"),AND(K41="Media",O41="Catastrófico"),AND(K41="Alta",O41="Catastrófico"),AND(K41="Muy Alta",O41="Catastrófico")),"Extremo",""))))</f>
        <v/>
      </c>
      <c r="R41" s="137">
        <v>1</v>
      </c>
      <c r="S41" s="97"/>
      <c r="T41" s="138" t="str">
        <f t="shared" si="14"/>
        <v/>
      </c>
      <c r="U41" s="150"/>
      <c r="V41" s="150"/>
      <c r="W41" s="150"/>
      <c r="X41" s="150"/>
      <c r="Y41" s="98"/>
      <c r="Z41" s="98"/>
      <c r="AA41" s="99" t="str">
        <f t="shared" si="11"/>
        <v/>
      </c>
      <c r="AB41" s="98"/>
      <c r="AC41" s="98"/>
      <c r="AD41" s="98"/>
      <c r="AE41" s="167" t="str">
        <f>IFERROR(IF(T41="Probabilidad",(L41-(+L41*AA41)),IF(T41="Impacto",L41,"")),"")</f>
        <v/>
      </c>
      <c r="AF41" s="135" t="str">
        <f>IFERROR(IF(AE41="","",IF(AE41&lt;=0.2,"Muy Baja",IF(AE41&lt;=0.4,"Baja",IF(AE41&lt;=0.6,"Media",IF(AE41&lt;=0.8,"Alta","Muy Alta"))))),"")</f>
        <v/>
      </c>
      <c r="AG41" s="99" t="str">
        <f t="shared" si="12"/>
        <v/>
      </c>
      <c r="AH41" s="135" t="str">
        <f>IFERROR(IF(AI41="","",IF(AI41&lt;=0.2,"Leve",IF(AI41&lt;=0.4,"Menor",IF(AI41&lt;=0.6,"Moderado",IF(AI41&lt;=0.8,"Mayor","Catastrófico"))))),"")</f>
        <v/>
      </c>
      <c r="AI41" s="99" t="str">
        <f>IFERROR(IF(T41="Impacto",(P41-(+P41*AA41)),IF(T41="Probabilidad",P41,"")),"")</f>
        <v/>
      </c>
      <c r="AJ41" s="100" t="str">
        <f t="shared" si="13"/>
        <v/>
      </c>
      <c r="AK41" s="369"/>
      <c r="AL41" s="136"/>
      <c r="AM41" s="137"/>
      <c r="AN41" s="101"/>
      <c r="AO41" s="101"/>
      <c r="AP41" s="136"/>
      <c r="AQ41" s="101"/>
      <c r="AR41" s="136"/>
      <c r="AS41" s="101"/>
      <c r="AT41" s="136"/>
      <c r="AU41" s="101"/>
      <c r="AV41" s="136"/>
      <c r="AW41" s="137"/>
      <c r="AX41" s="136"/>
      <c r="AY41" s="136"/>
      <c r="AZ41" s="137"/>
      <c r="BA41" s="101"/>
      <c r="BB41" s="101"/>
      <c r="BC41" s="136"/>
      <c r="BD41" s="136"/>
      <c r="BE41" s="137"/>
      <c r="BF41" s="101"/>
      <c r="BG41" s="101"/>
      <c r="BH41" s="136"/>
      <c r="BI41" s="136"/>
      <c r="BJ41" s="137"/>
      <c r="BK41" s="101"/>
      <c r="BL41" s="101"/>
      <c r="BM41" s="136"/>
      <c r="BN41" s="136"/>
      <c r="BO41" s="137"/>
      <c r="BP41" s="101"/>
      <c r="BQ41" s="101"/>
      <c r="BR41" s="140"/>
      <c r="BS41" s="136"/>
      <c r="BT41" s="136"/>
      <c r="BU41" s="136"/>
      <c r="BV41" s="101"/>
      <c r="BW41" s="136"/>
      <c r="BX41" s="136"/>
      <c r="BY41" s="101"/>
      <c r="BZ41" s="136"/>
      <c r="CA41" s="137"/>
      <c r="CB41" s="136"/>
      <c r="CC41" s="144"/>
      <c r="CD41" s="144"/>
      <c r="CE41" s="144"/>
      <c r="CF41" s="144"/>
      <c r="CG41" s="144"/>
      <c r="CH41" s="144"/>
      <c r="CI41" s="144"/>
      <c r="CJ41" s="144"/>
      <c r="CK41" s="144"/>
      <c r="CL41" s="144"/>
      <c r="CM41" s="144"/>
      <c r="CN41" s="144"/>
      <c r="CO41" s="144"/>
      <c r="CP41" s="144"/>
      <c r="CQ41" s="144"/>
      <c r="CR41" s="144"/>
      <c r="CS41" s="144"/>
      <c r="CT41" s="144"/>
      <c r="CU41" s="144"/>
      <c r="CV41" s="144"/>
      <c r="CW41" s="144"/>
      <c r="CX41" s="144"/>
      <c r="CY41" s="144"/>
      <c r="CZ41" s="144"/>
      <c r="DA41" s="144"/>
      <c r="DB41" s="144"/>
    </row>
    <row r="42" spans="1:106" ht="16.5" customHeight="1" x14ac:dyDescent="0.3">
      <c r="A42" s="344"/>
      <c r="B42" s="325"/>
      <c r="C42" s="325"/>
      <c r="D42" s="325"/>
      <c r="E42" s="365"/>
      <c r="F42" s="325"/>
      <c r="G42" s="325"/>
      <c r="H42" s="325"/>
      <c r="I42" s="325"/>
      <c r="J42" s="344"/>
      <c r="K42" s="343"/>
      <c r="L42" s="346"/>
      <c r="M42" s="367"/>
      <c r="N42" s="351"/>
      <c r="O42" s="351"/>
      <c r="P42" s="346"/>
      <c r="Q42" s="345"/>
      <c r="R42" s="137">
        <v>2</v>
      </c>
      <c r="S42" s="97"/>
      <c r="T42" s="138" t="str">
        <f t="shared" si="14"/>
        <v/>
      </c>
      <c r="U42" s="150"/>
      <c r="V42" s="150"/>
      <c r="W42" s="150"/>
      <c r="X42" s="150"/>
      <c r="Y42" s="98"/>
      <c r="Z42" s="98"/>
      <c r="AA42" s="99" t="str">
        <f t="shared" si="11"/>
        <v/>
      </c>
      <c r="AB42" s="98"/>
      <c r="AC42" s="98"/>
      <c r="AD42" s="98"/>
      <c r="AE42" s="167" t="str">
        <f>IFERROR(IF(AND(T41="Probabilidad",T42="Probabilidad"),(AG41-(+AG41*AA42)),IF(T42="Probabilidad",(L41-(+L41*AA42)),IF(T42="Impacto",AG41,""))),"")</f>
        <v/>
      </c>
      <c r="AF42" s="135" t="str">
        <f t="shared" si="4"/>
        <v/>
      </c>
      <c r="AG42" s="99" t="str">
        <f t="shared" si="12"/>
        <v/>
      </c>
      <c r="AH42" s="135" t="str">
        <f t="shared" si="5"/>
        <v/>
      </c>
      <c r="AI42" s="99" t="str">
        <f>IFERROR(IF(AND(T41="Impacto",T42="Impacto"),(AI35-(+AI35*AA42)),IF(T42="Impacto",($P$41-(+$P$41*AA42)),IF(T42="Probabilidad",AI35,""))),"")</f>
        <v/>
      </c>
      <c r="AJ42" s="100" t="str">
        <f t="shared" si="13"/>
        <v/>
      </c>
      <c r="AK42" s="370"/>
      <c r="AL42" s="136"/>
      <c r="AM42" s="137"/>
      <c r="AN42" s="101"/>
      <c r="AO42" s="101"/>
      <c r="AP42" s="136"/>
      <c r="AQ42" s="101"/>
      <c r="AR42" s="136"/>
      <c r="AS42" s="101"/>
      <c r="AT42" s="136"/>
      <c r="AU42" s="101"/>
      <c r="AV42" s="136"/>
      <c r="AW42" s="137"/>
      <c r="AX42" s="136"/>
      <c r="AY42" s="136"/>
      <c r="AZ42" s="137"/>
      <c r="BA42" s="101"/>
      <c r="BB42" s="101"/>
      <c r="BC42" s="136"/>
      <c r="BD42" s="136"/>
      <c r="BE42" s="137"/>
      <c r="BF42" s="101"/>
      <c r="BG42" s="101"/>
      <c r="BH42" s="136"/>
      <c r="BI42" s="136"/>
      <c r="BJ42" s="137"/>
      <c r="BK42" s="101"/>
      <c r="BL42" s="101"/>
      <c r="BM42" s="136"/>
      <c r="BN42" s="136"/>
      <c r="BO42" s="137"/>
      <c r="BP42" s="101"/>
      <c r="BQ42" s="101"/>
      <c r="BR42" s="140"/>
      <c r="BS42" s="136"/>
      <c r="BT42" s="136"/>
      <c r="BU42" s="136"/>
      <c r="BV42" s="101"/>
      <c r="BW42" s="136"/>
      <c r="BX42" s="136"/>
      <c r="BY42" s="101"/>
      <c r="BZ42" s="136"/>
      <c r="CA42" s="137"/>
      <c r="CB42" s="136"/>
      <c r="CC42" s="144"/>
      <c r="CD42" s="144"/>
      <c r="CE42" s="144"/>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44"/>
      <c r="DB42" s="144"/>
    </row>
    <row r="43" spans="1:106" ht="16.5" customHeight="1" x14ac:dyDescent="0.3">
      <c r="A43" s="344"/>
      <c r="B43" s="325"/>
      <c r="C43" s="325"/>
      <c r="D43" s="325"/>
      <c r="E43" s="365"/>
      <c r="F43" s="325"/>
      <c r="G43" s="325"/>
      <c r="H43" s="325"/>
      <c r="I43" s="325"/>
      <c r="J43" s="344"/>
      <c r="K43" s="343"/>
      <c r="L43" s="346"/>
      <c r="M43" s="367"/>
      <c r="N43" s="351"/>
      <c r="O43" s="351"/>
      <c r="P43" s="346"/>
      <c r="Q43" s="345"/>
      <c r="R43" s="137">
        <v>3</v>
      </c>
      <c r="S43" s="197"/>
      <c r="T43" s="138" t="str">
        <f t="shared" si="14"/>
        <v/>
      </c>
      <c r="U43" s="150"/>
      <c r="V43" s="150"/>
      <c r="W43" s="150"/>
      <c r="X43" s="150"/>
      <c r="Y43" s="98"/>
      <c r="Z43" s="98"/>
      <c r="AA43" s="99" t="str">
        <f t="shared" si="11"/>
        <v/>
      </c>
      <c r="AB43" s="98"/>
      <c r="AC43" s="98"/>
      <c r="AD43" s="98"/>
      <c r="AE43" s="167" t="str">
        <f>IFERROR(IF(AND(T42="Probabilidad",T43="Probabilidad"),(AG42-(+AG42*AA43)),IF(AND(T42="Impacto",T43="Probabilidad"),(AG41-(+AG41*AA43)),IF(T43="Impacto",AG42,""))),"")</f>
        <v/>
      </c>
      <c r="AF43" s="135" t="str">
        <f t="shared" si="4"/>
        <v/>
      </c>
      <c r="AG43" s="99" t="str">
        <f t="shared" si="12"/>
        <v/>
      </c>
      <c r="AH43" s="135" t="str">
        <f t="shared" si="5"/>
        <v/>
      </c>
      <c r="AI43" s="99" t="str">
        <f>IFERROR(IF(AND(T42="Impacto",T43="Impacto"),(AI42-(+AI42*AA43)),IF(AND(T42="Probabilidad",T43="Impacto"),(AI41-(+AI41*AA43)),IF(T43="Probabilidad",AI42,""))),"")</f>
        <v/>
      </c>
      <c r="AJ43" s="100" t="str">
        <f t="shared" si="13"/>
        <v/>
      </c>
      <c r="AK43" s="370"/>
      <c r="AL43" s="136"/>
      <c r="AM43" s="137"/>
      <c r="AN43" s="101"/>
      <c r="AO43" s="101"/>
      <c r="AP43" s="136"/>
      <c r="AQ43" s="101"/>
      <c r="AR43" s="136"/>
      <c r="AS43" s="101"/>
      <c r="AT43" s="136"/>
      <c r="AU43" s="101"/>
      <c r="AV43" s="136"/>
      <c r="AW43" s="137"/>
      <c r="AX43" s="136"/>
      <c r="AY43" s="136"/>
      <c r="AZ43" s="137"/>
      <c r="BA43" s="101"/>
      <c r="BB43" s="101"/>
      <c r="BC43" s="136"/>
      <c r="BD43" s="136"/>
      <c r="BE43" s="137"/>
      <c r="BF43" s="101"/>
      <c r="BG43" s="101"/>
      <c r="BH43" s="136"/>
      <c r="BI43" s="136"/>
      <c r="BJ43" s="137"/>
      <c r="BK43" s="101"/>
      <c r="BL43" s="101"/>
      <c r="BM43" s="136"/>
      <c r="BN43" s="136"/>
      <c r="BO43" s="137"/>
      <c r="BP43" s="101"/>
      <c r="BQ43" s="101"/>
      <c r="BR43" s="140"/>
      <c r="BS43" s="136"/>
      <c r="BT43" s="136"/>
      <c r="BU43" s="136"/>
      <c r="BV43" s="101"/>
      <c r="BW43" s="136"/>
      <c r="BX43" s="136"/>
      <c r="BY43" s="101"/>
      <c r="BZ43" s="136"/>
      <c r="CA43" s="137"/>
      <c r="CB43" s="136"/>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row>
    <row r="44" spans="1:106" ht="16.5" customHeight="1" x14ac:dyDescent="0.3">
      <c r="A44" s="344"/>
      <c r="B44" s="325"/>
      <c r="C44" s="325"/>
      <c r="D44" s="325"/>
      <c r="E44" s="365"/>
      <c r="F44" s="325"/>
      <c r="G44" s="325"/>
      <c r="H44" s="325"/>
      <c r="I44" s="325"/>
      <c r="J44" s="344"/>
      <c r="K44" s="343"/>
      <c r="L44" s="346"/>
      <c r="M44" s="367"/>
      <c r="N44" s="351"/>
      <c r="O44" s="351"/>
      <c r="P44" s="346"/>
      <c r="Q44" s="345"/>
      <c r="R44" s="137">
        <v>4</v>
      </c>
      <c r="S44" s="97"/>
      <c r="T44" s="138" t="str">
        <f t="shared" si="14"/>
        <v/>
      </c>
      <c r="U44" s="150"/>
      <c r="V44" s="150"/>
      <c r="W44" s="150"/>
      <c r="X44" s="150"/>
      <c r="Y44" s="98"/>
      <c r="Z44" s="98"/>
      <c r="AA44" s="99" t="str">
        <f t="shared" si="11"/>
        <v/>
      </c>
      <c r="AB44" s="98"/>
      <c r="AC44" s="98"/>
      <c r="AD44" s="98"/>
      <c r="AE44" s="167" t="str">
        <f>IFERROR(IF(AND(T43="Probabilidad",T44="Probabilidad"),(AG43-(+AG43*AA44)),IF(AND(T43="Impacto",T44="Probabilidad"),(AG42-(+AG42*AA44)),IF(T44="Impacto",AG43,""))),"")</f>
        <v/>
      </c>
      <c r="AF44" s="135" t="str">
        <f t="shared" si="4"/>
        <v/>
      </c>
      <c r="AG44" s="99" t="str">
        <f t="shared" si="12"/>
        <v/>
      </c>
      <c r="AH44" s="135" t="str">
        <f t="shared" si="5"/>
        <v/>
      </c>
      <c r="AI44" s="99" t="str">
        <f>IFERROR(IF(AND(T43="Impacto",T44="Impacto"),(AI43-(+AI43*AA44)),IF(AND(T43="Probabilidad",T44="Impacto"),(AI42-(+AI42*AA44)),IF(T44="Probabilidad",AI43,""))),"")</f>
        <v/>
      </c>
      <c r="AJ44" s="100" t="str">
        <f t="shared" si="13"/>
        <v/>
      </c>
      <c r="AK44" s="370"/>
      <c r="AL44" s="136"/>
      <c r="AM44" s="137"/>
      <c r="AN44" s="101"/>
      <c r="AO44" s="101"/>
      <c r="AP44" s="136"/>
      <c r="AQ44" s="101"/>
      <c r="AR44" s="136"/>
      <c r="AS44" s="101"/>
      <c r="AT44" s="136"/>
      <c r="AU44" s="101"/>
      <c r="AV44" s="136"/>
      <c r="AW44" s="137"/>
      <c r="AX44" s="136"/>
      <c r="AY44" s="136"/>
      <c r="AZ44" s="137"/>
      <c r="BA44" s="101"/>
      <c r="BB44" s="101"/>
      <c r="BC44" s="136"/>
      <c r="BD44" s="136"/>
      <c r="BE44" s="137"/>
      <c r="BF44" s="101"/>
      <c r="BG44" s="101"/>
      <c r="BH44" s="136"/>
      <c r="BI44" s="136"/>
      <c r="BJ44" s="137"/>
      <c r="BK44" s="101"/>
      <c r="BL44" s="101"/>
      <c r="BM44" s="136"/>
      <c r="BN44" s="136"/>
      <c r="BO44" s="137"/>
      <c r="BP44" s="101"/>
      <c r="BQ44" s="101"/>
      <c r="BR44" s="140"/>
      <c r="BS44" s="136"/>
      <c r="BT44" s="136"/>
      <c r="BU44" s="136"/>
      <c r="BV44" s="101"/>
      <c r="BW44" s="136"/>
      <c r="BX44" s="136"/>
      <c r="BY44" s="101"/>
      <c r="BZ44" s="136"/>
      <c r="CA44" s="137"/>
      <c r="CB44" s="136"/>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row>
    <row r="45" spans="1:106" ht="16.5" customHeight="1" x14ac:dyDescent="0.3">
      <c r="A45" s="344"/>
      <c r="B45" s="325"/>
      <c r="C45" s="325"/>
      <c r="D45" s="325"/>
      <c r="E45" s="365"/>
      <c r="F45" s="325"/>
      <c r="G45" s="325"/>
      <c r="H45" s="325"/>
      <c r="I45" s="325"/>
      <c r="J45" s="344"/>
      <c r="K45" s="343"/>
      <c r="L45" s="346"/>
      <c r="M45" s="367"/>
      <c r="N45" s="351"/>
      <c r="O45" s="351"/>
      <c r="P45" s="346"/>
      <c r="Q45" s="345"/>
      <c r="R45" s="137">
        <v>5</v>
      </c>
      <c r="S45" s="97"/>
      <c r="T45" s="138" t="str">
        <f t="shared" si="14"/>
        <v/>
      </c>
      <c r="U45" s="150"/>
      <c r="V45" s="150"/>
      <c r="W45" s="150"/>
      <c r="X45" s="150"/>
      <c r="Y45" s="98"/>
      <c r="Z45" s="98"/>
      <c r="AA45" s="99" t="str">
        <f t="shared" si="11"/>
        <v/>
      </c>
      <c r="AB45" s="98"/>
      <c r="AC45" s="98"/>
      <c r="AD45" s="98"/>
      <c r="AE45" s="167" t="str">
        <f>IFERROR(IF(AND(T44="Probabilidad",T45="Probabilidad"),(AG44-(+AG44*AA45)),IF(AND(T44="Impacto",T45="Probabilidad"),(AG43-(+AG43*AA45)),IF(T45="Impacto",AG44,""))),"")</f>
        <v/>
      </c>
      <c r="AF45" s="135" t="str">
        <f t="shared" si="4"/>
        <v/>
      </c>
      <c r="AG45" s="99" t="str">
        <f t="shared" si="12"/>
        <v/>
      </c>
      <c r="AH45" s="135" t="str">
        <f t="shared" si="5"/>
        <v/>
      </c>
      <c r="AI45" s="99" t="str">
        <f>IFERROR(IF(AND(T44="Impacto",T45="Impacto"),(AI44-(+AI44*AA45)),IF(AND(T44="Probabilidad",T45="Impacto"),(AI43-(+AI43*AA45)),IF(T45="Probabilidad",AI44,""))),"")</f>
        <v/>
      </c>
      <c r="AJ45" s="100" t="str">
        <f t="shared" si="13"/>
        <v/>
      </c>
      <c r="AK45" s="370"/>
      <c r="AL45" s="136"/>
      <c r="AM45" s="137"/>
      <c r="AN45" s="101"/>
      <c r="AO45" s="101"/>
      <c r="AP45" s="136"/>
      <c r="AQ45" s="101"/>
      <c r="AR45" s="136"/>
      <c r="AS45" s="101"/>
      <c r="AT45" s="136"/>
      <c r="AU45" s="101"/>
      <c r="AV45" s="136"/>
      <c r="AW45" s="137"/>
      <c r="AX45" s="136"/>
      <c r="AY45" s="136"/>
      <c r="AZ45" s="137"/>
      <c r="BA45" s="101"/>
      <c r="BB45" s="101"/>
      <c r="BC45" s="136"/>
      <c r="BD45" s="136"/>
      <c r="BE45" s="137"/>
      <c r="BF45" s="101"/>
      <c r="BG45" s="101"/>
      <c r="BH45" s="136"/>
      <c r="BI45" s="136"/>
      <c r="BJ45" s="137"/>
      <c r="BK45" s="101"/>
      <c r="BL45" s="101"/>
      <c r="BM45" s="136"/>
      <c r="BN45" s="136"/>
      <c r="BO45" s="137"/>
      <c r="BP45" s="101"/>
      <c r="BQ45" s="101"/>
      <c r="BR45" s="140"/>
      <c r="BS45" s="136"/>
      <c r="BT45" s="136"/>
      <c r="BU45" s="136"/>
      <c r="BV45" s="101"/>
      <c r="BW45" s="136"/>
      <c r="BX45" s="136"/>
      <c r="BY45" s="101"/>
      <c r="BZ45" s="136"/>
      <c r="CA45" s="137"/>
      <c r="CB45" s="136"/>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row>
    <row r="46" spans="1:106" ht="16.5" customHeight="1" x14ac:dyDescent="0.3">
      <c r="A46" s="344"/>
      <c r="B46" s="325"/>
      <c r="C46" s="325"/>
      <c r="D46" s="325"/>
      <c r="E46" s="365"/>
      <c r="F46" s="325"/>
      <c r="G46" s="325"/>
      <c r="H46" s="325"/>
      <c r="I46" s="325"/>
      <c r="J46" s="344"/>
      <c r="K46" s="343"/>
      <c r="L46" s="346"/>
      <c r="M46" s="368"/>
      <c r="N46" s="352"/>
      <c r="O46" s="352"/>
      <c r="P46" s="346"/>
      <c r="Q46" s="345"/>
      <c r="R46" s="137">
        <v>6</v>
      </c>
      <c r="S46" s="97"/>
      <c r="T46" s="138" t="str">
        <f t="shared" si="14"/>
        <v/>
      </c>
      <c r="U46" s="150"/>
      <c r="V46" s="150"/>
      <c r="W46" s="150"/>
      <c r="X46" s="150"/>
      <c r="Y46" s="98"/>
      <c r="Z46" s="98"/>
      <c r="AA46" s="99" t="str">
        <f t="shared" si="11"/>
        <v/>
      </c>
      <c r="AB46" s="98"/>
      <c r="AC46" s="98"/>
      <c r="AD46" s="98"/>
      <c r="AE46" s="167" t="str">
        <f>IFERROR(IF(AND(T45="Probabilidad",T46="Probabilidad"),(AG45-(+AG45*AA46)),IF(AND(T45="Impacto",T46="Probabilidad"),(AG44-(+AG44*AA46)),IF(T46="Impacto",AG45,""))),"")</f>
        <v/>
      </c>
      <c r="AF46" s="135" t="str">
        <f t="shared" si="4"/>
        <v/>
      </c>
      <c r="AG46" s="99" t="str">
        <f t="shared" si="12"/>
        <v/>
      </c>
      <c r="AH46" s="135" t="str">
        <f t="shared" si="5"/>
        <v/>
      </c>
      <c r="AI46" s="99" t="str">
        <f>IFERROR(IF(AND(T45="Impacto",T46="Impacto"),(AI45-(+AI45*AA46)),IF(AND(T45="Probabilidad",T46="Impacto"),(AI44-(+AI44*AA46)),IF(T46="Probabilidad",AI45,""))),"")</f>
        <v/>
      </c>
      <c r="AJ46" s="100" t="str">
        <f t="shared" si="13"/>
        <v/>
      </c>
      <c r="AK46" s="371"/>
      <c r="AL46" s="136"/>
      <c r="AM46" s="137"/>
      <c r="AN46" s="101"/>
      <c r="AO46" s="101"/>
      <c r="AP46" s="136"/>
      <c r="AQ46" s="101"/>
      <c r="AR46" s="136"/>
      <c r="AS46" s="101"/>
      <c r="AT46" s="136"/>
      <c r="AU46" s="101"/>
      <c r="AV46" s="136"/>
      <c r="AW46" s="137"/>
      <c r="AX46" s="136"/>
      <c r="AY46" s="136"/>
      <c r="AZ46" s="137"/>
      <c r="BA46" s="101"/>
      <c r="BB46" s="101"/>
      <c r="BC46" s="136"/>
      <c r="BD46" s="136"/>
      <c r="BE46" s="137"/>
      <c r="BF46" s="101"/>
      <c r="BG46" s="101"/>
      <c r="BH46" s="136"/>
      <c r="BI46" s="136"/>
      <c r="BJ46" s="137"/>
      <c r="BK46" s="101"/>
      <c r="BL46" s="101"/>
      <c r="BM46" s="136"/>
      <c r="BN46" s="136"/>
      <c r="BO46" s="137"/>
      <c r="BP46" s="101"/>
      <c r="BQ46" s="101"/>
      <c r="BR46" s="140"/>
      <c r="BS46" s="136"/>
      <c r="BT46" s="136"/>
      <c r="BU46" s="136"/>
      <c r="BV46" s="101"/>
      <c r="BW46" s="136"/>
      <c r="BX46" s="136"/>
      <c r="BY46" s="101"/>
      <c r="BZ46" s="136"/>
      <c r="CA46" s="137"/>
      <c r="CB46" s="136"/>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row>
    <row r="47" spans="1:106" ht="16.5" customHeight="1" x14ac:dyDescent="0.3">
      <c r="A47" s="344">
        <v>8</v>
      </c>
      <c r="B47" s="325"/>
      <c r="C47" s="325"/>
      <c r="D47" s="325"/>
      <c r="E47" s="365"/>
      <c r="F47" s="325"/>
      <c r="G47" s="325"/>
      <c r="H47" s="325"/>
      <c r="I47" s="325"/>
      <c r="J47" s="344"/>
      <c r="K47" s="343" t="str">
        <f>IF(J47&lt;=0,"",IF(J47&lt;=2,"Muy Baja",IF(J47&lt;=24,"Baja",IF(J47&lt;=500,"Media",IF(J47&lt;=5000,"Alta","Muy Alta")))))</f>
        <v/>
      </c>
      <c r="L47" s="346" t="str">
        <f>IF(K47="","",IF(K47="Muy Baja",0.2,IF(K47="Baja",0.4,IF(K47="Media",0.6,IF(K47="Alta",0.8,IF(K47="Muy Alta",1,))))))</f>
        <v/>
      </c>
      <c r="M47" s="366"/>
      <c r="N47" s="350">
        <f ca="1">IF(NOT(ISERROR(MATCH(M47,'Tabla Impacto'!$B$221:$B$223,0))),'Tabla Impacto'!$F$223&amp;"Por favor no seleccionar los criterios de impacto(Afectación Económica o presupuestal y Pérdida Reputacional)",M47)</f>
        <v>0</v>
      </c>
      <c r="O47" s="353" t="str">
        <f ca="1">IF(OR(N47='Tabla Impacto'!$C$11,N47='Tabla Impacto'!$D$11),"Leve",IF(OR(N47='Tabla Impacto'!$C$12,N47='Tabla Impacto'!$D$12),"Menor",IF(OR(N47='Tabla Impacto'!$C$13,N47='Tabla Impacto'!$D$13),"Moderado",IF(OR(N47='Tabla Impacto'!$C$14,N47='Tabla Impacto'!$D$14),"Mayor",IF(OR(N47='Tabla Impacto'!$C$15,N47='Tabla Impacto'!$D$15),"Catastrófico","")))))</f>
        <v/>
      </c>
      <c r="P47" s="346" t="str">
        <f ca="1">IF(O47="","",IF(O47="Leve",0.2,IF(O47="Menor",0.4,IF(O47="Moderado",0.6,IF(O47="Mayor",0.8,IF(O47="Catastrófico",1,))))))</f>
        <v/>
      </c>
      <c r="Q47" s="345" t="str">
        <f t="shared" ref="Q47" ca="1" si="16">IF(OR(AND(K47="Muy Baja",O47="Leve"),AND(K47="Muy Baja",O47="Menor"),AND(K47="Baja",O47="Leve")),"Bajo",IF(OR(AND(K47="Muy baja",O47="Moderado"),AND(K47="Baja",O47="Menor"),AND(K47="Baja",O47="Moderado"),AND(K47="Media",O47="Leve"),AND(K47="Media",O47="Menor"),AND(K47="Media",O47="Moderado"),AND(K47="Alta",O47="Leve"),AND(K47="Alta",O47="Menor")),"Moderado",IF(OR(AND(K47="Muy Baja",O47="Mayor"),AND(K47="Baja",O47="Mayor"),AND(K47="Media",O47="Mayor"),AND(K47="Alta",O47="Moderado"),AND(K47="Alta",O47="Mayor"),AND(K47="Muy Alta",O47="Leve"),AND(K47="Muy Alta",O47="Menor"),AND(K47="Muy Alta",O47="Moderado"),AND(K47="Muy Alta",O47="Mayor")),"Alto",IF(OR(AND(K47="Muy Baja",O47="Catastrófico"),AND(K47="Baja",O47="Catastrófico"),AND(K47="Media",O47="Catastrófico"),AND(K47="Alta",O47="Catastrófico"),AND(K47="Muy Alta",O47="Catastrófico")),"Extremo",""))))</f>
        <v/>
      </c>
      <c r="R47" s="137">
        <v>1</v>
      </c>
      <c r="S47" s="97"/>
      <c r="T47" s="138" t="str">
        <f t="shared" si="14"/>
        <v/>
      </c>
      <c r="U47" s="150"/>
      <c r="V47" s="150"/>
      <c r="W47" s="150"/>
      <c r="X47" s="150"/>
      <c r="Y47" s="98"/>
      <c r="Z47" s="98"/>
      <c r="AA47" s="99" t="str">
        <f t="shared" si="11"/>
        <v/>
      </c>
      <c r="AB47" s="98"/>
      <c r="AC47" s="98"/>
      <c r="AD47" s="98"/>
      <c r="AE47" s="167" t="str">
        <f>IFERROR(IF(T47="Probabilidad",(L47-(+L47*AA47)),IF(T47="Impacto",L47,"")),"")</f>
        <v/>
      </c>
      <c r="AF47" s="135" t="str">
        <f>IFERROR(IF(AE47="","",IF(AE47&lt;=0.2,"Muy Baja",IF(AE47&lt;=0.4,"Baja",IF(AE47&lt;=0.6,"Media",IF(AE47&lt;=0.8,"Alta","Muy Alta"))))),"")</f>
        <v/>
      </c>
      <c r="AG47" s="99" t="str">
        <f t="shared" si="12"/>
        <v/>
      </c>
      <c r="AH47" s="135" t="str">
        <f>IFERROR(IF(AI47="","",IF(AI47&lt;=0.2,"Leve",IF(AI47&lt;=0.4,"Menor",IF(AI47&lt;=0.6,"Moderado",IF(AI47&lt;=0.8,"Mayor","Catastrófico"))))),"")</f>
        <v/>
      </c>
      <c r="AI47" s="99" t="str">
        <f>IFERROR(IF(T47="Impacto",(P47-(+P47*AA47)),IF(T47="Probabilidad",P47,"")),"")</f>
        <v/>
      </c>
      <c r="AJ47" s="100" t="str">
        <f t="shared" si="13"/>
        <v/>
      </c>
      <c r="AK47" s="369"/>
      <c r="AL47" s="136"/>
      <c r="AM47" s="137"/>
      <c r="AN47" s="101"/>
      <c r="AO47" s="101"/>
      <c r="AP47" s="136"/>
      <c r="AQ47" s="101"/>
      <c r="AR47" s="136"/>
      <c r="AS47" s="101"/>
      <c r="AT47" s="136"/>
      <c r="AU47" s="101"/>
      <c r="AV47" s="136"/>
      <c r="AW47" s="137"/>
      <c r="AX47" s="136"/>
      <c r="AY47" s="136"/>
      <c r="AZ47" s="137"/>
      <c r="BA47" s="101"/>
      <c r="BB47" s="101"/>
      <c r="BC47" s="136"/>
      <c r="BD47" s="136"/>
      <c r="BE47" s="137"/>
      <c r="BF47" s="101"/>
      <c r="BG47" s="101"/>
      <c r="BH47" s="136"/>
      <c r="BI47" s="136"/>
      <c r="BJ47" s="137"/>
      <c r="BK47" s="101"/>
      <c r="BL47" s="101"/>
      <c r="BM47" s="136"/>
      <c r="BN47" s="136"/>
      <c r="BO47" s="137"/>
      <c r="BP47" s="101"/>
      <c r="BQ47" s="101"/>
      <c r="BR47" s="140"/>
      <c r="BS47" s="136"/>
      <c r="BT47" s="136"/>
      <c r="BU47" s="136"/>
      <c r="BV47" s="101"/>
      <c r="BW47" s="136"/>
      <c r="BX47" s="136"/>
      <c r="BY47" s="101"/>
      <c r="BZ47" s="136"/>
      <c r="CA47" s="137"/>
      <c r="CB47" s="136"/>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row>
    <row r="48" spans="1:106" ht="16.5" customHeight="1" x14ac:dyDescent="0.3">
      <c r="A48" s="344"/>
      <c r="B48" s="325"/>
      <c r="C48" s="325"/>
      <c r="D48" s="325"/>
      <c r="E48" s="365"/>
      <c r="F48" s="325"/>
      <c r="G48" s="325"/>
      <c r="H48" s="325"/>
      <c r="I48" s="325"/>
      <c r="J48" s="344"/>
      <c r="K48" s="343"/>
      <c r="L48" s="346"/>
      <c r="M48" s="367"/>
      <c r="N48" s="351"/>
      <c r="O48" s="351"/>
      <c r="P48" s="346"/>
      <c r="Q48" s="345"/>
      <c r="R48" s="137">
        <v>2</v>
      </c>
      <c r="S48" s="97"/>
      <c r="T48" s="138" t="str">
        <f t="shared" si="14"/>
        <v/>
      </c>
      <c r="U48" s="150"/>
      <c r="V48" s="150"/>
      <c r="W48" s="150"/>
      <c r="X48" s="150"/>
      <c r="Y48" s="98"/>
      <c r="Z48" s="98"/>
      <c r="AA48" s="99" t="str">
        <f t="shared" si="11"/>
        <v/>
      </c>
      <c r="AB48" s="98"/>
      <c r="AC48" s="98"/>
      <c r="AD48" s="98"/>
      <c r="AE48" s="167" t="str">
        <f>IFERROR(IF(AND(T47="Probabilidad",T48="Probabilidad"),(AG47-(+AG47*AA48)),IF(T48="Probabilidad",(L47-(+L47*AA48)),IF(T48="Impacto",AG47,""))),"")</f>
        <v/>
      </c>
      <c r="AF48" s="135" t="str">
        <f t="shared" si="4"/>
        <v/>
      </c>
      <c r="AG48" s="99" t="str">
        <f t="shared" si="12"/>
        <v/>
      </c>
      <c r="AH48" s="135" t="str">
        <f t="shared" si="5"/>
        <v/>
      </c>
      <c r="AI48" s="99" t="str">
        <f>IFERROR(IF(AND(T47="Impacto",T48="Impacto"),(AI41-(+AI41*AA48)),IF(T48="Impacto",($P$47-(+$P$47*AA48)),IF(T48="Probabilidad",AI41,""))),"")</f>
        <v/>
      </c>
      <c r="AJ48" s="100" t="str">
        <f t="shared" si="13"/>
        <v/>
      </c>
      <c r="AK48" s="370"/>
      <c r="AL48" s="136"/>
      <c r="AM48" s="137"/>
      <c r="AN48" s="101"/>
      <c r="AO48" s="101"/>
      <c r="AP48" s="136"/>
      <c r="AQ48" s="101"/>
      <c r="AR48" s="136"/>
      <c r="AS48" s="101"/>
      <c r="AT48" s="136"/>
      <c r="AU48" s="101"/>
      <c r="AV48" s="136"/>
      <c r="AW48" s="137"/>
      <c r="AX48" s="136"/>
      <c r="AY48" s="136"/>
      <c r="AZ48" s="137"/>
      <c r="BA48" s="101"/>
      <c r="BB48" s="101"/>
      <c r="BC48" s="136"/>
      <c r="BD48" s="136"/>
      <c r="BE48" s="137"/>
      <c r="BF48" s="101"/>
      <c r="BG48" s="101"/>
      <c r="BH48" s="136"/>
      <c r="BI48" s="136"/>
      <c r="BJ48" s="137"/>
      <c r="BK48" s="101"/>
      <c r="BL48" s="101"/>
      <c r="BM48" s="136"/>
      <c r="BN48" s="136"/>
      <c r="BO48" s="137"/>
      <c r="BP48" s="101"/>
      <c r="BQ48" s="101"/>
      <c r="BR48" s="140"/>
      <c r="BS48" s="136"/>
      <c r="BT48" s="136"/>
      <c r="BU48" s="136"/>
      <c r="BV48" s="101"/>
      <c r="BW48" s="136"/>
      <c r="BX48" s="136"/>
      <c r="BY48" s="101"/>
      <c r="BZ48" s="136"/>
      <c r="CA48" s="137"/>
      <c r="CB48" s="136"/>
      <c r="CC48" s="144"/>
      <c r="CD48" s="144"/>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row>
    <row r="49" spans="1:106" ht="16.5" customHeight="1" x14ac:dyDescent="0.3">
      <c r="A49" s="344"/>
      <c r="B49" s="325"/>
      <c r="C49" s="325"/>
      <c r="D49" s="325"/>
      <c r="E49" s="365"/>
      <c r="F49" s="325"/>
      <c r="G49" s="325"/>
      <c r="H49" s="325"/>
      <c r="I49" s="325"/>
      <c r="J49" s="344"/>
      <c r="K49" s="343"/>
      <c r="L49" s="346"/>
      <c r="M49" s="367"/>
      <c r="N49" s="351"/>
      <c r="O49" s="351"/>
      <c r="P49" s="346"/>
      <c r="Q49" s="345"/>
      <c r="R49" s="137">
        <v>3</v>
      </c>
      <c r="S49" s="197"/>
      <c r="T49" s="138" t="str">
        <f t="shared" si="14"/>
        <v/>
      </c>
      <c r="U49" s="150"/>
      <c r="V49" s="150"/>
      <c r="W49" s="150"/>
      <c r="X49" s="150"/>
      <c r="Y49" s="98"/>
      <c r="Z49" s="98"/>
      <c r="AA49" s="99" t="str">
        <f t="shared" si="11"/>
        <v/>
      </c>
      <c r="AB49" s="98"/>
      <c r="AC49" s="98"/>
      <c r="AD49" s="98"/>
      <c r="AE49" s="167" t="str">
        <f>IFERROR(IF(AND(T48="Probabilidad",T49="Probabilidad"),(AG48-(+AG48*AA49)),IF(AND(T48="Impacto",T49="Probabilidad"),(AG47-(+AG47*AA49)),IF(T49="Impacto",AG48,""))),"")</f>
        <v/>
      </c>
      <c r="AF49" s="135" t="str">
        <f t="shared" si="4"/>
        <v/>
      </c>
      <c r="AG49" s="99" t="str">
        <f t="shared" si="12"/>
        <v/>
      </c>
      <c r="AH49" s="135" t="str">
        <f t="shared" si="5"/>
        <v/>
      </c>
      <c r="AI49" s="99" t="str">
        <f>IFERROR(IF(AND(T48="Impacto",T49="Impacto"),(AI48-(+AI48*AA49)),IF(AND(T48="Probabilidad",T49="Impacto"),(AI47-(+AI47*AA49)),IF(T49="Probabilidad",AI48,""))),"")</f>
        <v/>
      </c>
      <c r="AJ49" s="100" t="str">
        <f t="shared" si="13"/>
        <v/>
      </c>
      <c r="AK49" s="370"/>
      <c r="AL49" s="136"/>
      <c r="AM49" s="137"/>
      <c r="AN49" s="101"/>
      <c r="AO49" s="101"/>
      <c r="AP49" s="136"/>
      <c r="AQ49" s="101"/>
      <c r="AR49" s="136"/>
      <c r="AS49" s="101"/>
      <c r="AT49" s="136"/>
      <c r="AU49" s="101"/>
      <c r="AV49" s="136"/>
      <c r="AW49" s="137"/>
      <c r="AX49" s="136"/>
      <c r="AY49" s="136"/>
      <c r="AZ49" s="137"/>
      <c r="BA49" s="101"/>
      <c r="BB49" s="101"/>
      <c r="BC49" s="136"/>
      <c r="BD49" s="136"/>
      <c r="BE49" s="137"/>
      <c r="BF49" s="101"/>
      <c r="BG49" s="101"/>
      <c r="BH49" s="136"/>
      <c r="BI49" s="136"/>
      <c r="BJ49" s="137"/>
      <c r="BK49" s="101"/>
      <c r="BL49" s="101"/>
      <c r="BM49" s="136"/>
      <c r="BN49" s="136"/>
      <c r="BO49" s="137"/>
      <c r="BP49" s="101"/>
      <c r="BQ49" s="101"/>
      <c r="BR49" s="140"/>
      <c r="BS49" s="136"/>
      <c r="BT49" s="136"/>
      <c r="BU49" s="136"/>
      <c r="BV49" s="101"/>
      <c r="BW49" s="136"/>
      <c r="BX49" s="136"/>
      <c r="BY49" s="101"/>
      <c r="BZ49" s="136"/>
      <c r="CA49" s="137"/>
      <c r="CB49" s="136"/>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row>
    <row r="50" spans="1:106" ht="16.5" customHeight="1" x14ac:dyDescent="0.3">
      <c r="A50" s="344"/>
      <c r="B50" s="325"/>
      <c r="C50" s="325"/>
      <c r="D50" s="325"/>
      <c r="E50" s="365"/>
      <c r="F50" s="325"/>
      <c r="G50" s="325"/>
      <c r="H50" s="325"/>
      <c r="I50" s="325"/>
      <c r="J50" s="344"/>
      <c r="K50" s="343"/>
      <c r="L50" s="346"/>
      <c r="M50" s="367"/>
      <c r="N50" s="351"/>
      <c r="O50" s="351"/>
      <c r="P50" s="346"/>
      <c r="Q50" s="345"/>
      <c r="R50" s="137">
        <v>4</v>
      </c>
      <c r="S50" s="97"/>
      <c r="T50" s="138" t="str">
        <f t="shared" si="14"/>
        <v/>
      </c>
      <c r="U50" s="150"/>
      <c r="V50" s="150"/>
      <c r="W50" s="150"/>
      <c r="X50" s="150"/>
      <c r="Y50" s="98"/>
      <c r="Z50" s="98"/>
      <c r="AA50" s="99" t="str">
        <f t="shared" si="11"/>
        <v/>
      </c>
      <c r="AB50" s="98"/>
      <c r="AC50" s="98"/>
      <c r="AD50" s="98"/>
      <c r="AE50" s="167" t="str">
        <f>IFERROR(IF(AND(T49="Probabilidad",T50="Probabilidad"),(AG49-(+AG49*AA50)),IF(AND(T49="Impacto",T50="Probabilidad"),(AG48-(+AG48*AA50)),IF(T50="Impacto",AG49,""))),"")</f>
        <v/>
      </c>
      <c r="AF50" s="135" t="str">
        <f t="shared" si="4"/>
        <v/>
      </c>
      <c r="AG50" s="99" t="str">
        <f t="shared" si="12"/>
        <v/>
      </c>
      <c r="AH50" s="135" t="str">
        <f t="shared" si="5"/>
        <v/>
      </c>
      <c r="AI50" s="99" t="str">
        <f>IFERROR(IF(AND(T49="Impacto",T50="Impacto"),(AI49-(+AI49*AA50)),IF(AND(T49="Probabilidad",T50="Impacto"),(AI48-(+AI48*AA50)),IF(T50="Probabilidad",AI49,""))),"")</f>
        <v/>
      </c>
      <c r="AJ50" s="100" t="str">
        <f t="shared" si="13"/>
        <v/>
      </c>
      <c r="AK50" s="370"/>
      <c r="AL50" s="136"/>
      <c r="AM50" s="137"/>
      <c r="AN50" s="101"/>
      <c r="AO50" s="101"/>
      <c r="AP50" s="136"/>
      <c r="AQ50" s="101"/>
      <c r="AR50" s="136"/>
      <c r="AS50" s="101"/>
      <c r="AT50" s="136"/>
      <c r="AU50" s="101"/>
      <c r="AV50" s="136"/>
      <c r="AW50" s="137"/>
      <c r="AX50" s="136"/>
      <c r="AY50" s="136"/>
      <c r="AZ50" s="137"/>
      <c r="BA50" s="101"/>
      <c r="BB50" s="101"/>
      <c r="BC50" s="136"/>
      <c r="BD50" s="136"/>
      <c r="BE50" s="137"/>
      <c r="BF50" s="101"/>
      <c r="BG50" s="101"/>
      <c r="BH50" s="136"/>
      <c r="BI50" s="136"/>
      <c r="BJ50" s="137"/>
      <c r="BK50" s="101"/>
      <c r="BL50" s="101"/>
      <c r="BM50" s="136"/>
      <c r="BN50" s="136"/>
      <c r="BO50" s="137"/>
      <c r="BP50" s="101"/>
      <c r="BQ50" s="101"/>
      <c r="BR50" s="140"/>
      <c r="BS50" s="136"/>
      <c r="BT50" s="136"/>
      <c r="BU50" s="136"/>
      <c r="BV50" s="101"/>
      <c r="BW50" s="136"/>
      <c r="BX50" s="136"/>
      <c r="BY50" s="101"/>
      <c r="BZ50" s="136"/>
      <c r="CA50" s="137"/>
      <c r="CB50" s="136"/>
      <c r="CC50" s="144"/>
      <c r="CD50" s="144"/>
      <c r="CE50" s="144"/>
      <c r="CF50" s="144"/>
      <c r="CG50" s="144"/>
      <c r="CH50" s="144"/>
      <c r="CI50" s="144"/>
      <c r="CJ50" s="144"/>
      <c r="CK50" s="144"/>
      <c r="CL50" s="144"/>
      <c r="CM50" s="144"/>
      <c r="CN50" s="144"/>
      <c r="CO50" s="144"/>
      <c r="CP50" s="144"/>
      <c r="CQ50" s="144"/>
      <c r="CR50" s="144"/>
      <c r="CS50" s="144"/>
      <c r="CT50" s="144"/>
      <c r="CU50" s="144"/>
      <c r="CV50" s="144"/>
      <c r="CW50" s="144"/>
      <c r="CX50" s="144"/>
      <c r="CY50" s="144"/>
      <c r="CZ50" s="144"/>
      <c r="DA50" s="144"/>
      <c r="DB50" s="144"/>
    </row>
    <row r="51" spans="1:106" ht="16.5" customHeight="1" x14ac:dyDescent="0.3">
      <c r="A51" s="344"/>
      <c r="B51" s="325"/>
      <c r="C51" s="325"/>
      <c r="D51" s="325"/>
      <c r="E51" s="365"/>
      <c r="F51" s="325"/>
      <c r="G51" s="325"/>
      <c r="H51" s="325"/>
      <c r="I51" s="325"/>
      <c r="J51" s="344"/>
      <c r="K51" s="343"/>
      <c r="L51" s="346"/>
      <c r="M51" s="367"/>
      <c r="N51" s="351"/>
      <c r="O51" s="351"/>
      <c r="P51" s="346"/>
      <c r="Q51" s="345"/>
      <c r="R51" s="137">
        <v>5</v>
      </c>
      <c r="S51" s="97"/>
      <c r="T51" s="138" t="str">
        <f t="shared" si="14"/>
        <v/>
      </c>
      <c r="U51" s="150"/>
      <c r="V51" s="150"/>
      <c r="W51" s="150"/>
      <c r="X51" s="150"/>
      <c r="Y51" s="98"/>
      <c r="Z51" s="98"/>
      <c r="AA51" s="99" t="str">
        <f t="shared" si="11"/>
        <v/>
      </c>
      <c r="AB51" s="98"/>
      <c r="AC51" s="98"/>
      <c r="AD51" s="98"/>
      <c r="AE51" s="167" t="str">
        <f>IFERROR(IF(AND(T50="Probabilidad",T51="Probabilidad"),(AG50-(+AG50*AA51)),IF(AND(T50="Impacto",T51="Probabilidad"),(AG49-(+AG49*AA51)),IF(T51="Impacto",AG50,""))),"")</f>
        <v/>
      </c>
      <c r="AF51" s="135" t="str">
        <f t="shared" si="4"/>
        <v/>
      </c>
      <c r="AG51" s="99" t="str">
        <f t="shared" si="12"/>
        <v/>
      </c>
      <c r="AH51" s="135" t="str">
        <f t="shared" si="5"/>
        <v/>
      </c>
      <c r="AI51" s="99" t="str">
        <f>IFERROR(IF(AND(T50="Impacto",T51="Impacto"),(AI50-(+AI50*AA51)),IF(AND(T50="Probabilidad",T51="Impacto"),(AI49-(+AI49*AA51)),IF(T51="Probabilidad",AI50,""))),"")</f>
        <v/>
      </c>
      <c r="AJ51" s="100" t="str">
        <f t="shared" si="13"/>
        <v/>
      </c>
      <c r="AK51" s="370"/>
      <c r="AL51" s="136"/>
      <c r="AM51" s="137"/>
      <c r="AN51" s="101"/>
      <c r="AO51" s="101"/>
      <c r="AP51" s="136"/>
      <c r="AQ51" s="101"/>
      <c r="AR51" s="136"/>
      <c r="AS51" s="101"/>
      <c r="AT51" s="136"/>
      <c r="AU51" s="101"/>
      <c r="AV51" s="136"/>
      <c r="AW51" s="137"/>
      <c r="AX51" s="136"/>
      <c r="AY51" s="136"/>
      <c r="AZ51" s="137"/>
      <c r="BA51" s="101"/>
      <c r="BB51" s="101"/>
      <c r="BC51" s="136"/>
      <c r="BD51" s="136"/>
      <c r="BE51" s="137"/>
      <c r="BF51" s="101"/>
      <c r="BG51" s="101"/>
      <c r="BH51" s="136"/>
      <c r="BI51" s="136"/>
      <c r="BJ51" s="137"/>
      <c r="BK51" s="101"/>
      <c r="BL51" s="101"/>
      <c r="BM51" s="136"/>
      <c r="BN51" s="136"/>
      <c r="BO51" s="137"/>
      <c r="BP51" s="101"/>
      <c r="BQ51" s="101"/>
      <c r="BR51" s="140"/>
      <c r="BS51" s="136"/>
      <c r="BT51" s="136"/>
      <c r="BU51" s="136"/>
      <c r="BV51" s="101"/>
      <c r="BW51" s="136"/>
      <c r="BX51" s="136"/>
      <c r="BY51" s="101"/>
      <c r="BZ51" s="136"/>
      <c r="CA51" s="137"/>
      <c r="CB51" s="136"/>
      <c r="CC51" s="144"/>
      <c r="CD51" s="144"/>
      <c r="CE51" s="144"/>
      <c r="CF51" s="144"/>
      <c r="CG51" s="144"/>
      <c r="CH51" s="144"/>
      <c r="CI51" s="144"/>
      <c r="CJ51" s="144"/>
      <c r="CK51" s="144"/>
      <c r="CL51" s="144"/>
      <c r="CM51" s="144"/>
      <c r="CN51" s="144"/>
      <c r="CO51" s="144"/>
      <c r="CP51" s="144"/>
      <c r="CQ51" s="144"/>
      <c r="CR51" s="144"/>
      <c r="CS51" s="144"/>
      <c r="CT51" s="144"/>
      <c r="CU51" s="144"/>
      <c r="CV51" s="144"/>
      <c r="CW51" s="144"/>
      <c r="CX51" s="144"/>
      <c r="CY51" s="144"/>
      <c r="CZ51" s="144"/>
      <c r="DA51" s="144"/>
      <c r="DB51" s="144"/>
    </row>
    <row r="52" spans="1:106" ht="16.5" customHeight="1" x14ac:dyDescent="0.3">
      <c r="A52" s="344"/>
      <c r="B52" s="325"/>
      <c r="C52" s="325"/>
      <c r="D52" s="325"/>
      <c r="E52" s="365"/>
      <c r="F52" s="325"/>
      <c r="G52" s="325"/>
      <c r="H52" s="325"/>
      <c r="I52" s="325"/>
      <c r="J52" s="344"/>
      <c r="K52" s="343"/>
      <c r="L52" s="346"/>
      <c r="M52" s="368"/>
      <c r="N52" s="352"/>
      <c r="O52" s="352"/>
      <c r="P52" s="346"/>
      <c r="Q52" s="345"/>
      <c r="R52" s="137">
        <v>6</v>
      </c>
      <c r="S52" s="97"/>
      <c r="T52" s="138" t="str">
        <f t="shared" si="14"/>
        <v/>
      </c>
      <c r="U52" s="150"/>
      <c r="V52" s="150"/>
      <c r="W52" s="150"/>
      <c r="X52" s="150"/>
      <c r="Y52" s="98"/>
      <c r="Z52" s="98"/>
      <c r="AA52" s="99" t="str">
        <f t="shared" si="11"/>
        <v/>
      </c>
      <c r="AB52" s="98"/>
      <c r="AC52" s="98"/>
      <c r="AD52" s="98"/>
      <c r="AE52" s="167" t="str">
        <f>IFERROR(IF(AND(T51="Probabilidad",T52="Probabilidad"),(AG51-(+AG51*AA52)),IF(AND(T51="Impacto",T52="Probabilidad"),(AG50-(+AG50*AA52)),IF(T52="Impacto",AG51,""))),"")</f>
        <v/>
      </c>
      <c r="AF52" s="135" t="str">
        <f t="shared" si="4"/>
        <v/>
      </c>
      <c r="AG52" s="99" t="str">
        <f t="shared" si="12"/>
        <v/>
      </c>
      <c r="AH52" s="135" t="str">
        <f t="shared" si="5"/>
        <v/>
      </c>
      <c r="AI52" s="99" t="str">
        <f>IFERROR(IF(AND(T51="Impacto",T52="Impacto"),(AI51-(+AI51*AA52)),IF(AND(T51="Probabilidad",T52="Impacto"),(AI50-(+AI50*AA52)),IF(T52="Probabilidad",AI51,""))),"")</f>
        <v/>
      </c>
      <c r="AJ52" s="100" t="str">
        <f t="shared" si="13"/>
        <v/>
      </c>
      <c r="AK52" s="371"/>
      <c r="AL52" s="136"/>
      <c r="AM52" s="137"/>
      <c r="AN52" s="101"/>
      <c r="AO52" s="101"/>
      <c r="AP52" s="136"/>
      <c r="AQ52" s="101"/>
      <c r="AR52" s="136"/>
      <c r="AS52" s="101"/>
      <c r="AT52" s="136"/>
      <c r="AU52" s="101"/>
      <c r="AV52" s="136"/>
      <c r="AW52" s="137"/>
      <c r="AX52" s="136"/>
      <c r="AY52" s="136"/>
      <c r="AZ52" s="137"/>
      <c r="BA52" s="101"/>
      <c r="BB52" s="101"/>
      <c r="BC52" s="136"/>
      <c r="BD52" s="136"/>
      <c r="BE52" s="137"/>
      <c r="BF52" s="101"/>
      <c r="BG52" s="101"/>
      <c r="BH52" s="136"/>
      <c r="BI52" s="136"/>
      <c r="BJ52" s="137"/>
      <c r="BK52" s="101"/>
      <c r="BL52" s="101"/>
      <c r="BM52" s="136"/>
      <c r="BN52" s="136"/>
      <c r="BO52" s="137"/>
      <c r="BP52" s="101"/>
      <c r="BQ52" s="101"/>
      <c r="BR52" s="140"/>
      <c r="BS52" s="136"/>
      <c r="BT52" s="136"/>
      <c r="BU52" s="136"/>
      <c r="BV52" s="101"/>
      <c r="BW52" s="136"/>
      <c r="BX52" s="136"/>
      <c r="BY52" s="101"/>
      <c r="BZ52" s="136"/>
      <c r="CA52" s="137"/>
      <c r="CB52" s="136"/>
      <c r="CC52" s="144"/>
      <c r="CD52" s="144"/>
      <c r="CE52" s="144"/>
      <c r="CF52" s="144"/>
      <c r="CG52" s="144"/>
      <c r="CH52" s="144"/>
      <c r="CI52" s="144"/>
      <c r="CJ52" s="144"/>
      <c r="CK52" s="144"/>
      <c r="CL52" s="144"/>
      <c r="CM52" s="144"/>
      <c r="CN52" s="144"/>
      <c r="CO52" s="144"/>
      <c r="CP52" s="144"/>
      <c r="CQ52" s="144"/>
      <c r="CR52" s="144"/>
      <c r="CS52" s="144"/>
      <c r="CT52" s="144"/>
      <c r="CU52" s="144"/>
      <c r="CV52" s="144"/>
      <c r="CW52" s="144"/>
      <c r="CX52" s="144"/>
      <c r="CY52" s="144"/>
      <c r="CZ52" s="144"/>
      <c r="DA52" s="144"/>
      <c r="DB52" s="144"/>
    </row>
    <row r="53" spans="1:106" ht="16.5" customHeight="1" x14ac:dyDescent="0.3">
      <c r="A53" s="344">
        <v>9</v>
      </c>
      <c r="B53" s="325"/>
      <c r="C53" s="325"/>
      <c r="D53" s="325"/>
      <c r="E53" s="365"/>
      <c r="F53" s="325"/>
      <c r="G53" s="325"/>
      <c r="H53" s="325"/>
      <c r="I53" s="325"/>
      <c r="J53" s="344"/>
      <c r="K53" s="343" t="str">
        <f>IF(J53&lt;=0,"",IF(J53&lt;=2,"Muy Baja",IF(J53&lt;=24,"Baja",IF(J53&lt;=500,"Media",IF(J53&lt;=5000,"Alta","Muy Alta")))))</f>
        <v/>
      </c>
      <c r="L53" s="346" t="str">
        <f>IF(K53="","",IF(K53="Muy Baja",0.2,IF(K53="Baja",0.4,IF(K53="Media",0.6,IF(K53="Alta",0.8,IF(K53="Muy Alta",1,))))))</f>
        <v/>
      </c>
      <c r="M53" s="366"/>
      <c r="N53" s="350">
        <f ca="1">IF(NOT(ISERROR(MATCH(M53,'Tabla Impacto'!$B$221:$B$223,0))),'Tabla Impacto'!$F$223&amp;"Por favor no seleccionar los criterios de impacto(Afectación Económica o presupuestal y Pérdida Reputacional)",M53)</f>
        <v>0</v>
      </c>
      <c r="O53" s="353" t="str">
        <f ca="1">IF(OR(N53='Tabla Impacto'!$C$11,N53='Tabla Impacto'!$D$11),"Leve",IF(OR(N53='Tabla Impacto'!$C$12,N53='Tabla Impacto'!$D$12),"Menor",IF(OR(N53='Tabla Impacto'!$C$13,N53='Tabla Impacto'!$D$13),"Moderado",IF(OR(N53='Tabla Impacto'!$C$14,N53='Tabla Impacto'!$D$14),"Mayor",IF(OR(N53='Tabla Impacto'!$C$15,N53='Tabla Impacto'!$D$15),"Catastrófico","")))))</f>
        <v/>
      </c>
      <c r="P53" s="346" t="str">
        <f ca="1">IF(O53="","",IF(O53="Leve",0.2,IF(O53="Menor",0.4,IF(O53="Moderado",0.6,IF(O53="Mayor",0.8,IF(O53="Catastrófico",1,))))))</f>
        <v/>
      </c>
      <c r="Q53" s="345" t="str">
        <f t="shared" ref="Q53" ca="1" si="17">IF(OR(AND(K53="Muy Baja",O53="Leve"),AND(K53="Muy Baja",O53="Menor"),AND(K53="Baja",O53="Leve")),"Bajo",IF(OR(AND(K53="Muy baja",O53="Moderado"),AND(K53="Baja",O53="Menor"),AND(K53="Baja",O53="Moderado"),AND(K53="Media",O53="Leve"),AND(K53="Media",O53="Menor"),AND(K53="Media",O53="Moderado"),AND(K53="Alta",O53="Leve"),AND(K53="Alta",O53="Menor")),"Moderado",IF(OR(AND(K53="Muy Baja",O53="Mayor"),AND(K53="Baja",O53="Mayor"),AND(K53="Media",O53="Mayor"),AND(K53="Alta",O53="Moderado"),AND(K53="Alta",O53="Mayor"),AND(K53="Muy Alta",O53="Leve"),AND(K53="Muy Alta",O53="Menor"),AND(K53="Muy Alta",O53="Moderado"),AND(K53="Muy Alta",O53="Mayor")),"Alto",IF(OR(AND(K53="Muy Baja",O53="Catastrófico"),AND(K53="Baja",O53="Catastrófico"),AND(K53="Media",O53="Catastrófico"),AND(K53="Alta",O53="Catastrófico"),AND(K53="Muy Alta",O53="Catastrófico")),"Extremo",""))))</f>
        <v/>
      </c>
      <c r="R53" s="137">
        <v>1</v>
      </c>
      <c r="S53" s="97"/>
      <c r="T53" s="138" t="str">
        <f t="shared" si="14"/>
        <v/>
      </c>
      <c r="U53" s="150"/>
      <c r="V53" s="150"/>
      <c r="W53" s="150"/>
      <c r="X53" s="150"/>
      <c r="Y53" s="98"/>
      <c r="Z53" s="98"/>
      <c r="AA53" s="99" t="str">
        <f t="shared" si="11"/>
        <v/>
      </c>
      <c r="AB53" s="98"/>
      <c r="AC53" s="98"/>
      <c r="AD53" s="98"/>
      <c r="AE53" s="167" t="str">
        <f>IFERROR(IF(T53="Probabilidad",(L53-(+L53*AA53)),IF(T53="Impacto",L53,"")),"")</f>
        <v/>
      </c>
      <c r="AF53" s="135" t="str">
        <f>IFERROR(IF(AE53="","",IF(AE53&lt;=0.2,"Muy Baja",IF(AE53&lt;=0.4,"Baja",IF(AE53&lt;=0.6,"Media",IF(AE53&lt;=0.8,"Alta","Muy Alta"))))),"")</f>
        <v/>
      </c>
      <c r="AG53" s="99" t="str">
        <f t="shared" si="12"/>
        <v/>
      </c>
      <c r="AH53" s="135" t="str">
        <f>IFERROR(IF(AI53="","",IF(AI53&lt;=0.2,"Leve",IF(AI53&lt;=0.4,"Menor",IF(AI53&lt;=0.6,"Moderado",IF(AI53&lt;=0.8,"Mayor","Catastrófico"))))),"")</f>
        <v/>
      </c>
      <c r="AI53" s="99" t="str">
        <f>IFERROR(IF(T53="Impacto",(P53-(+P53*AA53)),IF(T53="Probabilidad",P53,"")),"")</f>
        <v/>
      </c>
      <c r="AJ53" s="100" t="str">
        <f t="shared" si="13"/>
        <v/>
      </c>
      <c r="AK53" s="369"/>
      <c r="AL53" s="136"/>
      <c r="AM53" s="137"/>
      <c r="AN53" s="101"/>
      <c r="AO53" s="101"/>
      <c r="AP53" s="136"/>
      <c r="AQ53" s="101"/>
      <c r="AR53" s="136"/>
      <c r="AS53" s="101"/>
      <c r="AT53" s="136"/>
      <c r="AU53" s="101"/>
      <c r="AV53" s="136"/>
      <c r="AW53" s="137"/>
      <c r="AX53" s="136"/>
      <c r="AY53" s="136"/>
      <c r="AZ53" s="137"/>
      <c r="BA53" s="101"/>
      <c r="BB53" s="101"/>
      <c r="BC53" s="136"/>
      <c r="BD53" s="136"/>
      <c r="BE53" s="137"/>
      <c r="BF53" s="101"/>
      <c r="BG53" s="101"/>
      <c r="BH53" s="136"/>
      <c r="BI53" s="136"/>
      <c r="BJ53" s="137"/>
      <c r="BK53" s="101"/>
      <c r="BL53" s="101"/>
      <c r="BM53" s="136"/>
      <c r="BN53" s="136"/>
      <c r="BO53" s="137"/>
      <c r="BP53" s="101"/>
      <c r="BQ53" s="101"/>
      <c r="BR53" s="140"/>
      <c r="BS53" s="136"/>
      <c r="BT53" s="136"/>
      <c r="BU53" s="136"/>
      <c r="BV53" s="101"/>
      <c r="BW53" s="136"/>
      <c r="BX53" s="136"/>
      <c r="BY53" s="101"/>
      <c r="BZ53" s="136"/>
      <c r="CA53" s="137"/>
      <c r="CB53" s="136"/>
      <c r="CC53" s="144"/>
      <c r="CD53" s="144"/>
      <c r="CE53" s="144"/>
      <c r="CF53" s="144"/>
      <c r="CG53" s="144"/>
      <c r="CH53" s="144"/>
      <c r="CI53" s="144"/>
      <c r="CJ53" s="144"/>
      <c r="CK53" s="144"/>
      <c r="CL53" s="144"/>
      <c r="CM53" s="144"/>
      <c r="CN53" s="144"/>
      <c r="CO53" s="144"/>
      <c r="CP53" s="144"/>
      <c r="CQ53" s="144"/>
      <c r="CR53" s="144"/>
      <c r="CS53" s="144"/>
      <c r="CT53" s="144"/>
      <c r="CU53" s="144"/>
      <c r="CV53" s="144"/>
      <c r="CW53" s="144"/>
      <c r="CX53" s="144"/>
      <c r="CY53" s="144"/>
      <c r="CZ53" s="144"/>
      <c r="DA53" s="144"/>
      <c r="DB53" s="144"/>
    </row>
    <row r="54" spans="1:106" ht="16.5" customHeight="1" x14ac:dyDescent="0.3">
      <c r="A54" s="344"/>
      <c r="B54" s="325"/>
      <c r="C54" s="325"/>
      <c r="D54" s="325"/>
      <c r="E54" s="365"/>
      <c r="F54" s="325"/>
      <c r="G54" s="325"/>
      <c r="H54" s="325"/>
      <c r="I54" s="325"/>
      <c r="J54" s="344"/>
      <c r="K54" s="343"/>
      <c r="L54" s="346"/>
      <c r="M54" s="367"/>
      <c r="N54" s="351"/>
      <c r="O54" s="351"/>
      <c r="P54" s="346"/>
      <c r="Q54" s="345"/>
      <c r="R54" s="137">
        <v>2</v>
      </c>
      <c r="S54" s="97"/>
      <c r="T54" s="138" t="str">
        <f t="shared" si="14"/>
        <v/>
      </c>
      <c r="U54" s="150"/>
      <c r="V54" s="150"/>
      <c r="W54" s="150"/>
      <c r="X54" s="150"/>
      <c r="Y54" s="98"/>
      <c r="Z54" s="98"/>
      <c r="AA54" s="99" t="str">
        <f t="shared" si="11"/>
        <v/>
      </c>
      <c r="AB54" s="98"/>
      <c r="AC54" s="98"/>
      <c r="AD54" s="98"/>
      <c r="AE54" s="167" t="str">
        <f>IFERROR(IF(AND(T53="Probabilidad",T54="Probabilidad"),(AG53-(+AG53*AA54)),IF(T54="Probabilidad",(L53-(+L53*AA54)),IF(T54="Impacto",AG53,""))),"")</f>
        <v/>
      </c>
      <c r="AF54" s="135" t="str">
        <f t="shared" si="4"/>
        <v/>
      </c>
      <c r="AG54" s="99" t="str">
        <f t="shared" si="12"/>
        <v/>
      </c>
      <c r="AH54" s="135" t="str">
        <f t="shared" si="5"/>
        <v/>
      </c>
      <c r="AI54" s="99" t="str">
        <f>IFERROR(IF(AND(T53="Impacto",T54="Impacto"),(AI47-(+AI47*AA54)),IF(T54="Impacto",($P$53-(+$P$53*AA54)),IF(T54="Probabilidad",AI47,""))),"")</f>
        <v/>
      </c>
      <c r="AJ54" s="100" t="str">
        <f t="shared" si="13"/>
        <v/>
      </c>
      <c r="AK54" s="370"/>
      <c r="AL54" s="136"/>
      <c r="AM54" s="137"/>
      <c r="AN54" s="101"/>
      <c r="AO54" s="101"/>
      <c r="AP54" s="136"/>
      <c r="AQ54" s="101"/>
      <c r="AR54" s="136"/>
      <c r="AS54" s="101"/>
      <c r="AT54" s="136"/>
      <c r="AU54" s="101"/>
      <c r="AV54" s="136"/>
      <c r="AW54" s="137"/>
      <c r="AX54" s="136"/>
      <c r="AY54" s="136"/>
      <c r="AZ54" s="137"/>
      <c r="BA54" s="101"/>
      <c r="BB54" s="101"/>
      <c r="BC54" s="136"/>
      <c r="BD54" s="136"/>
      <c r="BE54" s="137"/>
      <c r="BF54" s="101"/>
      <c r="BG54" s="101"/>
      <c r="BH54" s="136"/>
      <c r="BI54" s="136"/>
      <c r="BJ54" s="137"/>
      <c r="BK54" s="101"/>
      <c r="BL54" s="101"/>
      <c r="BM54" s="136"/>
      <c r="BN54" s="136"/>
      <c r="BO54" s="137"/>
      <c r="BP54" s="101"/>
      <c r="BQ54" s="101"/>
      <c r="BR54" s="140"/>
      <c r="BS54" s="136"/>
      <c r="BT54" s="136"/>
      <c r="BU54" s="136"/>
      <c r="BV54" s="101"/>
      <c r="BW54" s="136"/>
      <c r="BX54" s="136"/>
      <c r="BY54" s="101"/>
      <c r="BZ54" s="136"/>
      <c r="CA54" s="137"/>
      <c r="CB54" s="136"/>
      <c r="CC54" s="144"/>
      <c r="CD54" s="144"/>
      <c r="CE54" s="144"/>
      <c r="CF54" s="144"/>
      <c r="CG54" s="144"/>
      <c r="CH54" s="144"/>
      <c r="CI54" s="144"/>
      <c r="CJ54" s="144"/>
      <c r="CK54" s="144"/>
      <c r="CL54" s="144"/>
      <c r="CM54" s="144"/>
      <c r="CN54" s="144"/>
      <c r="CO54" s="144"/>
      <c r="CP54" s="144"/>
      <c r="CQ54" s="144"/>
      <c r="CR54" s="144"/>
      <c r="CS54" s="144"/>
      <c r="CT54" s="144"/>
      <c r="CU54" s="144"/>
      <c r="CV54" s="144"/>
      <c r="CW54" s="144"/>
      <c r="CX54" s="144"/>
      <c r="CY54" s="144"/>
      <c r="CZ54" s="144"/>
      <c r="DA54" s="144"/>
      <c r="DB54" s="144"/>
    </row>
    <row r="55" spans="1:106" ht="16.5" customHeight="1" x14ac:dyDescent="0.3">
      <c r="A55" s="344"/>
      <c r="B55" s="325"/>
      <c r="C55" s="325"/>
      <c r="D55" s="325"/>
      <c r="E55" s="365"/>
      <c r="F55" s="325"/>
      <c r="G55" s="325"/>
      <c r="H55" s="325"/>
      <c r="I55" s="325"/>
      <c r="J55" s="344"/>
      <c r="K55" s="343"/>
      <c r="L55" s="346"/>
      <c r="M55" s="367"/>
      <c r="N55" s="351"/>
      <c r="O55" s="351"/>
      <c r="P55" s="346"/>
      <c r="Q55" s="345"/>
      <c r="R55" s="137">
        <v>3</v>
      </c>
      <c r="S55" s="197"/>
      <c r="T55" s="138" t="str">
        <f t="shared" si="14"/>
        <v/>
      </c>
      <c r="U55" s="150"/>
      <c r="V55" s="150"/>
      <c r="W55" s="150"/>
      <c r="X55" s="150"/>
      <c r="Y55" s="98"/>
      <c r="Z55" s="98"/>
      <c r="AA55" s="99" t="str">
        <f t="shared" si="11"/>
        <v/>
      </c>
      <c r="AB55" s="98"/>
      <c r="AC55" s="98"/>
      <c r="AD55" s="98"/>
      <c r="AE55" s="167" t="str">
        <f>IFERROR(IF(AND(T54="Probabilidad",T55="Probabilidad"),(AG54-(+AG54*AA55)),IF(AND(T54="Impacto",T55="Probabilidad"),(AG53-(+AG53*AA55)),IF(T55="Impacto",AG54,""))),"")</f>
        <v/>
      </c>
      <c r="AF55" s="135" t="str">
        <f t="shared" si="4"/>
        <v/>
      </c>
      <c r="AG55" s="99" t="str">
        <f t="shared" si="12"/>
        <v/>
      </c>
      <c r="AH55" s="135" t="str">
        <f t="shared" si="5"/>
        <v/>
      </c>
      <c r="AI55" s="99" t="str">
        <f>IFERROR(IF(AND(T54="Impacto",T55="Impacto"),(AI54-(+AI54*AA55)),IF(AND(T54="Probabilidad",T55="Impacto"),(AI53-(+AI53*AA55)),IF(T55="Probabilidad",AI54,""))),"")</f>
        <v/>
      </c>
      <c r="AJ55" s="100" t="str">
        <f t="shared" si="13"/>
        <v/>
      </c>
      <c r="AK55" s="370"/>
      <c r="AL55" s="136"/>
      <c r="AM55" s="137"/>
      <c r="AN55" s="101"/>
      <c r="AO55" s="101"/>
      <c r="AP55" s="136"/>
      <c r="AQ55" s="101"/>
      <c r="AR55" s="136"/>
      <c r="AS55" s="101"/>
      <c r="AT55" s="136"/>
      <c r="AU55" s="101"/>
      <c r="AV55" s="136"/>
      <c r="AW55" s="137"/>
      <c r="AX55" s="136"/>
      <c r="AY55" s="136"/>
      <c r="AZ55" s="137"/>
      <c r="BA55" s="101"/>
      <c r="BB55" s="101"/>
      <c r="BC55" s="136"/>
      <c r="BD55" s="136"/>
      <c r="BE55" s="137"/>
      <c r="BF55" s="101"/>
      <c r="BG55" s="101"/>
      <c r="BH55" s="136"/>
      <c r="BI55" s="136"/>
      <c r="BJ55" s="137"/>
      <c r="BK55" s="101"/>
      <c r="BL55" s="101"/>
      <c r="BM55" s="136"/>
      <c r="BN55" s="136"/>
      <c r="BO55" s="137"/>
      <c r="BP55" s="101"/>
      <c r="BQ55" s="101"/>
      <c r="BR55" s="140"/>
      <c r="BS55" s="136"/>
      <c r="BT55" s="136"/>
      <c r="BU55" s="136"/>
      <c r="BV55" s="101"/>
      <c r="BW55" s="136"/>
      <c r="BX55" s="136"/>
      <c r="BY55" s="101"/>
      <c r="BZ55" s="136"/>
      <c r="CA55" s="137"/>
      <c r="CB55" s="136"/>
      <c r="CC55" s="144"/>
      <c r="CD55" s="144"/>
      <c r="CE55" s="144"/>
      <c r="CF55" s="144"/>
      <c r="CG55" s="144"/>
      <c r="CH55" s="144"/>
      <c r="CI55" s="144"/>
      <c r="CJ55" s="144"/>
      <c r="CK55" s="144"/>
      <c r="CL55" s="144"/>
      <c r="CM55" s="144"/>
      <c r="CN55" s="144"/>
      <c r="CO55" s="144"/>
      <c r="CP55" s="144"/>
      <c r="CQ55" s="144"/>
      <c r="CR55" s="144"/>
      <c r="CS55" s="144"/>
      <c r="CT55" s="144"/>
      <c r="CU55" s="144"/>
      <c r="CV55" s="144"/>
      <c r="CW55" s="144"/>
      <c r="CX55" s="144"/>
      <c r="CY55" s="144"/>
      <c r="CZ55" s="144"/>
      <c r="DA55" s="144"/>
      <c r="DB55" s="144"/>
    </row>
    <row r="56" spans="1:106" ht="16.5" customHeight="1" x14ac:dyDescent="0.3">
      <c r="A56" s="344"/>
      <c r="B56" s="325"/>
      <c r="C56" s="325"/>
      <c r="D56" s="325"/>
      <c r="E56" s="365"/>
      <c r="F56" s="325"/>
      <c r="G56" s="325"/>
      <c r="H56" s="325"/>
      <c r="I56" s="325"/>
      <c r="J56" s="344"/>
      <c r="K56" s="343"/>
      <c r="L56" s="346"/>
      <c r="M56" s="367"/>
      <c r="N56" s="351"/>
      <c r="O56" s="351"/>
      <c r="P56" s="346"/>
      <c r="Q56" s="345"/>
      <c r="R56" s="137">
        <v>4</v>
      </c>
      <c r="S56" s="97"/>
      <c r="T56" s="138" t="str">
        <f t="shared" si="14"/>
        <v/>
      </c>
      <c r="U56" s="150"/>
      <c r="V56" s="150"/>
      <c r="W56" s="150"/>
      <c r="X56" s="150"/>
      <c r="Y56" s="98"/>
      <c r="Z56" s="98"/>
      <c r="AA56" s="99" t="str">
        <f t="shared" si="11"/>
        <v/>
      </c>
      <c r="AB56" s="98"/>
      <c r="AC56" s="98"/>
      <c r="AD56" s="98"/>
      <c r="AE56" s="167" t="str">
        <f>IFERROR(IF(AND(T55="Probabilidad",T56="Probabilidad"),(AG55-(+AG55*AA56)),IF(AND(T55="Impacto",T56="Probabilidad"),(AG54-(+AG54*AA56)),IF(T56="Impacto",AG55,""))),"")</f>
        <v/>
      </c>
      <c r="AF56" s="135" t="str">
        <f t="shared" si="4"/>
        <v/>
      </c>
      <c r="AG56" s="99" t="str">
        <f t="shared" si="12"/>
        <v/>
      </c>
      <c r="AH56" s="135" t="str">
        <f t="shared" si="5"/>
        <v/>
      </c>
      <c r="AI56" s="99" t="str">
        <f>IFERROR(IF(AND(T55="Impacto",T56="Impacto"),(AI55-(+AI55*AA56)),IF(AND(T55="Probabilidad",T56="Impacto"),(AI54-(+AI54*AA56)),IF(T56="Probabilidad",AI55,""))),"")</f>
        <v/>
      </c>
      <c r="AJ56" s="100" t="str">
        <f t="shared" si="13"/>
        <v/>
      </c>
      <c r="AK56" s="370"/>
      <c r="AL56" s="136"/>
      <c r="AM56" s="137"/>
      <c r="AN56" s="101"/>
      <c r="AO56" s="101"/>
      <c r="AP56" s="136"/>
      <c r="AQ56" s="101"/>
      <c r="AR56" s="136"/>
      <c r="AS56" s="101"/>
      <c r="AT56" s="136"/>
      <c r="AU56" s="101"/>
      <c r="AV56" s="136"/>
      <c r="AW56" s="137"/>
      <c r="AX56" s="136"/>
      <c r="AY56" s="136"/>
      <c r="AZ56" s="137"/>
      <c r="BA56" s="101"/>
      <c r="BB56" s="101"/>
      <c r="BC56" s="136"/>
      <c r="BD56" s="136"/>
      <c r="BE56" s="137"/>
      <c r="BF56" s="101"/>
      <c r="BG56" s="101"/>
      <c r="BH56" s="136"/>
      <c r="BI56" s="136"/>
      <c r="BJ56" s="137"/>
      <c r="BK56" s="101"/>
      <c r="BL56" s="101"/>
      <c r="BM56" s="136"/>
      <c r="BN56" s="136"/>
      <c r="BO56" s="137"/>
      <c r="BP56" s="101"/>
      <c r="BQ56" s="101"/>
      <c r="BR56" s="140"/>
      <c r="BS56" s="136"/>
      <c r="BT56" s="136"/>
      <c r="BU56" s="136"/>
      <c r="BV56" s="101"/>
      <c r="BW56" s="136"/>
      <c r="BX56" s="136"/>
      <c r="BY56" s="101"/>
      <c r="BZ56" s="136"/>
      <c r="CA56" s="137"/>
      <c r="CB56" s="136"/>
      <c r="CC56" s="144"/>
      <c r="CD56" s="144"/>
      <c r="CE56" s="144"/>
      <c r="CF56" s="144"/>
      <c r="CG56" s="144"/>
      <c r="CH56" s="144"/>
      <c r="CI56" s="144"/>
      <c r="CJ56" s="144"/>
      <c r="CK56" s="144"/>
      <c r="CL56" s="144"/>
      <c r="CM56" s="144"/>
      <c r="CN56" s="144"/>
      <c r="CO56" s="144"/>
      <c r="CP56" s="144"/>
      <c r="CQ56" s="144"/>
      <c r="CR56" s="144"/>
      <c r="CS56" s="144"/>
      <c r="CT56" s="144"/>
      <c r="CU56" s="144"/>
      <c r="CV56" s="144"/>
      <c r="CW56" s="144"/>
      <c r="CX56" s="144"/>
      <c r="CY56" s="144"/>
      <c r="CZ56" s="144"/>
      <c r="DA56" s="144"/>
      <c r="DB56" s="144"/>
    </row>
    <row r="57" spans="1:106" ht="16.5" customHeight="1" x14ac:dyDescent="0.3">
      <c r="A57" s="344"/>
      <c r="B57" s="325"/>
      <c r="C57" s="325"/>
      <c r="D57" s="325"/>
      <c r="E57" s="365"/>
      <c r="F57" s="325"/>
      <c r="G57" s="325"/>
      <c r="H57" s="325"/>
      <c r="I57" s="325"/>
      <c r="J57" s="344"/>
      <c r="K57" s="343"/>
      <c r="L57" s="346"/>
      <c r="M57" s="367"/>
      <c r="N57" s="351"/>
      <c r="O57" s="351"/>
      <c r="P57" s="346"/>
      <c r="Q57" s="345"/>
      <c r="R57" s="137">
        <v>5</v>
      </c>
      <c r="S57" s="97"/>
      <c r="T57" s="138" t="str">
        <f t="shared" si="14"/>
        <v/>
      </c>
      <c r="U57" s="150"/>
      <c r="V57" s="150"/>
      <c r="W57" s="150"/>
      <c r="X57" s="150"/>
      <c r="Y57" s="98"/>
      <c r="Z57" s="98"/>
      <c r="AA57" s="99" t="str">
        <f t="shared" si="11"/>
        <v/>
      </c>
      <c r="AB57" s="98"/>
      <c r="AC57" s="98"/>
      <c r="AD57" s="98"/>
      <c r="AE57" s="167" t="str">
        <f>IFERROR(IF(AND(T56="Probabilidad",T57="Probabilidad"),(AG56-(+AG56*AA57)),IF(AND(T56="Impacto",T57="Probabilidad"),(AG55-(+AG55*AA57)),IF(T57="Impacto",AG56,""))),"")</f>
        <v/>
      </c>
      <c r="AF57" s="135" t="str">
        <f t="shared" si="4"/>
        <v/>
      </c>
      <c r="AG57" s="99" t="str">
        <f t="shared" si="12"/>
        <v/>
      </c>
      <c r="AH57" s="135" t="str">
        <f t="shared" si="5"/>
        <v/>
      </c>
      <c r="AI57" s="99" t="str">
        <f>IFERROR(IF(AND(T56="Impacto",T57="Impacto"),(AI56-(+AI56*AA57)),IF(AND(T56="Probabilidad",T57="Impacto"),(AI55-(+AI55*AA57)),IF(T57="Probabilidad",AI56,""))),"")</f>
        <v/>
      </c>
      <c r="AJ57" s="100" t="str">
        <f t="shared" si="13"/>
        <v/>
      </c>
      <c r="AK57" s="370"/>
      <c r="AL57" s="136"/>
      <c r="AM57" s="137"/>
      <c r="AN57" s="101"/>
      <c r="AO57" s="101"/>
      <c r="AP57" s="136"/>
      <c r="AQ57" s="101"/>
      <c r="AR57" s="136"/>
      <c r="AS57" s="101"/>
      <c r="AT57" s="136"/>
      <c r="AU57" s="101"/>
      <c r="AV57" s="136"/>
      <c r="AW57" s="137"/>
      <c r="AX57" s="136"/>
      <c r="AY57" s="136"/>
      <c r="AZ57" s="137"/>
      <c r="BA57" s="101"/>
      <c r="BB57" s="101"/>
      <c r="BC57" s="136"/>
      <c r="BD57" s="136"/>
      <c r="BE57" s="137"/>
      <c r="BF57" s="101"/>
      <c r="BG57" s="101"/>
      <c r="BH57" s="136"/>
      <c r="BI57" s="136"/>
      <c r="BJ57" s="137"/>
      <c r="BK57" s="101"/>
      <c r="BL57" s="101"/>
      <c r="BM57" s="136"/>
      <c r="BN57" s="136"/>
      <c r="BO57" s="137"/>
      <c r="BP57" s="101"/>
      <c r="BQ57" s="101"/>
      <c r="BR57" s="140"/>
      <c r="BS57" s="136"/>
      <c r="BT57" s="136"/>
      <c r="BU57" s="136"/>
      <c r="BV57" s="101"/>
      <c r="BW57" s="136"/>
      <c r="BX57" s="136"/>
      <c r="BY57" s="101"/>
      <c r="BZ57" s="136"/>
      <c r="CA57" s="137"/>
      <c r="CB57" s="136"/>
      <c r="CC57" s="144"/>
      <c r="CD57" s="144"/>
      <c r="CE57" s="144"/>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44"/>
      <c r="DB57" s="144"/>
    </row>
    <row r="58" spans="1:106" ht="16.5" customHeight="1" x14ac:dyDescent="0.3">
      <c r="A58" s="344"/>
      <c r="B58" s="325"/>
      <c r="C58" s="325"/>
      <c r="D58" s="325"/>
      <c r="E58" s="365"/>
      <c r="F58" s="325"/>
      <c r="G58" s="325"/>
      <c r="H58" s="325"/>
      <c r="I58" s="325"/>
      <c r="J58" s="344"/>
      <c r="K58" s="343"/>
      <c r="L58" s="346"/>
      <c r="M58" s="368"/>
      <c r="N58" s="352"/>
      <c r="O58" s="352"/>
      <c r="P58" s="346"/>
      <c r="Q58" s="345"/>
      <c r="R58" s="137">
        <v>6</v>
      </c>
      <c r="S58" s="97"/>
      <c r="T58" s="138" t="str">
        <f t="shared" si="14"/>
        <v/>
      </c>
      <c r="U58" s="150"/>
      <c r="V58" s="150"/>
      <c r="W58" s="150"/>
      <c r="X58" s="150"/>
      <c r="Y58" s="98"/>
      <c r="Z58" s="98"/>
      <c r="AA58" s="99" t="str">
        <f t="shared" si="11"/>
        <v/>
      </c>
      <c r="AB58" s="98"/>
      <c r="AC58" s="98"/>
      <c r="AD58" s="98"/>
      <c r="AE58" s="167" t="str">
        <f>IFERROR(IF(AND(T57="Probabilidad",T58="Probabilidad"),(AG57-(+AG57*AA58)),IF(AND(T57="Impacto",T58="Probabilidad"),(AG56-(+AG56*AA58)),IF(T58="Impacto",AG57,""))),"")</f>
        <v/>
      </c>
      <c r="AF58" s="135" t="str">
        <f t="shared" si="4"/>
        <v/>
      </c>
      <c r="AG58" s="99" t="str">
        <f t="shared" si="12"/>
        <v/>
      </c>
      <c r="AH58" s="135" t="str">
        <f t="shared" si="5"/>
        <v/>
      </c>
      <c r="AI58" s="99" t="str">
        <f>IFERROR(IF(AND(T57="Impacto",T58="Impacto"),(AI57-(+AI57*AA58)),IF(AND(T57="Probabilidad",T58="Impacto"),(AI56-(+AI56*AA58)),IF(T58="Probabilidad",AI57,""))),"")</f>
        <v/>
      </c>
      <c r="AJ58" s="100" t="str">
        <f t="shared" si="13"/>
        <v/>
      </c>
      <c r="AK58" s="371"/>
      <c r="AL58" s="136"/>
      <c r="AM58" s="137"/>
      <c r="AN58" s="101"/>
      <c r="AO58" s="101"/>
      <c r="AP58" s="136"/>
      <c r="AQ58" s="101"/>
      <c r="AR58" s="136"/>
      <c r="AS58" s="101"/>
      <c r="AT58" s="136"/>
      <c r="AU58" s="101"/>
      <c r="AV58" s="136"/>
      <c r="AW58" s="137"/>
      <c r="AX58" s="136"/>
      <c r="AY58" s="136"/>
      <c r="AZ58" s="137"/>
      <c r="BA58" s="101"/>
      <c r="BB58" s="101"/>
      <c r="BC58" s="136"/>
      <c r="BD58" s="136"/>
      <c r="BE58" s="137"/>
      <c r="BF58" s="101"/>
      <c r="BG58" s="101"/>
      <c r="BH58" s="136"/>
      <c r="BI58" s="136"/>
      <c r="BJ58" s="137"/>
      <c r="BK58" s="101"/>
      <c r="BL58" s="101"/>
      <c r="BM58" s="136"/>
      <c r="BN58" s="136"/>
      <c r="BO58" s="137"/>
      <c r="BP58" s="101"/>
      <c r="BQ58" s="101"/>
      <c r="BR58" s="140"/>
      <c r="BS58" s="136"/>
      <c r="BT58" s="136"/>
      <c r="BU58" s="136"/>
      <c r="BV58" s="101"/>
      <c r="BW58" s="136"/>
      <c r="BX58" s="136"/>
      <c r="BY58" s="101"/>
      <c r="BZ58" s="136"/>
      <c r="CA58" s="137"/>
      <c r="CB58" s="136"/>
      <c r="CC58" s="144"/>
      <c r="CD58" s="144"/>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44"/>
      <c r="DB58" s="144"/>
    </row>
    <row r="59" spans="1:106" ht="16.5" customHeight="1" x14ac:dyDescent="0.3">
      <c r="A59" s="344">
        <v>10</v>
      </c>
      <c r="B59" s="325"/>
      <c r="C59" s="325"/>
      <c r="D59" s="325"/>
      <c r="E59" s="365"/>
      <c r="F59" s="325"/>
      <c r="G59" s="325"/>
      <c r="H59" s="325"/>
      <c r="I59" s="325"/>
      <c r="J59" s="344"/>
      <c r="K59" s="343" t="str">
        <f>IF(J59&lt;=0,"",IF(J59&lt;=2,"Muy Baja",IF(J59&lt;=24,"Baja",IF(J59&lt;=500,"Media",IF(J59&lt;=5000,"Alta","Muy Alta")))))</f>
        <v/>
      </c>
      <c r="L59" s="346" t="str">
        <f>IF(K59="","",IF(K59="Muy Baja",0.2,IF(K59="Baja",0.4,IF(K59="Media",0.6,IF(K59="Alta",0.8,IF(K59="Muy Alta",1,))))))</f>
        <v/>
      </c>
      <c r="M59" s="366"/>
      <c r="N59" s="350">
        <f ca="1">IF(NOT(ISERROR(MATCH(M59,'Tabla Impacto'!$B$221:$B$223,0))),'Tabla Impacto'!$F$223&amp;"Por favor no seleccionar los criterios de impacto(Afectación Económica o presupuestal y Pérdida Reputacional)",M59)</f>
        <v>0</v>
      </c>
      <c r="O59" s="353" t="str">
        <f ca="1">IF(OR(N59='Tabla Impacto'!$C$11,N59='Tabla Impacto'!$D$11),"Leve",IF(OR(N59='Tabla Impacto'!$C$12,N59='Tabla Impacto'!$D$12),"Menor",IF(OR(N59='Tabla Impacto'!$C$13,N59='Tabla Impacto'!$D$13),"Moderado",IF(OR(N59='Tabla Impacto'!$C$14,N59='Tabla Impacto'!$D$14),"Mayor",IF(OR(N59='Tabla Impacto'!$C$15,N59='Tabla Impacto'!$D$15),"Catastrófico","")))))</f>
        <v/>
      </c>
      <c r="P59" s="346" t="str">
        <f ca="1">IF(O59="","",IF(O59="Leve",0.2,IF(O59="Menor",0.4,IF(O59="Moderado",0.6,IF(O59="Mayor",0.8,IF(O59="Catastrófico",1,))))))</f>
        <v/>
      </c>
      <c r="Q59" s="345" t="str">
        <f t="shared" ref="Q59" ca="1" si="18">IF(OR(AND(K59="Muy Baja",O59="Leve"),AND(K59="Muy Baja",O59="Menor"),AND(K59="Baja",O59="Leve")),"Bajo",IF(OR(AND(K59="Muy baja",O59="Moderado"),AND(K59="Baja",O59="Menor"),AND(K59="Baja",O59="Moderado"),AND(K59="Media",O59="Leve"),AND(K59="Media",O59="Menor"),AND(K59="Media",O59="Moderado"),AND(K59="Alta",O59="Leve"),AND(K59="Alta",O59="Menor")),"Moderado",IF(OR(AND(K59="Muy Baja",O59="Mayor"),AND(K59="Baja",O59="Mayor"),AND(K59="Media",O59="Mayor"),AND(K59="Alta",O59="Moderado"),AND(K59="Alta",O59="Mayor"),AND(K59="Muy Alta",O59="Leve"),AND(K59="Muy Alta",O59="Menor"),AND(K59="Muy Alta",O59="Moderado"),AND(K59="Muy Alta",O59="Mayor")),"Alto",IF(OR(AND(K59="Muy Baja",O59="Catastrófico"),AND(K59="Baja",O59="Catastrófico"),AND(K59="Media",O59="Catastrófico"),AND(K59="Alta",O59="Catastrófico"),AND(K59="Muy Alta",O59="Catastrófico")),"Extremo",""))))</f>
        <v/>
      </c>
      <c r="R59" s="137">
        <v>1</v>
      </c>
      <c r="S59" s="97"/>
      <c r="T59" s="138" t="str">
        <f t="shared" si="14"/>
        <v/>
      </c>
      <c r="U59" s="150"/>
      <c r="V59" s="150"/>
      <c r="W59" s="150"/>
      <c r="X59" s="150"/>
      <c r="Y59" s="98"/>
      <c r="Z59" s="98"/>
      <c r="AA59" s="99" t="str">
        <f t="shared" si="11"/>
        <v/>
      </c>
      <c r="AB59" s="98"/>
      <c r="AC59" s="98"/>
      <c r="AD59" s="98"/>
      <c r="AE59" s="167" t="str">
        <f>IFERROR(IF(T59="Probabilidad",(L59-(+L59*AA59)),IF(T59="Impacto",L59,"")),"")</f>
        <v/>
      </c>
      <c r="AF59" s="135" t="str">
        <f>IFERROR(IF(AE59="","",IF(AE59&lt;=0.2,"Muy Baja",IF(AE59&lt;=0.4,"Baja",IF(AE59&lt;=0.6,"Media",IF(AE59&lt;=0.8,"Alta","Muy Alta"))))),"")</f>
        <v/>
      </c>
      <c r="AG59" s="99" t="str">
        <f t="shared" si="12"/>
        <v/>
      </c>
      <c r="AH59" s="135" t="str">
        <f>IFERROR(IF(AI59="","",IF(AI59&lt;=0.2,"Leve",IF(AI59&lt;=0.4,"Menor",IF(AI59&lt;=0.6,"Moderado",IF(AI59&lt;=0.8,"Mayor","Catastrófico"))))),"")</f>
        <v/>
      </c>
      <c r="AI59" s="99" t="str">
        <f>IFERROR(IF(T59="Impacto",(P59-(+P59*AA59)),IF(T59="Probabilidad",P59,"")),"")</f>
        <v/>
      </c>
      <c r="AJ59" s="100" t="str">
        <f t="shared" si="13"/>
        <v/>
      </c>
      <c r="AK59" s="369"/>
      <c r="AL59" s="136"/>
      <c r="AM59" s="137"/>
      <c r="AN59" s="101"/>
      <c r="AO59" s="101"/>
      <c r="AP59" s="136"/>
      <c r="AQ59" s="101"/>
      <c r="AR59" s="136"/>
      <c r="AS59" s="101"/>
      <c r="AT59" s="136"/>
      <c r="AU59" s="101"/>
      <c r="AV59" s="136"/>
      <c r="AW59" s="137"/>
      <c r="AX59" s="136"/>
      <c r="AY59" s="136"/>
      <c r="AZ59" s="137"/>
      <c r="BA59" s="101"/>
      <c r="BB59" s="101"/>
      <c r="BC59" s="136"/>
      <c r="BD59" s="136"/>
      <c r="BE59" s="137"/>
      <c r="BF59" s="101"/>
      <c r="BG59" s="101"/>
      <c r="BH59" s="136"/>
      <c r="BI59" s="136"/>
      <c r="BJ59" s="137"/>
      <c r="BK59" s="101"/>
      <c r="BL59" s="101"/>
      <c r="BM59" s="136"/>
      <c r="BN59" s="136"/>
      <c r="BO59" s="137"/>
      <c r="BP59" s="101"/>
      <c r="BQ59" s="101"/>
      <c r="BR59" s="140"/>
      <c r="BS59" s="136"/>
      <c r="BT59" s="136"/>
      <c r="BU59" s="136"/>
      <c r="BV59" s="101"/>
      <c r="BW59" s="136"/>
      <c r="BX59" s="136"/>
      <c r="BY59" s="101"/>
      <c r="BZ59" s="136"/>
      <c r="CA59" s="137"/>
      <c r="CB59" s="136"/>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row>
    <row r="60" spans="1:106" ht="16.5" customHeight="1" x14ac:dyDescent="0.3">
      <c r="A60" s="344"/>
      <c r="B60" s="325"/>
      <c r="C60" s="325"/>
      <c r="D60" s="325"/>
      <c r="E60" s="365"/>
      <c r="F60" s="325"/>
      <c r="G60" s="325"/>
      <c r="H60" s="325"/>
      <c r="I60" s="325"/>
      <c r="J60" s="344"/>
      <c r="K60" s="343"/>
      <c r="L60" s="346"/>
      <c r="M60" s="367"/>
      <c r="N60" s="351"/>
      <c r="O60" s="351"/>
      <c r="P60" s="346"/>
      <c r="Q60" s="345"/>
      <c r="R60" s="137">
        <v>2</v>
      </c>
      <c r="S60" s="97"/>
      <c r="T60" s="138" t="str">
        <f t="shared" si="14"/>
        <v/>
      </c>
      <c r="U60" s="150"/>
      <c r="V60" s="150"/>
      <c r="W60" s="150"/>
      <c r="X60" s="150"/>
      <c r="Y60" s="98"/>
      <c r="Z60" s="98"/>
      <c r="AA60" s="99" t="str">
        <f t="shared" si="11"/>
        <v/>
      </c>
      <c r="AB60" s="98"/>
      <c r="AC60" s="98"/>
      <c r="AD60" s="98"/>
      <c r="AE60" s="167" t="str">
        <f>IFERROR(IF(AND(T59="Probabilidad",T60="Probabilidad"),(AG59-(+AG59*AA60)),IF(T60="Probabilidad",(L59-(+L59*AA60)),IF(T60="Impacto",AG59,""))),"")</f>
        <v/>
      </c>
      <c r="AF60" s="135" t="str">
        <f t="shared" si="4"/>
        <v/>
      </c>
      <c r="AG60" s="99" t="str">
        <f t="shared" si="12"/>
        <v/>
      </c>
      <c r="AH60" s="135" t="str">
        <f t="shared" si="5"/>
        <v/>
      </c>
      <c r="AI60" s="99" t="str">
        <f>IFERROR(IF(AND(T59="Impacto",T60="Impacto"),(AI53-(+AI53*AA60)),IF(T60="Impacto",($P$59-(+$P$59*AA60)),IF(T60="Probabilidad",AI53,""))),"")</f>
        <v/>
      </c>
      <c r="AJ60" s="100" t="str">
        <f t="shared" si="13"/>
        <v/>
      </c>
      <c r="AK60" s="370"/>
      <c r="AL60" s="136"/>
      <c r="AM60" s="137"/>
      <c r="AN60" s="101"/>
      <c r="AO60" s="101"/>
      <c r="AP60" s="136"/>
      <c r="AQ60" s="101"/>
      <c r="AR60" s="136"/>
      <c r="AS60" s="101"/>
      <c r="AT60" s="136"/>
      <c r="AU60" s="101"/>
      <c r="AV60" s="136"/>
      <c r="AW60" s="137"/>
      <c r="AX60" s="136"/>
      <c r="AY60" s="136"/>
      <c r="AZ60" s="137"/>
      <c r="BA60" s="101"/>
      <c r="BB60" s="101"/>
      <c r="BC60" s="136"/>
      <c r="BD60" s="136"/>
      <c r="BE60" s="137"/>
      <c r="BF60" s="101"/>
      <c r="BG60" s="101"/>
      <c r="BH60" s="136"/>
      <c r="BI60" s="136"/>
      <c r="BJ60" s="137"/>
      <c r="BK60" s="101"/>
      <c r="BL60" s="101"/>
      <c r="BM60" s="136"/>
      <c r="BN60" s="136"/>
      <c r="BO60" s="137"/>
      <c r="BP60" s="101"/>
      <c r="BQ60" s="101"/>
      <c r="BR60" s="140"/>
      <c r="BS60" s="136"/>
      <c r="BT60" s="136"/>
      <c r="BU60" s="136"/>
      <c r="BV60" s="101"/>
      <c r="BW60" s="136"/>
      <c r="BX60" s="136"/>
      <c r="BY60" s="101"/>
      <c r="BZ60" s="136"/>
      <c r="CA60" s="137"/>
      <c r="CB60" s="136"/>
    </row>
    <row r="61" spans="1:106" ht="16.5" customHeight="1" x14ac:dyDescent="0.3">
      <c r="A61" s="344"/>
      <c r="B61" s="325"/>
      <c r="C61" s="325"/>
      <c r="D61" s="325"/>
      <c r="E61" s="365"/>
      <c r="F61" s="325"/>
      <c r="G61" s="325"/>
      <c r="H61" s="325"/>
      <c r="I61" s="325"/>
      <c r="J61" s="344"/>
      <c r="K61" s="343"/>
      <c r="L61" s="346"/>
      <c r="M61" s="367"/>
      <c r="N61" s="351"/>
      <c r="O61" s="351"/>
      <c r="P61" s="346"/>
      <c r="Q61" s="345"/>
      <c r="R61" s="137">
        <v>3</v>
      </c>
      <c r="S61" s="197"/>
      <c r="T61" s="138" t="str">
        <f t="shared" si="14"/>
        <v/>
      </c>
      <c r="U61" s="150"/>
      <c r="V61" s="150"/>
      <c r="W61" s="150"/>
      <c r="X61" s="150"/>
      <c r="Y61" s="98"/>
      <c r="Z61" s="98"/>
      <c r="AA61" s="99" t="str">
        <f t="shared" si="11"/>
        <v/>
      </c>
      <c r="AB61" s="98"/>
      <c r="AC61" s="98"/>
      <c r="AD61" s="98"/>
      <c r="AE61" s="167" t="str">
        <f>IFERROR(IF(AND(T60="Probabilidad",T61="Probabilidad"),(AG60-(+AG60*AA61)),IF(AND(T60="Impacto",T61="Probabilidad"),(AG59-(+AG59*AA61)),IF(T61="Impacto",AG60,""))),"")</f>
        <v/>
      </c>
      <c r="AF61" s="135" t="str">
        <f t="shared" si="4"/>
        <v/>
      </c>
      <c r="AG61" s="99" t="str">
        <f t="shared" si="12"/>
        <v/>
      </c>
      <c r="AH61" s="135" t="str">
        <f t="shared" si="5"/>
        <v/>
      </c>
      <c r="AI61" s="99" t="str">
        <f>IFERROR(IF(AND(T60="Impacto",T61="Impacto"),(AI60-(+AI60*AA61)),IF(AND(T60="Probabilidad",T61="Impacto"),(AI59-(+AI59*AA61)),IF(T61="Probabilidad",AI60,""))),"")</f>
        <v/>
      </c>
      <c r="AJ61" s="100" t="str">
        <f t="shared" si="13"/>
        <v/>
      </c>
      <c r="AK61" s="370"/>
      <c r="AL61" s="136"/>
      <c r="AM61" s="137"/>
      <c r="AN61" s="101"/>
      <c r="AO61" s="101"/>
      <c r="AP61" s="136"/>
      <c r="AQ61" s="101"/>
      <c r="AR61" s="136"/>
      <c r="AS61" s="101"/>
      <c r="AT61" s="136"/>
      <c r="AU61" s="101"/>
      <c r="AV61" s="136"/>
      <c r="AW61" s="137"/>
      <c r="AX61" s="136"/>
      <c r="AY61" s="136"/>
      <c r="AZ61" s="137"/>
      <c r="BA61" s="101"/>
      <c r="BB61" s="101"/>
      <c r="BC61" s="136"/>
      <c r="BD61" s="136"/>
      <c r="BE61" s="137"/>
      <c r="BF61" s="101"/>
      <c r="BG61" s="101"/>
      <c r="BH61" s="136"/>
      <c r="BI61" s="136"/>
      <c r="BJ61" s="137"/>
      <c r="BK61" s="101"/>
      <c r="BL61" s="101"/>
      <c r="BM61" s="136"/>
      <c r="BN61" s="136"/>
      <c r="BO61" s="137"/>
      <c r="BP61" s="101"/>
      <c r="BQ61" s="101"/>
      <c r="BR61" s="140"/>
      <c r="BS61" s="136"/>
      <c r="BT61" s="136"/>
      <c r="BU61" s="136"/>
      <c r="BV61" s="101"/>
      <c r="BW61" s="136"/>
      <c r="BX61" s="136"/>
      <c r="BY61" s="101"/>
      <c r="BZ61" s="136"/>
      <c r="CA61" s="137"/>
      <c r="CB61" s="136"/>
    </row>
    <row r="62" spans="1:106" ht="16.5" customHeight="1" x14ac:dyDescent="0.3">
      <c r="A62" s="344"/>
      <c r="B62" s="325"/>
      <c r="C62" s="325"/>
      <c r="D62" s="325"/>
      <c r="E62" s="365"/>
      <c r="F62" s="325"/>
      <c r="G62" s="325"/>
      <c r="H62" s="325"/>
      <c r="I62" s="325"/>
      <c r="J62" s="344"/>
      <c r="K62" s="343"/>
      <c r="L62" s="346"/>
      <c r="M62" s="367"/>
      <c r="N62" s="351"/>
      <c r="O62" s="351"/>
      <c r="P62" s="346"/>
      <c r="Q62" s="345"/>
      <c r="R62" s="137">
        <v>4</v>
      </c>
      <c r="S62" s="97"/>
      <c r="T62" s="138" t="str">
        <f t="shared" si="14"/>
        <v/>
      </c>
      <c r="U62" s="150"/>
      <c r="V62" s="150"/>
      <c r="W62" s="150"/>
      <c r="X62" s="150"/>
      <c r="Y62" s="98"/>
      <c r="Z62" s="98"/>
      <c r="AA62" s="99" t="str">
        <f t="shared" si="11"/>
        <v/>
      </c>
      <c r="AB62" s="98"/>
      <c r="AC62" s="98"/>
      <c r="AD62" s="98"/>
      <c r="AE62" s="167" t="str">
        <f>IFERROR(IF(AND(T61="Probabilidad",T62="Probabilidad"),(AG61-(+AG61*AA62)),IF(AND(T61="Impacto",T62="Probabilidad"),(AG60-(+AG60*AA62)),IF(T62="Impacto",AG61,""))),"")</f>
        <v/>
      </c>
      <c r="AF62" s="135" t="str">
        <f t="shared" si="4"/>
        <v/>
      </c>
      <c r="AG62" s="99" t="str">
        <f t="shared" si="12"/>
        <v/>
      </c>
      <c r="AH62" s="135" t="str">
        <f t="shared" si="5"/>
        <v/>
      </c>
      <c r="AI62" s="99" t="str">
        <f>IFERROR(IF(AND(T61="Impacto",T62="Impacto"),(AI61-(+AI61*AA62)),IF(AND(T61="Probabilidad",T62="Impacto"),(AI60-(+AI60*AA62)),IF(T62="Probabilidad",AI61,""))),"")</f>
        <v/>
      </c>
      <c r="AJ62" s="100" t="str">
        <f t="shared" si="13"/>
        <v/>
      </c>
      <c r="AK62" s="370"/>
      <c r="AL62" s="136"/>
      <c r="AM62" s="137"/>
      <c r="AN62" s="101"/>
      <c r="AO62" s="101"/>
      <c r="AP62" s="136"/>
      <c r="AQ62" s="101"/>
      <c r="AR62" s="136"/>
      <c r="AS62" s="101"/>
      <c r="AT62" s="136"/>
      <c r="AU62" s="101"/>
      <c r="AV62" s="136"/>
      <c r="AW62" s="137"/>
      <c r="AX62" s="136"/>
      <c r="AY62" s="136"/>
      <c r="AZ62" s="137"/>
      <c r="BA62" s="101"/>
      <c r="BB62" s="101"/>
      <c r="BC62" s="136"/>
      <c r="BD62" s="136"/>
      <c r="BE62" s="137"/>
      <c r="BF62" s="101"/>
      <c r="BG62" s="101"/>
      <c r="BH62" s="136"/>
      <c r="BI62" s="136"/>
      <c r="BJ62" s="137"/>
      <c r="BK62" s="101"/>
      <c r="BL62" s="101"/>
      <c r="BM62" s="136"/>
      <c r="BN62" s="136"/>
      <c r="BO62" s="137"/>
      <c r="BP62" s="101"/>
      <c r="BQ62" s="101"/>
      <c r="BR62" s="140"/>
      <c r="BS62" s="136"/>
      <c r="BT62" s="136"/>
      <c r="BU62" s="136"/>
      <c r="BV62" s="101"/>
      <c r="BW62" s="136"/>
      <c r="BX62" s="136"/>
      <c r="BY62" s="101"/>
      <c r="BZ62" s="136"/>
      <c r="CA62" s="137"/>
      <c r="CB62" s="136"/>
    </row>
    <row r="63" spans="1:106" ht="16.5" customHeight="1" x14ac:dyDescent="0.3">
      <c r="A63" s="344"/>
      <c r="B63" s="325"/>
      <c r="C63" s="325"/>
      <c r="D63" s="325"/>
      <c r="E63" s="365"/>
      <c r="F63" s="325"/>
      <c r="G63" s="325"/>
      <c r="H63" s="325"/>
      <c r="I63" s="325"/>
      <c r="J63" s="344"/>
      <c r="K63" s="343"/>
      <c r="L63" s="346"/>
      <c r="M63" s="367"/>
      <c r="N63" s="351"/>
      <c r="O63" s="351"/>
      <c r="P63" s="346"/>
      <c r="Q63" s="345"/>
      <c r="R63" s="137">
        <v>5</v>
      </c>
      <c r="S63" s="97"/>
      <c r="T63" s="138" t="str">
        <f t="shared" si="14"/>
        <v/>
      </c>
      <c r="U63" s="150"/>
      <c r="V63" s="150"/>
      <c r="W63" s="150"/>
      <c r="X63" s="150"/>
      <c r="Y63" s="98"/>
      <c r="Z63" s="98"/>
      <c r="AA63" s="99" t="str">
        <f t="shared" si="11"/>
        <v/>
      </c>
      <c r="AB63" s="98"/>
      <c r="AC63" s="98"/>
      <c r="AD63" s="98"/>
      <c r="AE63" s="167" t="str">
        <f>IFERROR(IF(AND(T62="Probabilidad",T63="Probabilidad"),(AG62-(+AG62*AA63)),IF(AND(T62="Impacto",T63="Probabilidad"),(AG61-(+AG61*AA63)),IF(T63="Impacto",AG62,""))),"")</f>
        <v/>
      </c>
      <c r="AF63" s="135" t="str">
        <f t="shared" si="4"/>
        <v/>
      </c>
      <c r="AG63" s="99" t="str">
        <f t="shared" si="12"/>
        <v/>
      </c>
      <c r="AH63" s="135" t="str">
        <f t="shared" si="5"/>
        <v/>
      </c>
      <c r="AI63" s="99" t="str">
        <f>IFERROR(IF(AND(T62="Impacto",T63="Impacto"),(AI62-(+AI62*AA63)),IF(AND(T62="Probabilidad",T63="Impacto"),(AI61-(+AI61*AA63)),IF(T63="Probabilidad",AI62,""))),"")</f>
        <v/>
      </c>
      <c r="AJ63" s="100" t="str">
        <f t="shared" si="13"/>
        <v/>
      </c>
      <c r="AK63" s="370"/>
      <c r="AL63" s="136"/>
      <c r="AM63" s="137"/>
      <c r="AN63" s="101"/>
      <c r="AO63" s="101"/>
      <c r="AP63" s="136"/>
      <c r="AQ63" s="101"/>
      <c r="AR63" s="136"/>
      <c r="AS63" s="101"/>
      <c r="AT63" s="136"/>
      <c r="AU63" s="101"/>
      <c r="AV63" s="136"/>
      <c r="AW63" s="137"/>
      <c r="AX63" s="136"/>
      <c r="AY63" s="136"/>
      <c r="AZ63" s="137"/>
      <c r="BA63" s="101"/>
      <c r="BB63" s="101"/>
      <c r="BC63" s="136"/>
      <c r="BD63" s="136"/>
      <c r="BE63" s="137"/>
      <c r="BF63" s="101"/>
      <c r="BG63" s="101"/>
      <c r="BH63" s="136"/>
      <c r="BI63" s="136"/>
      <c r="BJ63" s="137"/>
      <c r="BK63" s="101"/>
      <c r="BL63" s="101"/>
      <c r="BM63" s="136"/>
      <c r="BN63" s="136"/>
      <c r="BO63" s="137"/>
      <c r="BP63" s="101"/>
      <c r="BQ63" s="101"/>
      <c r="BR63" s="140"/>
      <c r="BS63" s="136"/>
      <c r="BT63" s="136"/>
      <c r="BU63" s="136"/>
      <c r="BV63" s="101"/>
      <c r="BW63" s="136"/>
      <c r="BX63" s="136"/>
      <c r="BY63" s="101"/>
      <c r="BZ63" s="136"/>
      <c r="CA63" s="137"/>
      <c r="CB63" s="136"/>
    </row>
    <row r="64" spans="1:106" ht="16.5" customHeight="1" x14ac:dyDescent="0.3">
      <c r="A64" s="344"/>
      <c r="B64" s="325"/>
      <c r="C64" s="325"/>
      <c r="D64" s="325"/>
      <c r="E64" s="365"/>
      <c r="F64" s="325"/>
      <c r="G64" s="325"/>
      <c r="H64" s="325"/>
      <c r="I64" s="325"/>
      <c r="J64" s="344"/>
      <c r="K64" s="343"/>
      <c r="L64" s="346"/>
      <c r="M64" s="368"/>
      <c r="N64" s="352"/>
      <c r="O64" s="352"/>
      <c r="P64" s="346"/>
      <c r="Q64" s="345"/>
      <c r="R64" s="137">
        <v>6</v>
      </c>
      <c r="S64" s="97"/>
      <c r="T64" s="138" t="str">
        <f t="shared" si="14"/>
        <v/>
      </c>
      <c r="U64" s="150"/>
      <c r="V64" s="150"/>
      <c r="W64" s="150"/>
      <c r="X64" s="150"/>
      <c r="Y64" s="98"/>
      <c r="Z64" s="98"/>
      <c r="AA64" s="99" t="str">
        <f t="shared" si="11"/>
        <v/>
      </c>
      <c r="AB64" s="98"/>
      <c r="AC64" s="98"/>
      <c r="AD64" s="98"/>
      <c r="AE64" s="167" t="str">
        <f>IFERROR(IF(AND(T63="Probabilidad",T64="Probabilidad"),(AG63-(+AG63*AA64)),IF(AND(T63="Impacto",T64="Probabilidad"),(AG62-(+AG62*AA64)),IF(T64="Impacto",AG63,""))),"")</f>
        <v/>
      </c>
      <c r="AF64" s="135" t="str">
        <f t="shared" si="4"/>
        <v/>
      </c>
      <c r="AG64" s="99" t="str">
        <f t="shared" si="12"/>
        <v/>
      </c>
      <c r="AH64" s="135" t="str">
        <f t="shared" si="5"/>
        <v/>
      </c>
      <c r="AI64" s="99" t="str">
        <f>IFERROR(IF(AND(T63="Impacto",T64="Impacto"),(AI63-(+AI63*AA64)),IF(AND(T63="Probabilidad",T64="Impacto"),(AI62-(+AI62*AA64)),IF(T64="Probabilidad",AI63,""))),"")</f>
        <v/>
      </c>
      <c r="AJ64" s="100" t="str">
        <f t="shared" si="13"/>
        <v/>
      </c>
      <c r="AK64" s="371"/>
      <c r="AL64" s="136"/>
      <c r="AM64" s="137"/>
      <c r="AN64" s="101"/>
      <c r="AO64" s="101"/>
      <c r="AP64" s="136"/>
      <c r="AQ64" s="101"/>
      <c r="AR64" s="136"/>
      <c r="AS64" s="101"/>
      <c r="AT64" s="136"/>
      <c r="AU64" s="101"/>
      <c r="AV64" s="136"/>
      <c r="AW64" s="137"/>
      <c r="AX64" s="136"/>
      <c r="AY64" s="136"/>
      <c r="AZ64" s="137"/>
      <c r="BA64" s="101"/>
      <c r="BB64" s="101"/>
      <c r="BC64" s="136"/>
      <c r="BD64" s="136"/>
      <c r="BE64" s="137"/>
      <c r="BF64" s="101"/>
      <c r="BG64" s="101"/>
      <c r="BH64" s="136"/>
      <c r="BI64" s="136"/>
      <c r="BJ64" s="137"/>
      <c r="BK64" s="101"/>
      <c r="BL64" s="101"/>
      <c r="BM64" s="136"/>
      <c r="BN64" s="136"/>
      <c r="BO64" s="137"/>
      <c r="BP64" s="101"/>
      <c r="BQ64" s="101"/>
      <c r="BR64" s="140"/>
      <c r="BS64" s="136"/>
      <c r="BT64" s="136"/>
      <c r="BU64" s="136"/>
      <c r="BV64" s="101"/>
      <c r="BW64" s="136"/>
      <c r="BX64" s="136"/>
      <c r="BY64" s="101"/>
      <c r="BZ64" s="136"/>
      <c r="CA64" s="137"/>
      <c r="CB64" s="136"/>
    </row>
  </sheetData>
  <sheetProtection algorithmName="SHA-512" hashValue="fq7k+pFvcjBbHXo260Jt6IaaMVfvWDrkaprECnFv8bU2SPtqMBdE6fdIsCXLRazVlw5+srwuRd5y7M5mfqGyDw==" saltValue="dKpPQtUDC3TOgsHG1+05nQ==" spinCount="100000" sheet="1" formatCells="0" formatColumns="0" formatRows="0"/>
  <dataConsolidate link="1"/>
  <mergeCells count="264">
    <mergeCell ref="BH2:BL2"/>
    <mergeCell ref="BH3:BH4"/>
    <mergeCell ref="BI3:BI4"/>
    <mergeCell ref="BJ3:BJ4"/>
    <mergeCell ref="BK3:BK4"/>
    <mergeCell ref="BL3:BL4"/>
    <mergeCell ref="BM2:BQ2"/>
    <mergeCell ref="BM3:BM4"/>
    <mergeCell ref="BN3:BN4"/>
    <mergeCell ref="BO3:BO4"/>
    <mergeCell ref="BP3:BP4"/>
    <mergeCell ref="BQ3:BQ4"/>
    <mergeCell ref="A53:A58"/>
    <mergeCell ref="F53:F58"/>
    <mergeCell ref="BY2:CB2"/>
    <mergeCell ref="A2:I2"/>
    <mergeCell ref="J2:Q2"/>
    <mergeCell ref="AK29:AK34"/>
    <mergeCell ref="AK35:AK40"/>
    <mergeCell ref="AK41:AK46"/>
    <mergeCell ref="AK47:AK52"/>
    <mergeCell ref="AK53:AK58"/>
    <mergeCell ref="BV2:BX2"/>
    <mergeCell ref="BV3:BV4"/>
    <mergeCell ref="BW3:BW4"/>
    <mergeCell ref="BX3:BX4"/>
    <mergeCell ref="AK5:AK10"/>
    <mergeCell ref="AK11:AK16"/>
    <mergeCell ref="AK17:AK22"/>
    <mergeCell ref="AW3:AW4"/>
    <mergeCell ref="AV3:AV4"/>
    <mergeCell ref="AO3:AO4"/>
    <mergeCell ref="AN3:AN4"/>
    <mergeCell ref="AM3:AM4"/>
    <mergeCell ref="AX3:AX4"/>
    <mergeCell ref="AX2:BB2"/>
    <mergeCell ref="M59:M64"/>
    <mergeCell ref="N59:N64"/>
    <mergeCell ref="O59:O64"/>
    <mergeCell ref="P59:P64"/>
    <mergeCell ref="Q59:Q64"/>
    <mergeCell ref="M53:M58"/>
    <mergeCell ref="N53:N58"/>
    <mergeCell ref="O53:O58"/>
    <mergeCell ref="AK23:AK28"/>
    <mergeCell ref="AK59:AK64"/>
    <mergeCell ref="P29:P34"/>
    <mergeCell ref="Q29:Q34"/>
    <mergeCell ref="P35:P40"/>
    <mergeCell ref="Q35:Q40"/>
    <mergeCell ref="M41:M46"/>
    <mergeCell ref="N41:N46"/>
    <mergeCell ref="O41:O46"/>
    <mergeCell ref="M35:M40"/>
    <mergeCell ref="N35:N40"/>
    <mergeCell ref="O35:O40"/>
    <mergeCell ref="A59:A64"/>
    <mergeCell ref="F59:F64"/>
    <mergeCell ref="G59:G64"/>
    <mergeCell ref="H59:H64"/>
    <mergeCell ref="E59:E64"/>
    <mergeCell ref="I59:I64"/>
    <mergeCell ref="J59:J64"/>
    <mergeCell ref="K59:K64"/>
    <mergeCell ref="L59:L64"/>
    <mergeCell ref="G53:G58"/>
    <mergeCell ref="H53:H58"/>
    <mergeCell ref="E53:E58"/>
    <mergeCell ref="I53:I58"/>
    <mergeCell ref="J53:J58"/>
    <mergeCell ref="K53:K58"/>
    <mergeCell ref="L53:L58"/>
    <mergeCell ref="P41:P46"/>
    <mergeCell ref="Q41:Q46"/>
    <mergeCell ref="I47:I52"/>
    <mergeCell ref="J47:J52"/>
    <mergeCell ref="K47:K52"/>
    <mergeCell ref="L47:L52"/>
    <mergeCell ref="M47:M52"/>
    <mergeCell ref="I41:I46"/>
    <mergeCell ref="J41:J46"/>
    <mergeCell ref="K41:K46"/>
    <mergeCell ref="L41:L46"/>
    <mergeCell ref="N47:N52"/>
    <mergeCell ref="O47:O52"/>
    <mergeCell ref="P47:P52"/>
    <mergeCell ref="Q47:Q52"/>
    <mergeCell ref="P53:P58"/>
    <mergeCell ref="Q53:Q58"/>
    <mergeCell ref="L29:L34"/>
    <mergeCell ref="M29:M34"/>
    <mergeCell ref="J35:J40"/>
    <mergeCell ref="K35:K40"/>
    <mergeCell ref="L35:L40"/>
    <mergeCell ref="N29:N34"/>
    <mergeCell ref="O29:O34"/>
    <mergeCell ref="A47:A52"/>
    <mergeCell ref="F47:F52"/>
    <mergeCell ref="G47:G52"/>
    <mergeCell ref="H47:H52"/>
    <mergeCell ref="E47:E52"/>
    <mergeCell ref="A41:A46"/>
    <mergeCell ref="F41:F46"/>
    <mergeCell ref="G41:G46"/>
    <mergeCell ref="H41:H46"/>
    <mergeCell ref="E41:E46"/>
    <mergeCell ref="B29:B34"/>
    <mergeCell ref="C29:C34"/>
    <mergeCell ref="D29:D34"/>
    <mergeCell ref="B35:B40"/>
    <mergeCell ref="C35:C40"/>
    <mergeCell ref="D35:D40"/>
    <mergeCell ref="B41:B46"/>
    <mergeCell ref="A29:A34"/>
    <mergeCell ref="F29:F34"/>
    <mergeCell ref="G29:G34"/>
    <mergeCell ref="A35:A40"/>
    <mergeCell ref="F35:F40"/>
    <mergeCell ref="G35:G40"/>
    <mergeCell ref="H35:H40"/>
    <mergeCell ref="E35:E40"/>
    <mergeCell ref="I35:I40"/>
    <mergeCell ref="H29:H34"/>
    <mergeCell ref="E29:E34"/>
    <mergeCell ref="I29:I34"/>
    <mergeCell ref="J29:J34"/>
    <mergeCell ref="K29:K34"/>
    <mergeCell ref="P17:P22"/>
    <mergeCell ref="Q17:Q22"/>
    <mergeCell ref="A23:A28"/>
    <mergeCell ref="F23:F28"/>
    <mergeCell ref="G23:G28"/>
    <mergeCell ref="H23:H28"/>
    <mergeCell ref="E23:E28"/>
    <mergeCell ref="I23:I28"/>
    <mergeCell ref="J23:J28"/>
    <mergeCell ref="K23:K28"/>
    <mergeCell ref="L23:L28"/>
    <mergeCell ref="M23:M28"/>
    <mergeCell ref="N23:N28"/>
    <mergeCell ref="O23:O28"/>
    <mergeCell ref="P23:P28"/>
    <mergeCell ref="Q23:Q28"/>
    <mergeCell ref="M17:M22"/>
    <mergeCell ref="N17:N22"/>
    <mergeCell ref="O17:O22"/>
    <mergeCell ref="D17:D22"/>
    <mergeCell ref="B23:B28"/>
    <mergeCell ref="C23:C28"/>
    <mergeCell ref="D23:D28"/>
    <mergeCell ref="I11:I16"/>
    <mergeCell ref="J11:J16"/>
    <mergeCell ref="K11:K16"/>
    <mergeCell ref="L11:L16"/>
    <mergeCell ref="M11:M16"/>
    <mergeCell ref="A11:A16"/>
    <mergeCell ref="F11:F16"/>
    <mergeCell ref="G11:G16"/>
    <mergeCell ref="A17:A22"/>
    <mergeCell ref="F17:F22"/>
    <mergeCell ref="G17:G22"/>
    <mergeCell ref="H17:H22"/>
    <mergeCell ref="E17:E22"/>
    <mergeCell ref="I17:I22"/>
    <mergeCell ref="J17:J22"/>
    <mergeCell ref="K17:K22"/>
    <mergeCell ref="L17:L22"/>
    <mergeCell ref="H11:H16"/>
    <mergeCell ref="E11:E16"/>
    <mergeCell ref="B11:B16"/>
    <mergeCell ref="C11:C16"/>
    <mergeCell ref="D11:D16"/>
    <mergeCell ref="B17:B22"/>
    <mergeCell ref="C17:C22"/>
    <mergeCell ref="A3:A4"/>
    <mergeCell ref="I3:I4"/>
    <mergeCell ref="E3:E4"/>
    <mergeCell ref="H3:H4"/>
    <mergeCell ref="G3:G4"/>
    <mergeCell ref="AK3:AK4"/>
    <mergeCell ref="R3:R4"/>
    <mergeCell ref="AJ3:AJ4"/>
    <mergeCell ref="AI3:AI4"/>
    <mergeCell ref="AE3:AE4"/>
    <mergeCell ref="S3:S4"/>
    <mergeCell ref="Y3:AD3"/>
    <mergeCell ref="K3:K4"/>
    <mergeCell ref="L3:L4"/>
    <mergeCell ref="F3:F4"/>
    <mergeCell ref="M3:M4"/>
    <mergeCell ref="U3:X3"/>
    <mergeCell ref="N11:N16"/>
    <mergeCell ref="O11:O16"/>
    <mergeCell ref="P11:P16"/>
    <mergeCell ref="Q11:Q16"/>
    <mergeCell ref="O3:O4"/>
    <mergeCell ref="P3:P4"/>
    <mergeCell ref="I5:I10"/>
    <mergeCell ref="J5:J10"/>
    <mergeCell ref="K5:K10"/>
    <mergeCell ref="A5:A10"/>
    <mergeCell ref="F5:F10"/>
    <mergeCell ref="G5:G10"/>
    <mergeCell ref="H5:H10"/>
    <mergeCell ref="E5:E10"/>
    <mergeCell ref="Q5:Q10"/>
    <mergeCell ref="L5:L10"/>
    <mergeCell ref="M5:M10"/>
    <mergeCell ref="N5:N10"/>
    <mergeCell ref="O5:O10"/>
    <mergeCell ref="P5:P10"/>
    <mergeCell ref="B5:B10"/>
    <mergeCell ref="C5:C10"/>
    <mergeCell ref="D5:D10"/>
    <mergeCell ref="BR2:BU2"/>
    <mergeCell ref="BR3:BR4"/>
    <mergeCell ref="BT3:BT4"/>
    <mergeCell ref="B3:B4"/>
    <mergeCell ref="C3:C4"/>
    <mergeCell ref="D3:D4"/>
    <mergeCell ref="AY3:AY4"/>
    <mergeCell ref="AZ3:AZ4"/>
    <mergeCell ref="BA3:BA4"/>
    <mergeCell ref="BB3:BB4"/>
    <mergeCell ref="AE2:AK2"/>
    <mergeCell ref="AL2:AW2"/>
    <mergeCell ref="R2:AD2"/>
    <mergeCell ref="Q3:Q4"/>
    <mergeCell ref="N3:N4"/>
    <mergeCell ref="T3:T4"/>
    <mergeCell ref="AT3:AT4"/>
    <mergeCell ref="AP3:AP4"/>
    <mergeCell ref="AR3:AR4"/>
    <mergeCell ref="AQ3:AQ4"/>
    <mergeCell ref="AS3:AS4"/>
    <mergeCell ref="AU3:AU4"/>
    <mergeCell ref="BC2:BG2"/>
    <mergeCell ref="BC3:BC4"/>
    <mergeCell ref="BZ3:BZ4"/>
    <mergeCell ref="CA3:CA4"/>
    <mergeCell ref="BS3:BS4"/>
    <mergeCell ref="BU3:BU4"/>
    <mergeCell ref="CB3:CB4"/>
    <mergeCell ref="AH3:AH4"/>
    <mergeCell ref="AF3:AF4"/>
    <mergeCell ref="AG3:AG4"/>
    <mergeCell ref="J3:J4"/>
    <mergeCell ref="AL3:AL4"/>
    <mergeCell ref="BY3:BY4"/>
    <mergeCell ref="BD3:BD4"/>
    <mergeCell ref="BE3:BE4"/>
    <mergeCell ref="BF3:BF4"/>
    <mergeCell ref="BG3:BG4"/>
    <mergeCell ref="C41:C46"/>
    <mergeCell ref="D41:D46"/>
    <mergeCell ref="B47:B52"/>
    <mergeCell ref="C47:C52"/>
    <mergeCell ref="D47:D52"/>
    <mergeCell ref="B53:B58"/>
    <mergeCell ref="C53:C58"/>
    <mergeCell ref="D53:D58"/>
    <mergeCell ref="B59:B64"/>
    <mergeCell ref="C59:C64"/>
    <mergeCell ref="D59:D64"/>
  </mergeCells>
  <conditionalFormatting sqref="K5 K11">
    <cfRule type="cellIs" dxfId="480" priority="245" operator="equal">
      <formula>"Muy Alta"</formula>
    </cfRule>
    <cfRule type="cellIs" dxfId="479" priority="246" operator="equal">
      <formula>"Alta"</formula>
    </cfRule>
    <cfRule type="cellIs" dxfId="478" priority="247" operator="equal">
      <formula>"Media"</formula>
    </cfRule>
    <cfRule type="cellIs" dxfId="477" priority="248" operator="equal">
      <formula>"Baja"</formula>
    </cfRule>
    <cfRule type="cellIs" dxfId="476" priority="249" operator="equal">
      <formula>"Muy Baja"</formula>
    </cfRule>
  </conditionalFormatting>
  <conditionalFormatting sqref="Q5 Q11 Q17 Q23 Q29 Q35 Q41 Q47 Q53 Q59">
    <cfRule type="cellIs" dxfId="475" priority="236" operator="equal">
      <formula>"Extremo"</formula>
    </cfRule>
    <cfRule type="cellIs" dxfId="474" priority="237" operator="equal">
      <formula>"Alto"</formula>
    </cfRule>
    <cfRule type="cellIs" dxfId="473" priority="238" operator="equal">
      <formula>"Moderado"</formula>
    </cfRule>
    <cfRule type="cellIs" dxfId="472" priority="239" operator="equal">
      <formula>"Bajo"</formula>
    </cfRule>
  </conditionalFormatting>
  <conditionalFormatting sqref="AF5:AF10">
    <cfRule type="cellIs" dxfId="471" priority="231" operator="equal">
      <formula>"Muy Alta"</formula>
    </cfRule>
    <cfRule type="cellIs" dxfId="470" priority="232" operator="equal">
      <formula>"Alta"</formula>
    </cfRule>
    <cfRule type="cellIs" dxfId="469" priority="233" operator="equal">
      <formula>"Media"</formula>
    </cfRule>
    <cfRule type="cellIs" dxfId="468" priority="234" operator="equal">
      <formula>"Baja"</formula>
    </cfRule>
    <cfRule type="cellIs" dxfId="467" priority="235" operator="equal">
      <formula>"Muy Baja"</formula>
    </cfRule>
  </conditionalFormatting>
  <conditionalFormatting sqref="AH5:AH10">
    <cfRule type="cellIs" dxfId="466" priority="226" operator="equal">
      <formula>"Catastrófico"</formula>
    </cfRule>
    <cfRule type="cellIs" dxfId="465" priority="227" operator="equal">
      <formula>"Mayor"</formula>
    </cfRule>
    <cfRule type="cellIs" dxfId="464" priority="228" operator="equal">
      <formula>"Moderado"</formula>
    </cfRule>
    <cfRule type="cellIs" dxfId="463" priority="229" operator="equal">
      <formula>"Menor"</formula>
    </cfRule>
    <cfRule type="cellIs" dxfId="462" priority="230" operator="equal">
      <formula>"Leve"</formula>
    </cfRule>
  </conditionalFormatting>
  <conditionalFormatting sqref="AJ5:AJ10">
    <cfRule type="cellIs" dxfId="461" priority="222" operator="equal">
      <formula>"Extremo"</formula>
    </cfRule>
    <cfRule type="cellIs" dxfId="460" priority="223" operator="equal">
      <formula>"Alto"</formula>
    </cfRule>
    <cfRule type="cellIs" dxfId="459" priority="224" operator="equal">
      <formula>"Moderado"</formula>
    </cfRule>
    <cfRule type="cellIs" dxfId="458" priority="225" operator="equal">
      <formula>"Bajo"</formula>
    </cfRule>
  </conditionalFormatting>
  <conditionalFormatting sqref="K53">
    <cfRule type="cellIs" dxfId="457" priority="61" operator="equal">
      <formula>"Muy Alta"</formula>
    </cfRule>
    <cfRule type="cellIs" dxfId="456" priority="62" operator="equal">
      <formula>"Alta"</formula>
    </cfRule>
    <cfRule type="cellIs" dxfId="455" priority="63" operator="equal">
      <formula>"Media"</formula>
    </cfRule>
    <cfRule type="cellIs" dxfId="454" priority="64" operator="equal">
      <formula>"Baja"</formula>
    </cfRule>
    <cfRule type="cellIs" dxfId="453" priority="65" operator="equal">
      <formula>"Muy Baja"</formula>
    </cfRule>
  </conditionalFormatting>
  <conditionalFormatting sqref="AF11:AF16">
    <cfRule type="cellIs" dxfId="452" priority="213" operator="equal">
      <formula>"Muy Alta"</formula>
    </cfRule>
    <cfRule type="cellIs" dxfId="451" priority="214" operator="equal">
      <formula>"Alta"</formula>
    </cfRule>
    <cfRule type="cellIs" dxfId="450" priority="215" operator="equal">
      <formula>"Media"</formula>
    </cfRule>
    <cfRule type="cellIs" dxfId="449" priority="216" operator="equal">
      <formula>"Baja"</formula>
    </cfRule>
    <cfRule type="cellIs" dxfId="448" priority="217" operator="equal">
      <formula>"Muy Baja"</formula>
    </cfRule>
  </conditionalFormatting>
  <conditionalFormatting sqref="AH11:AH16">
    <cfRule type="cellIs" dxfId="447" priority="208" operator="equal">
      <formula>"Catastrófico"</formula>
    </cfRule>
    <cfRule type="cellIs" dxfId="446" priority="209" operator="equal">
      <formula>"Mayor"</formula>
    </cfRule>
    <cfRule type="cellIs" dxfId="445" priority="210" operator="equal">
      <formula>"Moderado"</formula>
    </cfRule>
    <cfRule type="cellIs" dxfId="444" priority="211" operator="equal">
      <formula>"Menor"</formula>
    </cfRule>
    <cfRule type="cellIs" dxfId="443" priority="212" operator="equal">
      <formula>"Leve"</formula>
    </cfRule>
  </conditionalFormatting>
  <conditionalFormatting sqref="AJ11:AJ16">
    <cfRule type="cellIs" dxfId="442" priority="204" operator="equal">
      <formula>"Extremo"</formula>
    </cfRule>
    <cfRule type="cellIs" dxfId="441" priority="205" operator="equal">
      <formula>"Alto"</formula>
    </cfRule>
    <cfRule type="cellIs" dxfId="440" priority="206" operator="equal">
      <formula>"Moderado"</formula>
    </cfRule>
    <cfRule type="cellIs" dxfId="439" priority="207" operator="equal">
      <formula>"Bajo"</formula>
    </cfRule>
  </conditionalFormatting>
  <conditionalFormatting sqref="K17">
    <cfRule type="cellIs" dxfId="438" priority="199" operator="equal">
      <formula>"Muy Alta"</formula>
    </cfRule>
    <cfRule type="cellIs" dxfId="437" priority="200" operator="equal">
      <formula>"Alta"</formula>
    </cfRule>
    <cfRule type="cellIs" dxfId="436" priority="201" operator="equal">
      <formula>"Media"</formula>
    </cfRule>
    <cfRule type="cellIs" dxfId="435" priority="202" operator="equal">
      <formula>"Baja"</formula>
    </cfRule>
    <cfRule type="cellIs" dxfId="434" priority="203" operator="equal">
      <formula>"Muy Baja"</formula>
    </cfRule>
  </conditionalFormatting>
  <conditionalFormatting sqref="AF17:AF22">
    <cfRule type="cellIs" dxfId="433" priority="190" operator="equal">
      <formula>"Muy Alta"</formula>
    </cfRule>
    <cfRule type="cellIs" dxfId="432" priority="191" operator="equal">
      <formula>"Alta"</formula>
    </cfRule>
    <cfRule type="cellIs" dxfId="431" priority="192" operator="equal">
      <formula>"Media"</formula>
    </cfRule>
    <cfRule type="cellIs" dxfId="430" priority="193" operator="equal">
      <formula>"Baja"</formula>
    </cfRule>
    <cfRule type="cellIs" dxfId="429" priority="194" operator="equal">
      <formula>"Muy Baja"</formula>
    </cfRule>
  </conditionalFormatting>
  <conditionalFormatting sqref="AH17:AH22">
    <cfRule type="cellIs" dxfId="428" priority="185" operator="equal">
      <formula>"Catastrófico"</formula>
    </cfRule>
    <cfRule type="cellIs" dxfId="427" priority="186" operator="equal">
      <formula>"Mayor"</formula>
    </cfRule>
    <cfRule type="cellIs" dxfId="426" priority="187" operator="equal">
      <formula>"Moderado"</formula>
    </cfRule>
    <cfRule type="cellIs" dxfId="425" priority="188" operator="equal">
      <formula>"Menor"</formula>
    </cfRule>
    <cfRule type="cellIs" dxfId="424" priority="189" operator="equal">
      <formula>"Leve"</formula>
    </cfRule>
  </conditionalFormatting>
  <conditionalFormatting sqref="AJ17:AJ22">
    <cfRule type="cellIs" dxfId="423" priority="181" operator="equal">
      <formula>"Extremo"</formula>
    </cfRule>
    <cfRule type="cellIs" dxfId="422" priority="182" operator="equal">
      <formula>"Alto"</formula>
    </cfRule>
    <cfRule type="cellIs" dxfId="421" priority="183" operator="equal">
      <formula>"Moderado"</formula>
    </cfRule>
    <cfRule type="cellIs" dxfId="420" priority="184" operator="equal">
      <formula>"Bajo"</formula>
    </cfRule>
  </conditionalFormatting>
  <conditionalFormatting sqref="K23">
    <cfRule type="cellIs" dxfId="419" priority="176" operator="equal">
      <formula>"Muy Alta"</formula>
    </cfRule>
    <cfRule type="cellIs" dxfId="418" priority="177" operator="equal">
      <formula>"Alta"</formula>
    </cfRule>
    <cfRule type="cellIs" dxfId="417" priority="178" operator="equal">
      <formula>"Media"</formula>
    </cfRule>
    <cfRule type="cellIs" dxfId="416" priority="179" operator="equal">
      <formula>"Baja"</formula>
    </cfRule>
    <cfRule type="cellIs" dxfId="415" priority="180" operator="equal">
      <formula>"Muy Baja"</formula>
    </cfRule>
  </conditionalFormatting>
  <conditionalFormatting sqref="AF23:AF28">
    <cfRule type="cellIs" dxfId="414" priority="167" operator="equal">
      <formula>"Muy Alta"</formula>
    </cfRule>
    <cfRule type="cellIs" dxfId="413" priority="168" operator="equal">
      <formula>"Alta"</formula>
    </cfRule>
    <cfRule type="cellIs" dxfId="412" priority="169" operator="equal">
      <formula>"Media"</formula>
    </cfRule>
    <cfRule type="cellIs" dxfId="411" priority="170" operator="equal">
      <formula>"Baja"</formula>
    </cfRule>
    <cfRule type="cellIs" dxfId="410" priority="171" operator="equal">
      <formula>"Muy Baja"</formula>
    </cfRule>
  </conditionalFormatting>
  <conditionalFormatting sqref="AH23:AH28">
    <cfRule type="cellIs" dxfId="409" priority="162" operator="equal">
      <formula>"Catastrófico"</formula>
    </cfRule>
    <cfRule type="cellIs" dxfId="408" priority="163" operator="equal">
      <formula>"Mayor"</formula>
    </cfRule>
    <cfRule type="cellIs" dxfId="407" priority="164" operator="equal">
      <formula>"Moderado"</formula>
    </cfRule>
    <cfRule type="cellIs" dxfId="406" priority="165" operator="equal">
      <formula>"Menor"</formula>
    </cfRule>
    <cfRule type="cellIs" dxfId="405" priority="166" operator="equal">
      <formula>"Leve"</formula>
    </cfRule>
  </conditionalFormatting>
  <conditionalFormatting sqref="AJ23:AJ28">
    <cfRule type="cellIs" dxfId="404" priority="158" operator="equal">
      <formula>"Extremo"</formula>
    </cfRule>
    <cfRule type="cellIs" dxfId="403" priority="159" operator="equal">
      <formula>"Alto"</formula>
    </cfRule>
    <cfRule type="cellIs" dxfId="402" priority="160" operator="equal">
      <formula>"Moderado"</formula>
    </cfRule>
    <cfRule type="cellIs" dxfId="401" priority="161" operator="equal">
      <formula>"Bajo"</formula>
    </cfRule>
  </conditionalFormatting>
  <conditionalFormatting sqref="K29">
    <cfRule type="cellIs" dxfId="400" priority="153" operator="equal">
      <formula>"Muy Alta"</formula>
    </cfRule>
    <cfRule type="cellIs" dxfId="399" priority="154" operator="equal">
      <formula>"Alta"</formula>
    </cfRule>
    <cfRule type="cellIs" dxfId="398" priority="155" operator="equal">
      <formula>"Media"</formula>
    </cfRule>
    <cfRule type="cellIs" dxfId="397" priority="156" operator="equal">
      <formula>"Baja"</formula>
    </cfRule>
    <cfRule type="cellIs" dxfId="396" priority="157" operator="equal">
      <formula>"Muy Baja"</formula>
    </cfRule>
  </conditionalFormatting>
  <conditionalFormatting sqref="AF29:AF34">
    <cfRule type="cellIs" dxfId="395" priority="144" operator="equal">
      <formula>"Muy Alta"</formula>
    </cfRule>
    <cfRule type="cellIs" dxfId="394" priority="145" operator="equal">
      <formula>"Alta"</formula>
    </cfRule>
    <cfRule type="cellIs" dxfId="393" priority="146" operator="equal">
      <formula>"Media"</formula>
    </cfRule>
    <cfRule type="cellIs" dxfId="392" priority="147" operator="equal">
      <formula>"Baja"</formula>
    </cfRule>
    <cfRule type="cellIs" dxfId="391" priority="148" operator="equal">
      <formula>"Muy Baja"</formula>
    </cfRule>
  </conditionalFormatting>
  <conditionalFormatting sqref="AH29:AH34">
    <cfRule type="cellIs" dxfId="390" priority="139" operator="equal">
      <formula>"Catastrófico"</formula>
    </cfRule>
    <cfRule type="cellIs" dxfId="389" priority="140" operator="equal">
      <formula>"Mayor"</formula>
    </cfRule>
    <cfRule type="cellIs" dxfId="388" priority="141" operator="equal">
      <formula>"Moderado"</formula>
    </cfRule>
    <cfRule type="cellIs" dxfId="387" priority="142" operator="equal">
      <formula>"Menor"</formula>
    </cfRule>
    <cfRule type="cellIs" dxfId="386" priority="143" operator="equal">
      <formula>"Leve"</formula>
    </cfRule>
  </conditionalFormatting>
  <conditionalFormatting sqref="AJ29:AJ34">
    <cfRule type="cellIs" dxfId="385" priority="135" operator="equal">
      <formula>"Extremo"</formula>
    </cfRule>
    <cfRule type="cellIs" dxfId="384" priority="136" operator="equal">
      <formula>"Alto"</formula>
    </cfRule>
    <cfRule type="cellIs" dxfId="383" priority="137" operator="equal">
      <formula>"Moderado"</formula>
    </cfRule>
    <cfRule type="cellIs" dxfId="382" priority="138" operator="equal">
      <formula>"Bajo"</formula>
    </cfRule>
  </conditionalFormatting>
  <conditionalFormatting sqref="K35">
    <cfRule type="cellIs" dxfId="381" priority="130" operator="equal">
      <formula>"Muy Alta"</formula>
    </cfRule>
    <cfRule type="cellIs" dxfId="380" priority="131" operator="equal">
      <formula>"Alta"</formula>
    </cfRule>
    <cfRule type="cellIs" dxfId="379" priority="132" operator="equal">
      <formula>"Media"</formula>
    </cfRule>
    <cfRule type="cellIs" dxfId="378" priority="133" operator="equal">
      <formula>"Baja"</formula>
    </cfRule>
    <cfRule type="cellIs" dxfId="377" priority="134" operator="equal">
      <formula>"Muy Baja"</formula>
    </cfRule>
  </conditionalFormatting>
  <conditionalFormatting sqref="AF35:AF40">
    <cfRule type="cellIs" dxfId="376" priority="121" operator="equal">
      <formula>"Muy Alta"</formula>
    </cfRule>
    <cfRule type="cellIs" dxfId="375" priority="122" operator="equal">
      <formula>"Alta"</formula>
    </cfRule>
    <cfRule type="cellIs" dxfId="374" priority="123" operator="equal">
      <formula>"Media"</formula>
    </cfRule>
    <cfRule type="cellIs" dxfId="373" priority="124" operator="equal">
      <formula>"Baja"</formula>
    </cfRule>
    <cfRule type="cellIs" dxfId="372" priority="125" operator="equal">
      <formula>"Muy Baja"</formula>
    </cfRule>
  </conditionalFormatting>
  <conditionalFormatting sqref="AH35:AH40">
    <cfRule type="cellIs" dxfId="371" priority="116" operator="equal">
      <formula>"Catastrófico"</formula>
    </cfRule>
    <cfRule type="cellIs" dxfId="370" priority="117" operator="equal">
      <formula>"Mayor"</formula>
    </cfRule>
    <cfRule type="cellIs" dxfId="369" priority="118" operator="equal">
      <formula>"Moderado"</formula>
    </cfRule>
    <cfRule type="cellIs" dxfId="368" priority="119" operator="equal">
      <formula>"Menor"</formula>
    </cfRule>
    <cfRule type="cellIs" dxfId="367" priority="120" operator="equal">
      <formula>"Leve"</formula>
    </cfRule>
  </conditionalFormatting>
  <conditionalFormatting sqref="AJ35:AJ40">
    <cfRule type="cellIs" dxfId="366" priority="112" operator="equal">
      <formula>"Extremo"</formula>
    </cfRule>
    <cfRule type="cellIs" dxfId="365" priority="113" operator="equal">
      <formula>"Alto"</formula>
    </cfRule>
    <cfRule type="cellIs" dxfId="364" priority="114" operator="equal">
      <formula>"Moderado"</formula>
    </cfRule>
    <cfRule type="cellIs" dxfId="363" priority="115" operator="equal">
      <formula>"Bajo"</formula>
    </cfRule>
  </conditionalFormatting>
  <conditionalFormatting sqref="K41">
    <cfRule type="cellIs" dxfId="362" priority="107" operator="equal">
      <formula>"Muy Alta"</formula>
    </cfRule>
    <cfRule type="cellIs" dxfId="361" priority="108" operator="equal">
      <formula>"Alta"</formula>
    </cfRule>
    <cfRule type="cellIs" dxfId="360" priority="109" operator="equal">
      <formula>"Media"</formula>
    </cfRule>
    <cfRule type="cellIs" dxfId="359" priority="110" operator="equal">
      <formula>"Baja"</formula>
    </cfRule>
    <cfRule type="cellIs" dxfId="358" priority="111" operator="equal">
      <formula>"Muy Baja"</formula>
    </cfRule>
  </conditionalFormatting>
  <conditionalFormatting sqref="AF41:AF46">
    <cfRule type="cellIs" dxfId="357" priority="98" operator="equal">
      <formula>"Muy Alta"</formula>
    </cfRule>
    <cfRule type="cellIs" dxfId="356" priority="99" operator="equal">
      <formula>"Alta"</formula>
    </cfRule>
    <cfRule type="cellIs" dxfId="355" priority="100" operator="equal">
      <formula>"Media"</formula>
    </cfRule>
    <cfRule type="cellIs" dxfId="354" priority="101" operator="equal">
      <formula>"Baja"</formula>
    </cfRule>
    <cfRule type="cellIs" dxfId="353" priority="102" operator="equal">
      <formula>"Muy Baja"</formula>
    </cfRule>
  </conditionalFormatting>
  <conditionalFormatting sqref="AH41:AH46">
    <cfRule type="cellIs" dxfId="352" priority="93" operator="equal">
      <formula>"Catastrófico"</formula>
    </cfRule>
    <cfRule type="cellIs" dxfId="351" priority="94" operator="equal">
      <formula>"Mayor"</formula>
    </cfRule>
    <cfRule type="cellIs" dxfId="350" priority="95" operator="equal">
      <formula>"Moderado"</formula>
    </cfRule>
    <cfRule type="cellIs" dxfId="349" priority="96" operator="equal">
      <formula>"Menor"</formula>
    </cfRule>
    <cfRule type="cellIs" dxfId="348" priority="97" operator="equal">
      <formula>"Leve"</formula>
    </cfRule>
  </conditionalFormatting>
  <conditionalFormatting sqref="AJ41:AJ46">
    <cfRule type="cellIs" dxfId="347" priority="89" operator="equal">
      <formula>"Extremo"</formula>
    </cfRule>
    <cfRule type="cellIs" dxfId="346" priority="90" operator="equal">
      <formula>"Alto"</formula>
    </cfRule>
    <cfRule type="cellIs" dxfId="345" priority="91" operator="equal">
      <formula>"Moderado"</formula>
    </cfRule>
    <cfRule type="cellIs" dxfId="344" priority="92" operator="equal">
      <formula>"Bajo"</formula>
    </cfRule>
  </conditionalFormatting>
  <conditionalFormatting sqref="K47">
    <cfRule type="cellIs" dxfId="343" priority="84" operator="equal">
      <formula>"Muy Alta"</formula>
    </cfRule>
    <cfRule type="cellIs" dxfId="342" priority="85" operator="equal">
      <formula>"Alta"</formula>
    </cfRule>
    <cfRule type="cellIs" dxfId="341" priority="86" operator="equal">
      <formula>"Media"</formula>
    </cfRule>
    <cfRule type="cellIs" dxfId="340" priority="87" operator="equal">
      <formula>"Baja"</formula>
    </cfRule>
    <cfRule type="cellIs" dxfId="339" priority="88" operator="equal">
      <formula>"Muy Baja"</formula>
    </cfRule>
  </conditionalFormatting>
  <conditionalFormatting sqref="AF47:AF52">
    <cfRule type="cellIs" dxfId="338" priority="75" operator="equal">
      <formula>"Muy Alta"</formula>
    </cfRule>
    <cfRule type="cellIs" dxfId="337" priority="76" operator="equal">
      <formula>"Alta"</formula>
    </cfRule>
    <cfRule type="cellIs" dxfId="336" priority="77" operator="equal">
      <formula>"Media"</formula>
    </cfRule>
    <cfRule type="cellIs" dxfId="335" priority="78" operator="equal">
      <formula>"Baja"</formula>
    </cfRule>
    <cfRule type="cellIs" dxfId="334" priority="79" operator="equal">
      <formula>"Muy Baja"</formula>
    </cfRule>
  </conditionalFormatting>
  <conditionalFormatting sqref="AH47:AH52">
    <cfRule type="cellIs" dxfId="333" priority="70" operator="equal">
      <formula>"Catastrófico"</formula>
    </cfRule>
    <cfRule type="cellIs" dxfId="332" priority="71" operator="equal">
      <formula>"Mayor"</formula>
    </cfRule>
    <cfRule type="cellIs" dxfId="331" priority="72" operator="equal">
      <formula>"Moderado"</formula>
    </cfRule>
    <cfRule type="cellIs" dxfId="330" priority="73" operator="equal">
      <formula>"Menor"</formula>
    </cfRule>
    <cfRule type="cellIs" dxfId="329" priority="74" operator="equal">
      <formula>"Leve"</formula>
    </cfRule>
  </conditionalFormatting>
  <conditionalFormatting sqref="AJ47:AJ52">
    <cfRule type="cellIs" dxfId="328" priority="66" operator="equal">
      <formula>"Extremo"</formula>
    </cfRule>
    <cfRule type="cellIs" dxfId="327" priority="67" operator="equal">
      <formula>"Alto"</formula>
    </cfRule>
    <cfRule type="cellIs" dxfId="326" priority="68" operator="equal">
      <formula>"Moderado"</formula>
    </cfRule>
    <cfRule type="cellIs" dxfId="325" priority="69" operator="equal">
      <formula>"Bajo"</formula>
    </cfRule>
  </conditionalFormatting>
  <conditionalFormatting sqref="AF53:AF58">
    <cfRule type="cellIs" dxfId="324" priority="52" operator="equal">
      <formula>"Muy Alta"</formula>
    </cfRule>
    <cfRule type="cellIs" dxfId="323" priority="53" operator="equal">
      <formula>"Alta"</formula>
    </cfRule>
    <cfRule type="cellIs" dxfId="322" priority="54" operator="equal">
      <formula>"Media"</formula>
    </cfRule>
    <cfRule type="cellIs" dxfId="321" priority="55" operator="equal">
      <formula>"Baja"</formula>
    </cfRule>
    <cfRule type="cellIs" dxfId="320" priority="56" operator="equal">
      <formula>"Muy Baja"</formula>
    </cfRule>
  </conditionalFormatting>
  <conditionalFormatting sqref="AH53:AH58">
    <cfRule type="cellIs" dxfId="319" priority="47" operator="equal">
      <formula>"Catastrófico"</formula>
    </cfRule>
    <cfRule type="cellIs" dxfId="318" priority="48" operator="equal">
      <formula>"Mayor"</formula>
    </cfRule>
    <cfRule type="cellIs" dxfId="317" priority="49" operator="equal">
      <formula>"Moderado"</formula>
    </cfRule>
    <cfRule type="cellIs" dxfId="316" priority="50" operator="equal">
      <formula>"Menor"</formula>
    </cfRule>
    <cfRule type="cellIs" dxfId="315" priority="51" operator="equal">
      <formula>"Leve"</formula>
    </cfRule>
  </conditionalFormatting>
  <conditionalFormatting sqref="AJ53:AJ58">
    <cfRule type="cellIs" dxfId="314" priority="43" operator="equal">
      <formula>"Extremo"</formula>
    </cfRule>
    <cfRule type="cellIs" dxfId="313" priority="44" operator="equal">
      <formula>"Alto"</formula>
    </cfRule>
    <cfRule type="cellIs" dxfId="312" priority="45" operator="equal">
      <formula>"Moderado"</formula>
    </cfRule>
    <cfRule type="cellIs" dxfId="311" priority="46" operator="equal">
      <formula>"Bajo"</formula>
    </cfRule>
  </conditionalFormatting>
  <conditionalFormatting sqref="K59">
    <cfRule type="cellIs" dxfId="310" priority="38" operator="equal">
      <formula>"Muy Alta"</formula>
    </cfRule>
    <cfRule type="cellIs" dxfId="309" priority="39" operator="equal">
      <formula>"Alta"</formula>
    </cfRule>
    <cfRule type="cellIs" dxfId="308" priority="40" operator="equal">
      <formula>"Media"</formula>
    </cfRule>
    <cfRule type="cellIs" dxfId="307" priority="41" operator="equal">
      <formula>"Baja"</formula>
    </cfRule>
    <cfRule type="cellIs" dxfId="306" priority="42" operator="equal">
      <formula>"Muy Baja"</formula>
    </cfRule>
  </conditionalFormatting>
  <conditionalFormatting sqref="AF59:AF64">
    <cfRule type="cellIs" dxfId="305" priority="29" operator="equal">
      <formula>"Muy Alta"</formula>
    </cfRule>
    <cfRule type="cellIs" dxfId="304" priority="30" operator="equal">
      <formula>"Alta"</formula>
    </cfRule>
    <cfRule type="cellIs" dxfId="303" priority="31" operator="equal">
      <formula>"Media"</formula>
    </cfRule>
    <cfRule type="cellIs" dxfId="302" priority="32" operator="equal">
      <formula>"Baja"</formula>
    </cfRule>
    <cfRule type="cellIs" dxfId="301" priority="33" operator="equal">
      <formula>"Muy Baja"</formula>
    </cfRule>
  </conditionalFormatting>
  <conditionalFormatting sqref="AH59:AH64">
    <cfRule type="cellIs" dxfId="300" priority="24" operator="equal">
      <formula>"Catastrófico"</formula>
    </cfRule>
    <cfRule type="cellIs" dxfId="299" priority="25" operator="equal">
      <formula>"Mayor"</formula>
    </cfRule>
    <cfRule type="cellIs" dxfId="298" priority="26" operator="equal">
      <formula>"Moderado"</formula>
    </cfRule>
    <cfRule type="cellIs" dxfId="297" priority="27" operator="equal">
      <formula>"Menor"</formula>
    </cfRule>
    <cfRule type="cellIs" dxfId="296" priority="28" operator="equal">
      <formula>"Leve"</formula>
    </cfRule>
  </conditionalFormatting>
  <conditionalFormatting sqref="AJ59:AJ64">
    <cfRule type="cellIs" dxfId="295" priority="20" operator="equal">
      <formula>"Extremo"</formula>
    </cfRule>
    <cfRule type="cellIs" dxfId="294" priority="21" operator="equal">
      <formula>"Alto"</formula>
    </cfRule>
    <cfRule type="cellIs" dxfId="293" priority="22" operator="equal">
      <formula>"Moderado"</formula>
    </cfRule>
    <cfRule type="cellIs" dxfId="292" priority="23" operator="equal">
      <formula>"Bajo"</formula>
    </cfRule>
  </conditionalFormatting>
  <conditionalFormatting sqref="N5 N11 N17 N23 N29 N35 N41 N47 N53 N59">
    <cfRule type="containsText" dxfId="291" priority="6" operator="containsText" text="❌">
      <formula>NOT(ISERROR(SEARCH(("❌"),(N5))))</formula>
    </cfRule>
  </conditionalFormatting>
  <conditionalFormatting sqref="O5 O11 O17 O23 O29 O35 O41 O47 O53 O59">
    <cfRule type="cellIs" dxfId="290" priority="1" operator="equal">
      <formula>"Catastrófico"</formula>
    </cfRule>
  </conditionalFormatting>
  <conditionalFormatting sqref="O5 O11 O17 O23 O29 O35 O41 O47 O53 O59">
    <cfRule type="cellIs" dxfId="289" priority="2" operator="equal">
      <formula>"Mayor"</formula>
    </cfRule>
  </conditionalFormatting>
  <conditionalFormatting sqref="O5 O11 O17 O23 O29 O35 O41 O47 O53 O59">
    <cfRule type="cellIs" dxfId="288" priority="3" operator="equal">
      <formula>"Moderado"</formula>
    </cfRule>
  </conditionalFormatting>
  <conditionalFormatting sqref="O5 O11 O17 O23 O29 O35 O41 O47 O53 O59">
    <cfRule type="cellIs" dxfId="287" priority="4" operator="equal">
      <formula>"Menor"</formula>
    </cfRule>
  </conditionalFormatting>
  <conditionalFormatting sqref="O5 O11 O17 O23 O29 O35 O41 O47 O53 O59">
    <cfRule type="cellIs" dxfId="286" priority="5" operator="equal">
      <formula>"Leve"</formula>
    </cfRule>
  </conditionalFormatting>
  <pageMargins left="0.70866141732283472" right="0.70866141732283472" top="0.74803149606299213" bottom="0.74803149606299213" header="0.31496062992125984" footer="0.31496062992125984"/>
  <pageSetup paperSize="9" scale="32" orientation="landscape" r:id="rId1"/>
  <headerFooter>
    <oddHeader>&amp;L&amp;G&amp;C&amp;"Arial,Negrita"&amp;12MAPA Y PLAN DE MANEJO DE RIESGOS Y OPORTUNIDADES</oddHeader>
    <oddFooter>&amp;L&amp;G&amp;C&amp;N&amp;RDES-FM-12
V11</oddFooter>
  </headerFooter>
  <colBreaks count="3" manualBreakCount="3">
    <brk id="17" max="1048575" man="1"/>
    <brk id="49" max="1048575" man="1"/>
    <brk id="69" max="1048575" man="1"/>
  </colBreaks>
  <legacyDrawing r:id="rId2"/>
  <legacyDrawingHF r:id="rId3"/>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200-000000000000}">
          <x14:formula1>
            <xm:f>Hoja1!$A$26:$A$40</xm:f>
          </x14:formula1>
          <xm:sqref>B5:B64</xm:sqref>
        </x14:dataValidation>
        <x14:dataValidation type="list" allowBlank="1" showInputMessage="1" showErrorMessage="1" xr:uid="{00000000-0002-0000-0200-000001000000}">
          <x14:formula1>
            <xm:f>Hoja1!$B$26:$B$40</xm:f>
          </x14:formula1>
          <xm:sqref>C5:C64</xm:sqref>
        </x14:dataValidation>
        <x14:dataValidation type="list" allowBlank="1" showInputMessage="1" showErrorMessage="1" xr:uid="{00000000-0002-0000-0200-000002000000}">
          <x14:formula1>
            <xm:f>'Opciones Tratamiento'!$E$2:$E$4</xm:f>
          </x14:formula1>
          <xm:sqref>F5:F10</xm:sqref>
        </x14:dataValidation>
        <x14:dataValidation type="list" allowBlank="1" showInputMessage="1" showErrorMessage="1" xr:uid="{00000000-0002-0000-0200-000003000000}">
          <x14:formula1>
            <xm:f>'Tabla Impacto'!$F$210:$F$221</xm:f>
          </x14:formula1>
          <xm:sqref>M5:M64</xm:sqref>
        </x14:dataValidation>
        <x14:dataValidation type="list" allowBlank="1" showInputMessage="1" showErrorMessage="1" xr:uid="{00000000-0002-0000-0200-000004000000}">
          <x14:formula1>
            <xm:f>'Opciones Tratamiento'!$B$28:$B$29</xm:f>
          </x14:formula1>
          <xm:sqref>U5:X64</xm:sqref>
        </x14:dataValidation>
        <x14:dataValidation type="list" allowBlank="1" showInputMessage="1" showErrorMessage="1" xr:uid="{00000000-0002-0000-0200-000005000000}">
          <x14:formula1>
            <xm:f>Hoja1!$A$3:$A$5</xm:f>
          </x14:formula1>
          <xm:sqref>Y5:Y64</xm:sqref>
        </x14:dataValidation>
        <x14:dataValidation type="list" allowBlank="1" showInputMessage="1" showErrorMessage="1" xr:uid="{00000000-0002-0000-0200-000006000000}">
          <x14:formula1>
            <xm:f>Hoja1!$A$6:$A$7</xm:f>
          </x14:formula1>
          <xm:sqref>Z5:Z64</xm:sqref>
        </x14:dataValidation>
        <x14:dataValidation type="list" allowBlank="1" showInputMessage="1" showErrorMessage="1" xr:uid="{00000000-0002-0000-0200-000007000000}">
          <x14:formula1>
            <xm:f>Hoja1!$A$8:$A$9</xm:f>
          </x14:formula1>
          <xm:sqref>AB5:AB64</xm:sqref>
        </x14:dataValidation>
        <x14:dataValidation type="list" allowBlank="1" showInputMessage="1" showErrorMessage="1" xr:uid="{00000000-0002-0000-0200-000008000000}">
          <x14:formula1>
            <xm:f>Hoja1!$A$10:$A$11</xm:f>
          </x14:formula1>
          <xm:sqref>AC5:AC64</xm:sqref>
        </x14:dataValidation>
        <x14:dataValidation type="list" allowBlank="1" showInputMessage="1" showErrorMessage="1" xr:uid="{00000000-0002-0000-0200-000009000000}">
          <x14:formula1>
            <xm:f>Hoja1!$A$12:$A$14</xm:f>
          </x14:formula1>
          <xm:sqref>AD5:AD64</xm:sqref>
        </x14:dataValidation>
        <x14:dataValidation type="list" allowBlank="1" showInputMessage="1" showErrorMessage="1" xr:uid="{00000000-0002-0000-0200-00000A000000}">
          <x14:formula1>
            <xm:f>'Opciones Tratamiento'!$B$2:$B$5</xm:f>
          </x14:formula1>
          <xm:sqref>AK5:AK64</xm:sqref>
        </x14:dataValidation>
        <x14:dataValidation type="list" allowBlank="1" showInputMessage="1" showErrorMessage="1" xr:uid="{00000000-0002-0000-0200-00000B000000}">
          <x14:formula1>
            <xm:f>'Opciones Tratamiento'!$B$13:$B$17</xm:f>
          </x14:formula1>
          <xm:sqref>I5:I64</xm:sqref>
        </x14:dataValidation>
        <x14:dataValidation type="list" allowBlank="1" showInputMessage="1" showErrorMessage="1" xr:uid="{00000000-0002-0000-0200-00000C000000}">
          <x14:formula1>
            <xm:f>'Opciones Tratamiento'!$B$20:$B$22</xm:f>
          </x14:formula1>
          <xm:sqref>AW5:AW64</xm:sqref>
        </x14:dataValidation>
        <x14:dataValidation type="list" allowBlank="1" showInputMessage="1" showErrorMessage="1" xr:uid="{00000000-0002-0000-0200-00000D000000}">
          <x14:formula1>
            <xm:f>Hoja1!$A$23:$A$24</xm:f>
          </x14:formula1>
          <xm:sqref>BB5:BB64 BG5:BG64 BL5:BL64 BQ5:BQ64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65"/>
  <sheetViews>
    <sheetView showGridLines="0" topLeftCell="A5" zoomScale="120" zoomScaleNormal="120" zoomScaleSheetLayoutView="10" zoomScalePageLayoutView="55" workbookViewId="0">
      <selection activeCell="C5" sqref="C5:C10"/>
    </sheetView>
  </sheetViews>
  <sheetFormatPr baseColWidth="10" defaultColWidth="11.42578125" defaultRowHeight="21" customHeight="1" x14ac:dyDescent="0.3"/>
  <cols>
    <col min="1" max="1" width="4" style="153" bestFit="1" customWidth="1"/>
    <col min="2" max="4" width="18.7109375" style="154" customWidth="1"/>
    <col min="5" max="5" width="32.42578125" style="147" customWidth="1"/>
    <col min="6" max="6" width="14.140625" style="153" customWidth="1"/>
    <col min="7" max="7" width="13.140625" style="153" customWidth="1"/>
    <col min="8" max="8" width="18.5703125" style="153" customWidth="1"/>
    <col min="9" max="9" width="19" style="155" customWidth="1"/>
    <col min="10" max="12" width="17.85546875" style="147" customWidth="1"/>
    <col min="13" max="13" width="16.5703125" style="147" customWidth="1"/>
    <col min="14" max="14" width="5.85546875" style="147" customWidth="1"/>
    <col min="15" max="15" width="48.42578125" style="147" customWidth="1"/>
    <col min="16" max="24" width="31" style="147" customWidth="1"/>
    <col min="25" max="25" width="31" style="158" customWidth="1"/>
    <col min="26" max="26" width="31" style="159" customWidth="1"/>
    <col min="27" max="36" width="31" style="147" customWidth="1"/>
    <col min="37" max="37" width="17.85546875" style="147" customWidth="1"/>
    <col min="38" max="38" width="16.5703125" style="147" customWidth="1"/>
    <col min="39" max="39" width="31" style="147" customWidth="1"/>
    <col min="40" max="40" width="23" style="147" customWidth="1"/>
    <col min="41" max="41" width="18.85546875" style="147" customWidth="1"/>
    <col min="42" max="42" width="22.140625" style="147" customWidth="1"/>
    <col min="43" max="43" width="20.5703125" style="147" customWidth="1"/>
    <col min="44" max="44" width="18.5703125" style="147" customWidth="1"/>
    <col min="45" max="45" width="20.5703125" style="147" customWidth="1"/>
    <col min="46" max="46" width="18.5703125" style="147" customWidth="1"/>
    <col min="47" max="47" width="20.5703125" style="147" customWidth="1"/>
    <col min="48" max="48" width="18.5703125" style="147" customWidth="1"/>
    <col min="49" max="49" width="20.5703125" style="147" customWidth="1"/>
    <col min="50" max="50" width="18.5703125" style="147" customWidth="1"/>
    <col min="51" max="51" width="21" style="147" customWidth="1"/>
    <col min="52" max="53" width="23" style="147" customWidth="1"/>
    <col min="54" max="54" width="18.85546875" style="147" customWidth="1"/>
    <col min="55" max="55" width="16.85546875" style="147" customWidth="1"/>
    <col min="56" max="56" width="19.5703125" style="147" customWidth="1"/>
    <col min="57" max="58" width="23" style="147" customWidth="1"/>
    <col min="59" max="59" width="18.85546875" style="147" customWidth="1"/>
    <col min="60" max="60" width="16.85546875" style="147" customWidth="1"/>
    <col min="61" max="61" width="19.5703125" style="147" customWidth="1"/>
    <col min="62" max="63" width="23" style="147" customWidth="1"/>
    <col min="64" max="64" width="18.85546875" style="147" customWidth="1"/>
    <col min="65" max="65" width="16.85546875" style="147" customWidth="1"/>
    <col min="66" max="66" width="19.5703125" style="147" customWidth="1"/>
    <col min="67" max="68" width="23" style="147" customWidth="1"/>
    <col min="69" max="69" width="18.85546875" style="147" customWidth="1"/>
    <col min="70" max="70" width="16.85546875" style="147" customWidth="1"/>
    <col min="71" max="71" width="19.5703125" style="147" customWidth="1"/>
    <col min="72" max="72" width="28.85546875" style="147" customWidth="1"/>
    <col min="73" max="74" width="23" style="147" customWidth="1"/>
    <col min="75" max="75" width="18.5703125" style="147" customWidth="1"/>
    <col min="76" max="76" width="20.5703125" style="147" customWidth="1"/>
    <col min="77" max="77" width="23" style="147" customWidth="1"/>
    <col min="78" max="78" width="18.5703125" style="147" customWidth="1"/>
    <col min="79" max="79" width="20.5703125" style="147" customWidth="1"/>
    <col min="80" max="80" width="23" style="147" customWidth="1"/>
    <col min="81" max="81" width="18.85546875" style="147" customWidth="1"/>
    <col min="82" max="82" width="18.5703125" style="147" customWidth="1"/>
    <col min="83" max="16384" width="11.42578125" style="147"/>
  </cols>
  <sheetData>
    <row r="1" spans="1:108" ht="21" customHeight="1" x14ac:dyDescent="0.3">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row>
    <row r="2" spans="1:108" ht="21" customHeight="1" x14ac:dyDescent="0.3">
      <c r="A2" s="375" t="s">
        <v>93</v>
      </c>
      <c r="B2" s="376"/>
      <c r="C2" s="376"/>
      <c r="D2" s="376"/>
      <c r="E2" s="376"/>
      <c r="F2" s="376"/>
      <c r="G2" s="376"/>
      <c r="H2" s="376"/>
      <c r="I2" s="377"/>
      <c r="J2" s="375" t="s">
        <v>94</v>
      </c>
      <c r="K2" s="376"/>
      <c r="L2" s="376"/>
      <c r="M2" s="377"/>
      <c r="N2" s="375" t="s">
        <v>95</v>
      </c>
      <c r="O2" s="376"/>
      <c r="P2" s="376"/>
      <c r="Q2" s="376"/>
      <c r="R2" s="376"/>
      <c r="S2" s="376"/>
      <c r="T2" s="376"/>
      <c r="U2" s="376"/>
      <c r="V2" s="376"/>
      <c r="W2" s="376"/>
      <c r="X2" s="376"/>
      <c r="Y2" s="376"/>
      <c r="Z2" s="376"/>
      <c r="AA2" s="376"/>
      <c r="AB2" s="376"/>
      <c r="AC2" s="376"/>
      <c r="AD2" s="376"/>
      <c r="AE2" s="376"/>
      <c r="AF2" s="376"/>
      <c r="AG2" s="376"/>
      <c r="AH2" s="377"/>
      <c r="AI2" s="375" t="s">
        <v>150</v>
      </c>
      <c r="AJ2" s="376"/>
      <c r="AK2" s="376"/>
      <c r="AL2" s="377"/>
      <c r="AM2" s="164"/>
      <c r="AN2" s="335" t="s">
        <v>97</v>
      </c>
      <c r="AO2" s="335"/>
      <c r="AP2" s="335"/>
      <c r="AQ2" s="335"/>
      <c r="AR2" s="335"/>
      <c r="AS2" s="335"/>
      <c r="AT2" s="335"/>
      <c r="AU2" s="335"/>
      <c r="AV2" s="335"/>
      <c r="AW2" s="335"/>
      <c r="AX2" s="335"/>
      <c r="AY2" s="335"/>
      <c r="AZ2" s="340" t="s">
        <v>98</v>
      </c>
      <c r="BA2" s="340"/>
      <c r="BB2" s="340"/>
      <c r="BC2" s="340"/>
      <c r="BD2" s="340"/>
      <c r="BE2" s="340" t="s">
        <v>99</v>
      </c>
      <c r="BF2" s="340"/>
      <c r="BG2" s="340"/>
      <c r="BH2" s="340"/>
      <c r="BI2" s="340"/>
      <c r="BJ2" s="340" t="s">
        <v>100</v>
      </c>
      <c r="BK2" s="340"/>
      <c r="BL2" s="340"/>
      <c r="BM2" s="340"/>
      <c r="BN2" s="340"/>
      <c r="BO2" s="340" t="s">
        <v>101</v>
      </c>
      <c r="BP2" s="340"/>
      <c r="BQ2" s="340"/>
      <c r="BR2" s="340"/>
      <c r="BS2" s="340"/>
      <c r="BT2" s="332" t="s">
        <v>102</v>
      </c>
      <c r="BU2" s="332"/>
      <c r="BV2" s="332"/>
      <c r="BW2" s="332"/>
      <c r="BX2" s="378" t="s">
        <v>103</v>
      </c>
      <c r="BY2" s="378"/>
      <c r="BZ2" s="378"/>
      <c r="CA2" s="372" t="s">
        <v>104</v>
      </c>
      <c r="CB2" s="373"/>
      <c r="CC2" s="373"/>
      <c r="CD2" s="37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row>
    <row r="3" spans="1:108" s="161" customFormat="1" ht="21" customHeight="1" x14ac:dyDescent="0.3">
      <c r="A3" s="384" t="s">
        <v>105</v>
      </c>
      <c r="B3" s="333" t="s">
        <v>7</v>
      </c>
      <c r="C3" s="333" t="s">
        <v>9</v>
      </c>
      <c r="D3" s="333" t="s">
        <v>11</v>
      </c>
      <c r="E3" s="385" t="s">
        <v>21</v>
      </c>
      <c r="F3" s="385" t="s">
        <v>15</v>
      </c>
      <c r="G3" s="333" t="s">
        <v>17</v>
      </c>
      <c r="H3" s="333" t="s">
        <v>19</v>
      </c>
      <c r="I3" s="333" t="s">
        <v>23</v>
      </c>
      <c r="J3" s="333" t="s">
        <v>151</v>
      </c>
      <c r="K3" s="333" t="s">
        <v>15</v>
      </c>
      <c r="L3" s="333" t="s">
        <v>152</v>
      </c>
      <c r="M3" s="386" t="s">
        <v>29</v>
      </c>
      <c r="N3" s="388" t="s">
        <v>114</v>
      </c>
      <c r="O3" s="333" t="s">
        <v>31</v>
      </c>
      <c r="P3" s="333" t="s">
        <v>153</v>
      </c>
      <c r="Q3" s="386" t="s">
        <v>122</v>
      </c>
      <c r="R3" s="333" t="s">
        <v>122</v>
      </c>
      <c r="S3" s="333" t="s">
        <v>154</v>
      </c>
      <c r="T3" s="333" t="s">
        <v>155</v>
      </c>
      <c r="U3" s="333" t="s">
        <v>156</v>
      </c>
      <c r="V3" s="333" t="s">
        <v>157</v>
      </c>
      <c r="W3" s="333" t="s">
        <v>158</v>
      </c>
      <c r="X3" s="333" t="s">
        <v>159</v>
      </c>
      <c r="Y3" s="333" t="s">
        <v>160</v>
      </c>
      <c r="Z3" s="333" t="s">
        <v>161</v>
      </c>
      <c r="AA3" s="333" t="s">
        <v>162</v>
      </c>
      <c r="AB3" s="333" t="s">
        <v>163</v>
      </c>
      <c r="AC3" s="391" t="s">
        <v>164</v>
      </c>
      <c r="AD3" s="392"/>
      <c r="AE3" s="333" t="s">
        <v>165</v>
      </c>
      <c r="AF3" s="333" t="s">
        <v>166</v>
      </c>
      <c r="AG3" s="333" t="s">
        <v>167</v>
      </c>
      <c r="AH3" s="333" t="s">
        <v>168</v>
      </c>
      <c r="AI3" s="333" t="s">
        <v>151</v>
      </c>
      <c r="AJ3" s="333" t="s">
        <v>15</v>
      </c>
      <c r="AK3" s="333" t="s">
        <v>152</v>
      </c>
      <c r="AL3" s="386" t="s">
        <v>169</v>
      </c>
      <c r="AM3" s="333" t="s">
        <v>170</v>
      </c>
      <c r="AN3" s="330" t="s">
        <v>121</v>
      </c>
      <c r="AO3" s="330" t="s">
        <v>122</v>
      </c>
      <c r="AP3" s="330" t="s">
        <v>123</v>
      </c>
      <c r="AQ3" s="330" t="s">
        <v>124</v>
      </c>
      <c r="AR3" s="330" t="s">
        <v>125</v>
      </c>
      <c r="AS3" s="330" t="s">
        <v>124</v>
      </c>
      <c r="AT3" s="338" t="s">
        <v>126</v>
      </c>
      <c r="AU3" s="330" t="s">
        <v>124</v>
      </c>
      <c r="AV3" s="330" t="s">
        <v>127</v>
      </c>
      <c r="AW3" s="330" t="s">
        <v>124</v>
      </c>
      <c r="AX3" s="338" t="s">
        <v>128</v>
      </c>
      <c r="AY3" s="330" t="s">
        <v>53</v>
      </c>
      <c r="AZ3" s="331" t="s">
        <v>129</v>
      </c>
      <c r="BA3" s="331" t="s">
        <v>130</v>
      </c>
      <c r="BB3" s="331" t="s">
        <v>122</v>
      </c>
      <c r="BC3" s="331" t="s">
        <v>131</v>
      </c>
      <c r="BD3" s="331" t="s">
        <v>132</v>
      </c>
      <c r="BE3" s="331" t="s">
        <v>129</v>
      </c>
      <c r="BF3" s="331" t="s">
        <v>130</v>
      </c>
      <c r="BG3" s="331" t="s">
        <v>122</v>
      </c>
      <c r="BH3" s="331" t="s">
        <v>131</v>
      </c>
      <c r="BI3" s="331" t="s">
        <v>132</v>
      </c>
      <c r="BJ3" s="331" t="s">
        <v>129</v>
      </c>
      <c r="BK3" s="331" t="s">
        <v>130</v>
      </c>
      <c r="BL3" s="331" t="s">
        <v>122</v>
      </c>
      <c r="BM3" s="331" t="s">
        <v>131</v>
      </c>
      <c r="BN3" s="331" t="s">
        <v>132</v>
      </c>
      <c r="BO3" s="331" t="s">
        <v>129</v>
      </c>
      <c r="BP3" s="331" t="s">
        <v>130</v>
      </c>
      <c r="BQ3" s="331" t="s">
        <v>122</v>
      </c>
      <c r="BR3" s="331" t="s">
        <v>131</v>
      </c>
      <c r="BS3" s="331" t="s">
        <v>132</v>
      </c>
      <c r="BT3" s="399" t="s">
        <v>171</v>
      </c>
      <c r="BU3" s="399" t="s">
        <v>134</v>
      </c>
      <c r="BV3" s="399" t="s">
        <v>135</v>
      </c>
      <c r="BW3" s="399" t="s">
        <v>130</v>
      </c>
      <c r="BX3" s="379" t="s">
        <v>124</v>
      </c>
      <c r="BY3" s="379" t="s">
        <v>136</v>
      </c>
      <c r="BZ3" s="379" t="s">
        <v>137</v>
      </c>
      <c r="CA3" s="326" t="s">
        <v>138</v>
      </c>
      <c r="CB3" s="326" t="s">
        <v>139</v>
      </c>
      <c r="CC3" s="326" t="s">
        <v>140</v>
      </c>
      <c r="CD3" s="326" t="s">
        <v>141</v>
      </c>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row>
    <row r="4" spans="1:108" s="163" customFormat="1" ht="21" customHeight="1" thickBot="1" x14ac:dyDescent="0.3">
      <c r="A4" s="384"/>
      <c r="B4" s="333"/>
      <c r="C4" s="333"/>
      <c r="D4" s="333"/>
      <c r="E4" s="385"/>
      <c r="F4" s="385"/>
      <c r="G4" s="333"/>
      <c r="H4" s="333"/>
      <c r="I4" s="333"/>
      <c r="J4" s="333"/>
      <c r="K4" s="333"/>
      <c r="L4" s="333"/>
      <c r="M4" s="387"/>
      <c r="N4" s="388"/>
      <c r="O4" s="333"/>
      <c r="P4" s="333"/>
      <c r="Q4" s="387"/>
      <c r="R4" s="333" t="s">
        <v>122</v>
      </c>
      <c r="S4" s="333"/>
      <c r="T4" s="333"/>
      <c r="U4" s="333"/>
      <c r="V4" s="333"/>
      <c r="W4" s="333" t="s">
        <v>158</v>
      </c>
      <c r="X4" s="333"/>
      <c r="Y4" s="333" t="s">
        <v>158</v>
      </c>
      <c r="Z4" s="333"/>
      <c r="AA4" s="333" t="s">
        <v>162</v>
      </c>
      <c r="AB4" s="333"/>
      <c r="AC4" s="393"/>
      <c r="AD4" s="394"/>
      <c r="AE4" s="333"/>
      <c r="AF4" s="333"/>
      <c r="AG4" s="333"/>
      <c r="AH4" s="333"/>
      <c r="AI4" s="333"/>
      <c r="AJ4" s="333"/>
      <c r="AK4" s="333"/>
      <c r="AL4" s="387"/>
      <c r="AM4" s="333"/>
      <c r="AN4" s="330"/>
      <c r="AO4" s="330"/>
      <c r="AP4" s="330"/>
      <c r="AQ4" s="330"/>
      <c r="AR4" s="330"/>
      <c r="AS4" s="330"/>
      <c r="AT4" s="339"/>
      <c r="AU4" s="330"/>
      <c r="AV4" s="330"/>
      <c r="AW4" s="330"/>
      <c r="AX4" s="339"/>
      <c r="AY4" s="330"/>
      <c r="AZ4" s="331"/>
      <c r="BA4" s="331"/>
      <c r="BB4" s="331"/>
      <c r="BC4" s="331"/>
      <c r="BD4" s="331"/>
      <c r="BE4" s="331"/>
      <c r="BF4" s="331"/>
      <c r="BG4" s="331"/>
      <c r="BH4" s="331"/>
      <c r="BI4" s="331"/>
      <c r="BJ4" s="331"/>
      <c r="BK4" s="331"/>
      <c r="BL4" s="331"/>
      <c r="BM4" s="331"/>
      <c r="BN4" s="331"/>
      <c r="BO4" s="331"/>
      <c r="BP4" s="331"/>
      <c r="BQ4" s="331"/>
      <c r="BR4" s="331"/>
      <c r="BS4" s="331"/>
      <c r="BT4" s="399"/>
      <c r="BU4" s="399"/>
      <c r="BV4" s="399"/>
      <c r="BW4" s="399"/>
      <c r="BX4" s="379"/>
      <c r="BY4" s="379"/>
      <c r="BZ4" s="379"/>
      <c r="CA4" s="326"/>
      <c r="CB4" s="326"/>
      <c r="CC4" s="326"/>
      <c r="CD4" s="326"/>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row>
    <row r="5" spans="1:108" s="152" customFormat="1" ht="18" thickTop="1" thickBot="1" x14ac:dyDescent="0.3">
      <c r="A5" s="344">
        <v>1</v>
      </c>
      <c r="B5" s="325"/>
      <c r="C5" s="325"/>
      <c r="D5" s="325"/>
      <c r="E5" s="365"/>
      <c r="F5" s="325"/>
      <c r="G5" s="365"/>
      <c r="H5" s="365"/>
      <c r="I5" s="325"/>
      <c r="J5" s="344"/>
      <c r="K5" s="344"/>
      <c r="L5" s="400">
        <f>+(J5*K5)*4</f>
        <v>0</v>
      </c>
      <c r="M5" s="396" t="b">
        <f>IF(OR(AND(J5=3,K5=4),AND(J5=2,K5=5),AND(J5=2,K5=5),AND(L5=20),AND(L5&gt;=52,L5&lt;=100)),"ZONA RIESGO EXTREMA",IF(OR(AND(J5=5,K5=2),AND(J5=4,K5=3),AND(J5=1,K5=4),AND(L5=16),AND(L5&gt;=28,L5&lt;=48)),"ZONA RIESGO ALTA",IF(OR(AND(J5=1,K5=3),AND(J5=4,K5=1),AND(L5=24)),"ZONA RIESGO MODERADA",IF(AND(L5&gt;=4,L5&lt;=16),"ZONA RIESGO BAJA"))))</f>
        <v>0</v>
      </c>
      <c r="N5" s="137">
        <v>1</v>
      </c>
      <c r="O5" s="97"/>
      <c r="P5" s="103"/>
      <c r="Q5" s="103"/>
      <c r="R5" s="103"/>
      <c r="S5" s="103"/>
      <c r="T5" s="253"/>
      <c r="U5" s="253"/>
      <c r="V5" s="253"/>
      <c r="W5" s="106">
        <f>SUM(P5:V5)</f>
        <v>0</v>
      </c>
      <c r="X5" s="107" t="str">
        <f t="shared" ref="X5:X64" si="0">IF(AND(W5&gt;=86,W5&lt;=95),"MODERADO",IF(AND(W5&gt;=96), "FUERTE",IF(AND(W5&lt;=85), "DEBIL")))</f>
        <v>DEBIL</v>
      </c>
      <c r="Y5" s="105" t="s">
        <v>477</v>
      </c>
      <c r="Z5" s="108" t="str">
        <f>IFERROR((_xlfn.IFS(AND(X5="FUERTE",Y5="FUERTE"),"FUERTE",AND(X5="FUERTE",Y5="MODERADO"),"MODERADO",AND(X5="FUERTE",Y5="DEBIL"),"DEBIL",AND(X5="MODERADO",Y5="FUERTE"),"MODERADO",AND(X5="MODERADO",Y5="MODERADO"),"MODERADO",AND(X5="MODERADO",Y5="DEBIL"),"DEBIL",AND(X5="DEBIL",Y5="FUERTE"),"DEBIL",AND(X5="DEBIL",Y5="MODERADO"),"DEBIL",AND(X5="DEBIL",Y5="DEBIL"),"DEBIL")),"")</f>
        <v>DEBIL</v>
      </c>
      <c r="AA5" s="106" t="str">
        <f>IF(AND(Z5="FUERTE"),"NO", "SI")</f>
        <v>SI</v>
      </c>
      <c r="AB5" s="251"/>
      <c r="AC5" s="395">
        <f>IF(AND(W5&gt;0,SUM(W6:W10)=0),W5,IF(AND(SUM(W5:W6)&gt;0,SUM(W7:W10)=0),AVERAGE(W5:W6),IF(AND(SUM(W5:W7)&gt;0,SUM(W8:W10)=0),AVERAGE(W5:W7),IF(AND(SUM(W5:W8)&gt;0,SUM(W9:W10)=0),AVERAGE(W5:W8),IF(AND(SUM(W5:W9)&gt;0,W10=0),AVERAGE(W5:W9),AVERAGE(W5:W10))))))</f>
        <v>0</v>
      </c>
      <c r="AD5" s="395" t="str">
        <f>IF(AND(AC5&gt;=50,AC5&lt;=99),"MODERADO",IF(AND(AC5=100), "FUERTE",IF(AND(AC5&lt;50), "DEBIL")))</f>
        <v>DEBIL</v>
      </c>
      <c r="AE5" s="401"/>
      <c r="AF5" s="401"/>
      <c r="AG5" s="390" t="str">
        <f>IFERROR(_xlfn.IFS(AND(AD5="MODERADO",AE5="Directamente"),1,AND(AD5="FUERTE",AE5="Directamente"),2),"0")</f>
        <v>0</v>
      </c>
      <c r="AH5" s="390" t="str">
        <f>IFERROR(_xlfn.IFS(AND(AD5="MODERADO",AF5="Directamente"),1,AND(AD5="FUERTE",AF5="Directamente"),2,AND(AD5="FUERTE",AF5="Indirectamente"),1),"0")</f>
        <v>0</v>
      </c>
      <c r="AI5" s="389"/>
      <c r="AJ5" s="389"/>
      <c r="AK5" s="400">
        <f>+(AI5*AJ5)*4</f>
        <v>0</v>
      </c>
      <c r="AL5" s="396" t="b">
        <f>IF(OR(AND(AI5=3,AJ5=4),AND(AI5=2,AJ5=5),AND(AI5=2,AJ5=5),AND(AK5=20),AND(AK5&gt;=52,AK5&lt;=100)),"ZONA RIESGO EXTREMA",IF(OR(AND(AI5=5,AJ5=2),AND(AI5=4,AJ5=3),AND(AI5=1,AJ5=4),AND(AK5=16),AND(AK5&gt;=28,AK5&lt;=48)),"ZONA RIESGO ALTA",IF(OR(AND(AI5=1,AJ5=3),AND(AI5=4,AJ5=1),AND(AK5=24)),"ZONA RIESGO MODERADA",IF(AND(AK5&gt;=4,AK5&lt;=16),"ZONA RIESGO BAJA"))))</f>
        <v>0</v>
      </c>
      <c r="AM5" s="402"/>
      <c r="AN5" s="97"/>
      <c r="AO5" s="136"/>
      <c r="AP5" s="101"/>
      <c r="AQ5" s="101"/>
      <c r="AR5" s="136"/>
      <c r="AS5" s="101"/>
      <c r="AT5" s="136"/>
      <c r="AU5" s="101"/>
      <c r="AV5" s="136"/>
      <c r="AW5" s="101"/>
      <c r="AX5" s="136"/>
      <c r="AY5" s="137"/>
      <c r="AZ5" s="136"/>
      <c r="BA5" s="136"/>
      <c r="BB5" s="137"/>
      <c r="BC5" s="101"/>
      <c r="BD5" s="101"/>
      <c r="BE5" s="136"/>
      <c r="BF5" s="136"/>
      <c r="BG5" s="137"/>
      <c r="BH5" s="101"/>
      <c r="BI5" s="101"/>
      <c r="BJ5" s="136"/>
      <c r="BK5" s="136"/>
      <c r="BL5" s="137"/>
      <c r="BM5" s="101"/>
      <c r="BN5" s="101"/>
      <c r="BO5" s="136"/>
      <c r="BP5" s="136"/>
      <c r="BQ5" s="137"/>
      <c r="BR5" s="101"/>
      <c r="BS5" s="101"/>
      <c r="BT5" s="140"/>
      <c r="BU5" s="136"/>
      <c r="BV5" s="136"/>
      <c r="BW5" s="136"/>
      <c r="BX5" s="101"/>
      <c r="BY5" s="136"/>
      <c r="BZ5" s="136"/>
      <c r="CA5" s="101"/>
      <c r="CB5" s="136"/>
      <c r="CC5" s="137"/>
      <c r="CD5" s="136"/>
      <c r="CE5" s="151"/>
      <c r="CF5" s="151"/>
      <c r="CG5" s="151"/>
      <c r="CH5" s="151"/>
      <c r="CI5" s="151"/>
      <c r="CJ5" s="151"/>
      <c r="CK5" s="151"/>
      <c r="CL5" s="151"/>
      <c r="CM5" s="151"/>
      <c r="CN5" s="151"/>
      <c r="CO5" s="151"/>
      <c r="CP5" s="151"/>
      <c r="CQ5" s="151"/>
      <c r="CR5" s="151"/>
      <c r="CS5" s="151"/>
      <c r="CT5" s="151"/>
      <c r="CU5" s="151"/>
      <c r="CV5" s="151"/>
      <c r="CW5" s="151"/>
      <c r="CX5" s="151"/>
      <c r="CY5" s="151"/>
      <c r="CZ5" s="151"/>
      <c r="DA5" s="151"/>
      <c r="DB5" s="151"/>
      <c r="DC5" s="151"/>
      <c r="DD5" s="151"/>
    </row>
    <row r="6" spans="1:108" ht="18" thickTop="1" thickBot="1" x14ac:dyDescent="0.35">
      <c r="A6" s="344"/>
      <c r="B6" s="325"/>
      <c r="C6" s="325"/>
      <c r="D6" s="325"/>
      <c r="E6" s="365"/>
      <c r="F6" s="325"/>
      <c r="G6" s="365"/>
      <c r="H6" s="365"/>
      <c r="I6" s="325"/>
      <c r="J6" s="344"/>
      <c r="K6" s="344"/>
      <c r="L6" s="400"/>
      <c r="M6" s="397"/>
      <c r="N6" s="137">
        <v>2</v>
      </c>
      <c r="P6" s="103"/>
      <c r="Q6" s="103"/>
      <c r="R6" s="103"/>
      <c r="S6" s="103"/>
      <c r="T6" s="253"/>
      <c r="U6" s="253"/>
      <c r="V6" s="253"/>
      <c r="W6" s="106">
        <f t="shared" ref="W6:W64" si="1">SUM(P6:V6)</f>
        <v>0</v>
      </c>
      <c r="X6" s="107" t="str">
        <f t="shared" si="0"/>
        <v>DEBIL</v>
      </c>
      <c r="Y6" s="105" t="s">
        <v>477</v>
      </c>
      <c r="Z6" s="108" t="str">
        <f t="shared" ref="Z6:Z64" si="2">IFERROR((_xlfn.IFS(AND(X6="FUERTE",Y6="FUERTE"),"FUERTE",AND(X6="FUERTE",Y6="MODERADO"),"MODERADO",AND(X6="FUERTE",Y6="DEBIL"),"DEBIL",AND(X6="MODERADO",Y6="FUERTE"),"MODERADO",AND(X6="MODERADO",Y6="MODERADO"),"MODERADO",AND(X6="MODERADO",Y6="DEBIL"),"DEBIL",AND(X6="DEBIL",Y6="FUERTE"),"DEBIL",AND(X6="DEBIL",Y6="MODERADO"),"DEBIL",AND(X6="DEBIL",Y6="DEBIL"),"DEBIL")),"")</f>
        <v>DEBIL</v>
      </c>
      <c r="AA6" s="106" t="str">
        <f t="shared" ref="AA6:AA64" si="3">IF(AND(Z6="FUERTE"),"NO", "SI")</f>
        <v>SI</v>
      </c>
      <c r="AB6" s="251"/>
      <c r="AC6" s="395"/>
      <c r="AD6" s="395"/>
      <c r="AE6" s="401"/>
      <c r="AF6" s="401"/>
      <c r="AG6" s="390"/>
      <c r="AH6" s="390"/>
      <c r="AI6" s="389"/>
      <c r="AJ6" s="389"/>
      <c r="AK6" s="400"/>
      <c r="AL6" s="397"/>
      <c r="AM6" s="403"/>
      <c r="AN6" s="251"/>
      <c r="AO6" s="136"/>
      <c r="AP6" s="101"/>
      <c r="AQ6" s="101"/>
      <c r="AR6" s="136"/>
      <c r="AS6" s="101"/>
      <c r="AT6" s="136"/>
      <c r="AU6" s="101"/>
      <c r="AV6" s="136"/>
      <c r="AW6" s="101"/>
      <c r="AX6" s="136"/>
      <c r="AY6" s="137"/>
      <c r="AZ6" s="136"/>
      <c r="BA6" s="136"/>
      <c r="BB6" s="137"/>
      <c r="BC6" s="101"/>
      <c r="BD6" s="101"/>
      <c r="BE6" s="136"/>
      <c r="BF6" s="136"/>
      <c r="BG6" s="137"/>
      <c r="BH6" s="101"/>
      <c r="BI6" s="101"/>
      <c r="BJ6" s="136"/>
      <c r="BK6" s="136"/>
      <c r="BL6" s="137"/>
      <c r="BM6" s="101"/>
      <c r="BN6" s="101"/>
      <c r="BO6" s="136"/>
      <c r="BP6" s="136"/>
      <c r="BQ6" s="137"/>
      <c r="BR6" s="101"/>
      <c r="BS6" s="101"/>
      <c r="BT6" s="140"/>
      <c r="BU6" s="136"/>
      <c r="BV6" s="136"/>
      <c r="BW6" s="136"/>
      <c r="BX6" s="101"/>
      <c r="BY6" s="136"/>
      <c r="BZ6" s="136"/>
      <c r="CA6" s="101"/>
      <c r="CB6" s="136"/>
      <c r="CC6" s="137"/>
      <c r="CD6" s="136"/>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row>
    <row r="7" spans="1:108" ht="21" customHeight="1" thickTop="1" thickBot="1" x14ac:dyDescent="0.35">
      <c r="A7" s="344"/>
      <c r="B7" s="325"/>
      <c r="C7" s="325"/>
      <c r="D7" s="325"/>
      <c r="E7" s="365"/>
      <c r="F7" s="325"/>
      <c r="G7" s="365"/>
      <c r="H7" s="365"/>
      <c r="I7" s="325"/>
      <c r="J7" s="344"/>
      <c r="K7" s="344"/>
      <c r="L7" s="400"/>
      <c r="M7" s="397"/>
      <c r="N7" s="137">
        <v>3</v>
      </c>
      <c r="O7" s="102"/>
      <c r="P7" s="103"/>
      <c r="Q7" s="103"/>
      <c r="R7" s="103"/>
      <c r="S7" s="103"/>
      <c r="T7" s="103"/>
      <c r="U7" s="103"/>
      <c r="V7" s="103"/>
      <c r="W7" s="106">
        <f t="shared" si="1"/>
        <v>0</v>
      </c>
      <c r="X7" s="107" t="str">
        <f t="shared" si="0"/>
        <v>DEBIL</v>
      </c>
      <c r="Y7" s="105"/>
      <c r="Z7" s="108" t="str">
        <f t="shared" si="2"/>
        <v/>
      </c>
      <c r="AA7" s="106" t="str">
        <f t="shared" si="3"/>
        <v>SI</v>
      </c>
      <c r="AB7" s="103"/>
      <c r="AC7" s="395"/>
      <c r="AD7" s="395"/>
      <c r="AE7" s="401"/>
      <c r="AF7" s="401"/>
      <c r="AG7" s="390"/>
      <c r="AH7" s="390"/>
      <c r="AI7" s="389"/>
      <c r="AJ7" s="389"/>
      <c r="AK7" s="400"/>
      <c r="AL7" s="397"/>
      <c r="AM7" s="403"/>
      <c r="AO7" s="137"/>
      <c r="AP7" s="101"/>
      <c r="AQ7" s="101"/>
      <c r="AR7" s="136"/>
      <c r="AS7" s="101"/>
      <c r="AT7" s="136"/>
      <c r="AU7" s="101"/>
      <c r="AV7" s="136"/>
      <c r="AW7" s="101"/>
      <c r="AX7" s="136"/>
      <c r="AY7" s="137"/>
      <c r="AZ7" s="136"/>
      <c r="BA7" s="136"/>
      <c r="BB7" s="137"/>
      <c r="BC7" s="101"/>
      <c r="BD7" s="101"/>
      <c r="BE7" s="136"/>
      <c r="BF7" s="136"/>
      <c r="BG7" s="137"/>
      <c r="BH7" s="101"/>
      <c r="BI7" s="101"/>
      <c r="BJ7" s="136"/>
      <c r="BK7" s="136"/>
      <c r="BL7" s="137"/>
      <c r="BM7" s="101"/>
      <c r="BN7" s="101"/>
      <c r="BO7" s="136"/>
      <c r="BP7" s="136"/>
      <c r="BQ7" s="137"/>
      <c r="BR7" s="101"/>
      <c r="BS7" s="101"/>
      <c r="BT7" s="101"/>
      <c r="BU7" s="136"/>
      <c r="BV7" s="136"/>
      <c r="BW7" s="136"/>
      <c r="BX7" s="101"/>
      <c r="BY7" s="136"/>
      <c r="BZ7" s="136"/>
      <c r="CA7" s="101"/>
      <c r="CB7" s="136"/>
      <c r="CC7" s="137"/>
      <c r="CD7" s="136"/>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row>
    <row r="8" spans="1:108" ht="21" customHeight="1" thickTop="1" thickBot="1" x14ac:dyDescent="0.35">
      <c r="A8" s="344"/>
      <c r="B8" s="325"/>
      <c r="C8" s="325"/>
      <c r="D8" s="325"/>
      <c r="E8" s="365"/>
      <c r="F8" s="325"/>
      <c r="G8" s="365"/>
      <c r="H8" s="365"/>
      <c r="I8" s="325"/>
      <c r="J8" s="344"/>
      <c r="K8" s="344"/>
      <c r="L8" s="400"/>
      <c r="M8" s="397"/>
      <c r="N8" s="137">
        <v>4</v>
      </c>
      <c r="O8" s="97"/>
      <c r="P8" s="103"/>
      <c r="Q8" s="103"/>
      <c r="R8" s="103"/>
      <c r="S8" s="103"/>
      <c r="T8" s="103"/>
      <c r="U8" s="103"/>
      <c r="V8" s="103"/>
      <c r="W8" s="106">
        <f t="shared" si="1"/>
        <v>0</v>
      </c>
      <c r="X8" s="107" t="str">
        <f t="shared" si="0"/>
        <v>DEBIL</v>
      </c>
      <c r="Y8" s="105"/>
      <c r="Z8" s="108" t="str">
        <f t="shared" si="2"/>
        <v/>
      </c>
      <c r="AA8" s="106" t="str">
        <f t="shared" si="3"/>
        <v>SI</v>
      </c>
      <c r="AB8" s="103"/>
      <c r="AC8" s="395"/>
      <c r="AD8" s="395"/>
      <c r="AE8" s="401"/>
      <c r="AF8" s="401"/>
      <c r="AG8" s="390"/>
      <c r="AH8" s="390"/>
      <c r="AI8" s="389"/>
      <c r="AJ8" s="389"/>
      <c r="AK8" s="400"/>
      <c r="AL8" s="397"/>
      <c r="AM8" s="403"/>
      <c r="AN8" s="136"/>
      <c r="AO8" s="137"/>
      <c r="AP8" s="101"/>
      <c r="AQ8" s="101"/>
      <c r="AR8" s="136"/>
      <c r="AS8" s="101"/>
      <c r="AT8" s="136"/>
      <c r="AU8" s="101"/>
      <c r="AV8" s="136"/>
      <c r="AW8" s="101"/>
      <c r="AX8" s="136"/>
      <c r="AY8" s="137"/>
      <c r="AZ8" s="136"/>
      <c r="BA8" s="136"/>
      <c r="BB8" s="137"/>
      <c r="BC8" s="101"/>
      <c r="BD8" s="101"/>
      <c r="BE8" s="136"/>
      <c r="BF8" s="136"/>
      <c r="BG8" s="137"/>
      <c r="BH8" s="101"/>
      <c r="BI8" s="101"/>
      <c r="BJ8" s="136"/>
      <c r="BK8" s="136"/>
      <c r="BL8" s="137"/>
      <c r="BM8" s="101"/>
      <c r="BN8" s="101"/>
      <c r="BO8" s="136"/>
      <c r="BP8" s="136"/>
      <c r="BQ8" s="137"/>
      <c r="BR8" s="101"/>
      <c r="BS8" s="101"/>
      <c r="BT8" s="101"/>
      <c r="BU8" s="136"/>
      <c r="BV8" s="136"/>
      <c r="BW8" s="136"/>
      <c r="BX8" s="101"/>
      <c r="BY8" s="136"/>
      <c r="BZ8" s="136"/>
      <c r="CA8" s="101"/>
      <c r="CB8" s="136"/>
      <c r="CC8" s="137"/>
      <c r="CD8" s="136"/>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row>
    <row r="9" spans="1:108" ht="21" customHeight="1" thickTop="1" thickBot="1" x14ac:dyDescent="0.35">
      <c r="A9" s="344"/>
      <c r="B9" s="325"/>
      <c r="C9" s="325"/>
      <c r="D9" s="325"/>
      <c r="E9" s="365"/>
      <c r="F9" s="325"/>
      <c r="G9" s="365"/>
      <c r="H9" s="365"/>
      <c r="I9" s="325"/>
      <c r="J9" s="344"/>
      <c r="K9" s="344"/>
      <c r="L9" s="400"/>
      <c r="M9" s="397"/>
      <c r="N9" s="137">
        <v>5</v>
      </c>
      <c r="O9" s="97"/>
      <c r="P9" s="103"/>
      <c r="Q9" s="103"/>
      <c r="R9" s="103"/>
      <c r="S9" s="103"/>
      <c r="T9" s="103"/>
      <c r="U9" s="103"/>
      <c r="V9" s="103"/>
      <c r="W9" s="106">
        <f t="shared" si="1"/>
        <v>0</v>
      </c>
      <c r="X9" s="107" t="str">
        <f t="shared" si="0"/>
        <v>DEBIL</v>
      </c>
      <c r="Y9" s="105"/>
      <c r="Z9" s="108" t="str">
        <f t="shared" si="2"/>
        <v/>
      </c>
      <c r="AA9" s="106" t="str">
        <f t="shared" si="3"/>
        <v>SI</v>
      </c>
      <c r="AB9" s="103"/>
      <c r="AC9" s="395"/>
      <c r="AD9" s="395"/>
      <c r="AE9" s="401"/>
      <c r="AF9" s="401"/>
      <c r="AG9" s="390"/>
      <c r="AH9" s="390"/>
      <c r="AI9" s="389"/>
      <c r="AJ9" s="389"/>
      <c r="AK9" s="400"/>
      <c r="AL9" s="397"/>
      <c r="AM9" s="403"/>
      <c r="AN9" s="136"/>
      <c r="AO9" s="137"/>
      <c r="AP9" s="101"/>
      <c r="AQ9" s="101"/>
      <c r="AR9" s="136"/>
      <c r="AS9" s="101"/>
      <c r="AT9" s="136"/>
      <c r="AU9" s="101"/>
      <c r="AV9" s="136"/>
      <c r="AW9" s="101"/>
      <c r="AX9" s="136"/>
      <c r="AY9" s="137"/>
      <c r="AZ9" s="136"/>
      <c r="BA9" s="136"/>
      <c r="BB9" s="137"/>
      <c r="BC9" s="101"/>
      <c r="BD9" s="101"/>
      <c r="BE9" s="136"/>
      <c r="BF9" s="136"/>
      <c r="BG9" s="137"/>
      <c r="BH9" s="101"/>
      <c r="BI9" s="101"/>
      <c r="BJ9" s="136"/>
      <c r="BK9" s="136"/>
      <c r="BL9" s="137"/>
      <c r="BM9" s="101"/>
      <c r="BN9" s="101"/>
      <c r="BO9" s="136"/>
      <c r="BP9" s="136"/>
      <c r="BQ9" s="137"/>
      <c r="BR9" s="101"/>
      <c r="BS9" s="101"/>
      <c r="BT9" s="101"/>
      <c r="BU9" s="136"/>
      <c r="BV9" s="136"/>
      <c r="BW9" s="136"/>
      <c r="BX9" s="101"/>
      <c r="BY9" s="136"/>
      <c r="BZ9" s="136"/>
      <c r="CA9" s="101"/>
      <c r="CB9" s="136"/>
      <c r="CC9" s="137"/>
      <c r="CD9" s="136"/>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row>
    <row r="10" spans="1:108" ht="214.5" customHeight="1" thickTop="1" thickBot="1" x14ac:dyDescent="0.35">
      <c r="A10" s="344"/>
      <c r="B10" s="325"/>
      <c r="C10" s="325"/>
      <c r="D10" s="325"/>
      <c r="E10" s="365"/>
      <c r="F10" s="325"/>
      <c r="G10" s="365"/>
      <c r="H10" s="365"/>
      <c r="I10" s="325"/>
      <c r="J10" s="344"/>
      <c r="K10" s="344"/>
      <c r="L10" s="400"/>
      <c r="M10" s="398"/>
      <c r="N10" s="137">
        <v>6</v>
      </c>
      <c r="O10" s="97"/>
      <c r="P10" s="103"/>
      <c r="Q10" s="103"/>
      <c r="R10" s="103"/>
      <c r="S10" s="103"/>
      <c r="T10" s="103"/>
      <c r="U10" s="103"/>
      <c r="V10" s="103"/>
      <c r="W10" s="106">
        <f t="shared" si="1"/>
        <v>0</v>
      </c>
      <c r="X10" s="107" t="str">
        <f t="shared" si="0"/>
        <v>DEBIL</v>
      </c>
      <c r="Y10" s="105"/>
      <c r="Z10" s="108" t="str">
        <f t="shared" si="2"/>
        <v/>
      </c>
      <c r="AA10" s="106" t="str">
        <f t="shared" si="3"/>
        <v>SI</v>
      </c>
      <c r="AB10" s="103"/>
      <c r="AC10" s="395"/>
      <c r="AD10" s="395"/>
      <c r="AE10" s="401"/>
      <c r="AF10" s="401"/>
      <c r="AG10" s="390"/>
      <c r="AH10" s="390"/>
      <c r="AI10" s="389"/>
      <c r="AJ10" s="389"/>
      <c r="AK10" s="400"/>
      <c r="AL10" s="398"/>
      <c r="AM10" s="404"/>
      <c r="AN10" s="136"/>
      <c r="AO10" s="137"/>
      <c r="AP10" s="101"/>
      <c r="AQ10" s="101"/>
      <c r="AR10" s="136"/>
      <c r="AS10" s="101"/>
      <c r="AT10" s="136"/>
      <c r="AU10" s="101"/>
      <c r="AV10" s="136"/>
      <c r="AW10" s="101"/>
      <c r="AX10" s="136"/>
      <c r="AY10" s="137"/>
      <c r="AZ10" s="136"/>
      <c r="BA10" s="136"/>
      <c r="BB10" s="137"/>
      <c r="BC10" s="101"/>
      <c r="BD10" s="101"/>
      <c r="BE10" s="136"/>
      <c r="BF10" s="136"/>
      <c r="BG10" s="137"/>
      <c r="BH10" s="101"/>
      <c r="BI10" s="101"/>
      <c r="BJ10" s="136"/>
      <c r="BK10" s="136"/>
      <c r="BL10" s="137"/>
      <c r="BM10" s="101"/>
      <c r="BN10" s="101"/>
      <c r="BO10" s="136"/>
      <c r="BP10" s="136"/>
      <c r="BQ10" s="137"/>
      <c r="BR10" s="101"/>
      <c r="BS10" s="101"/>
      <c r="BT10" s="101"/>
      <c r="BU10" s="136"/>
      <c r="BV10" s="136"/>
      <c r="BW10" s="136"/>
      <c r="BX10" s="101"/>
      <c r="BY10" s="136"/>
      <c r="BZ10" s="136"/>
      <c r="CA10" s="101"/>
      <c r="CB10" s="136"/>
      <c r="CC10" s="137"/>
      <c r="CD10" s="136"/>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row>
    <row r="11" spans="1:108" ht="21" customHeight="1" thickTop="1" thickBot="1" x14ac:dyDescent="0.35">
      <c r="A11" s="344">
        <v>2</v>
      </c>
      <c r="B11" s="325"/>
      <c r="C11" s="325"/>
      <c r="D11" s="325"/>
      <c r="E11" s="365"/>
      <c r="F11" s="325"/>
      <c r="G11" s="325"/>
      <c r="H11" s="325"/>
      <c r="I11" s="325"/>
      <c r="J11" s="344"/>
      <c r="K11" s="344"/>
      <c r="L11" s="400">
        <f>+(J11*K11)*4</f>
        <v>0</v>
      </c>
      <c r="M11" s="396" t="b">
        <f>IF(OR(AND(J11=3,K11=4),AND(J11=2,K11=5),AND(J11=2,K11=5),AND(L11=20),AND(L11&gt;=52,L11&lt;=100)),"ZONA RIESGO EXTREMA",IF(OR(AND(J11=5,K11=2),AND(J11=4,K11=3),AND(J11=1,K11=4),AND(L11=16),AND(L11&gt;=28,L11&lt;=48)),"ZONA RIESGO ALTA",IF(OR(AND(J11=1,K11=3),AND(J11=4,K11=1),AND(L11=24)),"ZONA RIESGO MODERADA",IF(AND(L11&gt;=4,L11&lt;=16),"ZONA RIESGO BAJA"))))</f>
        <v>0</v>
      </c>
      <c r="N11" s="137">
        <v>1</v>
      </c>
      <c r="O11" s="97"/>
      <c r="P11" s="103"/>
      <c r="Q11" s="103"/>
      <c r="R11" s="103"/>
      <c r="S11" s="103"/>
      <c r="T11" s="103"/>
      <c r="U11" s="103"/>
      <c r="V11" s="103"/>
      <c r="W11" s="106">
        <f t="shared" si="1"/>
        <v>0</v>
      </c>
      <c r="X11" s="107" t="str">
        <f t="shared" si="0"/>
        <v>DEBIL</v>
      </c>
      <c r="Y11" s="105"/>
      <c r="Z11" s="108" t="str">
        <f t="shared" si="2"/>
        <v/>
      </c>
      <c r="AA11" s="106" t="str">
        <f t="shared" si="3"/>
        <v>SI</v>
      </c>
      <c r="AB11" s="103"/>
      <c r="AC11" s="395">
        <f>IF(AND(W11&gt;0,SUM(W12:W16)=0),W11,IF(AND(SUM(W11:W12)&gt;0,SUM(W13:W16)=0),AVERAGE(W11:W12),IF(AND(SUM(W11:W13)&gt;0,SUM(W14:W16)=0),AVERAGE(W11:W13),IF(AND(SUM(W11:W14)&gt;0,SUM(W15:W16)=0),AVERAGE(W11:W14),IF(AND(SUM(W11:W15)&gt;0,W16=0),AVERAGE(W11:W15),AVERAGE(W11:W16))))))</f>
        <v>0</v>
      </c>
      <c r="AD11" s="395" t="str">
        <f>IF(AND(AC11&gt;=50,AC11&lt;=99),"MODERADO",IF(AND(AC11=100), "FUERTE",IF(AND(AC11&lt;50), "DEBIL")))</f>
        <v>DEBIL</v>
      </c>
      <c r="AE11" s="401"/>
      <c r="AF11" s="401"/>
      <c r="AG11" s="390" t="str">
        <f>IFERROR(_xlfn.IFS(AND(AD11="MODERADO",AE11="Directamente"),1,AND(AD11="FUERTE",AE11="Directamente"),2),"0")</f>
        <v>0</v>
      </c>
      <c r="AH11" s="390" t="str">
        <f>IFERROR(_xlfn.IFS(AND(AD11="MODERADO",AF11="Directamente"),1,AND(AD11="FUERTE",AF11="Directamente"),2,AND(AD11="FUERTE",AF11="Indirectamente"),1),"0")</f>
        <v>0</v>
      </c>
      <c r="AI11" s="389"/>
      <c r="AJ11" s="389"/>
      <c r="AK11" s="400">
        <f>+(AI11*AJ11)*4</f>
        <v>0</v>
      </c>
      <c r="AL11" s="396" t="b">
        <f>IF(OR(AND(AI11=3,AJ11=4),AND(AI11=2,AJ11=5),AND(AI11=2,AJ11=5),AND(AK11=20),AND(AK11&gt;=52,AK11&lt;=100)),"ZONA RIESGO EXTREMA",IF(OR(AND(AI11=5,AJ11=2),AND(AI11=4,AJ11=3),AND(AI11=1,AJ11=4),AND(AK11=16),AND(AK11&gt;=28,AK11&lt;=48)),"ZONA RIESGO ALTA",IF(OR(AND(AI11=1,AJ11=3),AND(AI11=4,AJ11=1),AND(AK11=24)),"ZONA RIESGO MODERADA",IF(AND(AK11&gt;=4,AK11&lt;=16),"ZONA RIESGO BAJA"))))</f>
        <v>0</v>
      </c>
      <c r="AM11" s="402"/>
      <c r="AN11" s="136"/>
      <c r="AO11" s="137"/>
      <c r="AP11" s="101"/>
      <c r="AQ11" s="101"/>
      <c r="AR11" s="136"/>
      <c r="AS11" s="101"/>
      <c r="AT11" s="136"/>
      <c r="AU11" s="101"/>
      <c r="AV11" s="136"/>
      <c r="AW11" s="101"/>
      <c r="AX11" s="136"/>
      <c r="AY11" s="137"/>
      <c r="AZ11" s="136"/>
      <c r="BA11" s="136"/>
      <c r="BB11" s="137"/>
      <c r="BC11" s="101"/>
      <c r="BD11" s="101"/>
      <c r="BE11" s="136"/>
      <c r="BF11" s="136"/>
      <c r="BG11" s="137"/>
      <c r="BH11" s="101"/>
      <c r="BI11" s="101"/>
      <c r="BJ11" s="136"/>
      <c r="BK11" s="136"/>
      <c r="BL11" s="137"/>
      <c r="BM11" s="101"/>
      <c r="BN11" s="101"/>
      <c r="BO11" s="136"/>
      <c r="BP11" s="136"/>
      <c r="BQ11" s="137"/>
      <c r="BR11" s="101"/>
      <c r="BS11" s="101"/>
      <c r="BT11" s="101"/>
      <c r="BU11" s="136"/>
      <c r="BV11" s="136"/>
      <c r="BW11" s="136"/>
      <c r="BX11" s="101"/>
      <c r="BY11" s="136"/>
      <c r="BZ11" s="136"/>
      <c r="CA11" s="101"/>
      <c r="CB11" s="136"/>
      <c r="CC11" s="137"/>
      <c r="CD11" s="136"/>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row>
    <row r="12" spans="1:108" ht="21" customHeight="1" thickTop="1" thickBot="1" x14ac:dyDescent="0.35">
      <c r="A12" s="344"/>
      <c r="B12" s="325"/>
      <c r="C12" s="325"/>
      <c r="D12" s="325"/>
      <c r="E12" s="365"/>
      <c r="F12" s="325"/>
      <c r="G12" s="325"/>
      <c r="H12" s="325"/>
      <c r="I12" s="325"/>
      <c r="J12" s="344"/>
      <c r="K12" s="344"/>
      <c r="L12" s="400"/>
      <c r="M12" s="397"/>
      <c r="N12" s="137">
        <v>2</v>
      </c>
      <c r="O12" s="97"/>
      <c r="P12" s="103"/>
      <c r="Q12" s="103"/>
      <c r="R12" s="103"/>
      <c r="S12" s="103"/>
      <c r="T12" s="103"/>
      <c r="U12" s="103"/>
      <c r="V12" s="103"/>
      <c r="W12" s="106">
        <f t="shared" si="1"/>
        <v>0</v>
      </c>
      <c r="X12" s="107" t="str">
        <f t="shared" si="0"/>
        <v>DEBIL</v>
      </c>
      <c r="Y12" s="105"/>
      <c r="Z12" s="108" t="str">
        <f t="shared" si="2"/>
        <v/>
      </c>
      <c r="AA12" s="106" t="str">
        <f t="shared" si="3"/>
        <v>SI</v>
      </c>
      <c r="AB12" s="103"/>
      <c r="AC12" s="395"/>
      <c r="AD12" s="395"/>
      <c r="AE12" s="401"/>
      <c r="AF12" s="401"/>
      <c r="AG12" s="390"/>
      <c r="AH12" s="390"/>
      <c r="AI12" s="389"/>
      <c r="AJ12" s="389"/>
      <c r="AK12" s="400"/>
      <c r="AL12" s="397"/>
      <c r="AM12" s="403"/>
      <c r="AN12" s="136"/>
      <c r="AO12" s="137"/>
      <c r="AP12" s="101"/>
      <c r="AQ12" s="101"/>
      <c r="AR12" s="136"/>
      <c r="AS12" s="101"/>
      <c r="AT12" s="136"/>
      <c r="AU12" s="101"/>
      <c r="AV12" s="136"/>
      <c r="AW12" s="101"/>
      <c r="AX12" s="136"/>
      <c r="AY12" s="137"/>
      <c r="AZ12" s="136"/>
      <c r="BA12" s="136"/>
      <c r="BB12" s="137"/>
      <c r="BC12" s="101"/>
      <c r="BD12" s="101"/>
      <c r="BE12" s="136"/>
      <c r="BF12" s="136"/>
      <c r="BG12" s="137"/>
      <c r="BH12" s="101"/>
      <c r="BI12" s="101"/>
      <c r="BJ12" s="136"/>
      <c r="BK12" s="136"/>
      <c r="BL12" s="137"/>
      <c r="BM12" s="101"/>
      <c r="BN12" s="101"/>
      <c r="BO12" s="136"/>
      <c r="BP12" s="136"/>
      <c r="BQ12" s="137"/>
      <c r="BR12" s="101"/>
      <c r="BS12" s="101"/>
      <c r="BT12" s="101"/>
      <c r="BU12" s="136"/>
      <c r="BV12" s="136"/>
      <c r="BW12" s="136"/>
      <c r="BX12" s="101"/>
      <c r="BY12" s="136"/>
      <c r="BZ12" s="136"/>
      <c r="CA12" s="101"/>
      <c r="CB12" s="136"/>
      <c r="CC12" s="137"/>
      <c r="CD12" s="136"/>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row>
    <row r="13" spans="1:108" ht="21" customHeight="1" thickTop="1" thickBot="1" x14ac:dyDescent="0.35">
      <c r="A13" s="344"/>
      <c r="B13" s="325"/>
      <c r="C13" s="325"/>
      <c r="D13" s="325"/>
      <c r="E13" s="365"/>
      <c r="F13" s="325"/>
      <c r="G13" s="325"/>
      <c r="H13" s="325"/>
      <c r="I13" s="325"/>
      <c r="J13" s="344"/>
      <c r="K13" s="344"/>
      <c r="L13" s="400"/>
      <c r="M13" s="397"/>
      <c r="N13" s="137">
        <v>3</v>
      </c>
      <c r="O13" s="102"/>
      <c r="P13" s="103"/>
      <c r="Q13" s="103"/>
      <c r="R13" s="103"/>
      <c r="S13" s="103"/>
      <c r="T13" s="103"/>
      <c r="U13" s="103"/>
      <c r="V13" s="103"/>
      <c r="W13" s="106">
        <f t="shared" si="1"/>
        <v>0</v>
      </c>
      <c r="X13" s="107" t="str">
        <f t="shared" si="0"/>
        <v>DEBIL</v>
      </c>
      <c r="Y13" s="105"/>
      <c r="Z13" s="108" t="str">
        <f t="shared" si="2"/>
        <v/>
      </c>
      <c r="AA13" s="106" t="str">
        <f t="shared" si="3"/>
        <v>SI</v>
      </c>
      <c r="AB13" s="103"/>
      <c r="AC13" s="395"/>
      <c r="AD13" s="395"/>
      <c r="AE13" s="401"/>
      <c r="AF13" s="401"/>
      <c r="AG13" s="390"/>
      <c r="AH13" s="390"/>
      <c r="AI13" s="389"/>
      <c r="AJ13" s="389"/>
      <c r="AK13" s="400"/>
      <c r="AL13" s="397"/>
      <c r="AM13" s="403"/>
      <c r="AN13" s="136"/>
      <c r="AO13" s="137"/>
      <c r="AP13" s="101"/>
      <c r="AQ13" s="101"/>
      <c r="AR13" s="136"/>
      <c r="AS13" s="101"/>
      <c r="AT13" s="136"/>
      <c r="AU13" s="101"/>
      <c r="AV13" s="136"/>
      <c r="AW13" s="101"/>
      <c r="AX13" s="136"/>
      <c r="AY13" s="137"/>
      <c r="AZ13" s="136"/>
      <c r="BA13" s="136"/>
      <c r="BB13" s="137"/>
      <c r="BC13" s="101"/>
      <c r="BD13" s="101"/>
      <c r="BE13" s="136"/>
      <c r="BF13" s="136"/>
      <c r="BG13" s="137"/>
      <c r="BH13" s="101"/>
      <c r="BI13" s="101"/>
      <c r="BJ13" s="136"/>
      <c r="BK13" s="136"/>
      <c r="BL13" s="137"/>
      <c r="BM13" s="101"/>
      <c r="BN13" s="101"/>
      <c r="BO13" s="136"/>
      <c r="BP13" s="136"/>
      <c r="BQ13" s="137"/>
      <c r="BR13" s="101"/>
      <c r="BS13" s="101"/>
      <c r="BT13" s="101"/>
      <c r="BU13" s="136"/>
      <c r="BV13" s="136"/>
      <c r="BW13" s="136"/>
      <c r="BX13" s="101"/>
      <c r="BY13" s="136"/>
      <c r="BZ13" s="136"/>
      <c r="CA13" s="101"/>
      <c r="CB13" s="136"/>
      <c r="CC13" s="137"/>
      <c r="CD13" s="136"/>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row>
    <row r="14" spans="1:108" ht="21" customHeight="1" thickTop="1" thickBot="1" x14ac:dyDescent="0.35">
      <c r="A14" s="344"/>
      <c r="B14" s="325"/>
      <c r="C14" s="325"/>
      <c r="D14" s="325"/>
      <c r="E14" s="365"/>
      <c r="F14" s="325"/>
      <c r="G14" s="325"/>
      <c r="H14" s="325"/>
      <c r="I14" s="325"/>
      <c r="J14" s="344"/>
      <c r="K14" s="344"/>
      <c r="L14" s="400"/>
      <c r="M14" s="397"/>
      <c r="N14" s="137">
        <v>4</v>
      </c>
      <c r="O14" s="97"/>
      <c r="P14" s="103"/>
      <c r="Q14" s="103"/>
      <c r="R14" s="103"/>
      <c r="S14" s="103"/>
      <c r="T14" s="103"/>
      <c r="U14" s="103"/>
      <c r="V14" s="103"/>
      <c r="W14" s="106">
        <f t="shared" si="1"/>
        <v>0</v>
      </c>
      <c r="X14" s="107" t="str">
        <f t="shared" si="0"/>
        <v>DEBIL</v>
      </c>
      <c r="Y14" s="105"/>
      <c r="Z14" s="108" t="str">
        <f t="shared" si="2"/>
        <v/>
      </c>
      <c r="AA14" s="106" t="str">
        <f t="shared" si="3"/>
        <v>SI</v>
      </c>
      <c r="AB14" s="103"/>
      <c r="AC14" s="395"/>
      <c r="AD14" s="395"/>
      <c r="AE14" s="401"/>
      <c r="AF14" s="401"/>
      <c r="AG14" s="390"/>
      <c r="AH14" s="390"/>
      <c r="AI14" s="389"/>
      <c r="AJ14" s="389"/>
      <c r="AK14" s="400"/>
      <c r="AL14" s="397"/>
      <c r="AM14" s="403"/>
      <c r="AN14" s="136"/>
      <c r="AO14" s="137"/>
      <c r="AP14" s="101"/>
      <c r="AQ14" s="101"/>
      <c r="AR14" s="136"/>
      <c r="AS14" s="101"/>
      <c r="AT14" s="136"/>
      <c r="AU14" s="101"/>
      <c r="AV14" s="136"/>
      <c r="AW14" s="101"/>
      <c r="AX14" s="136"/>
      <c r="AY14" s="137"/>
      <c r="AZ14" s="136"/>
      <c r="BA14" s="136"/>
      <c r="BB14" s="137"/>
      <c r="BC14" s="101"/>
      <c r="BD14" s="101"/>
      <c r="BE14" s="136"/>
      <c r="BF14" s="136"/>
      <c r="BG14" s="137"/>
      <c r="BH14" s="101"/>
      <c r="BI14" s="101"/>
      <c r="BJ14" s="136"/>
      <c r="BK14" s="136"/>
      <c r="BL14" s="137"/>
      <c r="BM14" s="101"/>
      <c r="BN14" s="101"/>
      <c r="BO14" s="136"/>
      <c r="BP14" s="136"/>
      <c r="BQ14" s="137"/>
      <c r="BR14" s="101"/>
      <c r="BS14" s="101"/>
      <c r="BT14" s="101"/>
      <c r="BU14" s="136"/>
      <c r="BV14" s="136"/>
      <c r="BW14" s="136"/>
      <c r="BX14" s="101"/>
      <c r="BY14" s="136"/>
      <c r="BZ14" s="136"/>
      <c r="CA14" s="101"/>
      <c r="CB14" s="136"/>
      <c r="CC14" s="137"/>
      <c r="CD14" s="136"/>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row>
    <row r="15" spans="1:108" ht="21" customHeight="1" thickTop="1" thickBot="1" x14ac:dyDescent="0.35">
      <c r="A15" s="344"/>
      <c r="B15" s="325"/>
      <c r="C15" s="325"/>
      <c r="D15" s="325"/>
      <c r="E15" s="365"/>
      <c r="F15" s="325"/>
      <c r="G15" s="325"/>
      <c r="H15" s="325"/>
      <c r="I15" s="325"/>
      <c r="J15" s="344"/>
      <c r="K15" s="344"/>
      <c r="L15" s="400"/>
      <c r="M15" s="397"/>
      <c r="N15" s="137">
        <v>5</v>
      </c>
      <c r="O15" s="97"/>
      <c r="P15" s="103"/>
      <c r="Q15" s="103"/>
      <c r="R15" s="103"/>
      <c r="S15" s="103"/>
      <c r="T15" s="103"/>
      <c r="U15" s="103"/>
      <c r="V15" s="103"/>
      <c r="W15" s="106">
        <f t="shared" si="1"/>
        <v>0</v>
      </c>
      <c r="X15" s="107" t="str">
        <f t="shared" si="0"/>
        <v>DEBIL</v>
      </c>
      <c r="Y15" s="105"/>
      <c r="Z15" s="108" t="str">
        <f t="shared" si="2"/>
        <v/>
      </c>
      <c r="AA15" s="106" t="str">
        <f t="shared" si="3"/>
        <v>SI</v>
      </c>
      <c r="AB15" s="103"/>
      <c r="AC15" s="395"/>
      <c r="AD15" s="395"/>
      <c r="AE15" s="401"/>
      <c r="AF15" s="401"/>
      <c r="AG15" s="390"/>
      <c r="AH15" s="390"/>
      <c r="AI15" s="389"/>
      <c r="AJ15" s="389"/>
      <c r="AK15" s="400"/>
      <c r="AL15" s="397"/>
      <c r="AM15" s="403"/>
      <c r="AN15" s="136"/>
      <c r="AO15" s="137"/>
      <c r="AP15" s="101"/>
      <c r="AQ15" s="101"/>
      <c r="AR15" s="136"/>
      <c r="AS15" s="101"/>
      <c r="AT15" s="136"/>
      <c r="AU15" s="101"/>
      <c r="AV15" s="136"/>
      <c r="AW15" s="101"/>
      <c r="AX15" s="136"/>
      <c r="AY15" s="137"/>
      <c r="AZ15" s="136"/>
      <c r="BA15" s="136"/>
      <c r="BB15" s="137"/>
      <c r="BC15" s="101"/>
      <c r="BD15" s="101"/>
      <c r="BE15" s="136"/>
      <c r="BF15" s="136"/>
      <c r="BG15" s="137"/>
      <c r="BH15" s="101"/>
      <c r="BI15" s="101"/>
      <c r="BJ15" s="136"/>
      <c r="BK15" s="136"/>
      <c r="BL15" s="137"/>
      <c r="BM15" s="101"/>
      <c r="BN15" s="101"/>
      <c r="BO15" s="136"/>
      <c r="BP15" s="136"/>
      <c r="BQ15" s="137"/>
      <c r="BR15" s="101"/>
      <c r="BS15" s="101"/>
      <c r="BT15" s="101"/>
      <c r="BU15" s="136"/>
      <c r="BV15" s="136"/>
      <c r="BW15" s="136"/>
      <c r="BX15" s="101"/>
      <c r="BY15" s="136"/>
      <c r="BZ15" s="136"/>
      <c r="CA15" s="101"/>
      <c r="CB15" s="136"/>
      <c r="CC15" s="137"/>
      <c r="CD15" s="136"/>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row>
    <row r="16" spans="1:108" ht="21" customHeight="1" thickTop="1" thickBot="1" x14ac:dyDescent="0.35">
      <c r="A16" s="344"/>
      <c r="B16" s="325"/>
      <c r="C16" s="325"/>
      <c r="D16" s="325"/>
      <c r="E16" s="365"/>
      <c r="F16" s="325"/>
      <c r="G16" s="325"/>
      <c r="H16" s="325"/>
      <c r="I16" s="325"/>
      <c r="J16" s="344"/>
      <c r="K16" s="344"/>
      <c r="L16" s="400"/>
      <c r="M16" s="398"/>
      <c r="N16" s="137">
        <v>6</v>
      </c>
      <c r="O16" s="97"/>
      <c r="P16" s="103"/>
      <c r="Q16" s="103"/>
      <c r="R16" s="103"/>
      <c r="S16" s="103"/>
      <c r="T16" s="103"/>
      <c r="U16" s="103"/>
      <c r="V16" s="103"/>
      <c r="W16" s="106">
        <f t="shared" si="1"/>
        <v>0</v>
      </c>
      <c r="X16" s="107" t="str">
        <f t="shared" si="0"/>
        <v>DEBIL</v>
      </c>
      <c r="Y16" s="105"/>
      <c r="Z16" s="108" t="str">
        <f t="shared" si="2"/>
        <v/>
      </c>
      <c r="AA16" s="106" t="str">
        <f t="shared" si="3"/>
        <v>SI</v>
      </c>
      <c r="AB16" s="103"/>
      <c r="AC16" s="395"/>
      <c r="AD16" s="395"/>
      <c r="AE16" s="401"/>
      <c r="AF16" s="401"/>
      <c r="AG16" s="390"/>
      <c r="AH16" s="390"/>
      <c r="AI16" s="389"/>
      <c r="AJ16" s="389"/>
      <c r="AK16" s="400"/>
      <c r="AL16" s="398"/>
      <c r="AM16" s="404"/>
      <c r="AN16" s="136"/>
      <c r="AO16" s="137"/>
      <c r="AP16" s="101"/>
      <c r="AQ16" s="101"/>
      <c r="AR16" s="136"/>
      <c r="AS16" s="101"/>
      <c r="AT16" s="136"/>
      <c r="AU16" s="101"/>
      <c r="AV16" s="136"/>
      <c r="AW16" s="101"/>
      <c r="AX16" s="136"/>
      <c r="AY16" s="137"/>
      <c r="AZ16" s="136"/>
      <c r="BA16" s="136"/>
      <c r="BB16" s="137"/>
      <c r="BC16" s="101"/>
      <c r="BD16" s="101"/>
      <c r="BE16" s="136"/>
      <c r="BF16" s="136"/>
      <c r="BG16" s="137"/>
      <c r="BH16" s="101"/>
      <c r="BI16" s="101"/>
      <c r="BJ16" s="136"/>
      <c r="BK16" s="136"/>
      <c r="BL16" s="137"/>
      <c r="BM16" s="101"/>
      <c r="BN16" s="101"/>
      <c r="BO16" s="136"/>
      <c r="BP16" s="136"/>
      <c r="BQ16" s="137"/>
      <c r="BR16" s="101"/>
      <c r="BS16" s="101"/>
      <c r="BT16" s="101"/>
      <c r="BU16" s="136"/>
      <c r="BV16" s="136"/>
      <c r="BW16" s="136"/>
      <c r="BX16" s="101"/>
      <c r="BY16" s="136"/>
      <c r="BZ16" s="136"/>
      <c r="CA16" s="101"/>
      <c r="CB16" s="136"/>
      <c r="CC16" s="137"/>
      <c r="CD16" s="136"/>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row>
    <row r="17" spans="1:108" ht="21" customHeight="1" thickTop="1" thickBot="1" x14ac:dyDescent="0.35">
      <c r="A17" s="344">
        <v>3</v>
      </c>
      <c r="B17" s="325"/>
      <c r="C17" s="325"/>
      <c r="D17" s="325"/>
      <c r="E17" s="365"/>
      <c r="F17" s="325"/>
      <c r="G17" s="325"/>
      <c r="H17" s="325"/>
      <c r="I17" s="325"/>
      <c r="J17" s="344"/>
      <c r="K17" s="344"/>
      <c r="L17" s="400">
        <f>+(J17*K17)*4</f>
        <v>0</v>
      </c>
      <c r="M17" s="396" t="b">
        <f>IF(OR(AND(J17=3,K17=4),AND(J17=2,K17=5),AND(J17=2,K17=5),AND(L17=20),AND(L17&gt;=52,L17&lt;=100)),"ZONA RIESGO EXTREMA",IF(OR(AND(J17=5,K17=2),AND(J17=4,K17=3),AND(J17=1,K17=4),AND(L17=16),AND(L17&gt;=28,L17&lt;=48)),"ZONA RIESGO ALTA",IF(OR(AND(J17=1,K17=3),AND(J17=4,K17=1),AND(L17=24)),"ZONA RIESGO MODERADA",IF(AND(L17&gt;=4,L17&lt;=16),"ZONA RIESGO BAJA"))))</f>
        <v>0</v>
      </c>
      <c r="N17" s="137">
        <v>1</v>
      </c>
      <c r="O17" s="97"/>
      <c r="P17" s="103"/>
      <c r="Q17" s="103"/>
      <c r="R17" s="103"/>
      <c r="S17" s="103"/>
      <c r="T17" s="103"/>
      <c r="U17" s="103"/>
      <c r="V17" s="103"/>
      <c r="W17" s="106">
        <f t="shared" si="1"/>
        <v>0</v>
      </c>
      <c r="X17" s="107" t="str">
        <f t="shared" si="0"/>
        <v>DEBIL</v>
      </c>
      <c r="Y17" s="105"/>
      <c r="Z17" s="108" t="str">
        <f t="shared" si="2"/>
        <v/>
      </c>
      <c r="AA17" s="106" t="str">
        <f t="shared" si="3"/>
        <v>SI</v>
      </c>
      <c r="AB17" s="103"/>
      <c r="AC17" s="395">
        <f>IF(AND(W17&gt;0,SUM(W18:W22)=0),W17,IF(AND(SUM(W17:W18)&gt;0,SUM(W19:W22)=0),AVERAGE(W17:W18),IF(AND(SUM(W17:W19)&gt;0,SUM(W20:W22)=0),AVERAGE(W17:W19),IF(AND(SUM(W17:W20)&gt;0,SUM(W21:W22)=0),AVERAGE(W17:W20),IF(AND(SUM(W17:W21)&gt;0,W22=0),AVERAGE(W17:W21),AVERAGE(W17:W22))))))</f>
        <v>0</v>
      </c>
      <c r="AD17" s="395" t="str">
        <f>IF(AND(AC17&gt;=50,AC17&lt;=99),"MODERADO",IF(AND(AC17=100), "FUERTE",IF(AND(AC17&lt;50), "DEBIL")))</f>
        <v>DEBIL</v>
      </c>
      <c r="AE17" s="401"/>
      <c r="AF17" s="401"/>
      <c r="AG17" s="390" t="str">
        <f>IFERROR(_xlfn.IFS(AND(AD17="MODERADO",AE17="Directamente"),1,AND(AD17="FUERTE",AE17="Directamente"),2),"0")</f>
        <v>0</v>
      </c>
      <c r="AH17" s="390" t="str">
        <f>IFERROR(_xlfn.IFS(AND(AD17="MODERADO",AF17="Directamente"),1,AND(AD17="FUERTE",AF17="Directamente"),2,AND(AD17="FUERTE",AF17="Indirectamente"),1),"0")</f>
        <v>0</v>
      </c>
      <c r="AI17" s="389"/>
      <c r="AJ17" s="389"/>
      <c r="AK17" s="400">
        <f>+(AI17*AJ17)*4</f>
        <v>0</v>
      </c>
      <c r="AL17" s="396" t="b">
        <f>IF(OR(AND(AI17=3,AJ17=4),AND(AI17=2,AJ17=5),AND(AI17=2,AJ17=5),AND(AK17=20),AND(AK17&gt;=52,AK17&lt;=100)),"ZONA RIESGO EXTREMA",IF(OR(AND(AI17=5,AJ17=2),AND(AI17=4,AJ17=3),AND(AI17=1,AJ17=4),AND(AK17=16),AND(AK17&gt;=28,AK17&lt;=48)),"ZONA RIESGO ALTA",IF(OR(AND(AI17=1,AJ17=3),AND(AI17=4,AJ17=1),AND(AK17=24)),"ZONA RIESGO MODERADA",IF(AND(AK17&gt;=4,AK17&lt;=16),"ZONA RIESGO BAJA"))))</f>
        <v>0</v>
      </c>
      <c r="AM17" s="402"/>
      <c r="AN17" s="136"/>
      <c r="AO17" s="137"/>
      <c r="AP17" s="101"/>
      <c r="AQ17" s="101"/>
      <c r="AR17" s="136"/>
      <c r="AS17" s="101"/>
      <c r="AT17" s="136"/>
      <c r="AU17" s="101"/>
      <c r="AV17" s="136"/>
      <c r="AW17" s="101"/>
      <c r="AX17" s="136"/>
      <c r="AY17" s="137"/>
      <c r="AZ17" s="136"/>
      <c r="BA17" s="136"/>
      <c r="BB17" s="137"/>
      <c r="BC17" s="101"/>
      <c r="BD17" s="101"/>
      <c r="BE17" s="136"/>
      <c r="BF17" s="136"/>
      <c r="BG17" s="137"/>
      <c r="BH17" s="101"/>
      <c r="BI17" s="101"/>
      <c r="BJ17" s="136"/>
      <c r="BK17" s="136"/>
      <c r="BL17" s="137"/>
      <c r="BM17" s="101"/>
      <c r="BN17" s="101"/>
      <c r="BO17" s="136"/>
      <c r="BP17" s="136"/>
      <c r="BQ17" s="137"/>
      <c r="BR17" s="101"/>
      <c r="BS17" s="101"/>
      <c r="BT17" s="101"/>
      <c r="BU17" s="136"/>
      <c r="BV17" s="136"/>
      <c r="BW17" s="136"/>
      <c r="BX17" s="101"/>
      <c r="BY17" s="136"/>
      <c r="BZ17" s="136"/>
      <c r="CA17" s="101"/>
      <c r="CB17" s="136"/>
      <c r="CC17" s="137"/>
      <c r="CD17" s="136"/>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row>
    <row r="18" spans="1:108" ht="21" customHeight="1" thickTop="1" thickBot="1" x14ac:dyDescent="0.35">
      <c r="A18" s="344"/>
      <c r="B18" s="325"/>
      <c r="C18" s="325"/>
      <c r="D18" s="325"/>
      <c r="E18" s="365"/>
      <c r="F18" s="325"/>
      <c r="G18" s="325"/>
      <c r="H18" s="325"/>
      <c r="I18" s="325"/>
      <c r="J18" s="344"/>
      <c r="K18" s="344"/>
      <c r="L18" s="400"/>
      <c r="M18" s="397"/>
      <c r="N18" s="137">
        <v>2</v>
      </c>
      <c r="O18" s="97"/>
      <c r="P18" s="103"/>
      <c r="Q18" s="103"/>
      <c r="R18" s="103"/>
      <c r="S18" s="103"/>
      <c r="T18" s="103"/>
      <c r="U18" s="103"/>
      <c r="V18" s="103"/>
      <c r="W18" s="106">
        <f t="shared" si="1"/>
        <v>0</v>
      </c>
      <c r="X18" s="107" t="str">
        <f t="shared" si="0"/>
        <v>DEBIL</v>
      </c>
      <c r="Y18" s="105"/>
      <c r="Z18" s="108" t="str">
        <f t="shared" si="2"/>
        <v/>
      </c>
      <c r="AA18" s="106" t="str">
        <f t="shared" si="3"/>
        <v>SI</v>
      </c>
      <c r="AB18" s="103"/>
      <c r="AC18" s="395"/>
      <c r="AD18" s="395"/>
      <c r="AE18" s="401"/>
      <c r="AF18" s="401"/>
      <c r="AG18" s="390"/>
      <c r="AH18" s="390"/>
      <c r="AI18" s="389"/>
      <c r="AJ18" s="389"/>
      <c r="AK18" s="400"/>
      <c r="AL18" s="397"/>
      <c r="AM18" s="403"/>
      <c r="AN18" s="136"/>
      <c r="AO18" s="137"/>
      <c r="AP18" s="101"/>
      <c r="AQ18" s="101"/>
      <c r="AR18" s="136"/>
      <c r="AS18" s="101"/>
      <c r="AT18" s="136"/>
      <c r="AU18" s="101"/>
      <c r="AV18" s="136"/>
      <c r="AW18" s="101"/>
      <c r="AX18" s="136"/>
      <c r="AY18" s="137"/>
      <c r="AZ18" s="136"/>
      <c r="BA18" s="136"/>
      <c r="BB18" s="137"/>
      <c r="BC18" s="101"/>
      <c r="BD18" s="101"/>
      <c r="BE18" s="136"/>
      <c r="BF18" s="136"/>
      <c r="BG18" s="137"/>
      <c r="BH18" s="101"/>
      <c r="BI18" s="101"/>
      <c r="BJ18" s="136"/>
      <c r="BK18" s="136"/>
      <c r="BL18" s="137"/>
      <c r="BM18" s="101"/>
      <c r="BN18" s="101"/>
      <c r="BO18" s="136"/>
      <c r="BP18" s="136"/>
      <c r="BQ18" s="137"/>
      <c r="BR18" s="101"/>
      <c r="BS18" s="101"/>
      <c r="BT18" s="101"/>
      <c r="BU18" s="136"/>
      <c r="BV18" s="136"/>
      <c r="BW18" s="136"/>
      <c r="BX18" s="101"/>
      <c r="BY18" s="136"/>
      <c r="BZ18" s="136"/>
      <c r="CA18" s="101"/>
      <c r="CB18" s="136"/>
      <c r="CC18" s="137"/>
      <c r="CD18" s="136"/>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row>
    <row r="19" spans="1:108" ht="21" customHeight="1" thickTop="1" thickBot="1" x14ac:dyDescent="0.35">
      <c r="A19" s="344"/>
      <c r="B19" s="325"/>
      <c r="C19" s="325"/>
      <c r="D19" s="325"/>
      <c r="E19" s="365"/>
      <c r="F19" s="325"/>
      <c r="G19" s="325"/>
      <c r="H19" s="325"/>
      <c r="I19" s="325"/>
      <c r="J19" s="344"/>
      <c r="K19" s="344"/>
      <c r="L19" s="400"/>
      <c r="M19" s="397"/>
      <c r="N19" s="137">
        <v>3</v>
      </c>
      <c r="O19" s="102"/>
      <c r="P19" s="103"/>
      <c r="Q19" s="103"/>
      <c r="R19" s="103"/>
      <c r="S19" s="103"/>
      <c r="T19" s="103"/>
      <c r="U19" s="103"/>
      <c r="V19" s="103"/>
      <c r="W19" s="106">
        <f t="shared" si="1"/>
        <v>0</v>
      </c>
      <c r="X19" s="107" t="str">
        <f t="shared" si="0"/>
        <v>DEBIL</v>
      </c>
      <c r="Y19" s="105"/>
      <c r="Z19" s="108" t="str">
        <f t="shared" si="2"/>
        <v/>
      </c>
      <c r="AA19" s="106" t="str">
        <f t="shared" si="3"/>
        <v>SI</v>
      </c>
      <c r="AB19" s="103"/>
      <c r="AC19" s="395"/>
      <c r="AD19" s="395"/>
      <c r="AE19" s="401"/>
      <c r="AF19" s="401"/>
      <c r="AG19" s="390"/>
      <c r="AH19" s="390"/>
      <c r="AI19" s="389"/>
      <c r="AJ19" s="389"/>
      <c r="AK19" s="400"/>
      <c r="AL19" s="397"/>
      <c r="AM19" s="403"/>
      <c r="AN19" s="136"/>
      <c r="AO19" s="137"/>
      <c r="AP19" s="101"/>
      <c r="AQ19" s="101"/>
      <c r="AR19" s="136"/>
      <c r="AS19" s="101"/>
      <c r="AT19" s="136"/>
      <c r="AU19" s="101"/>
      <c r="AV19" s="136"/>
      <c r="AW19" s="101"/>
      <c r="AX19" s="136"/>
      <c r="AY19" s="137"/>
      <c r="AZ19" s="136"/>
      <c r="BA19" s="136"/>
      <c r="BB19" s="137"/>
      <c r="BC19" s="101"/>
      <c r="BD19" s="101"/>
      <c r="BE19" s="136"/>
      <c r="BF19" s="136"/>
      <c r="BG19" s="137"/>
      <c r="BH19" s="101"/>
      <c r="BI19" s="101"/>
      <c r="BJ19" s="136"/>
      <c r="BK19" s="136"/>
      <c r="BL19" s="137"/>
      <c r="BM19" s="101"/>
      <c r="BN19" s="101"/>
      <c r="BO19" s="136"/>
      <c r="BP19" s="136"/>
      <c r="BQ19" s="137"/>
      <c r="BR19" s="101"/>
      <c r="BS19" s="101"/>
      <c r="BT19" s="101"/>
      <c r="BU19" s="136"/>
      <c r="BV19" s="136"/>
      <c r="BW19" s="136"/>
      <c r="BX19" s="101"/>
      <c r="BY19" s="136"/>
      <c r="BZ19" s="136"/>
      <c r="CA19" s="101"/>
      <c r="CB19" s="136"/>
      <c r="CC19" s="137"/>
      <c r="CD19" s="136"/>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row>
    <row r="20" spans="1:108" ht="21" customHeight="1" thickTop="1" thickBot="1" x14ac:dyDescent="0.35">
      <c r="A20" s="344"/>
      <c r="B20" s="325"/>
      <c r="C20" s="325"/>
      <c r="D20" s="325"/>
      <c r="E20" s="365"/>
      <c r="F20" s="325"/>
      <c r="G20" s="325"/>
      <c r="H20" s="325"/>
      <c r="I20" s="325"/>
      <c r="J20" s="344"/>
      <c r="K20" s="344"/>
      <c r="L20" s="400"/>
      <c r="M20" s="397"/>
      <c r="N20" s="137">
        <v>4</v>
      </c>
      <c r="O20" s="97"/>
      <c r="P20" s="103"/>
      <c r="Q20" s="103"/>
      <c r="R20" s="103"/>
      <c r="S20" s="103"/>
      <c r="T20" s="103"/>
      <c r="U20" s="103"/>
      <c r="V20" s="103"/>
      <c r="W20" s="106">
        <f t="shared" si="1"/>
        <v>0</v>
      </c>
      <c r="X20" s="107" t="str">
        <f t="shared" si="0"/>
        <v>DEBIL</v>
      </c>
      <c r="Y20" s="105"/>
      <c r="Z20" s="108" t="str">
        <f t="shared" si="2"/>
        <v/>
      </c>
      <c r="AA20" s="106" t="str">
        <f t="shared" si="3"/>
        <v>SI</v>
      </c>
      <c r="AB20" s="103"/>
      <c r="AC20" s="395"/>
      <c r="AD20" s="395"/>
      <c r="AE20" s="401"/>
      <c r="AF20" s="401"/>
      <c r="AG20" s="390"/>
      <c r="AH20" s="390"/>
      <c r="AI20" s="389"/>
      <c r="AJ20" s="389"/>
      <c r="AK20" s="400"/>
      <c r="AL20" s="397"/>
      <c r="AM20" s="403"/>
      <c r="AN20" s="136"/>
      <c r="AO20" s="137"/>
      <c r="AP20" s="101"/>
      <c r="AQ20" s="101"/>
      <c r="AR20" s="136"/>
      <c r="AS20" s="101"/>
      <c r="AT20" s="136"/>
      <c r="AU20" s="101"/>
      <c r="AV20" s="136"/>
      <c r="AW20" s="101"/>
      <c r="AX20" s="136"/>
      <c r="AY20" s="137"/>
      <c r="AZ20" s="136"/>
      <c r="BA20" s="136"/>
      <c r="BB20" s="137"/>
      <c r="BC20" s="101"/>
      <c r="BD20" s="101"/>
      <c r="BE20" s="136"/>
      <c r="BF20" s="136"/>
      <c r="BG20" s="137"/>
      <c r="BH20" s="101"/>
      <c r="BI20" s="101"/>
      <c r="BJ20" s="136"/>
      <c r="BK20" s="136"/>
      <c r="BL20" s="137"/>
      <c r="BM20" s="101"/>
      <c r="BN20" s="101"/>
      <c r="BO20" s="136"/>
      <c r="BP20" s="136"/>
      <c r="BQ20" s="137"/>
      <c r="BR20" s="101"/>
      <c r="BS20" s="101"/>
      <c r="BT20" s="101"/>
      <c r="BU20" s="136"/>
      <c r="BV20" s="136"/>
      <c r="BW20" s="136"/>
      <c r="BX20" s="101"/>
      <c r="BY20" s="136"/>
      <c r="BZ20" s="136"/>
      <c r="CA20" s="101"/>
      <c r="CB20" s="136"/>
      <c r="CC20" s="137"/>
      <c r="CD20" s="136"/>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row>
    <row r="21" spans="1:108" ht="21" customHeight="1" thickTop="1" thickBot="1" x14ac:dyDescent="0.35">
      <c r="A21" s="344"/>
      <c r="B21" s="325"/>
      <c r="C21" s="325"/>
      <c r="D21" s="325"/>
      <c r="E21" s="365"/>
      <c r="F21" s="325"/>
      <c r="G21" s="325"/>
      <c r="H21" s="325"/>
      <c r="I21" s="325"/>
      <c r="J21" s="344"/>
      <c r="K21" s="344"/>
      <c r="L21" s="400"/>
      <c r="M21" s="397"/>
      <c r="N21" s="137">
        <v>5</v>
      </c>
      <c r="O21" s="97"/>
      <c r="P21" s="103"/>
      <c r="Q21" s="103"/>
      <c r="R21" s="103"/>
      <c r="S21" s="103"/>
      <c r="T21" s="103"/>
      <c r="U21" s="103"/>
      <c r="V21" s="103"/>
      <c r="W21" s="106">
        <f t="shared" si="1"/>
        <v>0</v>
      </c>
      <c r="X21" s="107" t="str">
        <f t="shared" si="0"/>
        <v>DEBIL</v>
      </c>
      <c r="Y21" s="105"/>
      <c r="Z21" s="108" t="str">
        <f t="shared" si="2"/>
        <v/>
      </c>
      <c r="AA21" s="106" t="str">
        <f t="shared" si="3"/>
        <v>SI</v>
      </c>
      <c r="AB21" s="103"/>
      <c r="AC21" s="395"/>
      <c r="AD21" s="395"/>
      <c r="AE21" s="401"/>
      <c r="AF21" s="401"/>
      <c r="AG21" s="390"/>
      <c r="AH21" s="390"/>
      <c r="AI21" s="389"/>
      <c r="AJ21" s="389"/>
      <c r="AK21" s="400"/>
      <c r="AL21" s="397"/>
      <c r="AM21" s="403"/>
      <c r="AN21" s="136"/>
      <c r="AO21" s="137"/>
      <c r="AP21" s="101"/>
      <c r="AQ21" s="101"/>
      <c r="AR21" s="136"/>
      <c r="AS21" s="101"/>
      <c r="AT21" s="136"/>
      <c r="AU21" s="101"/>
      <c r="AV21" s="136"/>
      <c r="AW21" s="101"/>
      <c r="AX21" s="136"/>
      <c r="AY21" s="137"/>
      <c r="AZ21" s="136"/>
      <c r="BA21" s="136"/>
      <c r="BB21" s="137"/>
      <c r="BC21" s="101"/>
      <c r="BD21" s="101"/>
      <c r="BE21" s="136"/>
      <c r="BF21" s="136"/>
      <c r="BG21" s="137"/>
      <c r="BH21" s="101"/>
      <c r="BI21" s="101"/>
      <c r="BJ21" s="136"/>
      <c r="BK21" s="136"/>
      <c r="BL21" s="137"/>
      <c r="BM21" s="101"/>
      <c r="BN21" s="101"/>
      <c r="BO21" s="136"/>
      <c r="BP21" s="136"/>
      <c r="BQ21" s="137"/>
      <c r="BR21" s="101"/>
      <c r="BS21" s="101"/>
      <c r="BT21" s="101"/>
      <c r="BU21" s="136"/>
      <c r="BV21" s="136"/>
      <c r="BW21" s="136"/>
      <c r="BX21" s="101"/>
      <c r="BY21" s="136"/>
      <c r="BZ21" s="136"/>
      <c r="CA21" s="101"/>
      <c r="CB21" s="136"/>
      <c r="CC21" s="137"/>
      <c r="CD21" s="136"/>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row>
    <row r="22" spans="1:108" ht="21" customHeight="1" thickTop="1" thickBot="1" x14ac:dyDescent="0.35">
      <c r="A22" s="344"/>
      <c r="B22" s="325"/>
      <c r="C22" s="325"/>
      <c r="D22" s="325"/>
      <c r="E22" s="365"/>
      <c r="F22" s="325"/>
      <c r="G22" s="325"/>
      <c r="H22" s="325"/>
      <c r="I22" s="325"/>
      <c r="J22" s="344"/>
      <c r="K22" s="344"/>
      <c r="L22" s="400"/>
      <c r="M22" s="398"/>
      <c r="N22" s="137">
        <v>6</v>
      </c>
      <c r="O22" s="97"/>
      <c r="P22" s="103"/>
      <c r="Q22" s="103"/>
      <c r="R22" s="103"/>
      <c r="S22" s="103"/>
      <c r="T22" s="103"/>
      <c r="U22" s="103"/>
      <c r="V22" s="103"/>
      <c r="W22" s="106">
        <f t="shared" si="1"/>
        <v>0</v>
      </c>
      <c r="X22" s="107" t="str">
        <f t="shared" si="0"/>
        <v>DEBIL</v>
      </c>
      <c r="Y22" s="105"/>
      <c r="Z22" s="108" t="str">
        <f t="shared" si="2"/>
        <v/>
      </c>
      <c r="AA22" s="106" t="str">
        <f t="shared" si="3"/>
        <v>SI</v>
      </c>
      <c r="AB22" s="103"/>
      <c r="AC22" s="395"/>
      <c r="AD22" s="395"/>
      <c r="AE22" s="401"/>
      <c r="AF22" s="401"/>
      <c r="AG22" s="390"/>
      <c r="AH22" s="390"/>
      <c r="AI22" s="389"/>
      <c r="AJ22" s="389"/>
      <c r="AK22" s="400"/>
      <c r="AL22" s="398"/>
      <c r="AM22" s="404"/>
      <c r="AN22" s="136"/>
      <c r="AO22" s="137"/>
      <c r="AP22" s="101"/>
      <c r="AQ22" s="101"/>
      <c r="AR22" s="136"/>
      <c r="AS22" s="101"/>
      <c r="AT22" s="136"/>
      <c r="AU22" s="101"/>
      <c r="AV22" s="136"/>
      <c r="AW22" s="101"/>
      <c r="AX22" s="136"/>
      <c r="AY22" s="137"/>
      <c r="AZ22" s="136"/>
      <c r="BA22" s="136"/>
      <c r="BB22" s="137"/>
      <c r="BC22" s="101"/>
      <c r="BD22" s="101"/>
      <c r="BE22" s="136"/>
      <c r="BF22" s="136"/>
      <c r="BG22" s="137"/>
      <c r="BH22" s="101"/>
      <c r="BI22" s="101"/>
      <c r="BJ22" s="136"/>
      <c r="BK22" s="136"/>
      <c r="BL22" s="137"/>
      <c r="BM22" s="101"/>
      <c r="BN22" s="101"/>
      <c r="BO22" s="136"/>
      <c r="BP22" s="136"/>
      <c r="BQ22" s="137"/>
      <c r="BR22" s="101"/>
      <c r="BS22" s="101"/>
      <c r="BT22" s="101"/>
      <c r="BU22" s="136"/>
      <c r="BV22" s="136"/>
      <c r="BW22" s="136"/>
      <c r="BX22" s="101"/>
      <c r="BY22" s="136"/>
      <c r="BZ22" s="136"/>
      <c r="CA22" s="101"/>
      <c r="CB22" s="136"/>
      <c r="CC22" s="137"/>
      <c r="CD22" s="136"/>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row>
    <row r="23" spans="1:108" ht="21" customHeight="1" thickTop="1" thickBot="1" x14ac:dyDescent="0.35">
      <c r="A23" s="344">
        <v>4</v>
      </c>
      <c r="B23" s="325"/>
      <c r="C23" s="325"/>
      <c r="D23" s="325"/>
      <c r="E23" s="365"/>
      <c r="F23" s="325"/>
      <c r="G23" s="325"/>
      <c r="H23" s="325"/>
      <c r="I23" s="325"/>
      <c r="J23" s="344"/>
      <c r="K23" s="344"/>
      <c r="L23" s="400">
        <f>+(J23*K23)*4</f>
        <v>0</v>
      </c>
      <c r="M23" s="396" t="b">
        <f>IF(OR(AND(J23=3,K23=4),AND(J23=2,K23=5),AND(J23=2,K23=5),AND(L23=20),AND(L23&gt;=52,L23&lt;=100)),"ZONA RIESGO EXTREMA",IF(OR(AND(J23=5,K23=2),AND(J23=4,K23=3),AND(J23=1,K23=4),AND(L23=16),AND(L23&gt;=28,L23&lt;=48)),"ZONA RIESGO ALTA",IF(OR(AND(J23=1,K23=3),AND(J23=4,K23=1),AND(L23=24)),"ZONA RIESGO MODERADA",IF(AND(L23&gt;=4,L23&lt;=16),"ZONA RIESGO BAJA"))))</f>
        <v>0</v>
      </c>
      <c r="N23" s="137">
        <v>1</v>
      </c>
      <c r="O23" s="97"/>
      <c r="P23" s="103"/>
      <c r="Q23" s="103"/>
      <c r="R23" s="103"/>
      <c r="S23" s="103"/>
      <c r="T23" s="103"/>
      <c r="U23" s="103"/>
      <c r="V23" s="103"/>
      <c r="W23" s="106">
        <f t="shared" si="1"/>
        <v>0</v>
      </c>
      <c r="X23" s="107" t="str">
        <f t="shared" si="0"/>
        <v>DEBIL</v>
      </c>
      <c r="Y23" s="105"/>
      <c r="Z23" s="108" t="str">
        <f t="shared" si="2"/>
        <v/>
      </c>
      <c r="AA23" s="106" t="str">
        <f t="shared" si="3"/>
        <v>SI</v>
      </c>
      <c r="AB23" s="103"/>
      <c r="AC23" s="395">
        <f>IF(AND(W23&gt;0,SUM(W24:W28)=0),W23,IF(AND(SUM(W23:W24)&gt;0,SUM(W25:W28)=0),AVERAGE(W23:W24),IF(AND(SUM(W23:W25)&gt;0,SUM(W26:W28)=0),AVERAGE(W23:W25),IF(AND(SUM(W23:W26)&gt;0,SUM(W27:W28)=0),AVERAGE(W23:W26),IF(AND(SUM(W23:W27)&gt;0,W28=0),AVERAGE(W23:W27),AVERAGE(W23:W28))))))</f>
        <v>0</v>
      </c>
      <c r="AD23" s="395" t="str">
        <f>IF(AND(AC23&gt;=50,AC23&lt;=99),"MODERADO",IF(AND(AC23=100), "FUERTE",IF(AND(AC23&lt;50), "DEBIL")))</f>
        <v>DEBIL</v>
      </c>
      <c r="AE23" s="401"/>
      <c r="AF23" s="401"/>
      <c r="AG23" s="390" t="str">
        <f>IFERROR(_xlfn.IFS(AND(AD23="MODERADO",AE23="Directamente"),1,AND(AD23="FUERTE",AE23="Directamente"),2),"0")</f>
        <v>0</v>
      </c>
      <c r="AH23" s="390" t="str">
        <f>IFERROR(_xlfn.IFS(AND(AD23="MODERADO",AF23="Directamente"),1,AND(AD23="FUERTE",AF23="Directamente"),2,AND(AD23="FUERTE",AF23="Indirectamente"),1),"0")</f>
        <v>0</v>
      </c>
      <c r="AI23" s="389"/>
      <c r="AJ23" s="389"/>
      <c r="AK23" s="400">
        <f>+(AI23*AJ23)*4</f>
        <v>0</v>
      </c>
      <c r="AL23" s="396" t="b">
        <f>IF(OR(AND(AI23=3,AJ23=4),AND(AI23=2,AJ23=5),AND(AI23=2,AJ23=5),AND(AK23=20),AND(AK23&gt;=52,AK23&lt;=100)),"ZONA RIESGO EXTREMA",IF(OR(AND(AI23=5,AJ23=2),AND(AI23=4,AJ23=3),AND(AI23=1,AJ23=4),AND(AK23=16),AND(AK23&gt;=28,AK23&lt;=48)),"ZONA RIESGO ALTA",IF(OR(AND(AI23=1,AJ23=3),AND(AI23=4,AJ23=1),AND(AK23=24)),"ZONA RIESGO MODERADA",IF(AND(AK23&gt;=4,AK23&lt;=16),"ZONA RIESGO BAJA"))))</f>
        <v>0</v>
      </c>
      <c r="AM23" s="402"/>
      <c r="AN23" s="136"/>
      <c r="AO23" s="137"/>
      <c r="AP23" s="101"/>
      <c r="AQ23" s="101"/>
      <c r="AR23" s="136"/>
      <c r="AS23" s="101"/>
      <c r="AT23" s="136"/>
      <c r="AU23" s="101"/>
      <c r="AV23" s="136"/>
      <c r="AW23" s="101"/>
      <c r="AX23" s="136"/>
      <c r="AY23" s="137"/>
      <c r="AZ23" s="136"/>
      <c r="BA23" s="136"/>
      <c r="BB23" s="137"/>
      <c r="BC23" s="101"/>
      <c r="BD23" s="101"/>
      <c r="BE23" s="136"/>
      <c r="BF23" s="136"/>
      <c r="BG23" s="137"/>
      <c r="BH23" s="101"/>
      <c r="BI23" s="101"/>
      <c r="BJ23" s="136"/>
      <c r="BK23" s="136"/>
      <c r="BL23" s="137"/>
      <c r="BM23" s="101"/>
      <c r="BN23" s="101"/>
      <c r="BO23" s="136"/>
      <c r="BP23" s="136"/>
      <c r="BQ23" s="137"/>
      <c r="BR23" s="101"/>
      <c r="BS23" s="101"/>
      <c r="BT23" s="101"/>
      <c r="BU23" s="136"/>
      <c r="BV23" s="136"/>
      <c r="BW23" s="136"/>
      <c r="BX23" s="101"/>
      <c r="BY23" s="136"/>
      <c r="BZ23" s="136"/>
      <c r="CA23" s="101"/>
      <c r="CB23" s="136"/>
      <c r="CC23" s="137"/>
      <c r="CD23" s="136"/>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row>
    <row r="24" spans="1:108" ht="21" customHeight="1" thickTop="1" thickBot="1" x14ac:dyDescent="0.35">
      <c r="A24" s="344"/>
      <c r="B24" s="325"/>
      <c r="C24" s="325"/>
      <c r="D24" s="325"/>
      <c r="E24" s="365"/>
      <c r="F24" s="325"/>
      <c r="G24" s="325"/>
      <c r="H24" s="325"/>
      <c r="I24" s="325"/>
      <c r="J24" s="344"/>
      <c r="K24" s="344"/>
      <c r="L24" s="400"/>
      <c r="M24" s="397"/>
      <c r="N24" s="137">
        <v>2</v>
      </c>
      <c r="O24" s="97"/>
      <c r="P24" s="103"/>
      <c r="Q24" s="103"/>
      <c r="R24" s="103"/>
      <c r="S24" s="103"/>
      <c r="T24" s="103"/>
      <c r="U24" s="103"/>
      <c r="V24" s="103"/>
      <c r="W24" s="106">
        <f t="shared" si="1"/>
        <v>0</v>
      </c>
      <c r="X24" s="107" t="str">
        <f t="shared" si="0"/>
        <v>DEBIL</v>
      </c>
      <c r="Y24" s="105"/>
      <c r="Z24" s="108" t="str">
        <f t="shared" si="2"/>
        <v/>
      </c>
      <c r="AA24" s="106" t="str">
        <f t="shared" si="3"/>
        <v>SI</v>
      </c>
      <c r="AB24" s="103"/>
      <c r="AC24" s="395"/>
      <c r="AD24" s="395"/>
      <c r="AE24" s="401"/>
      <c r="AF24" s="401"/>
      <c r="AG24" s="390"/>
      <c r="AH24" s="390"/>
      <c r="AI24" s="389"/>
      <c r="AJ24" s="389"/>
      <c r="AK24" s="400"/>
      <c r="AL24" s="397"/>
      <c r="AM24" s="403"/>
      <c r="AN24" s="136"/>
      <c r="AO24" s="137"/>
      <c r="AP24" s="101"/>
      <c r="AQ24" s="101"/>
      <c r="AR24" s="136"/>
      <c r="AS24" s="101"/>
      <c r="AT24" s="136"/>
      <c r="AU24" s="101"/>
      <c r="AV24" s="136"/>
      <c r="AW24" s="101"/>
      <c r="AX24" s="136"/>
      <c r="AY24" s="137"/>
      <c r="AZ24" s="136"/>
      <c r="BA24" s="136"/>
      <c r="BB24" s="137"/>
      <c r="BC24" s="101"/>
      <c r="BD24" s="101"/>
      <c r="BE24" s="136"/>
      <c r="BF24" s="136"/>
      <c r="BG24" s="137"/>
      <c r="BH24" s="101"/>
      <c r="BI24" s="101"/>
      <c r="BJ24" s="136"/>
      <c r="BK24" s="136"/>
      <c r="BL24" s="137"/>
      <c r="BM24" s="101"/>
      <c r="BN24" s="101"/>
      <c r="BO24" s="136"/>
      <c r="BP24" s="136"/>
      <c r="BQ24" s="137"/>
      <c r="BR24" s="101"/>
      <c r="BS24" s="101"/>
      <c r="BT24" s="101"/>
      <c r="BU24" s="136"/>
      <c r="BV24" s="136"/>
      <c r="BW24" s="136"/>
      <c r="BX24" s="101"/>
      <c r="BY24" s="136"/>
      <c r="BZ24" s="136"/>
      <c r="CA24" s="101"/>
      <c r="CB24" s="136"/>
      <c r="CC24" s="137"/>
      <c r="CD24" s="136"/>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row>
    <row r="25" spans="1:108" ht="21" customHeight="1" thickTop="1" thickBot="1" x14ac:dyDescent="0.35">
      <c r="A25" s="344"/>
      <c r="B25" s="325"/>
      <c r="C25" s="325"/>
      <c r="D25" s="325"/>
      <c r="E25" s="365"/>
      <c r="F25" s="325"/>
      <c r="G25" s="325"/>
      <c r="H25" s="325"/>
      <c r="I25" s="325"/>
      <c r="J25" s="344"/>
      <c r="K25" s="344"/>
      <c r="L25" s="400"/>
      <c r="M25" s="397"/>
      <c r="N25" s="137">
        <v>3</v>
      </c>
      <c r="O25" s="102"/>
      <c r="P25" s="103"/>
      <c r="Q25" s="103"/>
      <c r="R25" s="103"/>
      <c r="S25" s="103"/>
      <c r="T25" s="103"/>
      <c r="U25" s="103"/>
      <c r="V25" s="103"/>
      <c r="W25" s="106">
        <f t="shared" si="1"/>
        <v>0</v>
      </c>
      <c r="X25" s="107" t="str">
        <f t="shared" si="0"/>
        <v>DEBIL</v>
      </c>
      <c r="Y25" s="105"/>
      <c r="Z25" s="108" t="str">
        <f t="shared" si="2"/>
        <v/>
      </c>
      <c r="AA25" s="106" t="str">
        <f t="shared" si="3"/>
        <v>SI</v>
      </c>
      <c r="AB25" s="103"/>
      <c r="AC25" s="395"/>
      <c r="AD25" s="395"/>
      <c r="AE25" s="401"/>
      <c r="AF25" s="401"/>
      <c r="AG25" s="390"/>
      <c r="AH25" s="390"/>
      <c r="AI25" s="389"/>
      <c r="AJ25" s="389"/>
      <c r="AK25" s="400"/>
      <c r="AL25" s="397"/>
      <c r="AM25" s="403"/>
      <c r="AN25" s="136"/>
      <c r="AO25" s="137"/>
      <c r="AP25" s="101"/>
      <c r="AQ25" s="101"/>
      <c r="AR25" s="136"/>
      <c r="AS25" s="101"/>
      <c r="AT25" s="136"/>
      <c r="AU25" s="101"/>
      <c r="AV25" s="136"/>
      <c r="AW25" s="101"/>
      <c r="AX25" s="136"/>
      <c r="AY25" s="137"/>
      <c r="AZ25" s="136"/>
      <c r="BA25" s="136"/>
      <c r="BB25" s="137"/>
      <c r="BC25" s="101"/>
      <c r="BD25" s="101"/>
      <c r="BE25" s="136"/>
      <c r="BF25" s="136"/>
      <c r="BG25" s="137"/>
      <c r="BH25" s="101"/>
      <c r="BI25" s="101"/>
      <c r="BJ25" s="136"/>
      <c r="BK25" s="136"/>
      <c r="BL25" s="137"/>
      <c r="BM25" s="101"/>
      <c r="BN25" s="101"/>
      <c r="BO25" s="136"/>
      <c r="BP25" s="136"/>
      <c r="BQ25" s="137"/>
      <c r="BR25" s="101"/>
      <c r="BS25" s="101"/>
      <c r="BT25" s="101"/>
      <c r="BU25" s="136"/>
      <c r="BV25" s="136"/>
      <c r="BW25" s="136"/>
      <c r="BX25" s="101"/>
      <c r="BY25" s="136"/>
      <c r="BZ25" s="136"/>
      <c r="CA25" s="101"/>
      <c r="CB25" s="136"/>
      <c r="CC25" s="137"/>
      <c r="CD25" s="136"/>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row>
    <row r="26" spans="1:108" ht="21" customHeight="1" thickTop="1" thickBot="1" x14ac:dyDescent="0.35">
      <c r="A26" s="344"/>
      <c r="B26" s="325"/>
      <c r="C26" s="325"/>
      <c r="D26" s="325"/>
      <c r="E26" s="365"/>
      <c r="F26" s="325"/>
      <c r="G26" s="325"/>
      <c r="H26" s="325"/>
      <c r="I26" s="325"/>
      <c r="J26" s="344"/>
      <c r="K26" s="344"/>
      <c r="L26" s="400"/>
      <c r="M26" s="397"/>
      <c r="N26" s="137">
        <v>4</v>
      </c>
      <c r="O26" s="97"/>
      <c r="P26" s="103"/>
      <c r="Q26" s="103"/>
      <c r="R26" s="103"/>
      <c r="S26" s="103"/>
      <c r="T26" s="103"/>
      <c r="U26" s="103"/>
      <c r="V26" s="103"/>
      <c r="W26" s="106">
        <f t="shared" si="1"/>
        <v>0</v>
      </c>
      <c r="X26" s="107" t="str">
        <f t="shared" si="0"/>
        <v>DEBIL</v>
      </c>
      <c r="Y26" s="105"/>
      <c r="Z26" s="108" t="str">
        <f t="shared" si="2"/>
        <v/>
      </c>
      <c r="AA26" s="106" t="str">
        <f t="shared" si="3"/>
        <v>SI</v>
      </c>
      <c r="AB26" s="103"/>
      <c r="AC26" s="395"/>
      <c r="AD26" s="395"/>
      <c r="AE26" s="401"/>
      <c r="AF26" s="401"/>
      <c r="AG26" s="390"/>
      <c r="AH26" s="390"/>
      <c r="AI26" s="389"/>
      <c r="AJ26" s="389"/>
      <c r="AK26" s="400"/>
      <c r="AL26" s="397"/>
      <c r="AM26" s="403"/>
      <c r="AN26" s="136"/>
      <c r="AO26" s="137"/>
      <c r="AP26" s="101"/>
      <c r="AQ26" s="101"/>
      <c r="AR26" s="136"/>
      <c r="AS26" s="101"/>
      <c r="AT26" s="136"/>
      <c r="AU26" s="101"/>
      <c r="AV26" s="136"/>
      <c r="AW26" s="101"/>
      <c r="AX26" s="136"/>
      <c r="AY26" s="137"/>
      <c r="AZ26" s="136"/>
      <c r="BA26" s="136"/>
      <c r="BB26" s="137"/>
      <c r="BC26" s="101"/>
      <c r="BD26" s="101"/>
      <c r="BE26" s="136"/>
      <c r="BF26" s="136"/>
      <c r="BG26" s="137"/>
      <c r="BH26" s="101"/>
      <c r="BI26" s="101"/>
      <c r="BJ26" s="136"/>
      <c r="BK26" s="136"/>
      <c r="BL26" s="137"/>
      <c r="BM26" s="101"/>
      <c r="BN26" s="101"/>
      <c r="BO26" s="136"/>
      <c r="BP26" s="136"/>
      <c r="BQ26" s="137"/>
      <c r="BR26" s="101"/>
      <c r="BS26" s="101"/>
      <c r="BT26" s="101"/>
      <c r="BU26" s="136"/>
      <c r="BV26" s="136"/>
      <c r="BW26" s="136"/>
      <c r="BX26" s="101"/>
      <c r="BY26" s="136"/>
      <c r="BZ26" s="136"/>
      <c r="CA26" s="101"/>
      <c r="CB26" s="136"/>
      <c r="CC26" s="137"/>
      <c r="CD26" s="136"/>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row>
    <row r="27" spans="1:108" ht="21" customHeight="1" thickTop="1" thickBot="1" x14ac:dyDescent="0.35">
      <c r="A27" s="344"/>
      <c r="B27" s="325"/>
      <c r="C27" s="325"/>
      <c r="D27" s="325"/>
      <c r="E27" s="365"/>
      <c r="F27" s="325"/>
      <c r="G27" s="325"/>
      <c r="H27" s="325"/>
      <c r="I27" s="325"/>
      <c r="J27" s="344"/>
      <c r="K27" s="344"/>
      <c r="L27" s="400"/>
      <c r="M27" s="397"/>
      <c r="N27" s="137">
        <v>5</v>
      </c>
      <c r="O27" s="97"/>
      <c r="P27" s="103"/>
      <c r="Q27" s="103"/>
      <c r="R27" s="103"/>
      <c r="S27" s="103"/>
      <c r="T27" s="103"/>
      <c r="U27" s="103"/>
      <c r="V27" s="103"/>
      <c r="W27" s="106">
        <f t="shared" si="1"/>
        <v>0</v>
      </c>
      <c r="X27" s="107" t="str">
        <f t="shared" si="0"/>
        <v>DEBIL</v>
      </c>
      <c r="Y27" s="105"/>
      <c r="Z27" s="108" t="str">
        <f t="shared" si="2"/>
        <v/>
      </c>
      <c r="AA27" s="106" t="str">
        <f t="shared" si="3"/>
        <v>SI</v>
      </c>
      <c r="AB27" s="103"/>
      <c r="AC27" s="395"/>
      <c r="AD27" s="395"/>
      <c r="AE27" s="401"/>
      <c r="AF27" s="401"/>
      <c r="AG27" s="390"/>
      <c r="AH27" s="390"/>
      <c r="AI27" s="389"/>
      <c r="AJ27" s="389"/>
      <c r="AK27" s="400"/>
      <c r="AL27" s="397"/>
      <c r="AM27" s="403"/>
      <c r="AN27" s="136"/>
      <c r="AO27" s="137"/>
      <c r="AP27" s="101"/>
      <c r="AQ27" s="101"/>
      <c r="AR27" s="136"/>
      <c r="AS27" s="101"/>
      <c r="AT27" s="136"/>
      <c r="AU27" s="101"/>
      <c r="AV27" s="136"/>
      <c r="AW27" s="101"/>
      <c r="AX27" s="136"/>
      <c r="AY27" s="137"/>
      <c r="AZ27" s="136"/>
      <c r="BA27" s="136"/>
      <c r="BB27" s="137"/>
      <c r="BC27" s="101"/>
      <c r="BD27" s="101"/>
      <c r="BE27" s="136"/>
      <c r="BF27" s="136"/>
      <c r="BG27" s="137"/>
      <c r="BH27" s="101"/>
      <c r="BI27" s="101"/>
      <c r="BJ27" s="136"/>
      <c r="BK27" s="136"/>
      <c r="BL27" s="137"/>
      <c r="BM27" s="101"/>
      <c r="BN27" s="101"/>
      <c r="BO27" s="136"/>
      <c r="BP27" s="136"/>
      <c r="BQ27" s="137"/>
      <c r="BR27" s="101"/>
      <c r="BS27" s="101"/>
      <c r="BT27" s="101"/>
      <c r="BU27" s="136"/>
      <c r="BV27" s="136"/>
      <c r="BW27" s="136"/>
      <c r="BX27" s="101"/>
      <c r="BY27" s="136"/>
      <c r="BZ27" s="136"/>
      <c r="CA27" s="101"/>
      <c r="CB27" s="136"/>
      <c r="CC27" s="137"/>
      <c r="CD27" s="136"/>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row>
    <row r="28" spans="1:108" ht="21" customHeight="1" thickTop="1" thickBot="1" x14ac:dyDescent="0.35">
      <c r="A28" s="344"/>
      <c r="B28" s="325"/>
      <c r="C28" s="325"/>
      <c r="D28" s="325"/>
      <c r="E28" s="365"/>
      <c r="F28" s="325"/>
      <c r="G28" s="325"/>
      <c r="H28" s="325"/>
      <c r="I28" s="325"/>
      <c r="J28" s="344"/>
      <c r="K28" s="344"/>
      <c r="L28" s="400"/>
      <c r="M28" s="398"/>
      <c r="N28" s="137">
        <v>6</v>
      </c>
      <c r="O28" s="97"/>
      <c r="P28" s="103"/>
      <c r="Q28" s="103"/>
      <c r="R28" s="103"/>
      <c r="S28" s="103"/>
      <c r="T28" s="103"/>
      <c r="U28" s="103"/>
      <c r="V28" s="103"/>
      <c r="W28" s="106">
        <f t="shared" si="1"/>
        <v>0</v>
      </c>
      <c r="X28" s="107" t="str">
        <f t="shared" si="0"/>
        <v>DEBIL</v>
      </c>
      <c r="Y28" s="105"/>
      <c r="Z28" s="108" t="str">
        <f t="shared" si="2"/>
        <v/>
      </c>
      <c r="AA28" s="106" t="str">
        <f t="shared" si="3"/>
        <v>SI</v>
      </c>
      <c r="AB28" s="103"/>
      <c r="AC28" s="395"/>
      <c r="AD28" s="395"/>
      <c r="AE28" s="401"/>
      <c r="AF28" s="401"/>
      <c r="AG28" s="390"/>
      <c r="AH28" s="390"/>
      <c r="AI28" s="389"/>
      <c r="AJ28" s="389"/>
      <c r="AK28" s="400"/>
      <c r="AL28" s="398"/>
      <c r="AM28" s="404"/>
      <c r="AN28" s="136"/>
      <c r="AO28" s="137"/>
      <c r="AP28" s="101"/>
      <c r="AQ28" s="101"/>
      <c r="AR28" s="136"/>
      <c r="AS28" s="101"/>
      <c r="AT28" s="136"/>
      <c r="AU28" s="101"/>
      <c r="AV28" s="136"/>
      <c r="AW28" s="101"/>
      <c r="AX28" s="136"/>
      <c r="AY28" s="137"/>
      <c r="AZ28" s="136"/>
      <c r="BA28" s="136"/>
      <c r="BB28" s="137"/>
      <c r="BC28" s="101"/>
      <c r="BD28" s="101"/>
      <c r="BE28" s="136"/>
      <c r="BF28" s="136"/>
      <c r="BG28" s="137"/>
      <c r="BH28" s="101"/>
      <c r="BI28" s="101"/>
      <c r="BJ28" s="136"/>
      <c r="BK28" s="136"/>
      <c r="BL28" s="137"/>
      <c r="BM28" s="101"/>
      <c r="BN28" s="101"/>
      <c r="BO28" s="136"/>
      <c r="BP28" s="136"/>
      <c r="BQ28" s="137"/>
      <c r="BR28" s="101"/>
      <c r="BS28" s="101"/>
      <c r="BT28" s="101"/>
      <c r="BU28" s="136"/>
      <c r="BV28" s="136"/>
      <c r="BW28" s="136"/>
      <c r="BX28" s="101"/>
      <c r="BY28" s="136"/>
      <c r="BZ28" s="136"/>
      <c r="CA28" s="101"/>
      <c r="CB28" s="136"/>
      <c r="CC28" s="137"/>
      <c r="CD28" s="136"/>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row>
    <row r="29" spans="1:108" ht="21" customHeight="1" thickTop="1" thickBot="1" x14ac:dyDescent="0.35">
      <c r="A29" s="344">
        <v>5</v>
      </c>
      <c r="B29" s="325"/>
      <c r="C29" s="325"/>
      <c r="D29" s="325"/>
      <c r="E29" s="365"/>
      <c r="F29" s="325"/>
      <c r="G29" s="325"/>
      <c r="H29" s="325"/>
      <c r="I29" s="325"/>
      <c r="J29" s="344"/>
      <c r="K29" s="344"/>
      <c r="L29" s="400">
        <f>+(J29*K29)*4</f>
        <v>0</v>
      </c>
      <c r="M29" s="396" t="b">
        <f>IF(OR(AND(J29=3,K29=4),AND(J29=2,K29=5),AND(J29=2,K29=5),AND(L29=20),AND(L29&gt;=52,L29&lt;=100)),"ZONA RIESGO EXTREMA",IF(OR(AND(J29=5,K29=2),AND(J29=4,K29=3),AND(J29=1,K29=4),AND(L29=16),AND(L29&gt;=28,L29&lt;=48)),"ZONA RIESGO ALTA",IF(OR(AND(J29=1,K29=3),AND(J29=4,K29=1),AND(L29=24)),"ZONA RIESGO MODERADA",IF(AND(L29&gt;=4,L29&lt;=16),"ZONA RIESGO BAJA"))))</f>
        <v>0</v>
      </c>
      <c r="N29" s="137">
        <v>1</v>
      </c>
      <c r="O29" s="97"/>
      <c r="P29" s="103"/>
      <c r="Q29" s="103"/>
      <c r="R29" s="103"/>
      <c r="S29" s="103"/>
      <c r="T29" s="103"/>
      <c r="U29" s="103"/>
      <c r="V29" s="103"/>
      <c r="W29" s="106">
        <f t="shared" si="1"/>
        <v>0</v>
      </c>
      <c r="X29" s="107" t="str">
        <f t="shared" si="0"/>
        <v>DEBIL</v>
      </c>
      <c r="Y29" s="105"/>
      <c r="Z29" s="108" t="str">
        <f t="shared" si="2"/>
        <v/>
      </c>
      <c r="AA29" s="106" t="str">
        <f t="shared" si="3"/>
        <v>SI</v>
      </c>
      <c r="AB29" s="103"/>
      <c r="AC29" s="395">
        <f>IF(AND(W29&gt;0,SUM(W30:W34)=0),W29,IF(AND(SUM(W29:W30)&gt;0,SUM(W31:W34)=0),AVERAGE(W29:W30),IF(AND(SUM(W29:W31)&gt;0,SUM(W32:W34)=0),AVERAGE(W29:W31),IF(AND(SUM(W29:W32)&gt;0,SUM(W33:W34)=0),AVERAGE(W29:W32),IF(AND(SUM(W29:W33)&gt;0,W34=0),AVERAGE(W29:W33),AVERAGE(W29:W34))))))</f>
        <v>0</v>
      </c>
      <c r="AD29" s="395" t="str">
        <f>IF(AND(AC29&gt;=50,AC29&lt;=99),"MODERADO",IF(AND(AC29=100), "FUERTE",IF(AND(AC29&lt;50), "DEBIL")))</f>
        <v>DEBIL</v>
      </c>
      <c r="AE29" s="401"/>
      <c r="AF29" s="401"/>
      <c r="AG29" s="390" t="str">
        <f>IFERROR(_xlfn.IFS(AND(AD29="MODERADO",AE29="Directamente"),1,AND(AD29="FUERTE",AE29="Directamente"),2),"0")</f>
        <v>0</v>
      </c>
      <c r="AH29" s="390" t="str">
        <f>IFERROR(_xlfn.IFS(AND(AD29="MODERADO",AF29="Directamente"),1,AND(AD29="FUERTE",AF29="Directamente"),2,AND(AD29="FUERTE",AF29="Indirectamente"),1),"0")</f>
        <v>0</v>
      </c>
      <c r="AI29" s="389"/>
      <c r="AJ29" s="389"/>
      <c r="AK29" s="400">
        <f>+(AI29*AJ29)*4</f>
        <v>0</v>
      </c>
      <c r="AL29" s="396" t="b">
        <f>IF(OR(AND(AI29=3,AJ29=4),AND(AI29=2,AJ29=5),AND(AI29=2,AJ29=5),AND(AK29=20),AND(AK29&gt;=52,AK29&lt;=100)),"ZONA RIESGO EXTREMA",IF(OR(AND(AI29=5,AJ29=2),AND(AI29=4,AJ29=3),AND(AI29=1,AJ29=4),AND(AK29=16),AND(AK29&gt;=28,AK29&lt;=48)),"ZONA RIESGO ALTA",IF(OR(AND(AI29=1,AJ29=3),AND(AI29=4,AJ29=1),AND(AK29=24)),"ZONA RIESGO MODERADA",IF(AND(AK29&gt;=4,AK29&lt;=16),"ZONA RIESGO BAJA"))))</f>
        <v>0</v>
      </c>
      <c r="AM29" s="402"/>
      <c r="AN29" s="136"/>
      <c r="AO29" s="137"/>
      <c r="AP29" s="101"/>
      <c r="AQ29" s="101"/>
      <c r="AR29" s="136"/>
      <c r="AS29" s="101"/>
      <c r="AT29" s="136"/>
      <c r="AU29" s="101"/>
      <c r="AV29" s="136"/>
      <c r="AW29" s="101"/>
      <c r="AX29" s="136"/>
      <c r="AY29" s="137"/>
      <c r="AZ29" s="136"/>
      <c r="BA29" s="136"/>
      <c r="BB29" s="137"/>
      <c r="BC29" s="101"/>
      <c r="BD29" s="101"/>
      <c r="BE29" s="136"/>
      <c r="BF29" s="136"/>
      <c r="BG29" s="137"/>
      <c r="BH29" s="101"/>
      <c r="BI29" s="101"/>
      <c r="BJ29" s="136"/>
      <c r="BK29" s="136"/>
      <c r="BL29" s="137"/>
      <c r="BM29" s="101"/>
      <c r="BN29" s="101"/>
      <c r="BO29" s="136"/>
      <c r="BP29" s="136"/>
      <c r="BQ29" s="137"/>
      <c r="BR29" s="101"/>
      <c r="BS29" s="101"/>
      <c r="BT29" s="101"/>
      <c r="BU29" s="136"/>
      <c r="BV29" s="136"/>
      <c r="BW29" s="136"/>
      <c r="BX29" s="101"/>
      <c r="BY29" s="136"/>
      <c r="BZ29" s="136"/>
      <c r="CA29" s="101"/>
      <c r="CB29" s="136"/>
      <c r="CC29" s="137"/>
      <c r="CD29" s="136"/>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row>
    <row r="30" spans="1:108" ht="21" customHeight="1" thickTop="1" thickBot="1" x14ac:dyDescent="0.35">
      <c r="A30" s="344"/>
      <c r="B30" s="325"/>
      <c r="C30" s="325"/>
      <c r="D30" s="325"/>
      <c r="E30" s="365"/>
      <c r="F30" s="325"/>
      <c r="G30" s="325"/>
      <c r="H30" s="325"/>
      <c r="I30" s="325"/>
      <c r="J30" s="344"/>
      <c r="K30" s="344"/>
      <c r="L30" s="400"/>
      <c r="M30" s="397"/>
      <c r="N30" s="137">
        <v>2</v>
      </c>
      <c r="O30" s="97"/>
      <c r="P30" s="103"/>
      <c r="Q30" s="103"/>
      <c r="R30" s="103"/>
      <c r="S30" s="103"/>
      <c r="T30" s="103"/>
      <c r="U30" s="103"/>
      <c r="V30" s="103"/>
      <c r="W30" s="106">
        <f t="shared" si="1"/>
        <v>0</v>
      </c>
      <c r="X30" s="107" t="str">
        <f t="shared" si="0"/>
        <v>DEBIL</v>
      </c>
      <c r="Y30" s="105"/>
      <c r="Z30" s="108" t="str">
        <f t="shared" si="2"/>
        <v/>
      </c>
      <c r="AA30" s="106" t="str">
        <f t="shared" si="3"/>
        <v>SI</v>
      </c>
      <c r="AB30" s="103"/>
      <c r="AC30" s="395"/>
      <c r="AD30" s="395"/>
      <c r="AE30" s="401"/>
      <c r="AF30" s="401"/>
      <c r="AG30" s="390"/>
      <c r="AH30" s="390"/>
      <c r="AI30" s="389"/>
      <c r="AJ30" s="389"/>
      <c r="AK30" s="400"/>
      <c r="AL30" s="397"/>
      <c r="AM30" s="403"/>
      <c r="AN30" s="136"/>
      <c r="AO30" s="137"/>
      <c r="AP30" s="101"/>
      <c r="AQ30" s="101"/>
      <c r="AR30" s="136"/>
      <c r="AS30" s="101"/>
      <c r="AT30" s="136"/>
      <c r="AU30" s="101"/>
      <c r="AV30" s="136"/>
      <c r="AW30" s="101"/>
      <c r="AX30" s="136"/>
      <c r="AY30" s="137"/>
      <c r="AZ30" s="136"/>
      <c r="BA30" s="136"/>
      <c r="BB30" s="137"/>
      <c r="BC30" s="101"/>
      <c r="BD30" s="101"/>
      <c r="BE30" s="136"/>
      <c r="BF30" s="136"/>
      <c r="BG30" s="137"/>
      <c r="BH30" s="101"/>
      <c r="BI30" s="101"/>
      <c r="BJ30" s="136"/>
      <c r="BK30" s="136"/>
      <c r="BL30" s="137"/>
      <c r="BM30" s="101"/>
      <c r="BN30" s="101"/>
      <c r="BO30" s="136"/>
      <c r="BP30" s="136"/>
      <c r="BQ30" s="137"/>
      <c r="BR30" s="101"/>
      <c r="BS30" s="101"/>
      <c r="BT30" s="101"/>
      <c r="BU30" s="136"/>
      <c r="BV30" s="136"/>
      <c r="BW30" s="136"/>
      <c r="BX30" s="101"/>
      <c r="BY30" s="136"/>
      <c r="BZ30" s="136"/>
      <c r="CA30" s="101"/>
      <c r="CB30" s="136"/>
      <c r="CC30" s="137"/>
      <c r="CD30" s="136"/>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row>
    <row r="31" spans="1:108" ht="21" customHeight="1" thickTop="1" thickBot="1" x14ac:dyDescent="0.35">
      <c r="A31" s="344"/>
      <c r="B31" s="325"/>
      <c r="C31" s="325"/>
      <c r="D31" s="325"/>
      <c r="E31" s="365"/>
      <c r="F31" s="325"/>
      <c r="G31" s="325"/>
      <c r="H31" s="325"/>
      <c r="I31" s="325"/>
      <c r="J31" s="344"/>
      <c r="K31" s="344"/>
      <c r="L31" s="400"/>
      <c r="M31" s="397"/>
      <c r="N31" s="137">
        <v>3</v>
      </c>
      <c r="O31" s="102"/>
      <c r="P31" s="103"/>
      <c r="Q31" s="103"/>
      <c r="R31" s="103"/>
      <c r="S31" s="103"/>
      <c r="T31" s="103"/>
      <c r="U31" s="103"/>
      <c r="V31" s="103"/>
      <c r="W31" s="106">
        <f t="shared" si="1"/>
        <v>0</v>
      </c>
      <c r="X31" s="107" t="str">
        <f t="shared" si="0"/>
        <v>DEBIL</v>
      </c>
      <c r="Y31" s="105"/>
      <c r="Z31" s="108" t="str">
        <f t="shared" si="2"/>
        <v/>
      </c>
      <c r="AA31" s="106" t="str">
        <f t="shared" si="3"/>
        <v>SI</v>
      </c>
      <c r="AB31" s="103"/>
      <c r="AC31" s="395"/>
      <c r="AD31" s="395"/>
      <c r="AE31" s="401"/>
      <c r="AF31" s="401"/>
      <c r="AG31" s="390"/>
      <c r="AH31" s="390"/>
      <c r="AI31" s="389"/>
      <c r="AJ31" s="389"/>
      <c r="AK31" s="400"/>
      <c r="AL31" s="397"/>
      <c r="AM31" s="403"/>
      <c r="AN31" s="136"/>
      <c r="AO31" s="137"/>
      <c r="AP31" s="101"/>
      <c r="AQ31" s="101"/>
      <c r="AR31" s="136"/>
      <c r="AS31" s="101"/>
      <c r="AT31" s="136"/>
      <c r="AU31" s="101"/>
      <c r="AV31" s="136"/>
      <c r="AW31" s="101"/>
      <c r="AX31" s="136"/>
      <c r="AY31" s="137"/>
      <c r="AZ31" s="136"/>
      <c r="BA31" s="136"/>
      <c r="BB31" s="137"/>
      <c r="BC31" s="101"/>
      <c r="BD31" s="101"/>
      <c r="BE31" s="136"/>
      <c r="BF31" s="136"/>
      <c r="BG31" s="137"/>
      <c r="BH31" s="101"/>
      <c r="BI31" s="101"/>
      <c r="BJ31" s="136"/>
      <c r="BK31" s="136"/>
      <c r="BL31" s="137"/>
      <c r="BM31" s="101"/>
      <c r="BN31" s="101"/>
      <c r="BO31" s="136"/>
      <c r="BP31" s="136"/>
      <c r="BQ31" s="137"/>
      <c r="BR31" s="101"/>
      <c r="BS31" s="101"/>
      <c r="BT31" s="101"/>
      <c r="BU31" s="136"/>
      <c r="BV31" s="136"/>
      <c r="BW31" s="136"/>
      <c r="BX31" s="101"/>
      <c r="BY31" s="136"/>
      <c r="BZ31" s="136"/>
      <c r="CA31" s="101"/>
      <c r="CB31" s="136"/>
      <c r="CC31" s="137"/>
      <c r="CD31" s="136"/>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row>
    <row r="32" spans="1:108" ht="21" customHeight="1" thickTop="1" thickBot="1" x14ac:dyDescent="0.35">
      <c r="A32" s="344"/>
      <c r="B32" s="325"/>
      <c r="C32" s="325"/>
      <c r="D32" s="325"/>
      <c r="E32" s="365"/>
      <c r="F32" s="325"/>
      <c r="G32" s="325"/>
      <c r="H32" s="325"/>
      <c r="I32" s="325"/>
      <c r="J32" s="344"/>
      <c r="K32" s="344"/>
      <c r="L32" s="400"/>
      <c r="M32" s="397"/>
      <c r="N32" s="137">
        <v>4</v>
      </c>
      <c r="O32" s="97"/>
      <c r="P32" s="103"/>
      <c r="Q32" s="103"/>
      <c r="R32" s="103"/>
      <c r="S32" s="103"/>
      <c r="T32" s="103"/>
      <c r="U32" s="103"/>
      <c r="V32" s="103"/>
      <c r="W32" s="106">
        <f t="shared" si="1"/>
        <v>0</v>
      </c>
      <c r="X32" s="107" t="str">
        <f t="shared" si="0"/>
        <v>DEBIL</v>
      </c>
      <c r="Y32" s="105"/>
      <c r="Z32" s="108" t="str">
        <f t="shared" si="2"/>
        <v/>
      </c>
      <c r="AA32" s="106" t="str">
        <f t="shared" si="3"/>
        <v>SI</v>
      </c>
      <c r="AB32" s="103"/>
      <c r="AC32" s="395"/>
      <c r="AD32" s="395"/>
      <c r="AE32" s="401"/>
      <c r="AF32" s="401"/>
      <c r="AG32" s="390"/>
      <c r="AH32" s="390"/>
      <c r="AI32" s="389"/>
      <c r="AJ32" s="389"/>
      <c r="AK32" s="400"/>
      <c r="AL32" s="397"/>
      <c r="AM32" s="403"/>
      <c r="AN32" s="136"/>
      <c r="AO32" s="137"/>
      <c r="AP32" s="101"/>
      <c r="AQ32" s="101"/>
      <c r="AR32" s="136"/>
      <c r="AS32" s="101"/>
      <c r="AT32" s="136"/>
      <c r="AU32" s="101"/>
      <c r="AV32" s="136"/>
      <c r="AW32" s="101"/>
      <c r="AX32" s="136"/>
      <c r="AY32" s="137"/>
      <c r="AZ32" s="136"/>
      <c r="BA32" s="136"/>
      <c r="BB32" s="137"/>
      <c r="BC32" s="101"/>
      <c r="BD32" s="101"/>
      <c r="BE32" s="136"/>
      <c r="BF32" s="136"/>
      <c r="BG32" s="137"/>
      <c r="BH32" s="101"/>
      <c r="BI32" s="101"/>
      <c r="BJ32" s="136"/>
      <c r="BK32" s="136"/>
      <c r="BL32" s="137"/>
      <c r="BM32" s="101"/>
      <c r="BN32" s="101"/>
      <c r="BO32" s="136"/>
      <c r="BP32" s="136"/>
      <c r="BQ32" s="137"/>
      <c r="BR32" s="101"/>
      <c r="BS32" s="101"/>
      <c r="BT32" s="101"/>
      <c r="BU32" s="136"/>
      <c r="BV32" s="136"/>
      <c r="BW32" s="136"/>
      <c r="BX32" s="101"/>
      <c r="BY32" s="136"/>
      <c r="BZ32" s="136"/>
      <c r="CA32" s="101"/>
      <c r="CB32" s="136"/>
      <c r="CC32" s="137"/>
      <c r="CD32" s="136"/>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row>
    <row r="33" spans="1:108" ht="21" customHeight="1" thickTop="1" thickBot="1" x14ac:dyDescent="0.35">
      <c r="A33" s="344"/>
      <c r="B33" s="325"/>
      <c r="C33" s="325"/>
      <c r="D33" s="325"/>
      <c r="E33" s="365"/>
      <c r="F33" s="325"/>
      <c r="G33" s="325"/>
      <c r="H33" s="325"/>
      <c r="I33" s="325"/>
      <c r="J33" s="344"/>
      <c r="K33" s="344"/>
      <c r="L33" s="400"/>
      <c r="M33" s="397"/>
      <c r="N33" s="137">
        <v>5</v>
      </c>
      <c r="O33" s="97"/>
      <c r="P33" s="103"/>
      <c r="Q33" s="103"/>
      <c r="R33" s="103"/>
      <c r="S33" s="103"/>
      <c r="T33" s="103"/>
      <c r="U33" s="103"/>
      <c r="V33" s="103"/>
      <c r="W33" s="106">
        <f t="shared" si="1"/>
        <v>0</v>
      </c>
      <c r="X33" s="107" t="str">
        <f t="shared" si="0"/>
        <v>DEBIL</v>
      </c>
      <c r="Y33" s="105"/>
      <c r="Z33" s="108" t="str">
        <f t="shared" si="2"/>
        <v/>
      </c>
      <c r="AA33" s="106" t="str">
        <f t="shared" si="3"/>
        <v>SI</v>
      </c>
      <c r="AB33" s="103"/>
      <c r="AC33" s="395"/>
      <c r="AD33" s="395"/>
      <c r="AE33" s="401"/>
      <c r="AF33" s="401"/>
      <c r="AG33" s="390"/>
      <c r="AH33" s="390"/>
      <c r="AI33" s="389"/>
      <c r="AJ33" s="389"/>
      <c r="AK33" s="400"/>
      <c r="AL33" s="397"/>
      <c r="AM33" s="403"/>
      <c r="AN33" s="136"/>
      <c r="AO33" s="137"/>
      <c r="AP33" s="101"/>
      <c r="AQ33" s="101"/>
      <c r="AR33" s="136"/>
      <c r="AS33" s="101"/>
      <c r="AT33" s="136"/>
      <c r="AU33" s="101"/>
      <c r="AV33" s="136"/>
      <c r="AW33" s="101"/>
      <c r="AX33" s="136"/>
      <c r="AY33" s="137"/>
      <c r="AZ33" s="136"/>
      <c r="BA33" s="136"/>
      <c r="BB33" s="137"/>
      <c r="BC33" s="101"/>
      <c r="BD33" s="101"/>
      <c r="BE33" s="136"/>
      <c r="BF33" s="136"/>
      <c r="BG33" s="137"/>
      <c r="BH33" s="101"/>
      <c r="BI33" s="101"/>
      <c r="BJ33" s="136"/>
      <c r="BK33" s="136"/>
      <c r="BL33" s="137"/>
      <c r="BM33" s="101"/>
      <c r="BN33" s="101"/>
      <c r="BO33" s="136"/>
      <c r="BP33" s="136"/>
      <c r="BQ33" s="137"/>
      <c r="BR33" s="101"/>
      <c r="BS33" s="101"/>
      <c r="BT33" s="101"/>
      <c r="BU33" s="136"/>
      <c r="BV33" s="136"/>
      <c r="BW33" s="136"/>
      <c r="BX33" s="101"/>
      <c r="BY33" s="136"/>
      <c r="BZ33" s="136"/>
      <c r="CA33" s="101"/>
      <c r="CB33" s="136"/>
      <c r="CC33" s="137"/>
      <c r="CD33" s="136"/>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row>
    <row r="34" spans="1:108" ht="21" customHeight="1" thickTop="1" thickBot="1" x14ac:dyDescent="0.35">
      <c r="A34" s="344"/>
      <c r="B34" s="325"/>
      <c r="C34" s="325"/>
      <c r="D34" s="325"/>
      <c r="E34" s="365"/>
      <c r="F34" s="325"/>
      <c r="G34" s="325"/>
      <c r="H34" s="325"/>
      <c r="I34" s="325"/>
      <c r="J34" s="344"/>
      <c r="K34" s="344"/>
      <c r="L34" s="400"/>
      <c r="M34" s="398"/>
      <c r="N34" s="137">
        <v>6</v>
      </c>
      <c r="O34" s="97"/>
      <c r="P34" s="103"/>
      <c r="Q34" s="103"/>
      <c r="R34" s="103"/>
      <c r="S34" s="103"/>
      <c r="T34" s="103"/>
      <c r="U34" s="103"/>
      <c r="V34" s="103"/>
      <c r="W34" s="106">
        <f t="shared" si="1"/>
        <v>0</v>
      </c>
      <c r="X34" s="107" t="str">
        <f t="shared" si="0"/>
        <v>DEBIL</v>
      </c>
      <c r="Y34" s="105"/>
      <c r="Z34" s="108" t="str">
        <f t="shared" si="2"/>
        <v/>
      </c>
      <c r="AA34" s="106" t="str">
        <f t="shared" si="3"/>
        <v>SI</v>
      </c>
      <c r="AB34" s="103"/>
      <c r="AC34" s="395"/>
      <c r="AD34" s="395"/>
      <c r="AE34" s="401"/>
      <c r="AF34" s="401"/>
      <c r="AG34" s="390"/>
      <c r="AH34" s="390"/>
      <c r="AI34" s="389"/>
      <c r="AJ34" s="389"/>
      <c r="AK34" s="400"/>
      <c r="AL34" s="398"/>
      <c r="AM34" s="404"/>
      <c r="AN34" s="136"/>
      <c r="AO34" s="137"/>
      <c r="AP34" s="101"/>
      <c r="AQ34" s="101"/>
      <c r="AR34" s="136"/>
      <c r="AS34" s="101"/>
      <c r="AT34" s="136"/>
      <c r="AU34" s="101"/>
      <c r="AV34" s="136"/>
      <c r="AW34" s="101"/>
      <c r="AX34" s="136"/>
      <c r="AY34" s="137"/>
      <c r="AZ34" s="136"/>
      <c r="BA34" s="136"/>
      <c r="BB34" s="137"/>
      <c r="BC34" s="101"/>
      <c r="BD34" s="101"/>
      <c r="BE34" s="136"/>
      <c r="BF34" s="136"/>
      <c r="BG34" s="137"/>
      <c r="BH34" s="101"/>
      <c r="BI34" s="101"/>
      <c r="BJ34" s="136"/>
      <c r="BK34" s="136"/>
      <c r="BL34" s="137"/>
      <c r="BM34" s="101"/>
      <c r="BN34" s="101"/>
      <c r="BO34" s="136"/>
      <c r="BP34" s="136"/>
      <c r="BQ34" s="137"/>
      <c r="BR34" s="101"/>
      <c r="BS34" s="101"/>
      <c r="BT34" s="101"/>
      <c r="BU34" s="136"/>
      <c r="BV34" s="136"/>
      <c r="BW34" s="136"/>
      <c r="BX34" s="101"/>
      <c r="BY34" s="136"/>
      <c r="BZ34" s="136"/>
      <c r="CA34" s="101"/>
      <c r="CB34" s="136"/>
      <c r="CC34" s="137"/>
      <c r="CD34" s="136"/>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row>
    <row r="35" spans="1:108" ht="21" customHeight="1" thickTop="1" thickBot="1" x14ac:dyDescent="0.35">
      <c r="A35" s="344">
        <v>6</v>
      </c>
      <c r="B35" s="325"/>
      <c r="C35" s="325"/>
      <c r="D35" s="325"/>
      <c r="E35" s="365"/>
      <c r="F35" s="325"/>
      <c r="G35" s="325"/>
      <c r="H35" s="325"/>
      <c r="I35" s="325"/>
      <c r="J35" s="344"/>
      <c r="K35" s="344"/>
      <c r="L35" s="400">
        <f>+(J35*K35)*4</f>
        <v>0</v>
      </c>
      <c r="M35" s="396" t="b">
        <f>IF(OR(AND(J35=3,K35=4),AND(J35=2,K35=5),AND(J35=2,K35=5),AND(L35=20),AND(L35&gt;=52,L35&lt;=100)),"ZONA RIESGO EXTREMA",IF(OR(AND(J35=5,K35=2),AND(J35=4,K35=3),AND(J35=1,K35=4),AND(L35=16),AND(L35&gt;=28,L35&lt;=48)),"ZONA RIESGO ALTA",IF(OR(AND(J35=1,K35=3),AND(J35=4,K35=1),AND(L35=24)),"ZONA RIESGO MODERADA",IF(AND(L35&gt;=4,L35&lt;=16),"ZONA RIESGO BAJA"))))</f>
        <v>0</v>
      </c>
      <c r="N35" s="137">
        <v>1</v>
      </c>
      <c r="O35" s="97"/>
      <c r="P35" s="103"/>
      <c r="Q35" s="103"/>
      <c r="R35" s="103"/>
      <c r="S35" s="103"/>
      <c r="T35" s="103"/>
      <c r="U35" s="103"/>
      <c r="V35" s="103"/>
      <c r="W35" s="106">
        <f t="shared" si="1"/>
        <v>0</v>
      </c>
      <c r="X35" s="107" t="str">
        <f t="shared" si="0"/>
        <v>DEBIL</v>
      </c>
      <c r="Y35" s="105"/>
      <c r="Z35" s="108" t="str">
        <f t="shared" si="2"/>
        <v/>
      </c>
      <c r="AA35" s="106" t="str">
        <f t="shared" si="3"/>
        <v>SI</v>
      </c>
      <c r="AB35" s="103"/>
      <c r="AC35" s="395">
        <f>IF(AND(W35&gt;0,SUM(W36:W40)=0),W35,IF(AND(SUM(W35:W36)&gt;0,SUM(W37:W40)=0),AVERAGE(W35:W36),IF(AND(SUM(W35:W37)&gt;0,SUM(W38:W40)=0),AVERAGE(W35:W37),IF(AND(SUM(W35:W38)&gt;0,SUM(W39:W40)=0),AVERAGE(W35:W38),IF(AND(SUM(W35:W39)&gt;0,W40=0),AVERAGE(W35:W39),AVERAGE(W35:W40))))))</f>
        <v>0</v>
      </c>
      <c r="AD35" s="395" t="str">
        <f>IF(AND(AC35&gt;=50,AC35&lt;=99),"MODERADO",IF(AND(AC35=100), "FUERTE",IF(AND(AC35&lt;50), "DEBIL")))</f>
        <v>DEBIL</v>
      </c>
      <c r="AE35" s="401"/>
      <c r="AF35" s="401"/>
      <c r="AG35" s="390" t="str">
        <f>IFERROR(_xlfn.IFS(AND(AD35="MODERADO",AE35="Directamente"),1,AND(AD35="FUERTE",AE35="Directamente"),2),"0")</f>
        <v>0</v>
      </c>
      <c r="AH35" s="390" t="str">
        <f>IFERROR(_xlfn.IFS(AND(AD35="MODERADO",AF35="Directamente"),1,AND(AD35="FUERTE",AF35="Directamente"),2,AND(AD35="FUERTE",AF35="Indirectamente"),1),"0")</f>
        <v>0</v>
      </c>
      <c r="AI35" s="389"/>
      <c r="AJ35" s="389"/>
      <c r="AK35" s="400">
        <f>+(AI35*AJ35)*4</f>
        <v>0</v>
      </c>
      <c r="AL35" s="396" t="b">
        <f>IF(OR(AND(AI35=3,AJ35=4),AND(AI35=2,AJ35=5),AND(AI35=2,AJ35=5),AND(AK35=20),AND(AK35&gt;=52,AK35&lt;=100)),"ZONA RIESGO EXTREMA",IF(OR(AND(AI35=5,AJ35=2),AND(AI35=4,AJ35=3),AND(AI35=1,AJ35=4),AND(AK35=16),AND(AK35&gt;=28,AK35&lt;=48)),"ZONA RIESGO ALTA",IF(OR(AND(AI35=1,AJ35=3),AND(AI35=4,AJ35=1),AND(AK35=24)),"ZONA RIESGO MODERADA",IF(AND(AK35&gt;=4,AK35&lt;=16),"ZONA RIESGO BAJA"))))</f>
        <v>0</v>
      </c>
      <c r="AM35" s="402"/>
      <c r="AN35" s="136"/>
      <c r="AO35" s="137"/>
      <c r="AP35" s="101"/>
      <c r="AQ35" s="101"/>
      <c r="AR35" s="136"/>
      <c r="AS35" s="101"/>
      <c r="AT35" s="136"/>
      <c r="AU35" s="101"/>
      <c r="AV35" s="136"/>
      <c r="AW35" s="101"/>
      <c r="AX35" s="136"/>
      <c r="AY35" s="137"/>
      <c r="AZ35" s="136"/>
      <c r="BA35" s="136"/>
      <c r="BB35" s="137"/>
      <c r="BC35" s="101"/>
      <c r="BD35" s="101"/>
      <c r="BE35" s="136"/>
      <c r="BF35" s="136"/>
      <c r="BG35" s="137"/>
      <c r="BH35" s="101"/>
      <c r="BI35" s="101"/>
      <c r="BJ35" s="136"/>
      <c r="BK35" s="136"/>
      <c r="BL35" s="137"/>
      <c r="BM35" s="101"/>
      <c r="BN35" s="101"/>
      <c r="BO35" s="136"/>
      <c r="BP35" s="136"/>
      <c r="BQ35" s="137"/>
      <c r="BR35" s="101"/>
      <c r="BS35" s="101"/>
      <c r="BT35" s="101"/>
      <c r="BU35" s="136"/>
      <c r="BV35" s="136"/>
      <c r="BW35" s="136"/>
      <c r="BX35" s="101"/>
      <c r="BY35" s="136"/>
      <c r="BZ35" s="136"/>
      <c r="CA35" s="101"/>
      <c r="CB35" s="136"/>
      <c r="CC35" s="137"/>
      <c r="CD35" s="136"/>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row>
    <row r="36" spans="1:108" ht="21" customHeight="1" thickTop="1" thickBot="1" x14ac:dyDescent="0.35">
      <c r="A36" s="344"/>
      <c r="B36" s="325"/>
      <c r="C36" s="325"/>
      <c r="D36" s="325"/>
      <c r="E36" s="365"/>
      <c r="F36" s="325"/>
      <c r="G36" s="325"/>
      <c r="H36" s="325"/>
      <c r="I36" s="325"/>
      <c r="J36" s="344"/>
      <c r="K36" s="344"/>
      <c r="L36" s="400"/>
      <c r="M36" s="397"/>
      <c r="N36" s="137">
        <v>2</v>
      </c>
      <c r="O36" s="97"/>
      <c r="P36" s="103"/>
      <c r="Q36" s="103"/>
      <c r="R36" s="103"/>
      <c r="S36" s="103"/>
      <c r="T36" s="103"/>
      <c r="U36" s="103"/>
      <c r="V36" s="103"/>
      <c r="W36" s="106">
        <f t="shared" si="1"/>
        <v>0</v>
      </c>
      <c r="X36" s="107" t="str">
        <f t="shared" si="0"/>
        <v>DEBIL</v>
      </c>
      <c r="Y36" s="105"/>
      <c r="Z36" s="108" t="str">
        <f t="shared" si="2"/>
        <v/>
      </c>
      <c r="AA36" s="106" t="str">
        <f t="shared" si="3"/>
        <v>SI</v>
      </c>
      <c r="AB36" s="103"/>
      <c r="AC36" s="395"/>
      <c r="AD36" s="395"/>
      <c r="AE36" s="401"/>
      <c r="AF36" s="401"/>
      <c r="AG36" s="390"/>
      <c r="AH36" s="390"/>
      <c r="AI36" s="389"/>
      <c r="AJ36" s="389"/>
      <c r="AK36" s="400"/>
      <c r="AL36" s="397"/>
      <c r="AM36" s="403"/>
      <c r="AN36" s="136"/>
      <c r="AO36" s="137"/>
      <c r="AP36" s="101"/>
      <c r="AQ36" s="101"/>
      <c r="AR36" s="136"/>
      <c r="AS36" s="101"/>
      <c r="AT36" s="136"/>
      <c r="AU36" s="101"/>
      <c r="AV36" s="136"/>
      <c r="AW36" s="101"/>
      <c r="AX36" s="136"/>
      <c r="AY36" s="137"/>
      <c r="AZ36" s="136"/>
      <c r="BA36" s="136"/>
      <c r="BB36" s="137"/>
      <c r="BC36" s="101"/>
      <c r="BD36" s="101"/>
      <c r="BE36" s="136"/>
      <c r="BF36" s="136"/>
      <c r="BG36" s="137"/>
      <c r="BH36" s="101"/>
      <c r="BI36" s="101"/>
      <c r="BJ36" s="136"/>
      <c r="BK36" s="136"/>
      <c r="BL36" s="137"/>
      <c r="BM36" s="101"/>
      <c r="BN36" s="101"/>
      <c r="BO36" s="136"/>
      <c r="BP36" s="136"/>
      <c r="BQ36" s="137"/>
      <c r="BR36" s="101"/>
      <c r="BS36" s="101"/>
      <c r="BT36" s="101"/>
      <c r="BU36" s="136"/>
      <c r="BV36" s="136"/>
      <c r="BW36" s="136"/>
      <c r="BX36" s="101"/>
      <c r="BY36" s="136"/>
      <c r="BZ36" s="136"/>
      <c r="CA36" s="101"/>
      <c r="CB36" s="136"/>
      <c r="CC36" s="137"/>
      <c r="CD36" s="136"/>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row>
    <row r="37" spans="1:108" ht="21" customHeight="1" thickTop="1" thickBot="1" x14ac:dyDescent="0.35">
      <c r="A37" s="344"/>
      <c r="B37" s="325"/>
      <c r="C37" s="325"/>
      <c r="D37" s="325"/>
      <c r="E37" s="365"/>
      <c r="F37" s="325"/>
      <c r="G37" s="325"/>
      <c r="H37" s="325"/>
      <c r="I37" s="325"/>
      <c r="J37" s="344"/>
      <c r="K37" s="344"/>
      <c r="L37" s="400"/>
      <c r="M37" s="397"/>
      <c r="N37" s="137">
        <v>3</v>
      </c>
      <c r="O37" s="102"/>
      <c r="P37" s="103"/>
      <c r="Q37" s="103"/>
      <c r="R37" s="103"/>
      <c r="S37" s="103"/>
      <c r="T37" s="103"/>
      <c r="U37" s="103"/>
      <c r="V37" s="103"/>
      <c r="W37" s="106">
        <f t="shared" si="1"/>
        <v>0</v>
      </c>
      <c r="X37" s="107" t="str">
        <f t="shared" si="0"/>
        <v>DEBIL</v>
      </c>
      <c r="Y37" s="105"/>
      <c r="Z37" s="108" t="str">
        <f t="shared" si="2"/>
        <v/>
      </c>
      <c r="AA37" s="106" t="str">
        <f t="shared" si="3"/>
        <v>SI</v>
      </c>
      <c r="AB37" s="103"/>
      <c r="AC37" s="395"/>
      <c r="AD37" s="395"/>
      <c r="AE37" s="401"/>
      <c r="AF37" s="401"/>
      <c r="AG37" s="390"/>
      <c r="AH37" s="390"/>
      <c r="AI37" s="389"/>
      <c r="AJ37" s="389"/>
      <c r="AK37" s="400"/>
      <c r="AL37" s="397"/>
      <c r="AM37" s="403"/>
      <c r="AN37" s="136"/>
      <c r="AO37" s="137"/>
      <c r="AP37" s="101"/>
      <c r="AQ37" s="101"/>
      <c r="AR37" s="136"/>
      <c r="AS37" s="101"/>
      <c r="AT37" s="136"/>
      <c r="AU37" s="101"/>
      <c r="AV37" s="136"/>
      <c r="AW37" s="101"/>
      <c r="AX37" s="136"/>
      <c r="AY37" s="137"/>
      <c r="AZ37" s="136"/>
      <c r="BA37" s="136"/>
      <c r="BB37" s="137"/>
      <c r="BC37" s="101"/>
      <c r="BD37" s="101"/>
      <c r="BE37" s="136"/>
      <c r="BF37" s="136"/>
      <c r="BG37" s="137"/>
      <c r="BH37" s="101"/>
      <c r="BI37" s="101"/>
      <c r="BJ37" s="136"/>
      <c r="BK37" s="136"/>
      <c r="BL37" s="137"/>
      <c r="BM37" s="101"/>
      <c r="BN37" s="101"/>
      <c r="BO37" s="136"/>
      <c r="BP37" s="136"/>
      <c r="BQ37" s="137"/>
      <c r="BR37" s="101"/>
      <c r="BS37" s="101"/>
      <c r="BT37" s="101"/>
      <c r="BU37" s="136"/>
      <c r="BV37" s="136"/>
      <c r="BW37" s="136"/>
      <c r="BX37" s="101"/>
      <c r="BY37" s="136"/>
      <c r="BZ37" s="136"/>
      <c r="CA37" s="101"/>
      <c r="CB37" s="136"/>
      <c r="CC37" s="137"/>
      <c r="CD37" s="136"/>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row>
    <row r="38" spans="1:108" ht="21" customHeight="1" thickTop="1" thickBot="1" x14ac:dyDescent="0.35">
      <c r="A38" s="344"/>
      <c r="B38" s="325"/>
      <c r="C38" s="325"/>
      <c r="D38" s="325"/>
      <c r="E38" s="365"/>
      <c r="F38" s="325"/>
      <c r="G38" s="325"/>
      <c r="H38" s="325"/>
      <c r="I38" s="325"/>
      <c r="J38" s="344"/>
      <c r="K38" s="344"/>
      <c r="L38" s="400"/>
      <c r="M38" s="397"/>
      <c r="N38" s="137">
        <v>4</v>
      </c>
      <c r="O38" s="97"/>
      <c r="P38" s="103"/>
      <c r="Q38" s="103"/>
      <c r="R38" s="103"/>
      <c r="S38" s="103"/>
      <c r="T38" s="103"/>
      <c r="U38" s="103"/>
      <c r="V38" s="103"/>
      <c r="W38" s="106">
        <f t="shared" si="1"/>
        <v>0</v>
      </c>
      <c r="X38" s="107" t="str">
        <f t="shared" si="0"/>
        <v>DEBIL</v>
      </c>
      <c r="Y38" s="105"/>
      <c r="Z38" s="108" t="str">
        <f t="shared" si="2"/>
        <v/>
      </c>
      <c r="AA38" s="106" t="str">
        <f t="shared" si="3"/>
        <v>SI</v>
      </c>
      <c r="AB38" s="103"/>
      <c r="AC38" s="395"/>
      <c r="AD38" s="395"/>
      <c r="AE38" s="401"/>
      <c r="AF38" s="401"/>
      <c r="AG38" s="390"/>
      <c r="AH38" s="390"/>
      <c r="AI38" s="389"/>
      <c r="AJ38" s="389"/>
      <c r="AK38" s="400"/>
      <c r="AL38" s="397"/>
      <c r="AM38" s="403"/>
      <c r="AN38" s="136"/>
      <c r="AO38" s="137"/>
      <c r="AP38" s="101"/>
      <c r="AQ38" s="101"/>
      <c r="AR38" s="136"/>
      <c r="AS38" s="101"/>
      <c r="AT38" s="136"/>
      <c r="AU38" s="101"/>
      <c r="AV38" s="136"/>
      <c r="AW38" s="101"/>
      <c r="AX38" s="136"/>
      <c r="AY38" s="137"/>
      <c r="AZ38" s="136"/>
      <c r="BA38" s="136"/>
      <c r="BB38" s="137"/>
      <c r="BC38" s="101"/>
      <c r="BD38" s="101"/>
      <c r="BE38" s="136"/>
      <c r="BF38" s="136"/>
      <c r="BG38" s="137"/>
      <c r="BH38" s="101"/>
      <c r="BI38" s="101"/>
      <c r="BJ38" s="136"/>
      <c r="BK38" s="136"/>
      <c r="BL38" s="137"/>
      <c r="BM38" s="101"/>
      <c r="BN38" s="101"/>
      <c r="BO38" s="136"/>
      <c r="BP38" s="136"/>
      <c r="BQ38" s="137"/>
      <c r="BR38" s="101"/>
      <c r="BS38" s="101"/>
      <c r="BT38" s="101"/>
      <c r="BU38" s="136"/>
      <c r="BV38" s="136"/>
      <c r="BW38" s="136"/>
      <c r="BX38" s="101"/>
      <c r="BY38" s="136"/>
      <c r="BZ38" s="136"/>
      <c r="CA38" s="101"/>
      <c r="CB38" s="136"/>
      <c r="CC38" s="137"/>
      <c r="CD38" s="136"/>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row>
    <row r="39" spans="1:108" ht="21" customHeight="1" thickTop="1" thickBot="1" x14ac:dyDescent="0.35">
      <c r="A39" s="344"/>
      <c r="B39" s="325"/>
      <c r="C39" s="325"/>
      <c r="D39" s="325"/>
      <c r="E39" s="365"/>
      <c r="F39" s="325"/>
      <c r="G39" s="325"/>
      <c r="H39" s="325"/>
      <c r="I39" s="325"/>
      <c r="J39" s="344"/>
      <c r="K39" s="344"/>
      <c r="L39" s="400"/>
      <c r="M39" s="397"/>
      <c r="N39" s="137">
        <v>5</v>
      </c>
      <c r="O39" s="97"/>
      <c r="P39" s="103"/>
      <c r="Q39" s="103"/>
      <c r="R39" s="103"/>
      <c r="S39" s="103"/>
      <c r="T39" s="103"/>
      <c r="U39" s="103"/>
      <c r="V39" s="103"/>
      <c r="W39" s="106">
        <f t="shared" si="1"/>
        <v>0</v>
      </c>
      <c r="X39" s="107" t="str">
        <f t="shared" si="0"/>
        <v>DEBIL</v>
      </c>
      <c r="Y39" s="105"/>
      <c r="Z39" s="108" t="str">
        <f t="shared" si="2"/>
        <v/>
      </c>
      <c r="AA39" s="106" t="str">
        <f t="shared" si="3"/>
        <v>SI</v>
      </c>
      <c r="AB39" s="103"/>
      <c r="AC39" s="395"/>
      <c r="AD39" s="395"/>
      <c r="AE39" s="401"/>
      <c r="AF39" s="401"/>
      <c r="AG39" s="390"/>
      <c r="AH39" s="390"/>
      <c r="AI39" s="389"/>
      <c r="AJ39" s="389"/>
      <c r="AK39" s="400"/>
      <c r="AL39" s="397"/>
      <c r="AM39" s="403"/>
      <c r="AN39" s="136"/>
      <c r="AO39" s="137"/>
      <c r="AP39" s="101"/>
      <c r="AQ39" s="101"/>
      <c r="AR39" s="136"/>
      <c r="AS39" s="101"/>
      <c r="AT39" s="136"/>
      <c r="AU39" s="101"/>
      <c r="AV39" s="136"/>
      <c r="AW39" s="101"/>
      <c r="AX39" s="136"/>
      <c r="AY39" s="137"/>
      <c r="AZ39" s="136"/>
      <c r="BA39" s="136"/>
      <c r="BB39" s="137"/>
      <c r="BC39" s="101"/>
      <c r="BD39" s="101"/>
      <c r="BE39" s="136"/>
      <c r="BF39" s="136"/>
      <c r="BG39" s="137"/>
      <c r="BH39" s="101"/>
      <c r="BI39" s="101"/>
      <c r="BJ39" s="136"/>
      <c r="BK39" s="136"/>
      <c r="BL39" s="137"/>
      <c r="BM39" s="101"/>
      <c r="BN39" s="101"/>
      <c r="BO39" s="136"/>
      <c r="BP39" s="136"/>
      <c r="BQ39" s="137"/>
      <c r="BR39" s="101"/>
      <c r="BS39" s="101"/>
      <c r="BT39" s="101"/>
      <c r="BU39" s="136"/>
      <c r="BV39" s="136"/>
      <c r="BW39" s="136"/>
      <c r="BX39" s="101"/>
      <c r="BY39" s="136"/>
      <c r="BZ39" s="136"/>
      <c r="CA39" s="101"/>
      <c r="CB39" s="136"/>
      <c r="CC39" s="137"/>
      <c r="CD39" s="136"/>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row>
    <row r="40" spans="1:108" ht="21" customHeight="1" thickTop="1" thickBot="1" x14ac:dyDescent="0.35">
      <c r="A40" s="344"/>
      <c r="B40" s="325"/>
      <c r="C40" s="325"/>
      <c r="D40" s="325"/>
      <c r="E40" s="365"/>
      <c r="F40" s="325"/>
      <c r="G40" s="325"/>
      <c r="H40" s="325"/>
      <c r="I40" s="325"/>
      <c r="J40" s="344"/>
      <c r="K40" s="344"/>
      <c r="L40" s="400"/>
      <c r="M40" s="398"/>
      <c r="N40" s="137">
        <v>6</v>
      </c>
      <c r="O40" s="97"/>
      <c r="P40" s="103"/>
      <c r="Q40" s="103"/>
      <c r="R40" s="103"/>
      <c r="S40" s="103"/>
      <c r="T40" s="103"/>
      <c r="U40" s="103"/>
      <c r="V40" s="103"/>
      <c r="W40" s="106">
        <f t="shared" si="1"/>
        <v>0</v>
      </c>
      <c r="X40" s="107" t="str">
        <f t="shared" si="0"/>
        <v>DEBIL</v>
      </c>
      <c r="Y40" s="105"/>
      <c r="Z40" s="108" t="str">
        <f t="shared" si="2"/>
        <v/>
      </c>
      <c r="AA40" s="106" t="str">
        <f t="shared" si="3"/>
        <v>SI</v>
      </c>
      <c r="AB40" s="103"/>
      <c r="AC40" s="395"/>
      <c r="AD40" s="395"/>
      <c r="AE40" s="401"/>
      <c r="AF40" s="401"/>
      <c r="AG40" s="390"/>
      <c r="AH40" s="390"/>
      <c r="AI40" s="389"/>
      <c r="AJ40" s="389"/>
      <c r="AK40" s="400"/>
      <c r="AL40" s="398"/>
      <c r="AM40" s="404"/>
      <c r="AN40" s="136"/>
      <c r="AO40" s="137"/>
      <c r="AP40" s="101"/>
      <c r="AQ40" s="101"/>
      <c r="AR40" s="136"/>
      <c r="AS40" s="101"/>
      <c r="AT40" s="136"/>
      <c r="AU40" s="101"/>
      <c r="AV40" s="136"/>
      <c r="AW40" s="101"/>
      <c r="AX40" s="136"/>
      <c r="AY40" s="137"/>
      <c r="AZ40" s="136"/>
      <c r="BA40" s="136"/>
      <c r="BB40" s="137"/>
      <c r="BC40" s="101"/>
      <c r="BD40" s="101"/>
      <c r="BE40" s="136"/>
      <c r="BF40" s="136"/>
      <c r="BG40" s="137"/>
      <c r="BH40" s="101"/>
      <c r="BI40" s="101"/>
      <c r="BJ40" s="136"/>
      <c r="BK40" s="136"/>
      <c r="BL40" s="137"/>
      <c r="BM40" s="101"/>
      <c r="BN40" s="101"/>
      <c r="BO40" s="136"/>
      <c r="BP40" s="136"/>
      <c r="BQ40" s="137"/>
      <c r="BR40" s="101"/>
      <c r="BS40" s="101"/>
      <c r="BT40" s="101"/>
      <c r="BU40" s="136"/>
      <c r="BV40" s="136"/>
      <c r="BW40" s="136"/>
      <c r="BX40" s="101"/>
      <c r="BY40" s="136"/>
      <c r="BZ40" s="136"/>
      <c r="CA40" s="101"/>
      <c r="CB40" s="136"/>
      <c r="CC40" s="137"/>
      <c r="CD40" s="136"/>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row>
    <row r="41" spans="1:108" ht="21" customHeight="1" thickTop="1" thickBot="1" x14ac:dyDescent="0.35">
      <c r="A41" s="344">
        <v>7</v>
      </c>
      <c r="B41" s="325"/>
      <c r="C41" s="325"/>
      <c r="D41" s="325"/>
      <c r="E41" s="365"/>
      <c r="F41" s="325"/>
      <c r="G41" s="325"/>
      <c r="H41" s="325"/>
      <c r="I41" s="325"/>
      <c r="J41" s="344"/>
      <c r="K41" s="344"/>
      <c r="L41" s="400">
        <f>+(J41*K41)*4</f>
        <v>0</v>
      </c>
      <c r="M41" s="396" t="b">
        <f>IF(OR(AND(J41=3,K41=4),AND(J41=2,K41=5),AND(J41=2,K41=5),AND(L41=20),AND(L41&gt;=52,L41&lt;=100)),"ZONA RIESGO EXTREMA",IF(OR(AND(J41=5,K41=2),AND(J41=4,K41=3),AND(J41=1,K41=4),AND(L41=16),AND(L41&gt;=28,L41&lt;=48)),"ZONA RIESGO ALTA",IF(OR(AND(J41=1,K41=3),AND(J41=4,K41=1),AND(L41=24)),"ZONA RIESGO MODERADA",IF(AND(L41&gt;=4,L41&lt;=16),"ZONA RIESGO BAJA"))))</f>
        <v>0</v>
      </c>
      <c r="N41" s="137">
        <v>1</v>
      </c>
      <c r="O41" s="97"/>
      <c r="P41" s="103"/>
      <c r="Q41" s="103"/>
      <c r="R41" s="103"/>
      <c r="S41" s="103"/>
      <c r="T41" s="103"/>
      <c r="U41" s="103"/>
      <c r="V41" s="103"/>
      <c r="W41" s="106">
        <f t="shared" si="1"/>
        <v>0</v>
      </c>
      <c r="X41" s="107" t="str">
        <f t="shared" si="0"/>
        <v>DEBIL</v>
      </c>
      <c r="Y41" s="105"/>
      <c r="Z41" s="108" t="str">
        <f t="shared" si="2"/>
        <v/>
      </c>
      <c r="AA41" s="106" t="str">
        <f t="shared" si="3"/>
        <v>SI</v>
      </c>
      <c r="AB41" s="103"/>
      <c r="AC41" s="395">
        <f>IF(AND(W41&gt;0,SUM(W42:W46)=0),W41,IF(AND(SUM(W41:W42)&gt;0,SUM(W43:W46)=0),AVERAGE(W41:W42),IF(AND(SUM(W41:W43)&gt;0,SUM(W44:W46)=0),AVERAGE(W41:W43),IF(AND(SUM(W41:W44)&gt;0,SUM(W45:W46)=0),AVERAGE(W41:W44),IF(AND(SUM(W41:W45)&gt;0,W46=0),AVERAGE(W41:W45),AVERAGE(W41:W46))))))</f>
        <v>0</v>
      </c>
      <c r="AD41" s="395" t="str">
        <f>IF(AND(AC41&gt;=50,AC41&lt;=99),"MODERADO",IF(AND(AC41=100), "FUERTE",IF(AND(AC41&lt;50), "DEBIL")))</f>
        <v>DEBIL</v>
      </c>
      <c r="AE41" s="401"/>
      <c r="AF41" s="401"/>
      <c r="AG41" s="390" t="str">
        <f>IFERROR(_xlfn.IFS(AND(AD41="MODERADO",AE41="Directamente"),1,AND(AD41="FUERTE",AE41="Directamente"),2),"0")</f>
        <v>0</v>
      </c>
      <c r="AH41" s="390" t="str">
        <f>IFERROR(_xlfn.IFS(AND(AD41="MODERADO",AF41="Directamente"),1,AND(AD41="FUERTE",AF41="Directamente"),2,AND(AD41="FUERTE",AF41="Indirectamente"),1),"0")</f>
        <v>0</v>
      </c>
      <c r="AI41" s="389"/>
      <c r="AJ41" s="389"/>
      <c r="AK41" s="400">
        <f>+(AI41*AJ41)*4</f>
        <v>0</v>
      </c>
      <c r="AL41" s="396" t="b">
        <f>IF(OR(AND(AI41=3,AJ41=4),AND(AI41=2,AJ41=5),AND(AI41=2,AJ41=5),AND(AK41=20),AND(AK41&gt;=52,AK41&lt;=100)),"ZONA RIESGO EXTREMA",IF(OR(AND(AI41=5,AJ41=2),AND(AI41=4,AJ41=3),AND(AI41=1,AJ41=4),AND(AK41=16),AND(AK41&gt;=28,AK41&lt;=48)),"ZONA RIESGO ALTA",IF(OR(AND(AI41=1,AJ41=3),AND(AI41=4,AJ41=1),AND(AK41=24)),"ZONA RIESGO MODERADA",IF(AND(AK41&gt;=4,AK41&lt;=16),"ZONA RIESGO BAJA"))))</f>
        <v>0</v>
      </c>
      <c r="AM41" s="402"/>
      <c r="AN41" s="136"/>
      <c r="AO41" s="137"/>
      <c r="AP41" s="101"/>
      <c r="AQ41" s="101"/>
      <c r="AR41" s="136"/>
      <c r="AS41" s="101"/>
      <c r="AT41" s="136"/>
      <c r="AU41" s="101"/>
      <c r="AV41" s="136"/>
      <c r="AW41" s="101"/>
      <c r="AX41" s="136"/>
      <c r="AY41" s="137"/>
      <c r="AZ41" s="136"/>
      <c r="BA41" s="136"/>
      <c r="BB41" s="137"/>
      <c r="BC41" s="101"/>
      <c r="BD41" s="101"/>
      <c r="BE41" s="136"/>
      <c r="BF41" s="136"/>
      <c r="BG41" s="137"/>
      <c r="BH41" s="101"/>
      <c r="BI41" s="101"/>
      <c r="BJ41" s="136"/>
      <c r="BK41" s="136"/>
      <c r="BL41" s="137"/>
      <c r="BM41" s="101"/>
      <c r="BN41" s="101"/>
      <c r="BO41" s="136"/>
      <c r="BP41" s="136"/>
      <c r="BQ41" s="137"/>
      <c r="BR41" s="101"/>
      <c r="BS41" s="101"/>
      <c r="BT41" s="101"/>
      <c r="BU41" s="136"/>
      <c r="BV41" s="136"/>
      <c r="BW41" s="136"/>
      <c r="BX41" s="101"/>
      <c r="BY41" s="136"/>
      <c r="BZ41" s="136"/>
      <c r="CA41" s="101"/>
      <c r="CB41" s="136"/>
      <c r="CC41" s="137"/>
      <c r="CD41" s="136"/>
      <c r="CE41" s="144"/>
      <c r="CF41" s="144"/>
      <c r="CG41" s="144"/>
      <c r="CH41" s="144"/>
      <c r="CI41" s="144"/>
      <c r="CJ41" s="144"/>
      <c r="CK41" s="144"/>
      <c r="CL41" s="144"/>
      <c r="CM41" s="144"/>
      <c r="CN41" s="144"/>
      <c r="CO41" s="144"/>
      <c r="CP41" s="144"/>
      <c r="CQ41" s="144"/>
      <c r="CR41" s="144"/>
      <c r="CS41" s="144"/>
      <c r="CT41" s="144"/>
      <c r="CU41" s="144"/>
      <c r="CV41" s="144"/>
      <c r="CW41" s="144"/>
      <c r="CX41" s="144"/>
      <c r="CY41" s="144"/>
      <c r="CZ41" s="144"/>
      <c r="DA41" s="144"/>
      <c r="DB41" s="144"/>
      <c r="DC41" s="144"/>
      <c r="DD41" s="144"/>
    </row>
    <row r="42" spans="1:108" ht="21" customHeight="1" thickTop="1" thickBot="1" x14ac:dyDescent="0.35">
      <c r="A42" s="344"/>
      <c r="B42" s="325"/>
      <c r="C42" s="325"/>
      <c r="D42" s="325"/>
      <c r="E42" s="365"/>
      <c r="F42" s="325"/>
      <c r="G42" s="325"/>
      <c r="H42" s="325"/>
      <c r="I42" s="325"/>
      <c r="J42" s="344"/>
      <c r="K42" s="344"/>
      <c r="L42" s="400"/>
      <c r="M42" s="397"/>
      <c r="N42" s="137">
        <v>2</v>
      </c>
      <c r="O42" s="97"/>
      <c r="P42" s="103"/>
      <c r="Q42" s="103"/>
      <c r="R42" s="103"/>
      <c r="S42" s="103"/>
      <c r="T42" s="103"/>
      <c r="U42" s="103"/>
      <c r="V42" s="103"/>
      <c r="W42" s="106">
        <f t="shared" si="1"/>
        <v>0</v>
      </c>
      <c r="X42" s="107" t="str">
        <f t="shared" si="0"/>
        <v>DEBIL</v>
      </c>
      <c r="Y42" s="105"/>
      <c r="Z42" s="108" t="str">
        <f t="shared" si="2"/>
        <v/>
      </c>
      <c r="AA42" s="106" t="str">
        <f t="shared" si="3"/>
        <v>SI</v>
      </c>
      <c r="AB42" s="103"/>
      <c r="AC42" s="395"/>
      <c r="AD42" s="395"/>
      <c r="AE42" s="401"/>
      <c r="AF42" s="401"/>
      <c r="AG42" s="390"/>
      <c r="AH42" s="390"/>
      <c r="AI42" s="389"/>
      <c r="AJ42" s="389"/>
      <c r="AK42" s="400"/>
      <c r="AL42" s="397"/>
      <c r="AM42" s="403"/>
      <c r="AN42" s="136"/>
      <c r="AO42" s="137"/>
      <c r="AP42" s="101"/>
      <c r="AQ42" s="101"/>
      <c r="AR42" s="136"/>
      <c r="AS42" s="101"/>
      <c r="AT42" s="136"/>
      <c r="AU42" s="101"/>
      <c r="AV42" s="136"/>
      <c r="AW42" s="101"/>
      <c r="AX42" s="136"/>
      <c r="AY42" s="137"/>
      <c r="AZ42" s="136"/>
      <c r="BA42" s="136"/>
      <c r="BB42" s="137"/>
      <c r="BC42" s="101"/>
      <c r="BD42" s="101"/>
      <c r="BE42" s="136"/>
      <c r="BF42" s="136"/>
      <c r="BG42" s="137"/>
      <c r="BH42" s="101"/>
      <c r="BI42" s="101"/>
      <c r="BJ42" s="136"/>
      <c r="BK42" s="136"/>
      <c r="BL42" s="137"/>
      <c r="BM42" s="101"/>
      <c r="BN42" s="101"/>
      <c r="BO42" s="136"/>
      <c r="BP42" s="136"/>
      <c r="BQ42" s="137"/>
      <c r="BR42" s="101"/>
      <c r="BS42" s="101"/>
      <c r="BT42" s="101"/>
      <c r="BU42" s="136"/>
      <c r="BV42" s="136"/>
      <c r="BW42" s="136"/>
      <c r="BX42" s="101"/>
      <c r="BY42" s="136"/>
      <c r="BZ42" s="136"/>
      <c r="CA42" s="101"/>
      <c r="CB42" s="136"/>
      <c r="CC42" s="137"/>
      <c r="CD42" s="136"/>
      <c r="CE42" s="144"/>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44"/>
      <c r="DB42" s="144"/>
      <c r="DC42" s="144"/>
      <c r="DD42" s="144"/>
    </row>
    <row r="43" spans="1:108" ht="21" customHeight="1" thickTop="1" thickBot="1" x14ac:dyDescent="0.35">
      <c r="A43" s="344"/>
      <c r="B43" s="325"/>
      <c r="C43" s="325"/>
      <c r="D43" s="325"/>
      <c r="E43" s="365"/>
      <c r="F43" s="325"/>
      <c r="G43" s="325"/>
      <c r="H43" s="325"/>
      <c r="I43" s="325"/>
      <c r="J43" s="344"/>
      <c r="K43" s="344"/>
      <c r="L43" s="400"/>
      <c r="M43" s="397"/>
      <c r="N43" s="137">
        <v>3</v>
      </c>
      <c r="O43" s="102"/>
      <c r="P43" s="103"/>
      <c r="Q43" s="103"/>
      <c r="R43" s="103"/>
      <c r="S43" s="103"/>
      <c r="T43" s="103"/>
      <c r="U43" s="103"/>
      <c r="V43" s="103"/>
      <c r="W43" s="106">
        <f t="shared" si="1"/>
        <v>0</v>
      </c>
      <c r="X43" s="107" t="str">
        <f t="shared" si="0"/>
        <v>DEBIL</v>
      </c>
      <c r="Y43" s="105"/>
      <c r="Z43" s="108" t="str">
        <f t="shared" si="2"/>
        <v/>
      </c>
      <c r="AA43" s="106" t="str">
        <f t="shared" si="3"/>
        <v>SI</v>
      </c>
      <c r="AB43" s="103"/>
      <c r="AC43" s="395"/>
      <c r="AD43" s="395"/>
      <c r="AE43" s="401"/>
      <c r="AF43" s="401"/>
      <c r="AG43" s="390"/>
      <c r="AH43" s="390"/>
      <c r="AI43" s="389"/>
      <c r="AJ43" s="389"/>
      <c r="AK43" s="400"/>
      <c r="AL43" s="397"/>
      <c r="AM43" s="403"/>
      <c r="AN43" s="136"/>
      <c r="AO43" s="137"/>
      <c r="AP43" s="101"/>
      <c r="AQ43" s="101"/>
      <c r="AR43" s="136"/>
      <c r="AS43" s="101"/>
      <c r="AT43" s="136"/>
      <c r="AU43" s="101"/>
      <c r="AV43" s="136"/>
      <c r="AW43" s="101"/>
      <c r="AX43" s="136"/>
      <c r="AY43" s="137"/>
      <c r="AZ43" s="136"/>
      <c r="BA43" s="136"/>
      <c r="BB43" s="137"/>
      <c r="BC43" s="101"/>
      <c r="BD43" s="101"/>
      <c r="BE43" s="136"/>
      <c r="BF43" s="136"/>
      <c r="BG43" s="137"/>
      <c r="BH43" s="101"/>
      <c r="BI43" s="101"/>
      <c r="BJ43" s="136"/>
      <c r="BK43" s="136"/>
      <c r="BL43" s="137"/>
      <c r="BM43" s="101"/>
      <c r="BN43" s="101"/>
      <c r="BO43" s="136"/>
      <c r="BP43" s="136"/>
      <c r="BQ43" s="137"/>
      <c r="BR43" s="101"/>
      <c r="BS43" s="101"/>
      <c r="BT43" s="101"/>
      <c r="BU43" s="136"/>
      <c r="BV43" s="136"/>
      <c r="BW43" s="136"/>
      <c r="BX43" s="101"/>
      <c r="BY43" s="136"/>
      <c r="BZ43" s="136"/>
      <c r="CA43" s="101"/>
      <c r="CB43" s="136"/>
      <c r="CC43" s="137"/>
      <c r="CD43" s="136"/>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row>
    <row r="44" spans="1:108" ht="21" customHeight="1" thickTop="1" thickBot="1" x14ac:dyDescent="0.35">
      <c r="A44" s="344"/>
      <c r="B44" s="325"/>
      <c r="C44" s="325"/>
      <c r="D44" s="325"/>
      <c r="E44" s="365"/>
      <c r="F44" s="325"/>
      <c r="G44" s="325"/>
      <c r="H44" s="325"/>
      <c r="I44" s="325"/>
      <c r="J44" s="344"/>
      <c r="K44" s="344"/>
      <c r="L44" s="400"/>
      <c r="M44" s="397"/>
      <c r="N44" s="137">
        <v>4</v>
      </c>
      <c r="O44" s="97"/>
      <c r="P44" s="103"/>
      <c r="Q44" s="103"/>
      <c r="R44" s="103"/>
      <c r="S44" s="103"/>
      <c r="T44" s="103"/>
      <c r="U44" s="103"/>
      <c r="V44" s="103"/>
      <c r="W44" s="106">
        <f t="shared" si="1"/>
        <v>0</v>
      </c>
      <c r="X44" s="107" t="str">
        <f t="shared" si="0"/>
        <v>DEBIL</v>
      </c>
      <c r="Y44" s="105"/>
      <c r="Z44" s="108" t="str">
        <f t="shared" si="2"/>
        <v/>
      </c>
      <c r="AA44" s="106" t="str">
        <f t="shared" si="3"/>
        <v>SI</v>
      </c>
      <c r="AB44" s="103"/>
      <c r="AC44" s="395"/>
      <c r="AD44" s="395"/>
      <c r="AE44" s="401"/>
      <c r="AF44" s="401"/>
      <c r="AG44" s="390"/>
      <c r="AH44" s="390"/>
      <c r="AI44" s="389"/>
      <c r="AJ44" s="389"/>
      <c r="AK44" s="400"/>
      <c r="AL44" s="397"/>
      <c r="AM44" s="403"/>
      <c r="AN44" s="136"/>
      <c r="AO44" s="137"/>
      <c r="AP44" s="101"/>
      <c r="AQ44" s="101"/>
      <c r="AR44" s="136"/>
      <c r="AS44" s="101"/>
      <c r="AT44" s="136"/>
      <c r="AU44" s="101"/>
      <c r="AV44" s="136"/>
      <c r="AW44" s="101"/>
      <c r="AX44" s="136"/>
      <c r="AY44" s="137"/>
      <c r="AZ44" s="136"/>
      <c r="BA44" s="136"/>
      <c r="BB44" s="137"/>
      <c r="BC44" s="101"/>
      <c r="BD44" s="101"/>
      <c r="BE44" s="136"/>
      <c r="BF44" s="136"/>
      <c r="BG44" s="137"/>
      <c r="BH44" s="101"/>
      <c r="BI44" s="101"/>
      <c r="BJ44" s="136"/>
      <c r="BK44" s="136"/>
      <c r="BL44" s="137"/>
      <c r="BM44" s="101"/>
      <c r="BN44" s="101"/>
      <c r="BO44" s="136"/>
      <c r="BP44" s="136"/>
      <c r="BQ44" s="137"/>
      <c r="BR44" s="101"/>
      <c r="BS44" s="101"/>
      <c r="BT44" s="101"/>
      <c r="BU44" s="136"/>
      <c r="BV44" s="136"/>
      <c r="BW44" s="136"/>
      <c r="BX44" s="101"/>
      <c r="BY44" s="136"/>
      <c r="BZ44" s="136"/>
      <c r="CA44" s="101"/>
      <c r="CB44" s="136"/>
      <c r="CC44" s="137"/>
      <c r="CD44" s="136"/>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c r="DD44" s="144"/>
    </row>
    <row r="45" spans="1:108" ht="21" customHeight="1" thickTop="1" thickBot="1" x14ac:dyDescent="0.35">
      <c r="A45" s="344"/>
      <c r="B45" s="325"/>
      <c r="C45" s="325"/>
      <c r="D45" s="325"/>
      <c r="E45" s="365"/>
      <c r="F45" s="325"/>
      <c r="G45" s="325"/>
      <c r="H45" s="325"/>
      <c r="I45" s="325"/>
      <c r="J45" s="344"/>
      <c r="K45" s="344"/>
      <c r="L45" s="400"/>
      <c r="M45" s="397"/>
      <c r="N45" s="137">
        <v>5</v>
      </c>
      <c r="O45" s="97"/>
      <c r="P45" s="103"/>
      <c r="Q45" s="103"/>
      <c r="R45" s="103"/>
      <c r="S45" s="103"/>
      <c r="T45" s="103"/>
      <c r="U45" s="103"/>
      <c r="V45" s="103"/>
      <c r="W45" s="106">
        <f t="shared" si="1"/>
        <v>0</v>
      </c>
      <c r="X45" s="107" t="str">
        <f t="shared" si="0"/>
        <v>DEBIL</v>
      </c>
      <c r="Y45" s="105"/>
      <c r="Z45" s="108" t="str">
        <f t="shared" si="2"/>
        <v/>
      </c>
      <c r="AA45" s="106" t="str">
        <f t="shared" si="3"/>
        <v>SI</v>
      </c>
      <c r="AB45" s="103"/>
      <c r="AC45" s="395"/>
      <c r="AD45" s="395"/>
      <c r="AE45" s="401"/>
      <c r="AF45" s="401"/>
      <c r="AG45" s="390"/>
      <c r="AH45" s="390"/>
      <c r="AI45" s="389"/>
      <c r="AJ45" s="389"/>
      <c r="AK45" s="400"/>
      <c r="AL45" s="397"/>
      <c r="AM45" s="403"/>
      <c r="AN45" s="136"/>
      <c r="AO45" s="137"/>
      <c r="AP45" s="101"/>
      <c r="AQ45" s="101"/>
      <c r="AR45" s="136"/>
      <c r="AS45" s="101"/>
      <c r="AT45" s="136"/>
      <c r="AU45" s="101"/>
      <c r="AV45" s="136"/>
      <c r="AW45" s="101"/>
      <c r="AX45" s="136"/>
      <c r="AY45" s="137"/>
      <c r="AZ45" s="136"/>
      <c r="BA45" s="136"/>
      <c r="BB45" s="137"/>
      <c r="BC45" s="101"/>
      <c r="BD45" s="101"/>
      <c r="BE45" s="136"/>
      <c r="BF45" s="136"/>
      <c r="BG45" s="137"/>
      <c r="BH45" s="101"/>
      <c r="BI45" s="101"/>
      <c r="BJ45" s="136"/>
      <c r="BK45" s="136"/>
      <c r="BL45" s="137"/>
      <c r="BM45" s="101"/>
      <c r="BN45" s="101"/>
      <c r="BO45" s="136"/>
      <c r="BP45" s="136"/>
      <c r="BQ45" s="137"/>
      <c r="BR45" s="101"/>
      <c r="BS45" s="101"/>
      <c r="BT45" s="101"/>
      <c r="BU45" s="136"/>
      <c r="BV45" s="136"/>
      <c r="BW45" s="136"/>
      <c r="BX45" s="101"/>
      <c r="BY45" s="136"/>
      <c r="BZ45" s="136"/>
      <c r="CA45" s="101"/>
      <c r="CB45" s="136"/>
      <c r="CC45" s="137"/>
      <c r="CD45" s="136"/>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row>
    <row r="46" spans="1:108" ht="21" customHeight="1" thickTop="1" thickBot="1" x14ac:dyDescent="0.35">
      <c r="A46" s="344"/>
      <c r="B46" s="325"/>
      <c r="C46" s="325"/>
      <c r="D46" s="325"/>
      <c r="E46" s="365"/>
      <c r="F46" s="325"/>
      <c r="G46" s="325"/>
      <c r="H46" s="325"/>
      <c r="I46" s="325"/>
      <c r="J46" s="344"/>
      <c r="K46" s="344"/>
      <c r="L46" s="400"/>
      <c r="M46" s="398"/>
      <c r="N46" s="137">
        <v>6</v>
      </c>
      <c r="O46" s="97"/>
      <c r="P46" s="103"/>
      <c r="Q46" s="103"/>
      <c r="R46" s="103"/>
      <c r="S46" s="103"/>
      <c r="T46" s="103"/>
      <c r="U46" s="103"/>
      <c r="V46" s="103"/>
      <c r="W46" s="106">
        <f t="shared" si="1"/>
        <v>0</v>
      </c>
      <c r="X46" s="107" t="str">
        <f t="shared" si="0"/>
        <v>DEBIL</v>
      </c>
      <c r="Y46" s="105"/>
      <c r="Z46" s="108" t="str">
        <f t="shared" si="2"/>
        <v/>
      </c>
      <c r="AA46" s="106" t="str">
        <f t="shared" si="3"/>
        <v>SI</v>
      </c>
      <c r="AB46" s="103"/>
      <c r="AC46" s="395"/>
      <c r="AD46" s="395"/>
      <c r="AE46" s="401"/>
      <c r="AF46" s="401"/>
      <c r="AG46" s="390"/>
      <c r="AH46" s="390"/>
      <c r="AI46" s="389"/>
      <c r="AJ46" s="389"/>
      <c r="AK46" s="400"/>
      <c r="AL46" s="398"/>
      <c r="AM46" s="404"/>
      <c r="AN46" s="136"/>
      <c r="AO46" s="137"/>
      <c r="AP46" s="101"/>
      <c r="AQ46" s="101"/>
      <c r="AR46" s="136"/>
      <c r="AS46" s="101"/>
      <c r="AT46" s="136"/>
      <c r="AU46" s="101"/>
      <c r="AV46" s="136"/>
      <c r="AW46" s="101"/>
      <c r="AX46" s="136"/>
      <c r="AY46" s="137"/>
      <c r="AZ46" s="136"/>
      <c r="BA46" s="136"/>
      <c r="BB46" s="137"/>
      <c r="BC46" s="101"/>
      <c r="BD46" s="101"/>
      <c r="BE46" s="136"/>
      <c r="BF46" s="136"/>
      <c r="BG46" s="137"/>
      <c r="BH46" s="101"/>
      <c r="BI46" s="101"/>
      <c r="BJ46" s="136"/>
      <c r="BK46" s="136"/>
      <c r="BL46" s="137"/>
      <c r="BM46" s="101"/>
      <c r="BN46" s="101"/>
      <c r="BO46" s="136"/>
      <c r="BP46" s="136"/>
      <c r="BQ46" s="137"/>
      <c r="BR46" s="101"/>
      <c r="BS46" s="101"/>
      <c r="BT46" s="101"/>
      <c r="BU46" s="136"/>
      <c r="BV46" s="136"/>
      <c r="BW46" s="136"/>
      <c r="BX46" s="101"/>
      <c r="BY46" s="136"/>
      <c r="BZ46" s="136"/>
      <c r="CA46" s="101"/>
      <c r="CB46" s="136"/>
      <c r="CC46" s="137"/>
      <c r="CD46" s="136"/>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row>
    <row r="47" spans="1:108" ht="21" customHeight="1" thickTop="1" thickBot="1" x14ac:dyDescent="0.35">
      <c r="A47" s="344">
        <v>8</v>
      </c>
      <c r="B47" s="325"/>
      <c r="C47" s="325"/>
      <c r="D47" s="325"/>
      <c r="E47" s="365"/>
      <c r="F47" s="325"/>
      <c r="G47" s="325"/>
      <c r="H47" s="325"/>
      <c r="I47" s="325"/>
      <c r="J47" s="344"/>
      <c r="K47" s="344"/>
      <c r="L47" s="400">
        <f>+(J47*K47)*4</f>
        <v>0</v>
      </c>
      <c r="M47" s="396" t="b">
        <f>IF(OR(AND(J47=3,K47=4),AND(J47=2,K47=5),AND(J47=2,K47=5),AND(L47=20),AND(L47&gt;=52,L47&lt;=100)),"ZONA RIESGO EXTREMA",IF(OR(AND(J47=5,K47=2),AND(J47=4,K47=3),AND(J47=1,K47=4),AND(L47=16),AND(L47&gt;=28,L47&lt;=48)),"ZONA RIESGO ALTA",IF(OR(AND(J47=1,K47=3),AND(J47=4,K47=1),AND(L47=24)),"ZONA RIESGO MODERADA",IF(AND(L47&gt;=4,L47&lt;=16),"ZONA RIESGO BAJA"))))</f>
        <v>0</v>
      </c>
      <c r="N47" s="137">
        <v>1</v>
      </c>
      <c r="O47" s="97"/>
      <c r="P47" s="103"/>
      <c r="Q47" s="103"/>
      <c r="R47" s="103"/>
      <c r="S47" s="103"/>
      <c r="T47" s="103"/>
      <c r="U47" s="103"/>
      <c r="V47" s="103"/>
      <c r="W47" s="106">
        <f t="shared" si="1"/>
        <v>0</v>
      </c>
      <c r="X47" s="107" t="str">
        <f t="shared" si="0"/>
        <v>DEBIL</v>
      </c>
      <c r="Y47" s="105"/>
      <c r="Z47" s="108" t="str">
        <f t="shared" si="2"/>
        <v/>
      </c>
      <c r="AA47" s="106" t="str">
        <f t="shared" si="3"/>
        <v>SI</v>
      </c>
      <c r="AB47" s="103"/>
      <c r="AC47" s="395">
        <f>IF(AND(W47&gt;0,SUM(W48:W52)=0),W47,IF(AND(SUM(W47:W48)&gt;0,SUM(W49:W52)=0),AVERAGE(W47:W48),IF(AND(SUM(W47:W49)&gt;0,SUM(W50:W52)=0),AVERAGE(W47:W49),IF(AND(SUM(W47:W50)&gt;0,SUM(W51:W52)=0),AVERAGE(W47:W50),IF(AND(SUM(W47:W51)&gt;0,W52=0),AVERAGE(W47:W51),AVERAGE(W47:W52))))))</f>
        <v>0</v>
      </c>
      <c r="AD47" s="395" t="str">
        <f>IF(AND(AC47&gt;=50,AC47&lt;=99),"MODERADO",IF(AND(AC47=100), "FUERTE",IF(AND(AC47&lt;50), "DEBIL")))</f>
        <v>DEBIL</v>
      </c>
      <c r="AE47" s="401"/>
      <c r="AF47" s="401"/>
      <c r="AG47" s="390" t="str">
        <f>IFERROR(_xlfn.IFS(AND(AD47="MODERADO",AE47="Directamente"),1,AND(AD47="FUERTE",AE47="Directamente"),2),"0")</f>
        <v>0</v>
      </c>
      <c r="AH47" s="390" t="str">
        <f>IFERROR(_xlfn.IFS(AND(AD47="MODERADO",AF47="Directamente"),1,AND(AD47="FUERTE",AF47="Directamente"),2,AND(AD47="FUERTE",AF47="Indirectamente"),1),"0")</f>
        <v>0</v>
      </c>
      <c r="AI47" s="389"/>
      <c r="AJ47" s="389"/>
      <c r="AK47" s="400">
        <f>+(AI47*AJ47)*4</f>
        <v>0</v>
      </c>
      <c r="AL47" s="396" t="b">
        <f>IF(OR(AND(AI47=3,AJ47=4),AND(AI47=2,AJ47=5),AND(AI47=2,AJ47=5),AND(AK47=20),AND(AK47&gt;=52,AK47&lt;=100)),"ZONA RIESGO EXTREMA",IF(OR(AND(AI47=5,AJ47=2),AND(AI47=4,AJ47=3),AND(AI47=1,AJ47=4),AND(AK47=16),AND(AK47&gt;=28,AK47&lt;=48)),"ZONA RIESGO ALTA",IF(OR(AND(AI47=1,AJ47=3),AND(AI47=4,AJ47=1),AND(AK47=24)),"ZONA RIESGO MODERADA",IF(AND(AK47&gt;=4,AK47&lt;=16),"ZONA RIESGO BAJA"))))</f>
        <v>0</v>
      </c>
      <c r="AM47" s="402"/>
      <c r="AN47" s="136"/>
      <c r="AO47" s="137"/>
      <c r="AP47" s="101"/>
      <c r="AQ47" s="101"/>
      <c r="AR47" s="136"/>
      <c r="AS47" s="101"/>
      <c r="AT47" s="136"/>
      <c r="AU47" s="101"/>
      <c r="AV47" s="136"/>
      <c r="AW47" s="101"/>
      <c r="AX47" s="136"/>
      <c r="AY47" s="137"/>
      <c r="AZ47" s="136"/>
      <c r="BA47" s="136"/>
      <c r="BB47" s="137"/>
      <c r="BC47" s="101"/>
      <c r="BD47" s="101"/>
      <c r="BE47" s="136"/>
      <c r="BF47" s="136"/>
      <c r="BG47" s="137"/>
      <c r="BH47" s="101"/>
      <c r="BI47" s="101"/>
      <c r="BJ47" s="136"/>
      <c r="BK47" s="136"/>
      <c r="BL47" s="137"/>
      <c r="BM47" s="101"/>
      <c r="BN47" s="101"/>
      <c r="BO47" s="136"/>
      <c r="BP47" s="136"/>
      <c r="BQ47" s="137"/>
      <c r="BR47" s="101"/>
      <c r="BS47" s="101"/>
      <c r="BT47" s="101"/>
      <c r="BU47" s="136"/>
      <c r="BV47" s="136"/>
      <c r="BW47" s="136"/>
      <c r="BX47" s="101"/>
      <c r="BY47" s="136"/>
      <c r="BZ47" s="136"/>
      <c r="CA47" s="101"/>
      <c r="CB47" s="136"/>
      <c r="CC47" s="137"/>
      <c r="CD47" s="136"/>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row>
    <row r="48" spans="1:108" ht="21" customHeight="1" thickTop="1" thickBot="1" x14ac:dyDescent="0.35">
      <c r="A48" s="344"/>
      <c r="B48" s="325"/>
      <c r="C48" s="325"/>
      <c r="D48" s="325"/>
      <c r="E48" s="365"/>
      <c r="F48" s="325"/>
      <c r="G48" s="325"/>
      <c r="H48" s="325"/>
      <c r="I48" s="325"/>
      <c r="J48" s="344"/>
      <c r="K48" s="344"/>
      <c r="L48" s="400"/>
      <c r="M48" s="397"/>
      <c r="N48" s="137">
        <v>2</v>
      </c>
      <c r="O48" s="97"/>
      <c r="P48" s="103"/>
      <c r="Q48" s="103"/>
      <c r="R48" s="103"/>
      <c r="S48" s="103"/>
      <c r="T48" s="103"/>
      <c r="U48" s="103"/>
      <c r="V48" s="103"/>
      <c r="W48" s="106">
        <f t="shared" si="1"/>
        <v>0</v>
      </c>
      <c r="X48" s="107" t="str">
        <f t="shared" si="0"/>
        <v>DEBIL</v>
      </c>
      <c r="Y48" s="105"/>
      <c r="Z48" s="108" t="str">
        <f t="shared" si="2"/>
        <v/>
      </c>
      <c r="AA48" s="106" t="str">
        <f t="shared" si="3"/>
        <v>SI</v>
      </c>
      <c r="AB48" s="103"/>
      <c r="AC48" s="395"/>
      <c r="AD48" s="395"/>
      <c r="AE48" s="401"/>
      <c r="AF48" s="401"/>
      <c r="AG48" s="390"/>
      <c r="AH48" s="390"/>
      <c r="AI48" s="389"/>
      <c r="AJ48" s="389"/>
      <c r="AK48" s="400"/>
      <c r="AL48" s="397"/>
      <c r="AM48" s="403"/>
      <c r="AN48" s="136"/>
      <c r="AO48" s="137"/>
      <c r="AP48" s="101"/>
      <c r="AQ48" s="101"/>
      <c r="AR48" s="136"/>
      <c r="AS48" s="101"/>
      <c r="AT48" s="136"/>
      <c r="AU48" s="101"/>
      <c r="AV48" s="136"/>
      <c r="AW48" s="101"/>
      <c r="AX48" s="136"/>
      <c r="AY48" s="137"/>
      <c r="AZ48" s="136"/>
      <c r="BA48" s="136"/>
      <c r="BB48" s="137"/>
      <c r="BC48" s="101"/>
      <c r="BD48" s="101"/>
      <c r="BE48" s="136"/>
      <c r="BF48" s="136"/>
      <c r="BG48" s="137"/>
      <c r="BH48" s="101"/>
      <c r="BI48" s="101"/>
      <c r="BJ48" s="136"/>
      <c r="BK48" s="136"/>
      <c r="BL48" s="137"/>
      <c r="BM48" s="101"/>
      <c r="BN48" s="101"/>
      <c r="BO48" s="136"/>
      <c r="BP48" s="136"/>
      <c r="BQ48" s="137"/>
      <c r="BR48" s="101"/>
      <c r="BS48" s="101"/>
      <c r="BT48" s="101"/>
      <c r="BU48" s="136"/>
      <c r="BV48" s="136"/>
      <c r="BW48" s="136"/>
      <c r="BX48" s="101"/>
      <c r="BY48" s="136"/>
      <c r="BZ48" s="136"/>
      <c r="CA48" s="101"/>
      <c r="CB48" s="136"/>
      <c r="CC48" s="137"/>
      <c r="CD48" s="136"/>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c r="DC48" s="144"/>
      <c r="DD48" s="144"/>
    </row>
    <row r="49" spans="1:108" ht="21" customHeight="1" thickTop="1" thickBot="1" x14ac:dyDescent="0.35">
      <c r="A49" s="344"/>
      <c r="B49" s="325"/>
      <c r="C49" s="325"/>
      <c r="D49" s="325"/>
      <c r="E49" s="365"/>
      <c r="F49" s="325"/>
      <c r="G49" s="325"/>
      <c r="H49" s="325"/>
      <c r="I49" s="325"/>
      <c r="J49" s="344"/>
      <c r="K49" s="344"/>
      <c r="L49" s="400"/>
      <c r="M49" s="397"/>
      <c r="N49" s="137">
        <v>3</v>
      </c>
      <c r="O49" s="102"/>
      <c r="P49" s="103"/>
      <c r="Q49" s="103"/>
      <c r="R49" s="103"/>
      <c r="S49" s="103"/>
      <c r="T49" s="103"/>
      <c r="U49" s="103"/>
      <c r="V49" s="103"/>
      <c r="W49" s="106">
        <f t="shared" si="1"/>
        <v>0</v>
      </c>
      <c r="X49" s="107" t="str">
        <f t="shared" si="0"/>
        <v>DEBIL</v>
      </c>
      <c r="Y49" s="105"/>
      <c r="Z49" s="108" t="str">
        <f t="shared" si="2"/>
        <v/>
      </c>
      <c r="AA49" s="106" t="str">
        <f t="shared" si="3"/>
        <v>SI</v>
      </c>
      <c r="AB49" s="103"/>
      <c r="AC49" s="395"/>
      <c r="AD49" s="395"/>
      <c r="AE49" s="401"/>
      <c r="AF49" s="401"/>
      <c r="AG49" s="390"/>
      <c r="AH49" s="390"/>
      <c r="AI49" s="389"/>
      <c r="AJ49" s="389"/>
      <c r="AK49" s="400"/>
      <c r="AL49" s="397"/>
      <c r="AM49" s="403"/>
      <c r="AN49" s="136"/>
      <c r="AO49" s="137"/>
      <c r="AP49" s="101"/>
      <c r="AQ49" s="101"/>
      <c r="AR49" s="136"/>
      <c r="AS49" s="101"/>
      <c r="AT49" s="136"/>
      <c r="AU49" s="101"/>
      <c r="AV49" s="136"/>
      <c r="AW49" s="101"/>
      <c r="AX49" s="136"/>
      <c r="AY49" s="137"/>
      <c r="AZ49" s="136"/>
      <c r="BA49" s="136"/>
      <c r="BB49" s="137"/>
      <c r="BC49" s="101"/>
      <c r="BD49" s="101"/>
      <c r="BE49" s="136"/>
      <c r="BF49" s="136"/>
      <c r="BG49" s="137"/>
      <c r="BH49" s="101"/>
      <c r="BI49" s="101"/>
      <c r="BJ49" s="136"/>
      <c r="BK49" s="136"/>
      <c r="BL49" s="137"/>
      <c r="BM49" s="101"/>
      <c r="BN49" s="101"/>
      <c r="BO49" s="136"/>
      <c r="BP49" s="136"/>
      <c r="BQ49" s="137"/>
      <c r="BR49" s="101"/>
      <c r="BS49" s="101"/>
      <c r="BT49" s="101"/>
      <c r="BU49" s="136"/>
      <c r="BV49" s="136"/>
      <c r="BW49" s="136"/>
      <c r="BX49" s="101"/>
      <c r="BY49" s="136"/>
      <c r="BZ49" s="136"/>
      <c r="CA49" s="101"/>
      <c r="CB49" s="136"/>
      <c r="CC49" s="137"/>
      <c r="CD49" s="136"/>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row>
    <row r="50" spans="1:108" ht="21" customHeight="1" thickTop="1" thickBot="1" x14ac:dyDescent="0.35">
      <c r="A50" s="344"/>
      <c r="B50" s="325"/>
      <c r="C50" s="325"/>
      <c r="D50" s="325"/>
      <c r="E50" s="365"/>
      <c r="F50" s="325"/>
      <c r="G50" s="325"/>
      <c r="H50" s="325"/>
      <c r="I50" s="325"/>
      <c r="J50" s="344"/>
      <c r="K50" s="344"/>
      <c r="L50" s="400"/>
      <c r="M50" s="397"/>
      <c r="N50" s="137">
        <v>4</v>
      </c>
      <c r="O50" s="97"/>
      <c r="P50" s="103"/>
      <c r="Q50" s="103"/>
      <c r="R50" s="103"/>
      <c r="S50" s="103"/>
      <c r="T50" s="103"/>
      <c r="U50" s="103"/>
      <c r="V50" s="103"/>
      <c r="W50" s="106">
        <f t="shared" si="1"/>
        <v>0</v>
      </c>
      <c r="X50" s="107" t="str">
        <f t="shared" si="0"/>
        <v>DEBIL</v>
      </c>
      <c r="Y50" s="105"/>
      <c r="Z50" s="108" t="str">
        <f t="shared" si="2"/>
        <v/>
      </c>
      <c r="AA50" s="106" t="str">
        <f t="shared" si="3"/>
        <v>SI</v>
      </c>
      <c r="AB50" s="103"/>
      <c r="AC50" s="395"/>
      <c r="AD50" s="395"/>
      <c r="AE50" s="401"/>
      <c r="AF50" s="401"/>
      <c r="AG50" s="390"/>
      <c r="AH50" s="390"/>
      <c r="AI50" s="389"/>
      <c r="AJ50" s="389"/>
      <c r="AK50" s="400"/>
      <c r="AL50" s="397"/>
      <c r="AM50" s="403"/>
      <c r="AN50" s="136"/>
      <c r="AO50" s="137"/>
      <c r="AP50" s="101"/>
      <c r="AQ50" s="101"/>
      <c r="AR50" s="136"/>
      <c r="AS50" s="101"/>
      <c r="AT50" s="136"/>
      <c r="AU50" s="101"/>
      <c r="AV50" s="136"/>
      <c r="AW50" s="101"/>
      <c r="AX50" s="136"/>
      <c r="AY50" s="137"/>
      <c r="AZ50" s="136"/>
      <c r="BA50" s="136"/>
      <c r="BB50" s="137"/>
      <c r="BC50" s="101"/>
      <c r="BD50" s="101"/>
      <c r="BE50" s="136"/>
      <c r="BF50" s="136"/>
      <c r="BG50" s="137"/>
      <c r="BH50" s="101"/>
      <c r="BI50" s="101"/>
      <c r="BJ50" s="136"/>
      <c r="BK50" s="136"/>
      <c r="BL50" s="137"/>
      <c r="BM50" s="101"/>
      <c r="BN50" s="101"/>
      <c r="BO50" s="136"/>
      <c r="BP50" s="136"/>
      <c r="BQ50" s="137"/>
      <c r="BR50" s="101"/>
      <c r="BS50" s="101"/>
      <c r="BT50" s="101"/>
      <c r="BU50" s="136"/>
      <c r="BV50" s="136"/>
      <c r="BW50" s="136"/>
      <c r="BX50" s="101"/>
      <c r="BY50" s="136"/>
      <c r="BZ50" s="136"/>
      <c r="CA50" s="101"/>
      <c r="CB50" s="136"/>
      <c r="CC50" s="137"/>
      <c r="CD50" s="136"/>
      <c r="CE50" s="144"/>
      <c r="CF50" s="144"/>
      <c r="CG50" s="144"/>
      <c r="CH50" s="144"/>
      <c r="CI50" s="144"/>
      <c r="CJ50" s="144"/>
      <c r="CK50" s="144"/>
      <c r="CL50" s="144"/>
      <c r="CM50" s="144"/>
      <c r="CN50" s="144"/>
      <c r="CO50" s="144"/>
      <c r="CP50" s="144"/>
      <c r="CQ50" s="144"/>
      <c r="CR50" s="144"/>
      <c r="CS50" s="144"/>
      <c r="CT50" s="144"/>
      <c r="CU50" s="144"/>
      <c r="CV50" s="144"/>
      <c r="CW50" s="144"/>
      <c r="CX50" s="144"/>
      <c r="CY50" s="144"/>
      <c r="CZ50" s="144"/>
      <c r="DA50" s="144"/>
      <c r="DB50" s="144"/>
      <c r="DC50" s="144"/>
      <c r="DD50" s="144"/>
    </row>
    <row r="51" spans="1:108" ht="21" customHeight="1" thickTop="1" thickBot="1" x14ac:dyDescent="0.35">
      <c r="A51" s="344"/>
      <c r="B51" s="325"/>
      <c r="C51" s="325"/>
      <c r="D51" s="325"/>
      <c r="E51" s="365"/>
      <c r="F51" s="325"/>
      <c r="G51" s="325"/>
      <c r="H51" s="325"/>
      <c r="I51" s="325"/>
      <c r="J51" s="344"/>
      <c r="K51" s="344"/>
      <c r="L51" s="400"/>
      <c r="M51" s="397"/>
      <c r="N51" s="137">
        <v>5</v>
      </c>
      <c r="O51" s="97"/>
      <c r="P51" s="103"/>
      <c r="Q51" s="103"/>
      <c r="R51" s="103"/>
      <c r="S51" s="103"/>
      <c r="T51" s="103"/>
      <c r="U51" s="103"/>
      <c r="V51" s="103"/>
      <c r="W51" s="106">
        <f t="shared" si="1"/>
        <v>0</v>
      </c>
      <c r="X51" s="107" t="str">
        <f t="shared" si="0"/>
        <v>DEBIL</v>
      </c>
      <c r="Y51" s="105"/>
      <c r="Z51" s="108" t="str">
        <f t="shared" si="2"/>
        <v/>
      </c>
      <c r="AA51" s="106" t="str">
        <f t="shared" si="3"/>
        <v>SI</v>
      </c>
      <c r="AB51" s="103"/>
      <c r="AC51" s="395"/>
      <c r="AD51" s="395"/>
      <c r="AE51" s="401"/>
      <c r="AF51" s="401"/>
      <c r="AG51" s="390"/>
      <c r="AH51" s="390"/>
      <c r="AI51" s="389"/>
      <c r="AJ51" s="389"/>
      <c r="AK51" s="400"/>
      <c r="AL51" s="397"/>
      <c r="AM51" s="403"/>
      <c r="AN51" s="136"/>
      <c r="AO51" s="137"/>
      <c r="AP51" s="101"/>
      <c r="AQ51" s="101"/>
      <c r="AR51" s="136"/>
      <c r="AS51" s="101"/>
      <c r="AT51" s="136"/>
      <c r="AU51" s="101"/>
      <c r="AV51" s="136"/>
      <c r="AW51" s="101"/>
      <c r="AX51" s="136"/>
      <c r="AY51" s="137"/>
      <c r="AZ51" s="136"/>
      <c r="BA51" s="136"/>
      <c r="BB51" s="137"/>
      <c r="BC51" s="101"/>
      <c r="BD51" s="101"/>
      <c r="BE51" s="136"/>
      <c r="BF51" s="136"/>
      <c r="BG51" s="137"/>
      <c r="BH51" s="101"/>
      <c r="BI51" s="101"/>
      <c r="BJ51" s="136"/>
      <c r="BK51" s="136"/>
      <c r="BL51" s="137"/>
      <c r="BM51" s="101"/>
      <c r="BN51" s="101"/>
      <c r="BO51" s="136"/>
      <c r="BP51" s="136"/>
      <c r="BQ51" s="137"/>
      <c r="BR51" s="101"/>
      <c r="BS51" s="101"/>
      <c r="BT51" s="101"/>
      <c r="BU51" s="136"/>
      <c r="BV51" s="136"/>
      <c r="BW51" s="136"/>
      <c r="BX51" s="101"/>
      <c r="BY51" s="136"/>
      <c r="BZ51" s="136"/>
      <c r="CA51" s="101"/>
      <c r="CB51" s="136"/>
      <c r="CC51" s="137"/>
      <c r="CD51" s="136"/>
      <c r="CE51" s="144"/>
      <c r="CF51" s="144"/>
      <c r="CG51" s="144"/>
      <c r="CH51" s="144"/>
      <c r="CI51" s="144"/>
      <c r="CJ51" s="144"/>
      <c r="CK51" s="144"/>
      <c r="CL51" s="144"/>
      <c r="CM51" s="144"/>
      <c r="CN51" s="144"/>
      <c r="CO51" s="144"/>
      <c r="CP51" s="144"/>
      <c r="CQ51" s="144"/>
      <c r="CR51" s="144"/>
      <c r="CS51" s="144"/>
      <c r="CT51" s="144"/>
      <c r="CU51" s="144"/>
      <c r="CV51" s="144"/>
      <c r="CW51" s="144"/>
      <c r="CX51" s="144"/>
      <c r="CY51" s="144"/>
      <c r="CZ51" s="144"/>
      <c r="DA51" s="144"/>
      <c r="DB51" s="144"/>
      <c r="DC51" s="144"/>
      <c r="DD51" s="144"/>
    </row>
    <row r="52" spans="1:108" ht="21" customHeight="1" thickTop="1" thickBot="1" x14ac:dyDescent="0.35">
      <c r="A52" s="344"/>
      <c r="B52" s="325"/>
      <c r="C52" s="325"/>
      <c r="D52" s="325"/>
      <c r="E52" s="365"/>
      <c r="F52" s="325"/>
      <c r="G52" s="325"/>
      <c r="H52" s="325"/>
      <c r="I52" s="325"/>
      <c r="J52" s="344"/>
      <c r="K52" s="344"/>
      <c r="L52" s="400"/>
      <c r="M52" s="398"/>
      <c r="N52" s="137">
        <v>6</v>
      </c>
      <c r="O52" s="97"/>
      <c r="P52" s="103"/>
      <c r="Q52" s="103"/>
      <c r="R52" s="103"/>
      <c r="S52" s="103"/>
      <c r="T52" s="103"/>
      <c r="U52" s="103"/>
      <c r="V52" s="103"/>
      <c r="W52" s="106">
        <f t="shared" si="1"/>
        <v>0</v>
      </c>
      <c r="X52" s="107" t="str">
        <f t="shared" si="0"/>
        <v>DEBIL</v>
      </c>
      <c r="Y52" s="105"/>
      <c r="Z52" s="108" t="str">
        <f t="shared" si="2"/>
        <v/>
      </c>
      <c r="AA52" s="106" t="str">
        <f t="shared" si="3"/>
        <v>SI</v>
      </c>
      <c r="AB52" s="103"/>
      <c r="AC52" s="395"/>
      <c r="AD52" s="395"/>
      <c r="AE52" s="401"/>
      <c r="AF52" s="401"/>
      <c r="AG52" s="390"/>
      <c r="AH52" s="390"/>
      <c r="AI52" s="389"/>
      <c r="AJ52" s="389"/>
      <c r="AK52" s="400"/>
      <c r="AL52" s="398"/>
      <c r="AM52" s="404"/>
      <c r="AN52" s="136"/>
      <c r="AO52" s="137"/>
      <c r="AP52" s="101"/>
      <c r="AQ52" s="101"/>
      <c r="AR52" s="136"/>
      <c r="AS52" s="101"/>
      <c r="AT52" s="136"/>
      <c r="AU52" s="101"/>
      <c r="AV52" s="136"/>
      <c r="AW52" s="101"/>
      <c r="AX52" s="136"/>
      <c r="AY52" s="137"/>
      <c r="AZ52" s="136"/>
      <c r="BA52" s="136"/>
      <c r="BB52" s="137"/>
      <c r="BC52" s="101"/>
      <c r="BD52" s="101"/>
      <c r="BE52" s="136"/>
      <c r="BF52" s="136"/>
      <c r="BG52" s="137"/>
      <c r="BH52" s="101"/>
      <c r="BI52" s="101"/>
      <c r="BJ52" s="136"/>
      <c r="BK52" s="136"/>
      <c r="BL52" s="137"/>
      <c r="BM52" s="101"/>
      <c r="BN52" s="101"/>
      <c r="BO52" s="136"/>
      <c r="BP52" s="136"/>
      <c r="BQ52" s="137"/>
      <c r="BR52" s="101"/>
      <c r="BS52" s="101"/>
      <c r="BT52" s="101"/>
      <c r="BU52" s="136"/>
      <c r="BV52" s="136"/>
      <c r="BW52" s="136"/>
      <c r="BX52" s="101"/>
      <c r="BY52" s="136"/>
      <c r="BZ52" s="136"/>
      <c r="CA52" s="101"/>
      <c r="CB52" s="136"/>
      <c r="CC52" s="137"/>
      <c r="CD52" s="136"/>
      <c r="CE52" s="144"/>
      <c r="CF52" s="144"/>
      <c r="CG52" s="144"/>
      <c r="CH52" s="144"/>
      <c r="CI52" s="144"/>
      <c r="CJ52" s="144"/>
      <c r="CK52" s="144"/>
      <c r="CL52" s="144"/>
      <c r="CM52" s="144"/>
      <c r="CN52" s="144"/>
      <c r="CO52" s="144"/>
      <c r="CP52" s="144"/>
      <c r="CQ52" s="144"/>
      <c r="CR52" s="144"/>
      <c r="CS52" s="144"/>
      <c r="CT52" s="144"/>
      <c r="CU52" s="144"/>
      <c r="CV52" s="144"/>
      <c r="CW52" s="144"/>
      <c r="CX52" s="144"/>
      <c r="CY52" s="144"/>
      <c r="CZ52" s="144"/>
      <c r="DA52" s="144"/>
      <c r="DB52" s="144"/>
      <c r="DC52" s="144"/>
      <c r="DD52" s="144"/>
    </row>
    <row r="53" spans="1:108" ht="21" customHeight="1" thickTop="1" thickBot="1" x14ac:dyDescent="0.35">
      <c r="A53" s="344">
        <v>9</v>
      </c>
      <c r="B53" s="325"/>
      <c r="C53" s="325"/>
      <c r="D53" s="325"/>
      <c r="E53" s="365"/>
      <c r="F53" s="325"/>
      <c r="G53" s="325"/>
      <c r="H53" s="325"/>
      <c r="I53" s="325"/>
      <c r="J53" s="344"/>
      <c r="K53" s="344"/>
      <c r="L53" s="400">
        <f>+(J53*K53)*4</f>
        <v>0</v>
      </c>
      <c r="M53" s="396" t="b">
        <f>IF(OR(AND(J53=3,K53=4),AND(J53=2,K53=5),AND(J53=2,K53=5),AND(L53=20),AND(L53&gt;=52,L53&lt;=100)),"ZONA RIESGO EXTREMA",IF(OR(AND(J53=5,K53=2),AND(J53=4,K53=3),AND(J53=1,K53=4),AND(L53=16),AND(L53&gt;=28,L53&lt;=48)),"ZONA RIESGO ALTA",IF(OR(AND(J53=1,K53=3),AND(J53=4,K53=1),AND(L53=24)),"ZONA RIESGO MODERADA",IF(AND(L53&gt;=4,L53&lt;=16),"ZONA RIESGO BAJA"))))</f>
        <v>0</v>
      </c>
      <c r="N53" s="137">
        <v>1</v>
      </c>
      <c r="O53" s="97"/>
      <c r="P53" s="103"/>
      <c r="Q53" s="103"/>
      <c r="R53" s="103"/>
      <c r="S53" s="103"/>
      <c r="T53" s="103"/>
      <c r="U53" s="103"/>
      <c r="V53" s="103"/>
      <c r="W53" s="106">
        <f t="shared" si="1"/>
        <v>0</v>
      </c>
      <c r="X53" s="107" t="str">
        <f t="shared" si="0"/>
        <v>DEBIL</v>
      </c>
      <c r="Y53" s="105"/>
      <c r="Z53" s="108" t="str">
        <f t="shared" si="2"/>
        <v/>
      </c>
      <c r="AA53" s="106" t="str">
        <f t="shared" si="3"/>
        <v>SI</v>
      </c>
      <c r="AB53" s="103"/>
      <c r="AC53" s="395">
        <f>IF(AND(W53&gt;0,SUM(W54:W58)=0),W53,IF(AND(SUM(W53:W54)&gt;0,SUM(W55:W58)=0),AVERAGE(W53:W54),IF(AND(SUM(W53:W55)&gt;0,SUM(W56:W58)=0),AVERAGE(W53:W55),IF(AND(SUM(W53:W56)&gt;0,SUM(W57:W58)=0),AVERAGE(W53:W56),IF(AND(SUM(W53:W57)&gt;0,W58=0),AVERAGE(W53:W57),AVERAGE(W53:W58))))))</f>
        <v>0</v>
      </c>
      <c r="AD53" s="395" t="str">
        <f>IF(AND(AC53&gt;=50,AC53&lt;=99),"MODERADO",IF(AND(AC53=100), "FUERTE",IF(AND(AC53&lt;50), "DEBIL")))</f>
        <v>DEBIL</v>
      </c>
      <c r="AE53" s="401"/>
      <c r="AF53" s="401"/>
      <c r="AG53" s="390" t="str">
        <f>IFERROR(_xlfn.IFS(AND(AD53="MODERADO",AE53="Directamente"),1,AND(AD53="FUERTE",AE53="Directamente"),2),"0")</f>
        <v>0</v>
      </c>
      <c r="AH53" s="390" t="str">
        <f>IFERROR(_xlfn.IFS(AND(AD53="MODERADO",AF53="Directamente"),1,AND(AD53="FUERTE",AF53="Directamente"),2,AND(AD53="FUERTE",AF53="Indirectamente"),1),"0")</f>
        <v>0</v>
      </c>
      <c r="AI53" s="389"/>
      <c r="AJ53" s="389"/>
      <c r="AK53" s="400">
        <f>+(AI53*AJ53)*4</f>
        <v>0</v>
      </c>
      <c r="AL53" s="396" t="b">
        <f>IF(OR(AND(AI53=3,AJ53=4),AND(AI53=2,AJ53=5),AND(AI53=2,AJ53=5),AND(AK53=20),AND(AK53&gt;=52,AK53&lt;=100)),"ZONA RIESGO EXTREMA",IF(OR(AND(AI53=5,AJ53=2),AND(AI53=4,AJ53=3),AND(AI53=1,AJ53=4),AND(AK53=16),AND(AK53&gt;=28,AK53&lt;=48)),"ZONA RIESGO ALTA",IF(OR(AND(AI53=1,AJ53=3),AND(AI53=4,AJ53=1),AND(AK53=24)),"ZONA RIESGO MODERADA",IF(AND(AK53&gt;=4,AK53&lt;=16),"ZONA RIESGO BAJA"))))</f>
        <v>0</v>
      </c>
      <c r="AM53" s="402"/>
      <c r="AN53" s="136"/>
      <c r="AO53" s="137"/>
      <c r="AP53" s="101"/>
      <c r="AQ53" s="101"/>
      <c r="AR53" s="136"/>
      <c r="AS53" s="101"/>
      <c r="AT53" s="136"/>
      <c r="AU53" s="101"/>
      <c r="AV53" s="136"/>
      <c r="AW53" s="101"/>
      <c r="AX53" s="136"/>
      <c r="AY53" s="137"/>
      <c r="AZ53" s="136"/>
      <c r="BA53" s="136"/>
      <c r="BB53" s="137"/>
      <c r="BC53" s="101"/>
      <c r="BD53" s="101"/>
      <c r="BE53" s="136"/>
      <c r="BF53" s="136"/>
      <c r="BG53" s="137"/>
      <c r="BH53" s="101"/>
      <c r="BI53" s="101"/>
      <c r="BJ53" s="136"/>
      <c r="BK53" s="136"/>
      <c r="BL53" s="137"/>
      <c r="BM53" s="101"/>
      <c r="BN53" s="101"/>
      <c r="BO53" s="136"/>
      <c r="BP53" s="136"/>
      <c r="BQ53" s="137"/>
      <c r="BR53" s="101"/>
      <c r="BS53" s="101"/>
      <c r="BT53" s="101"/>
      <c r="BU53" s="136"/>
      <c r="BV53" s="136"/>
      <c r="BW53" s="136"/>
      <c r="BX53" s="101"/>
      <c r="BY53" s="136"/>
      <c r="BZ53" s="136"/>
      <c r="CA53" s="101"/>
      <c r="CB53" s="136"/>
      <c r="CC53" s="137"/>
      <c r="CD53" s="136"/>
      <c r="CE53" s="144"/>
      <c r="CF53" s="144"/>
      <c r="CG53" s="144"/>
      <c r="CH53" s="144"/>
      <c r="CI53" s="144"/>
      <c r="CJ53" s="144"/>
      <c r="CK53" s="144"/>
      <c r="CL53" s="144"/>
      <c r="CM53" s="144"/>
      <c r="CN53" s="144"/>
      <c r="CO53" s="144"/>
      <c r="CP53" s="144"/>
      <c r="CQ53" s="144"/>
      <c r="CR53" s="144"/>
      <c r="CS53" s="144"/>
      <c r="CT53" s="144"/>
      <c r="CU53" s="144"/>
      <c r="CV53" s="144"/>
      <c r="CW53" s="144"/>
      <c r="CX53" s="144"/>
      <c r="CY53" s="144"/>
      <c r="CZ53" s="144"/>
      <c r="DA53" s="144"/>
      <c r="DB53" s="144"/>
      <c r="DC53" s="144"/>
      <c r="DD53" s="144"/>
    </row>
    <row r="54" spans="1:108" ht="21" customHeight="1" thickTop="1" thickBot="1" x14ac:dyDescent="0.35">
      <c r="A54" s="344"/>
      <c r="B54" s="325"/>
      <c r="C54" s="325"/>
      <c r="D54" s="325"/>
      <c r="E54" s="365"/>
      <c r="F54" s="325"/>
      <c r="G54" s="325"/>
      <c r="H54" s="325"/>
      <c r="I54" s="325"/>
      <c r="J54" s="344"/>
      <c r="K54" s="344"/>
      <c r="L54" s="400"/>
      <c r="M54" s="397"/>
      <c r="N54" s="137">
        <v>2</v>
      </c>
      <c r="O54" s="97"/>
      <c r="P54" s="103"/>
      <c r="Q54" s="103"/>
      <c r="R54" s="103"/>
      <c r="S54" s="103"/>
      <c r="T54" s="103"/>
      <c r="U54" s="103"/>
      <c r="V54" s="103"/>
      <c r="W54" s="106">
        <f t="shared" si="1"/>
        <v>0</v>
      </c>
      <c r="X54" s="107" t="str">
        <f t="shared" si="0"/>
        <v>DEBIL</v>
      </c>
      <c r="Y54" s="105"/>
      <c r="Z54" s="108" t="str">
        <f t="shared" si="2"/>
        <v/>
      </c>
      <c r="AA54" s="106" t="str">
        <f t="shared" si="3"/>
        <v>SI</v>
      </c>
      <c r="AB54" s="103"/>
      <c r="AC54" s="395"/>
      <c r="AD54" s="395"/>
      <c r="AE54" s="401"/>
      <c r="AF54" s="401"/>
      <c r="AG54" s="390"/>
      <c r="AH54" s="390"/>
      <c r="AI54" s="389"/>
      <c r="AJ54" s="389"/>
      <c r="AK54" s="400"/>
      <c r="AL54" s="397"/>
      <c r="AM54" s="403"/>
      <c r="AN54" s="136"/>
      <c r="AO54" s="137"/>
      <c r="AP54" s="101"/>
      <c r="AQ54" s="101"/>
      <c r="AR54" s="136"/>
      <c r="AS54" s="101"/>
      <c r="AT54" s="136"/>
      <c r="AU54" s="101"/>
      <c r="AV54" s="136"/>
      <c r="AW54" s="101"/>
      <c r="AX54" s="136"/>
      <c r="AY54" s="137"/>
      <c r="AZ54" s="136"/>
      <c r="BA54" s="136"/>
      <c r="BB54" s="137"/>
      <c r="BC54" s="101"/>
      <c r="BD54" s="101"/>
      <c r="BE54" s="136"/>
      <c r="BF54" s="136"/>
      <c r="BG54" s="137"/>
      <c r="BH54" s="101"/>
      <c r="BI54" s="101"/>
      <c r="BJ54" s="136"/>
      <c r="BK54" s="136"/>
      <c r="BL54" s="137"/>
      <c r="BM54" s="101"/>
      <c r="BN54" s="101"/>
      <c r="BO54" s="136"/>
      <c r="BP54" s="136"/>
      <c r="BQ54" s="137"/>
      <c r="BR54" s="101"/>
      <c r="BS54" s="101"/>
      <c r="BT54" s="101"/>
      <c r="BU54" s="136"/>
      <c r="BV54" s="136"/>
      <c r="BW54" s="136"/>
      <c r="BX54" s="101"/>
      <c r="BY54" s="136"/>
      <c r="BZ54" s="136"/>
      <c r="CA54" s="101"/>
      <c r="CB54" s="136"/>
      <c r="CC54" s="137"/>
      <c r="CD54" s="136"/>
      <c r="CE54" s="144"/>
      <c r="CF54" s="144"/>
      <c r="CG54" s="144"/>
      <c r="CH54" s="144"/>
      <c r="CI54" s="144"/>
      <c r="CJ54" s="144"/>
      <c r="CK54" s="144"/>
      <c r="CL54" s="144"/>
      <c r="CM54" s="144"/>
      <c r="CN54" s="144"/>
      <c r="CO54" s="144"/>
      <c r="CP54" s="144"/>
      <c r="CQ54" s="144"/>
      <c r="CR54" s="144"/>
      <c r="CS54" s="144"/>
      <c r="CT54" s="144"/>
      <c r="CU54" s="144"/>
      <c r="CV54" s="144"/>
      <c r="CW54" s="144"/>
      <c r="CX54" s="144"/>
      <c r="CY54" s="144"/>
      <c r="CZ54" s="144"/>
      <c r="DA54" s="144"/>
      <c r="DB54" s="144"/>
      <c r="DC54" s="144"/>
      <c r="DD54" s="144"/>
    </row>
    <row r="55" spans="1:108" ht="21" customHeight="1" thickTop="1" thickBot="1" x14ac:dyDescent="0.35">
      <c r="A55" s="344"/>
      <c r="B55" s="325"/>
      <c r="C55" s="325"/>
      <c r="D55" s="325"/>
      <c r="E55" s="365"/>
      <c r="F55" s="325"/>
      <c r="G55" s="325"/>
      <c r="H55" s="325"/>
      <c r="I55" s="325"/>
      <c r="J55" s="344"/>
      <c r="K55" s="344"/>
      <c r="L55" s="400"/>
      <c r="M55" s="397"/>
      <c r="N55" s="137">
        <v>3</v>
      </c>
      <c r="O55" s="102"/>
      <c r="P55" s="103"/>
      <c r="Q55" s="103"/>
      <c r="R55" s="103"/>
      <c r="S55" s="103"/>
      <c r="T55" s="103"/>
      <c r="U55" s="103"/>
      <c r="V55" s="103"/>
      <c r="W55" s="106">
        <f t="shared" si="1"/>
        <v>0</v>
      </c>
      <c r="X55" s="107" t="str">
        <f t="shared" si="0"/>
        <v>DEBIL</v>
      </c>
      <c r="Y55" s="105"/>
      <c r="Z55" s="108" t="str">
        <f t="shared" si="2"/>
        <v/>
      </c>
      <c r="AA55" s="106" t="str">
        <f t="shared" si="3"/>
        <v>SI</v>
      </c>
      <c r="AB55" s="103"/>
      <c r="AC55" s="395"/>
      <c r="AD55" s="395"/>
      <c r="AE55" s="401"/>
      <c r="AF55" s="401"/>
      <c r="AG55" s="390"/>
      <c r="AH55" s="390"/>
      <c r="AI55" s="389"/>
      <c r="AJ55" s="389"/>
      <c r="AK55" s="400"/>
      <c r="AL55" s="397"/>
      <c r="AM55" s="403"/>
      <c r="AN55" s="136"/>
      <c r="AO55" s="137"/>
      <c r="AP55" s="101"/>
      <c r="AQ55" s="101"/>
      <c r="AR55" s="136"/>
      <c r="AS55" s="101"/>
      <c r="AT55" s="136"/>
      <c r="AU55" s="101"/>
      <c r="AV55" s="136"/>
      <c r="AW55" s="101"/>
      <c r="AX55" s="136"/>
      <c r="AY55" s="137"/>
      <c r="AZ55" s="136"/>
      <c r="BA55" s="136"/>
      <c r="BB55" s="137"/>
      <c r="BC55" s="101"/>
      <c r="BD55" s="101"/>
      <c r="BE55" s="136"/>
      <c r="BF55" s="136"/>
      <c r="BG55" s="137"/>
      <c r="BH55" s="101"/>
      <c r="BI55" s="101"/>
      <c r="BJ55" s="136"/>
      <c r="BK55" s="136"/>
      <c r="BL55" s="137"/>
      <c r="BM55" s="101"/>
      <c r="BN55" s="101"/>
      <c r="BO55" s="136"/>
      <c r="BP55" s="136"/>
      <c r="BQ55" s="137"/>
      <c r="BR55" s="101"/>
      <c r="BS55" s="101"/>
      <c r="BT55" s="101"/>
      <c r="BU55" s="136"/>
      <c r="BV55" s="136"/>
      <c r="BW55" s="136"/>
      <c r="BX55" s="101"/>
      <c r="BY55" s="136"/>
      <c r="BZ55" s="136"/>
      <c r="CA55" s="101"/>
      <c r="CB55" s="136"/>
      <c r="CC55" s="137"/>
      <c r="CD55" s="136"/>
      <c r="CE55" s="144"/>
      <c r="CF55" s="144"/>
      <c r="CG55" s="144"/>
      <c r="CH55" s="144"/>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row>
    <row r="56" spans="1:108" ht="21" customHeight="1" thickTop="1" thickBot="1" x14ac:dyDescent="0.35">
      <c r="A56" s="344"/>
      <c r="B56" s="325"/>
      <c r="C56" s="325"/>
      <c r="D56" s="325"/>
      <c r="E56" s="365"/>
      <c r="F56" s="325"/>
      <c r="G56" s="325"/>
      <c r="H56" s="325"/>
      <c r="I56" s="325"/>
      <c r="J56" s="344"/>
      <c r="K56" s="344"/>
      <c r="L56" s="400"/>
      <c r="M56" s="397"/>
      <c r="N56" s="137">
        <v>4</v>
      </c>
      <c r="O56" s="97"/>
      <c r="P56" s="103"/>
      <c r="Q56" s="103"/>
      <c r="R56" s="103"/>
      <c r="S56" s="103"/>
      <c r="T56" s="103"/>
      <c r="U56" s="103"/>
      <c r="V56" s="103"/>
      <c r="W56" s="106">
        <f t="shared" si="1"/>
        <v>0</v>
      </c>
      <c r="X56" s="107" t="str">
        <f t="shared" si="0"/>
        <v>DEBIL</v>
      </c>
      <c r="Y56" s="105"/>
      <c r="Z56" s="108" t="str">
        <f t="shared" si="2"/>
        <v/>
      </c>
      <c r="AA56" s="106" t="str">
        <f t="shared" si="3"/>
        <v>SI</v>
      </c>
      <c r="AB56" s="103"/>
      <c r="AC56" s="395"/>
      <c r="AD56" s="395"/>
      <c r="AE56" s="401"/>
      <c r="AF56" s="401"/>
      <c r="AG56" s="390"/>
      <c r="AH56" s="390"/>
      <c r="AI56" s="389"/>
      <c r="AJ56" s="389"/>
      <c r="AK56" s="400"/>
      <c r="AL56" s="397"/>
      <c r="AM56" s="403"/>
      <c r="AN56" s="136"/>
      <c r="AO56" s="137"/>
      <c r="AP56" s="101"/>
      <c r="AQ56" s="101"/>
      <c r="AR56" s="136"/>
      <c r="AS56" s="101"/>
      <c r="AT56" s="136"/>
      <c r="AU56" s="101"/>
      <c r="AV56" s="136"/>
      <c r="AW56" s="101"/>
      <c r="AX56" s="136"/>
      <c r="AY56" s="137"/>
      <c r="AZ56" s="136"/>
      <c r="BA56" s="136"/>
      <c r="BB56" s="137"/>
      <c r="BC56" s="101"/>
      <c r="BD56" s="101"/>
      <c r="BE56" s="136"/>
      <c r="BF56" s="136"/>
      <c r="BG56" s="137"/>
      <c r="BH56" s="101"/>
      <c r="BI56" s="101"/>
      <c r="BJ56" s="136"/>
      <c r="BK56" s="136"/>
      <c r="BL56" s="137"/>
      <c r="BM56" s="101"/>
      <c r="BN56" s="101"/>
      <c r="BO56" s="136"/>
      <c r="BP56" s="136"/>
      <c r="BQ56" s="137"/>
      <c r="BR56" s="101"/>
      <c r="BS56" s="101"/>
      <c r="BT56" s="101"/>
      <c r="BU56" s="136"/>
      <c r="BV56" s="136"/>
      <c r="BW56" s="136"/>
      <c r="BX56" s="101"/>
      <c r="BY56" s="136"/>
      <c r="BZ56" s="136"/>
      <c r="CA56" s="101"/>
      <c r="CB56" s="136"/>
      <c r="CC56" s="137"/>
      <c r="CD56" s="136"/>
      <c r="CE56" s="144"/>
      <c r="CF56" s="144"/>
      <c r="CG56" s="144"/>
      <c r="CH56" s="144"/>
      <c r="CI56" s="144"/>
      <c r="CJ56" s="144"/>
      <c r="CK56" s="144"/>
      <c r="CL56" s="144"/>
      <c r="CM56" s="144"/>
      <c r="CN56" s="144"/>
      <c r="CO56" s="144"/>
      <c r="CP56" s="144"/>
      <c r="CQ56" s="144"/>
      <c r="CR56" s="144"/>
      <c r="CS56" s="144"/>
      <c r="CT56" s="144"/>
      <c r="CU56" s="144"/>
      <c r="CV56" s="144"/>
      <c r="CW56" s="144"/>
      <c r="CX56" s="144"/>
      <c r="CY56" s="144"/>
      <c r="CZ56" s="144"/>
      <c r="DA56" s="144"/>
      <c r="DB56" s="144"/>
      <c r="DC56" s="144"/>
      <c r="DD56" s="144"/>
    </row>
    <row r="57" spans="1:108" ht="21" customHeight="1" thickTop="1" thickBot="1" x14ac:dyDescent="0.35">
      <c r="A57" s="344"/>
      <c r="B57" s="325"/>
      <c r="C57" s="325"/>
      <c r="D57" s="325"/>
      <c r="E57" s="365"/>
      <c r="F57" s="325"/>
      <c r="G57" s="325"/>
      <c r="H57" s="325"/>
      <c r="I57" s="325"/>
      <c r="J57" s="344"/>
      <c r="K57" s="344"/>
      <c r="L57" s="400"/>
      <c r="M57" s="397"/>
      <c r="N57" s="137">
        <v>5</v>
      </c>
      <c r="O57" s="97"/>
      <c r="P57" s="103"/>
      <c r="Q57" s="103"/>
      <c r="R57" s="103"/>
      <c r="S57" s="103"/>
      <c r="T57" s="103"/>
      <c r="U57" s="103"/>
      <c r="V57" s="103"/>
      <c r="W57" s="106">
        <f t="shared" si="1"/>
        <v>0</v>
      </c>
      <c r="X57" s="107" t="str">
        <f t="shared" si="0"/>
        <v>DEBIL</v>
      </c>
      <c r="Y57" s="105"/>
      <c r="Z57" s="108" t="str">
        <f t="shared" si="2"/>
        <v/>
      </c>
      <c r="AA57" s="106" t="str">
        <f t="shared" si="3"/>
        <v>SI</v>
      </c>
      <c r="AB57" s="103"/>
      <c r="AC57" s="395"/>
      <c r="AD57" s="395"/>
      <c r="AE57" s="401"/>
      <c r="AF57" s="401"/>
      <c r="AG57" s="390"/>
      <c r="AH57" s="390"/>
      <c r="AI57" s="389"/>
      <c r="AJ57" s="389"/>
      <c r="AK57" s="400"/>
      <c r="AL57" s="397"/>
      <c r="AM57" s="403"/>
      <c r="AN57" s="136"/>
      <c r="AO57" s="137"/>
      <c r="AP57" s="101"/>
      <c r="AQ57" s="101"/>
      <c r="AR57" s="136"/>
      <c r="AS57" s="101"/>
      <c r="AT57" s="136"/>
      <c r="AU57" s="101"/>
      <c r="AV57" s="136"/>
      <c r="AW57" s="101"/>
      <c r="AX57" s="136"/>
      <c r="AY57" s="137"/>
      <c r="AZ57" s="136"/>
      <c r="BA57" s="136"/>
      <c r="BB57" s="137"/>
      <c r="BC57" s="101"/>
      <c r="BD57" s="101"/>
      <c r="BE57" s="136"/>
      <c r="BF57" s="136"/>
      <c r="BG57" s="137"/>
      <c r="BH57" s="101"/>
      <c r="BI57" s="101"/>
      <c r="BJ57" s="136"/>
      <c r="BK57" s="136"/>
      <c r="BL57" s="137"/>
      <c r="BM57" s="101"/>
      <c r="BN57" s="101"/>
      <c r="BO57" s="136"/>
      <c r="BP57" s="136"/>
      <c r="BQ57" s="137"/>
      <c r="BR57" s="101"/>
      <c r="BS57" s="101"/>
      <c r="BT57" s="101"/>
      <c r="BU57" s="136"/>
      <c r="BV57" s="136"/>
      <c r="BW57" s="136"/>
      <c r="BX57" s="101"/>
      <c r="BY57" s="136"/>
      <c r="BZ57" s="136"/>
      <c r="CA57" s="101"/>
      <c r="CB57" s="136"/>
      <c r="CC57" s="137"/>
      <c r="CD57" s="136"/>
      <c r="CE57" s="144"/>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44"/>
      <c r="DB57" s="144"/>
      <c r="DC57" s="144"/>
      <c r="DD57" s="144"/>
    </row>
    <row r="58" spans="1:108" ht="21" customHeight="1" thickTop="1" thickBot="1" x14ac:dyDescent="0.35">
      <c r="A58" s="344"/>
      <c r="B58" s="325"/>
      <c r="C58" s="325"/>
      <c r="D58" s="325"/>
      <c r="E58" s="365"/>
      <c r="F58" s="325"/>
      <c r="G58" s="325"/>
      <c r="H58" s="325"/>
      <c r="I58" s="325"/>
      <c r="J58" s="344"/>
      <c r="K58" s="344"/>
      <c r="L58" s="400"/>
      <c r="M58" s="398"/>
      <c r="N58" s="137">
        <v>6</v>
      </c>
      <c r="O58" s="97"/>
      <c r="P58" s="103"/>
      <c r="Q58" s="103"/>
      <c r="R58" s="103"/>
      <c r="S58" s="103"/>
      <c r="T58" s="103"/>
      <c r="U58" s="103"/>
      <c r="V58" s="103"/>
      <c r="W58" s="106">
        <f t="shared" si="1"/>
        <v>0</v>
      </c>
      <c r="X58" s="107" t="str">
        <f t="shared" si="0"/>
        <v>DEBIL</v>
      </c>
      <c r="Y58" s="105"/>
      <c r="Z58" s="108" t="str">
        <f t="shared" si="2"/>
        <v/>
      </c>
      <c r="AA58" s="106" t="str">
        <f t="shared" si="3"/>
        <v>SI</v>
      </c>
      <c r="AB58" s="103"/>
      <c r="AC58" s="395"/>
      <c r="AD58" s="395"/>
      <c r="AE58" s="401"/>
      <c r="AF58" s="401"/>
      <c r="AG58" s="390"/>
      <c r="AH58" s="390"/>
      <c r="AI58" s="389"/>
      <c r="AJ58" s="389"/>
      <c r="AK58" s="400"/>
      <c r="AL58" s="398"/>
      <c r="AM58" s="404"/>
      <c r="AN58" s="136"/>
      <c r="AO58" s="137"/>
      <c r="AP58" s="101"/>
      <c r="AQ58" s="101"/>
      <c r="AR58" s="136"/>
      <c r="AS58" s="101"/>
      <c r="AT58" s="136"/>
      <c r="AU58" s="101"/>
      <c r="AV58" s="136"/>
      <c r="AW58" s="101"/>
      <c r="AX58" s="136"/>
      <c r="AY58" s="137"/>
      <c r="AZ58" s="136"/>
      <c r="BA58" s="136"/>
      <c r="BB58" s="137"/>
      <c r="BC58" s="101"/>
      <c r="BD58" s="101"/>
      <c r="BE58" s="136"/>
      <c r="BF58" s="136"/>
      <c r="BG58" s="137"/>
      <c r="BH58" s="101"/>
      <c r="BI58" s="101"/>
      <c r="BJ58" s="136"/>
      <c r="BK58" s="136"/>
      <c r="BL58" s="137"/>
      <c r="BM58" s="101"/>
      <c r="BN58" s="101"/>
      <c r="BO58" s="136"/>
      <c r="BP58" s="136"/>
      <c r="BQ58" s="137"/>
      <c r="BR58" s="101"/>
      <c r="BS58" s="101"/>
      <c r="BT58" s="101"/>
      <c r="BU58" s="136"/>
      <c r="BV58" s="136"/>
      <c r="BW58" s="136"/>
      <c r="BX58" s="101"/>
      <c r="BY58" s="136"/>
      <c r="BZ58" s="136"/>
      <c r="CA58" s="101"/>
      <c r="CB58" s="136"/>
      <c r="CC58" s="137"/>
      <c r="CD58" s="136"/>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44"/>
      <c r="DB58" s="144"/>
      <c r="DC58" s="144"/>
      <c r="DD58" s="144"/>
    </row>
    <row r="59" spans="1:108" ht="21" customHeight="1" thickTop="1" thickBot="1" x14ac:dyDescent="0.35">
      <c r="A59" s="344">
        <v>10</v>
      </c>
      <c r="B59" s="325"/>
      <c r="C59" s="325"/>
      <c r="D59" s="325"/>
      <c r="E59" s="365"/>
      <c r="F59" s="325"/>
      <c r="G59" s="325"/>
      <c r="H59" s="325"/>
      <c r="I59" s="325"/>
      <c r="J59" s="344"/>
      <c r="K59" s="344"/>
      <c r="L59" s="400">
        <f>+(J59*K59)*4</f>
        <v>0</v>
      </c>
      <c r="M59" s="396" t="b">
        <f>IF(OR(AND(J59=3,K59=4),AND(J59=2,K59=5),AND(J59=2,K59=5),AND(L59=20),AND(L59&gt;=52,L59&lt;=100)),"ZONA RIESGO EXTREMA",IF(OR(AND(J59=5,K59=2),AND(J59=4,K59=3),AND(J59=1,K59=4),AND(L59=16),AND(L59&gt;=28,L59&lt;=48)),"ZONA RIESGO ALTA",IF(OR(AND(J59=1,K59=3),AND(J59=4,K59=1),AND(L59=24)),"ZONA RIESGO MODERADA",IF(AND(L59&gt;=4,L59&lt;=16),"ZONA RIESGO BAJA"))))</f>
        <v>0</v>
      </c>
      <c r="N59" s="137">
        <v>1</v>
      </c>
      <c r="O59" s="97"/>
      <c r="P59" s="103"/>
      <c r="Q59" s="103"/>
      <c r="R59" s="103"/>
      <c r="S59" s="103"/>
      <c r="T59" s="103"/>
      <c r="U59" s="103"/>
      <c r="V59" s="103"/>
      <c r="W59" s="106">
        <f t="shared" si="1"/>
        <v>0</v>
      </c>
      <c r="X59" s="107" t="str">
        <f t="shared" si="0"/>
        <v>DEBIL</v>
      </c>
      <c r="Y59" s="105"/>
      <c r="Z59" s="108" t="str">
        <f t="shared" si="2"/>
        <v/>
      </c>
      <c r="AA59" s="106" t="str">
        <f t="shared" si="3"/>
        <v>SI</v>
      </c>
      <c r="AB59" s="103"/>
      <c r="AC59" s="395">
        <f>IF(AND(W59&gt;0,SUM(W60:W64)=0),W59,IF(AND(SUM(W59:W60)&gt;0,SUM(W61:W64)=0),AVERAGE(W59:W60),IF(AND(SUM(W59:W61)&gt;0,SUM(W62:W64)=0),AVERAGE(W59:W61),IF(AND(SUM(W59:W62)&gt;0,SUM(W63:W64)=0),AVERAGE(W59:W62),IF(AND(SUM(W59:W63)&gt;0,W64=0),AVERAGE(W59:W63),AVERAGE(W59:W64))))))</f>
        <v>0</v>
      </c>
      <c r="AD59" s="395" t="str">
        <f>IF(AND(AC59&gt;=50,AC59&lt;=99),"MODERADO",IF(AND(AC59=100), "FUERTE",IF(AND(AC59&lt;50), "DEBIL")))</f>
        <v>DEBIL</v>
      </c>
      <c r="AE59" s="401"/>
      <c r="AF59" s="401"/>
      <c r="AG59" s="390" t="str">
        <f>IFERROR(_xlfn.IFS(AND(AD59="MODERADO",AE59="Directamente"),1,AND(AD59="FUERTE",AE59="Directamente"),2),"0")</f>
        <v>0</v>
      </c>
      <c r="AH59" s="390" t="str">
        <f>IFERROR(_xlfn.IFS(AND(AD59="MODERADO",AF59="Directamente"),1,AND(AD59="FUERTE",AF59="Directamente"),2,AND(AD59="FUERTE",AF59="Indirectamente"),1),"0")</f>
        <v>0</v>
      </c>
      <c r="AI59" s="389"/>
      <c r="AJ59" s="389"/>
      <c r="AK59" s="400">
        <f>+(AI59*AJ59)*4</f>
        <v>0</v>
      </c>
      <c r="AL59" s="396" t="b">
        <f>IF(OR(AND(AI59=3,AJ59=4),AND(AI59=2,AJ59=5),AND(AI59=2,AJ59=5),AND(AK59=20),AND(AK59&gt;=52,AK59&lt;=100)),"ZONA RIESGO EXTREMA",IF(OR(AND(AI59=5,AJ59=2),AND(AI59=4,AJ59=3),AND(AI59=1,AJ59=4),AND(AK59=16),AND(AK59&gt;=28,AK59&lt;=48)),"ZONA RIESGO ALTA",IF(OR(AND(AI59=1,AJ59=3),AND(AI59=4,AJ59=1),AND(AK59=24)),"ZONA RIESGO MODERADA",IF(AND(AK59&gt;=4,AK59&lt;=16),"ZONA RIESGO BAJA"))))</f>
        <v>0</v>
      </c>
      <c r="AM59" s="402"/>
      <c r="AN59" s="136"/>
      <c r="AO59" s="137"/>
      <c r="AP59" s="101"/>
      <c r="AQ59" s="101"/>
      <c r="AR59" s="136"/>
      <c r="AS59" s="101"/>
      <c r="AT59" s="136"/>
      <c r="AU59" s="101"/>
      <c r="AV59" s="136"/>
      <c r="AW59" s="101"/>
      <c r="AX59" s="136"/>
      <c r="AY59" s="137"/>
      <c r="AZ59" s="136"/>
      <c r="BA59" s="136"/>
      <c r="BB59" s="137"/>
      <c r="BC59" s="101"/>
      <c r="BD59" s="101"/>
      <c r="BE59" s="136"/>
      <c r="BF59" s="136"/>
      <c r="BG59" s="137"/>
      <c r="BH59" s="101"/>
      <c r="BI59" s="101"/>
      <c r="BJ59" s="136"/>
      <c r="BK59" s="136"/>
      <c r="BL59" s="137"/>
      <c r="BM59" s="101"/>
      <c r="BN59" s="101"/>
      <c r="BO59" s="136"/>
      <c r="BP59" s="136"/>
      <c r="BQ59" s="137"/>
      <c r="BR59" s="101"/>
      <c r="BS59" s="101"/>
      <c r="BT59" s="101"/>
      <c r="BU59" s="136"/>
      <c r="BV59" s="136"/>
      <c r="BW59" s="136"/>
      <c r="BX59" s="101"/>
      <c r="BY59" s="136"/>
      <c r="BZ59" s="136"/>
      <c r="CA59" s="101"/>
      <c r="CB59" s="136"/>
      <c r="CC59" s="137"/>
      <c r="CD59" s="136"/>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row>
    <row r="60" spans="1:108" ht="21" customHeight="1" thickTop="1" thickBot="1" x14ac:dyDescent="0.35">
      <c r="A60" s="344"/>
      <c r="B60" s="325"/>
      <c r="C60" s="325"/>
      <c r="D60" s="325"/>
      <c r="E60" s="365"/>
      <c r="F60" s="325"/>
      <c r="G60" s="325"/>
      <c r="H60" s="325"/>
      <c r="I60" s="325"/>
      <c r="J60" s="344"/>
      <c r="K60" s="344"/>
      <c r="L60" s="400"/>
      <c r="M60" s="397"/>
      <c r="N60" s="137">
        <v>2</v>
      </c>
      <c r="O60" s="97"/>
      <c r="P60" s="103"/>
      <c r="Q60" s="103"/>
      <c r="R60" s="103"/>
      <c r="S60" s="103"/>
      <c r="T60" s="103"/>
      <c r="U60" s="103"/>
      <c r="V60" s="103"/>
      <c r="W60" s="106">
        <f t="shared" si="1"/>
        <v>0</v>
      </c>
      <c r="X60" s="107" t="str">
        <f t="shared" si="0"/>
        <v>DEBIL</v>
      </c>
      <c r="Y60" s="105"/>
      <c r="Z60" s="108" t="str">
        <f t="shared" si="2"/>
        <v/>
      </c>
      <c r="AA60" s="106" t="str">
        <f t="shared" si="3"/>
        <v>SI</v>
      </c>
      <c r="AB60" s="103"/>
      <c r="AC60" s="395"/>
      <c r="AD60" s="395"/>
      <c r="AE60" s="401"/>
      <c r="AF60" s="401"/>
      <c r="AG60" s="390"/>
      <c r="AH60" s="390"/>
      <c r="AI60" s="389"/>
      <c r="AJ60" s="389"/>
      <c r="AK60" s="400"/>
      <c r="AL60" s="397"/>
      <c r="AM60" s="403"/>
      <c r="AN60" s="136"/>
      <c r="AO60" s="137"/>
      <c r="AP60" s="101"/>
      <c r="AQ60" s="101"/>
      <c r="AR60" s="136"/>
      <c r="AS60" s="101"/>
      <c r="AT60" s="136"/>
      <c r="AU60" s="101"/>
      <c r="AV60" s="136"/>
      <c r="AW60" s="101"/>
      <c r="AX60" s="136"/>
      <c r="AY60" s="137"/>
      <c r="AZ60" s="136"/>
      <c r="BA60" s="136"/>
      <c r="BB60" s="137"/>
      <c r="BC60" s="101"/>
      <c r="BD60" s="101"/>
      <c r="BE60" s="136"/>
      <c r="BF60" s="136"/>
      <c r="BG60" s="137"/>
      <c r="BH60" s="101"/>
      <c r="BI60" s="101"/>
      <c r="BJ60" s="136"/>
      <c r="BK60" s="136"/>
      <c r="BL60" s="137"/>
      <c r="BM60" s="101"/>
      <c r="BN60" s="101"/>
      <c r="BO60" s="136"/>
      <c r="BP60" s="136"/>
      <c r="BQ60" s="137"/>
      <c r="BR60" s="101"/>
      <c r="BS60" s="101"/>
      <c r="BT60" s="101"/>
      <c r="BU60" s="136"/>
      <c r="BV60" s="136"/>
      <c r="BW60" s="136"/>
      <c r="BX60" s="101"/>
      <c r="BY60" s="136"/>
      <c r="BZ60" s="136"/>
      <c r="CA60" s="101"/>
      <c r="CB60" s="136"/>
      <c r="CC60" s="137"/>
      <c r="CD60" s="136"/>
    </row>
    <row r="61" spans="1:108" ht="21" customHeight="1" thickTop="1" thickBot="1" x14ac:dyDescent="0.35">
      <c r="A61" s="344"/>
      <c r="B61" s="325"/>
      <c r="C61" s="325"/>
      <c r="D61" s="325"/>
      <c r="E61" s="365"/>
      <c r="F61" s="325"/>
      <c r="G61" s="325"/>
      <c r="H61" s="325"/>
      <c r="I61" s="325"/>
      <c r="J61" s="344"/>
      <c r="K61" s="344"/>
      <c r="L61" s="400"/>
      <c r="M61" s="397"/>
      <c r="N61" s="137">
        <v>3</v>
      </c>
      <c r="O61" s="102"/>
      <c r="P61" s="103"/>
      <c r="Q61" s="103"/>
      <c r="R61" s="103"/>
      <c r="S61" s="103"/>
      <c r="T61" s="103"/>
      <c r="U61" s="103"/>
      <c r="V61" s="103"/>
      <c r="W61" s="106">
        <f t="shared" si="1"/>
        <v>0</v>
      </c>
      <c r="X61" s="107" t="str">
        <f t="shared" si="0"/>
        <v>DEBIL</v>
      </c>
      <c r="Y61" s="105"/>
      <c r="Z61" s="108" t="str">
        <f t="shared" si="2"/>
        <v/>
      </c>
      <c r="AA61" s="106" t="str">
        <f t="shared" si="3"/>
        <v>SI</v>
      </c>
      <c r="AB61" s="103"/>
      <c r="AC61" s="395"/>
      <c r="AD61" s="395"/>
      <c r="AE61" s="401"/>
      <c r="AF61" s="401"/>
      <c r="AG61" s="390"/>
      <c r="AH61" s="390"/>
      <c r="AI61" s="389"/>
      <c r="AJ61" s="389"/>
      <c r="AK61" s="400"/>
      <c r="AL61" s="397"/>
      <c r="AM61" s="403"/>
      <c r="AN61" s="136"/>
      <c r="AO61" s="137"/>
      <c r="AP61" s="101"/>
      <c r="AQ61" s="101"/>
      <c r="AR61" s="136"/>
      <c r="AS61" s="101"/>
      <c r="AT61" s="136"/>
      <c r="AU61" s="101"/>
      <c r="AV61" s="136"/>
      <c r="AW61" s="101"/>
      <c r="AX61" s="136"/>
      <c r="AY61" s="137"/>
      <c r="AZ61" s="136"/>
      <c r="BA61" s="136"/>
      <c r="BB61" s="137"/>
      <c r="BC61" s="101"/>
      <c r="BD61" s="101"/>
      <c r="BE61" s="136"/>
      <c r="BF61" s="136"/>
      <c r="BG61" s="137"/>
      <c r="BH61" s="101"/>
      <c r="BI61" s="101"/>
      <c r="BJ61" s="136"/>
      <c r="BK61" s="136"/>
      <c r="BL61" s="137"/>
      <c r="BM61" s="101"/>
      <c r="BN61" s="101"/>
      <c r="BO61" s="136"/>
      <c r="BP61" s="136"/>
      <c r="BQ61" s="137"/>
      <c r="BR61" s="101"/>
      <c r="BS61" s="101"/>
      <c r="BT61" s="101"/>
      <c r="BU61" s="136"/>
      <c r="BV61" s="136"/>
      <c r="BW61" s="136"/>
      <c r="BX61" s="101"/>
      <c r="BY61" s="136"/>
      <c r="BZ61" s="136"/>
      <c r="CA61" s="101"/>
      <c r="CB61" s="136"/>
      <c r="CC61" s="137"/>
      <c r="CD61" s="136"/>
    </row>
    <row r="62" spans="1:108" ht="21" customHeight="1" thickTop="1" thickBot="1" x14ac:dyDescent="0.35">
      <c r="A62" s="344"/>
      <c r="B62" s="325"/>
      <c r="C62" s="325"/>
      <c r="D62" s="325"/>
      <c r="E62" s="365"/>
      <c r="F62" s="325"/>
      <c r="G62" s="325"/>
      <c r="H62" s="325"/>
      <c r="I62" s="325"/>
      <c r="J62" s="344"/>
      <c r="K62" s="344"/>
      <c r="L62" s="400"/>
      <c r="M62" s="397"/>
      <c r="N62" s="137">
        <v>4</v>
      </c>
      <c r="O62" s="97"/>
      <c r="P62" s="103"/>
      <c r="Q62" s="103"/>
      <c r="R62" s="103"/>
      <c r="S62" s="103"/>
      <c r="T62" s="103"/>
      <c r="U62" s="103"/>
      <c r="V62" s="103"/>
      <c r="W62" s="106">
        <f t="shared" si="1"/>
        <v>0</v>
      </c>
      <c r="X62" s="107" t="str">
        <f t="shared" si="0"/>
        <v>DEBIL</v>
      </c>
      <c r="Y62" s="105"/>
      <c r="Z62" s="108" t="str">
        <f t="shared" si="2"/>
        <v/>
      </c>
      <c r="AA62" s="106" t="str">
        <f t="shared" si="3"/>
        <v>SI</v>
      </c>
      <c r="AB62" s="103"/>
      <c r="AC62" s="395"/>
      <c r="AD62" s="395"/>
      <c r="AE62" s="401"/>
      <c r="AF62" s="401"/>
      <c r="AG62" s="390"/>
      <c r="AH62" s="390"/>
      <c r="AI62" s="389"/>
      <c r="AJ62" s="389"/>
      <c r="AK62" s="400"/>
      <c r="AL62" s="397"/>
      <c r="AM62" s="403"/>
      <c r="AN62" s="136"/>
      <c r="AO62" s="137"/>
      <c r="AP62" s="101"/>
      <c r="AQ62" s="101"/>
      <c r="AR62" s="136"/>
      <c r="AS62" s="101"/>
      <c r="AT62" s="136"/>
      <c r="AU62" s="101"/>
      <c r="AV62" s="136"/>
      <c r="AW62" s="101"/>
      <c r="AX62" s="136"/>
      <c r="AY62" s="137"/>
      <c r="AZ62" s="136"/>
      <c r="BA62" s="136"/>
      <c r="BB62" s="137"/>
      <c r="BC62" s="101"/>
      <c r="BD62" s="101"/>
      <c r="BE62" s="136"/>
      <c r="BF62" s="136"/>
      <c r="BG62" s="137"/>
      <c r="BH62" s="101"/>
      <c r="BI62" s="101"/>
      <c r="BJ62" s="136"/>
      <c r="BK62" s="136"/>
      <c r="BL62" s="137"/>
      <c r="BM62" s="101"/>
      <c r="BN62" s="101"/>
      <c r="BO62" s="136"/>
      <c r="BP62" s="136"/>
      <c r="BQ62" s="137"/>
      <c r="BR62" s="101"/>
      <c r="BS62" s="101"/>
      <c r="BT62" s="101"/>
      <c r="BU62" s="136"/>
      <c r="BV62" s="136"/>
      <c r="BW62" s="136"/>
      <c r="BX62" s="101"/>
      <c r="BY62" s="136"/>
      <c r="BZ62" s="136"/>
      <c r="CA62" s="101"/>
      <c r="CB62" s="136"/>
      <c r="CC62" s="137"/>
      <c r="CD62" s="136"/>
    </row>
    <row r="63" spans="1:108" ht="21" customHeight="1" thickTop="1" thickBot="1" x14ac:dyDescent="0.35">
      <c r="A63" s="344"/>
      <c r="B63" s="325"/>
      <c r="C63" s="325"/>
      <c r="D63" s="325"/>
      <c r="E63" s="365"/>
      <c r="F63" s="325"/>
      <c r="G63" s="325"/>
      <c r="H63" s="325"/>
      <c r="I63" s="325"/>
      <c r="J63" s="344"/>
      <c r="K63" s="344"/>
      <c r="L63" s="400"/>
      <c r="M63" s="397"/>
      <c r="N63" s="137">
        <v>5</v>
      </c>
      <c r="O63" s="97"/>
      <c r="P63" s="103"/>
      <c r="Q63" s="103"/>
      <c r="R63" s="103"/>
      <c r="S63" s="103"/>
      <c r="T63" s="103"/>
      <c r="U63" s="103"/>
      <c r="V63" s="103"/>
      <c r="W63" s="106">
        <f t="shared" si="1"/>
        <v>0</v>
      </c>
      <c r="X63" s="107" t="str">
        <f t="shared" si="0"/>
        <v>DEBIL</v>
      </c>
      <c r="Y63" s="105"/>
      <c r="Z63" s="108" t="str">
        <f t="shared" si="2"/>
        <v/>
      </c>
      <c r="AA63" s="106" t="str">
        <f t="shared" si="3"/>
        <v>SI</v>
      </c>
      <c r="AB63" s="103"/>
      <c r="AC63" s="395"/>
      <c r="AD63" s="395"/>
      <c r="AE63" s="401"/>
      <c r="AF63" s="401"/>
      <c r="AG63" s="390"/>
      <c r="AH63" s="390"/>
      <c r="AI63" s="389"/>
      <c r="AJ63" s="389"/>
      <c r="AK63" s="400"/>
      <c r="AL63" s="397"/>
      <c r="AM63" s="403"/>
      <c r="AN63" s="136"/>
      <c r="AO63" s="137"/>
      <c r="AP63" s="101"/>
      <c r="AQ63" s="101"/>
      <c r="AR63" s="136"/>
      <c r="AS63" s="101"/>
      <c r="AT63" s="136"/>
      <c r="AU63" s="101"/>
      <c r="AV63" s="136"/>
      <c r="AW63" s="101"/>
      <c r="AX63" s="136"/>
      <c r="AY63" s="137"/>
      <c r="AZ63" s="136"/>
      <c r="BA63" s="136"/>
      <c r="BB63" s="137"/>
      <c r="BC63" s="101"/>
      <c r="BD63" s="101"/>
      <c r="BE63" s="136"/>
      <c r="BF63" s="136"/>
      <c r="BG63" s="137"/>
      <c r="BH63" s="101"/>
      <c r="BI63" s="101"/>
      <c r="BJ63" s="136"/>
      <c r="BK63" s="136"/>
      <c r="BL63" s="137"/>
      <c r="BM63" s="101"/>
      <c r="BN63" s="101"/>
      <c r="BO63" s="136"/>
      <c r="BP63" s="136"/>
      <c r="BQ63" s="137"/>
      <c r="BR63" s="101"/>
      <c r="BS63" s="101"/>
      <c r="BT63" s="101"/>
      <c r="BU63" s="136"/>
      <c r="BV63" s="136"/>
      <c r="BW63" s="136"/>
      <c r="BX63" s="101"/>
      <c r="BY63" s="136"/>
      <c r="BZ63" s="136"/>
      <c r="CA63" s="101"/>
      <c r="CB63" s="136"/>
      <c r="CC63" s="137"/>
      <c r="CD63" s="136"/>
    </row>
    <row r="64" spans="1:108" ht="21" customHeight="1" thickTop="1" thickBot="1" x14ac:dyDescent="0.35">
      <c r="A64" s="344"/>
      <c r="B64" s="325"/>
      <c r="C64" s="325"/>
      <c r="D64" s="325"/>
      <c r="E64" s="365"/>
      <c r="F64" s="325"/>
      <c r="G64" s="325"/>
      <c r="H64" s="325"/>
      <c r="I64" s="325"/>
      <c r="J64" s="344"/>
      <c r="K64" s="344"/>
      <c r="L64" s="400"/>
      <c r="M64" s="398"/>
      <c r="N64" s="137">
        <v>6</v>
      </c>
      <c r="O64" s="97"/>
      <c r="P64" s="103"/>
      <c r="Q64" s="103"/>
      <c r="R64" s="103"/>
      <c r="S64" s="103"/>
      <c r="T64" s="103"/>
      <c r="U64" s="103"/>
      <c r="V64" s="103"/>
      <c r="W64" s="106">
        <f t="shared" si="1"/>
        <v>0</v>
      </c>
      <c r="X64" s="107" t="str">
        <f t="shared" si="0"/>
        <v>DEBIL</v>
      </c>
      <c r="Y64" s="105"/>
      <c r="Z64" s="108" t="str">
        <f t="shared" si="2"/>
        <v/>
      </c>
      <c r="AA64" s="106" t="str">
        <f t="shared" si="3"/>
        <v>SI</v>
      </c>
      <c r="AB64" s="103"/>
      <c r="AC64" s="395"/>
      <c r="AD64" s="395"/>
      <c r="AE64" s="401"/>
      <c r="AF64" s="401"/>
      <c r="AG64" s="390"/>
      <c r="AH64" s="390"/>
      <c r="AI64" s="389"/>
      <c r="AJ64" s="389"/>
      <c r="AK64" s="400"/>
      <c r="AL64" s="398"/>
      <c r="AM64" s="404"/>
      <c r="AN64" s="136"/>
      <c r="AO64" s="137"/>
      <c r="AP64" s="101"/>
      <c r="AQ64" s="101"/>
      <c r="AR64" s="136"/>
      <c r="AS64" s="101"/>
      <c r="AT64" s="136"/>
      <c r="AU64" s="101"/>
      <c r="AV64" s="136"/>
      <c r="AW64" s="101"/>
      <c r="AX64" s="136"/>
      <c r="AY64" s="137"/>
      <c r="AZ64" s="136"/>
      <c r="BA64" s="136"/>
      <c r="BB64" s="137"/>
      <c r="BC64" s="101"/>
      <c r="BD64" s="101"/>
      <c r="BE64" s="136"/>
      <c r="BF64" s="136"/>
      <c r="BG64" s="137"/>
      <c r="BH64" s="101"/>
      <c r="BI64" s="101"/>
      <c r="BJ64" s="136"/>
      <c r="BK64" s="136"/>
      <c r="BL64" s="137"/>
      <c r="BM64" s="101"/>
      <c r="BN64" s="101"/>
      <c r="BO64" s="136"/>
      <c r="BP64" s="136"/>
      <c r="BQ64" s="137"/>
      <c r="BR64" s="101"/>
      <c r="BS64" s="101"/>
      <c r="BT64" s="101"/>
      <c r="BU64" s="136"/>
      <c r="BV64" s="136"/>
      <c r="BW64" s="136"/>
      <c r="BX64" s="101"/>
      <c r="BY64" s="136"/>
      <c r="BZ64" s="136"/>
      <c r="CA64" s="101"/>
      <c r="CB64" s="136"/>
      <c r="CC64" s="137"/>
      <c r="CD64" s="136"/>
    </row>
    <row r="65" ht="21" customHeight="1" thickTop="1" x14ac:dyDescent="0.3"/>
  </sheetData>
  <sheetProtection algorithmName="SHA-512" hashValue="FaMQSBqWrpQEbAEWT2HDy70dtfavU43wVRq0CBEUypvJAFSdagGkl0YqSlpbk+SyCey5p0DTh+c6Ei7KxY8Fjw==" saltValue="cmKaqhapkM1Z9NSVRhvB/w==" spinCount="100000" sheet="1" formatCells="0" formatColumns="0" formatRows="0"/>
  <mergeCells count="333">
    <mergeCell ref="BJ2:BN2"/>
    <mergeCell ref="BO2:BS2"/>
    <mergeCell ref="AN3:AN4"/>
    <mergeCell ref="AO3:AO4"/>
    <mergeCell ref="AP3:AP4"/>
    <mergeCell ref="AQ3:AQ4"/>
    <mergeCell ref="AR3:AR4"/>
    <mergeCell ref="AS3:AS4"/>
    <mergeCell ref="AT3:AT4"/>
    <mergeCell ref="AU3:AU4"/>
    <mergeCell ref="AV3:AV4"/>
    <mergeCell ref="AW3:AW4"/>
    <mergeCell ref="AX3:AX4"/>
    <mergeCell ref="AY3:AY4"/>
    <mergeCell ref="AZ3:AZ4"/>
    <mergeCell ref="BA3:BA4"/>
    <mergeCell ref="BB3:BB4"/>
    <mergeCell ref="BC3:BC4"/>
    <mergeCell ref="BD3:BD4"/>
    <mergeCell ref="BE3:BE4"/>
    <mergeCell ref="BF3:BF4"/>
    <mergeCell ref="BG3:BG4"/>
    <mergeCell ref="BQ3:BQ4"/>
    <mergeCell ref="BR3:BR4"/>
    <mergeCell ref="CA2:CD2"/>
    <mergeCell ref="A2:I2"/>
    <mergeCell ref="AJ11:AJ16"/>
    <mergeCell ref="AJ17:AJ22"/>
    <mergeCell ref="AJ23:AJ28"/>
    <mergeCell ref="AJ29:AJ34"/>
    <mergeCell ref="AJ35:AJ40"/>
    <mergeCell ref="AJ41:AJ46"/>
    <mergeCell ref="AJ47:AJ52"/>
    <mergeCell ref="AL29:AL34"/>
    <mergeCell ref="AK35:AK40"/>
    <mergeCell ref="AL35:AL40"/>
    <mergeCell ref="AK41:AK46"/>
    <mergeCell ref="AL41:AL46"/>
    <mergeCell ref="AK47:AK52"/>
    <mergeCell ref="AL47:AL52"/>
    <mergeCell ref="X3:X4"/>
    <mergeCell ref="AC11:AC16"/>
    <mergeCell ref="AF23:AF28"/>
    <mergeCell ref="AD29:AD34"/>
    <mergeCell ref="AE29:AE34"/>
    <mergeCell ref="AF29:AF34"/>
    <mergeCell ref="AD35:AD40"/>
    <mergeCell ref="AE35:AE40"/>
    <mergeCell ref="AJ53:AJ58"/>
    <mergeCell ref="AJ59:AJ64"/>
    <mergeCell ref="AH53:AH58"/>
    <mergeCell ref="AH59:AH64"/>
    <mergeCell ref="AI11:AI16"/>
    <mergeCell ref="AI17:AI22"/>
    <mergeCell ref="AI23:AI28"/>
    <mergeCell ref="AI29:AI34"/>
    <mergeCell ref="AI35:AI40"/>
    <mergeCell ref="AI41:AI46"/>
    <mergeCell ref="AI47:AI52"/>
    <mergeCell ref="AI53:AI58"/>
    <mergeCell ref="AI59:AI64"/>
    <mergeCell ref="AK59:AK64"/>
    <mergeCell ref="AL59:AL64"/>
    <mergeCell ref="J2:M2"/>
    <mergeCell ref="N2:AH2"/>
    <mergeCell ref="AI2:AL2"/>
    <mergeCell ref="AM5:AM10"/>
    <mergeCell ref="BX2:BZ2"/>
    <mergeCell ref="BX3:BX4"/>
    <mergeCell ref="BY3:BY4"/>
    <mergeCell ref="BZ3:BZ4"/>
    <mergeCell ref="AM11:AM16"/>
    <mergeCell ref="AM17:AM22"/>
    <mergeCell ref="AM23:AM28"/>
    <mergeCell ref="AM29:AM34"/>
    <mergeCell ref="AM35:AM40"/>
    <mergeCell ref="AM41:AM46"/>
    <mergeCell ref="AM47:AM52"/>
    <mergeCell ref="AM53:AM58"/>
    <mergeCell ref="AM59:AM64"/>
    <mergeCell ref="AG11:AG16"/>
    <mergeCell ref="AG17:AG22"/>
    <mergeCell ref="AG23:AG28"/>
    <mergeCell ref="AG29:AG34"/>
    <mergeCell ref="AK29:AK34"/>
    <mergeCell ref="AK53:AK58"/>
    <mergeCell ref="AL53:AL58"/>
    <mergeCell ref="AL3:AL4"/>
    <mergeCell ref="AK5:AK10"/>
    <mergeCell ref="AL5:AL10"/>
    <mergeCell ref="AK11:AK16"/>
    <mergeCell ref="AL11:AL16"/>
    <mergeCell ref="AK17:AK22"/>
    <mergeCell ref="AL17:AL22"/>
    <mergeCell ref="AK23:AK28"/>
    <mergeCell ref="AL23:AL28"/>
    <mergeCell ref="AG53:AG58"/>
    <mergeCell ref="AG59:AG64"/>
    <mergeCell ref="AC53:AC58"/>
    <mergeCell ref="AC59:AC64"/>
    <mergeCell ref="AD11:AD16"/>
    <mergeCell ref="AE11:AE16"/>
    <mergeCell ref="AF11:AF16"/>
    <mergeCell ref="AD17:AD22"/>
    <mergeCell ref="AE17:AE22"/>
    <mergeCell ref="AF17:AF22"/>
    <mergeCell ref="AD23:AD28"/>
    <mergeCell ref="AE23:AE28"/>
    <mergeCell ref="AD41:AD46"/>
    <mergeCell ref="AC35:AC40"/>
    <mergeCell ref="AC41:AC46"/>
    <mergeCell ref="AC47:AC52"/>
    <mergeCell ref="AD47:AD52"/>
    <mergeCell ref="AE47:AE52"/>
    <mergeCell ref="AD53:AD58"/>
    <mergeCell ref="AE53:AE58"/>
    <mergeCell ref="AF53:AF58"/>
    <mergeCell ref="AD59:AD64"/>
    <mergeCell ref="AE59:AE64"/>
    <mergeCell ref="AF59:AF64"/>
    <mergeCell ref="L53:L58"/>
    <mergeCell ref="L59:L64"/>
    <mergeCell ref="M59:M64"/>
    <mergeCell ref="M35:M40"/>
    <mergeCell ref="M41:M46"/>
    <mergeCell ref="M47:M52"/>
    <mergeCell ref="M53:M58"/>
    <mergeCell ref="M11:M16"/>
    <mergeCell ref="M17:M22"/>
    <mergeCell ref="M23:M28"/>
    <mergeCell ref="M29:M34"/>
    <mergeCell ref="L23:L28"/>
    <mergeCell ref="L29:L34"/>
    <mergeCell ref="L35:L40"/>
    <mergeCell ref="L41:L46"/>
    <mergeCell ref="L47:L52"/>
    <mergeCell ref="L11:L16"/>
    <mergeCell ref="AF35:AF40"/>
    <mergeCell ref="AE41:AE46"/>
    <mergeCell ref="AF41:AF46"/>
    <mergeCell ref="AF47:AF52"/>
    <mergeCell ref="AH11:AH16"/>
    <mergeCell ref="AH17:AH22"/>
    <mergeCell ref="AH23:AH28"/>
    <mergeCell ref="AH29:AH34"/>
    <mergeCell ref="AH35:AH40"/>
    <mergeCell ref="AH41:AH46"/>
    <mergeCell ref="AH47:AH52"/>
    <mergeCell ref="AG35:AG40"/>
    <mergeCell ref="AG41:AG46"/>
    <mergeCell ref="AG47:AG52"/>
    <mergeCell ref="G53:G58"/>
    <mergeCell ref="G59:G64"/>
    <mergeCell ref="H59:H64"/>
    <mergeCell ref="E59:E64"/>
    <mergeCell ref="L5:L10"/>
    <mergeCell ref="AC5:AC10"/>
    <mergeCell ref="AE5:AE10"/>
    <mergeCell ref="AF5:AF10"/>
    <mergeCell ref="AC17:AC22"/>
    <mergeCell ref="AC23:AC28"/>
    <mergeCell ref="AC29:AC34"/>
    <mergeCell ref="H53:H58"/>
    <mergeCell ref="E53:E58"/>
    <mergeCell ref="I53:I58"/>
    <mergeCell ref="J53:J58"/>
    <mergeCell ref="K53:K58"/>
    <mergeCell ref="H41:H46"/>
    <mergeCell ref="E41:E46"/>
    <mergeCell ref="I41:I46"/>
    <mergeCell ref="J41:J46"/>
    <mergeCell ref="K41:K46"/>
    <mergeCell ref="I35:I40"/>
    <mergeCell ref="J35:J40"/>
    <mergeCell ref="K35:K40"/>
    <mergeCell ref="I59:I64"/>
    <mergeCell ref="J59:J64"/>
    <mergeCell ref="K59:K64"/>
    <mergeCell ref="A59:A64"/>
    <mergeCell ref="B59:B64"/>
    <mergeCell ref="C59:C64"/>
    <mergeCell ref="D59:D64"/>
    <mergeCell ref="F59:F64"/>
    <mergeCell ref="G47:G52"/>
    <mergeCell ref="H47:H52"/>
    <mergeCell ref="E47:E52"/>
    <mergeCell ref="I47:I52"/>
    <mergeCell ref="J47:J52"/>
    <mergeCell ref="K47:K52"/>
    <mergeCell ref="A47:A52"/>
    <mergeCell ref="B47:B52"/>
    <mergeCell ref="C47:C52"/>
    <mergeCell ref="D47:D52"/>
    <mergeCell ref="F47:F52"/>
    <mergeCell ref="A53:A58"/>
    <mergeCell ref="B53:B58"/>
    <mergeCell ref="C53:C58"/>
    <mergeCell ref="D53:D58"/>
    <mergeCell ref="F53:F58"/>
    <mergeCell ref="A41:A46"/>
    <mergeCell ref="B41:B46"/>
    <mergeCell ref="C41:C46"/>
    <mergeCell ref="D41:D46"/>
    <mergeCell ref="F41:F46"/>
    <mergeCell ref="G41:G46"/>
    <mergeCell ref="G35:G40"/>
    <mergeCell ref="H35:H40"/>
    <mergeCell ref="E35:E40"/>
    <mergeCell ref="A35:A40"/>
    <mergeCell ref="B35:B40"/>
    <mergeCell ref="C35:C40"/>
    <mergeCell ref="D35:D40"/>
    <mergeCell ref="F35:F40"/>
    <mergeCell ref="K29:K34"/>
    <mergeCell ref="A29:A34"/>
    <mergeCell ref="B29:B34"/>
    <mergeCell ref="C29:C34"/>
    <mergeCell ref="D29:D34"/>
    <mergeCell ref="F29:F34"/>
    <mergeCell ref="G29:G34"/>
    <mergeCell ref="G23:G28"/>
    <mergeCell ref="H23:H28"/>
    <mergeCell ref="E23:E28"/>
    <mergeCell ref="I23:I28"/>
    <mergeCell ref="J23:J28"/>
    <mergeCell ref="K23:K28"/>
    <mergeCell ref="A23:A28"/>
    <mergeCell ref="B23:B28"/>
    <mergeCell ref="C23:C28"/>
    <mergeCell ref="D23:D28"/>
    <mergeCell ref="F23:F28"/>
    <mergeCell ref="H29:H34"/>
    <mergeCell ref="E29:E34"/>
    <mergeCell ref="I29:I34"/>
    <mergeCell ref="J29:J34"/>
    <mergeCell ref="J17:J22"/>
    <mergeCell ref="K17:K22"/>
    <mergeCell ref="A17:A22"/>
    <mergeCell ref="B17:B22"/>
    <mergeCell ref="C17:C22"/>
    <mergeCell ref="D17:D22"/>
    <mergeCell ref="F17:F22"/>
    <mergeCell ref="G17:G22"/>
    <mergeCell ref="L17:L22"/>
    <mergeCell ref="H17:H22"/>
    <mergeCell ref="E17:E22"/>
    <mergeCell ref="I17:I22"/>
    <mergeCell ref="CD3:CD4"/>
    <mergeCell ref="BV3:BV4"/>
    <mergeCell ref="BW3:BW4"/>
    <mergeCell ref="CA3:CA4"/>
    <mergeCell ref="AG3:AG4"/>
    <mergeCell ref="AH3:AH4"/>
    <mergeCell ref="AI3:AI4"/>
    <mergeCell ref="AJ3:AJ4"/>
    <mergeCell ref="AK3:AK4"/>
    <mergeCell ref="BS3:BS4"/>
    <mergeCell ref="BH3:BH4"/>
    <mergeCell ref="BI3:BI4"/>
    <mergeCell ref="BJ3:BJ4"/>
    <mergeCell ref="BK3:BK4"/>
    <mergeCell ref="BL3:BL4"/>
    <mergeCell ref="BM3:BM4"/>
    <mergeCell ref="BN3:BN4"/>
    <mergeCell ref="H5:H10"/>
    <mergeCell ref="E5:E10"/>
    <mergeCell ref="I5:I10"/>
    <mergeCell ref="J5:J10"/>
    <mergeCell ref="K5:K10"/>
    <mergeCell ref="L3:L4"/>
    <mergeCell ref="J11:J16"/>
    <mergeCell ref="K11:K16"/>
    <mergeCell ref="A11:A16"/>
    <mergeCell ref="B11:B16"/>
    <mergeCell ref="C11:C16"/>
    <mergeCell ref="D11:D16"/>
    <mergeCell ref="F11:F16"/>
    <mergeCell ref="A5:A10"/>
    <mergeCell ref="B5:B10"/>
    <mergeCell ref="C5:C10"/>
    <mergeCell ref="D5:D10"/>
    <mergeCell ref="F5:F10"/>
    <mergeCell ref="G5:G10"/>
    <mergeCell ref="G11:G16"/>
    <mergeCell ref="H11:H16"/>
    <mergeCell ref="E11:E16"/>
    <mergeCell ref="I11:I16"/>
    <mergeCell ref="N3:N4"/>
    <mergeCell ref="O3:O4"/>
    <mergeCell ref="I3:I4"/>
    <mergeCell ref="T3:T4"/>
    <mergeCell ref="S3:S4"/>
    <mergeCell ref="V3:V4"/>
    <mergeCell ref="CB3:CB4"/>
    <mergeCell ref="CC3:CC4"/>
    <mergeCell ref="AI5:AI10"/>
    <mergeCell ref="AJ5:AJ10"/>
    <mergeCell ref="AG5:AG10"/>
    <mergeCell ref="AC3:AD4"/>
    <mergeCell ref="AD5:AD10"/>
    <mergeCell ref="M3:M4"/>
    <mergeCell ref="M5:M10"/>
    <mergeCell ref="BO3:BO4"/>
    <mergeCell ref="BP3:BP4"/>
    <mergeCell ref="BT3:BT4"/>
    <mergeCell ref="BU3:BU4"/>
    <mergeCell ref="J3:J4"/>
    <mergeCell ref="K3:K4"/>
    <mergeCell ref="AH5:AH10"/>
    <mergeCell ref="AN2:AY2"/>
    <mergeCell ref="AZ2:BD2"/>
    <mergeCell ref="BE2:BI2"/>
    <mergeCell ref="W3:W4"/>
    <mergeCell ref="Z3:Z4"/>
    <mergeCell ref="AA3:AA4"/>
    <mergeCell ref="BT2:BW2"/>
    <mergeCell ref="A3:A4"/>
    <mergeCell ref="B3:B4"/>
    <mergeCell ref="C3:C4"/>
    <mergeCell ref="D3:D4"/>
    <mergeCell ref="F3:F4"/>
    <mergeCell ref="G3:G4"/>
    <mergeCell ref="H3:H4"/>
    <mergeCell ref="E3:E4"/>
    <mergeCell ref="P3:P4"/>
    <mergeCell ref="Q3:Q4"/>
    <mergeCell ref="Y3:Y4"/>
    <mergeCell ref="AB3:AB4"/>
    <mergeCell ref="AE3:AE4"/>
    <mergeCell ref="AF3:AF4"/>
    <mergeCell ref="AM3:AM4"/>
    <mergeCell ref="R3:R4"/>
    <mergeCell ref="U3:U4"/>
  </mergeCells>
  <conditionalFormatting sqref="M5 M11 M17 M23 M29 M35 M41 M47 M53 M59">
    <cfRule type="cellIs" dxfId="285" priority="32" stopIfTrue="1" operator="equal">
      <formula>"Muy Alta"</formula>
    </cfRule>
    <cfRule type="containsText" dxfId="284" priority="33" operator="containsText" text="ZONA RIESGO ALTA">
      <formula>NOT(ISERROR(SEARCH("ZONA RIESGO ALTA",M5)))</formula>
    </cfRule>
    <cfRule type="containsText" dxfId="283" priority="34" operator="containsText" text="ZONA RIESGO MODERADA">
      <formula>NOT(ISERROR(SEARCH("ZONA RIESGO MODERADA",M5)))</formula>
    </cfRule>
    <cfRule type="containsText" dxfId="282" priority="35" operator="containsText" text="ZONA RIESGO BAJA">
      <formula>NOT(ISERROR(SEARCH("ZONA RIESGO BAJA",M5)))</formula>
    </cfRule>
    <cfRule type="cellIs" dxfId="281" priority="36" operator="equal">
      <formula>"Muy Baja"</formula>
    </cfRule>
  </conditionalFormatting>
  <conditionalFormatting sqref="M5:M64">
    <cfRule type="containsText" dxfId="280" priority="31" operator="containsText" text="ZONA RIESGO EXTREMA">
      <formula>NOT(ISERROR(SEARCH("ZONA RIESGO EXTREMA",M5)))</formula>
    </cfRule>
  </conditionalFormatting>
  <conditionalFormatting sqref="X5:X64">
    <cfRule type="containsText" dxfId="279" priority="28" operator="containsText" text="DEBIL">
      <formula>NOT(ISERROR(SEARCH("DEBIL",X5)))</formula>
    </cfRule>
    <cfRule type="containsText" dxfId="278" priority="29" operator="containsText" text="MODERADO">
      <formula>NOT(ISERROR(SEARCH("MODERADO",X5)))</formula>
    </cfRule>
    <cfRule type="containsText" dxfId="277" priority="30" operator="containsText" text="FUERTE">
      <formula>NOT(ISERROR(SEARCH("FUERTE",X5)))</formula>
    </cfRule>
  </conditionalFormatting>
  <conditionalFormatting sqref="AC5 AC11 AC17 AC23 AC41 AC59 AC29 AC47 AC35 AC53">
    <cfRule type="containsText" dxfId="276" priority="25" operator="containsText" text="DEBIL">
      <formula>NOT(ISERROR(SEARCH("DEBIL",AC5)))</formula>
    </cfRule>
    <cfRule type="containsText" dxfId="275" priority="26" operator="containsText" text="MODERADO">
      <formula>NOT(ISERROR(SEARCH("MODERADO",AC5)))</formula>
    </cfRule>
    <cfRule type="containsText" dxfId="274" priority="27" operator="containsText" text="FUERTE">
      <formula>NOT(ISERROR(SEARCH("FUERTE",AC5)))</formula>
    </cfRule>
  </conditionalFormatting>
  <conditionalFormatting sqref="AI5 AI11 AI17 AI23 AI29 AI35 AI41 AI47 AI53 AI59">
    <cfRule type="containsText" dxfId="273" priority="20" operator="containsText" text="casi seguro">
      <formula>NOT(ISERROR(SEARCH("casi seguro",AI5)))</formula>
    </cfRule>
    <cfRule type="containsText" dxfId="272" priority="21" operator="containsText" text="PROBABLE">
      <formula>NOT(ISERROR(SEARCH("PROBABLE",AI5)))</formula>
    </cfRule>
    <cfRule type="containsText" dxfId="271" priority="22" operator="containsText" text="posible">
      <formula>NOT(ISERROR(SEARCH("posible",AI5)))</formula>
    </cfRule>
    <cfRule type="containsText" dxfId="270" priority="23" operator="containsText" text="Improbable">
      <formula>NOT(ISERROR(SEARCH("Improbable",AI5)))</formula>
    </cfRule>
    <cfRule type="containsText" dxfId="269" priority="24" operator="containsText" text="Rara vez">
      <formula>NOT(ISERROR(SEARCH("Rara vez",AI5)))</formula>
    </cfRule>
  </conditionalFormatting>
  <conditionalFormatting sqref="AD5 AD11 AD17 AD23 AD41 AD59 AD29 AD47 AD35 AD53">
    <cfRule type="containsText" dxfId="268" priority="17" operator="containsText" text="DEBIL">
      <formula>NOT(ISERROR(SEARCH("DEBIL",AD5)))</formula>
    </cfRule>
    <cfRule type="containsText" dxfId="267" priority="18" operator="containsText" text="MODERADO">
      <formula>NOT(ISERROR(SEARCH("MODERADO",AD5)))</formula>
    </cfRule>
    <cfRule type="containsText" dxfId="266" priority="19" operator="containsText" text="FUERTE">
      <formula>NOT(ISERROR(SEARCH("FUERTE",AD5)))</formula>
    </cfRule>
  </conditionalFormatting>
  <conditionalFormatting sqref="AL5 AL11 AL17 AL23 AL29 AL35 AL41 AL47 AL53 AL59">
    <cfRule type="cellIs" dxfId="265" priority="12" stopIfTrue="1" operator="equal">
      <formula>"Muy Alta"</formula>
    </cfRule>
    <cfRule type="containsText" dxfId="264" priority="13" operator="containsText" text="ZONA RIESGO ALTA">
      <formula>NOT(ISERROR(SEARCH("ZONA RIESGO ALTA",AL5)))</formula>
    </cfRule>
    <cfRule type="containsText" dxfId="263" priority="14" operator="containsText" text="ZONA RIESGO MODERADA">
      <formula>NOT(ISERROR(SEARCH("ZONA RIESGO MODERADA",AL5)))</formula>
    </cfRule>
    <cfRule type="containsText" dxfId="262" priority="15" operator="containsText" text="ZONA RIESGO BAJA">
      <formula>NOT(ISERROR(SEARCH("ZONA RIESGO BAJA",AL5)))</formula>
    </cfRule>
    <cfRule type="cellIs" dxfId="261" priority="16" operator="equal">
      <formula>"Muy Baja"</formula>
    </cfRule>
  </conditionalFormatting>
  <conditionalFormatting sqref="AL5:AL64">
    <cfRule type="containsText" dxfId="260" priority="11" operator="containsText" text="ZONA RIESGO EXTREMA">
      <formula>NOT(ISERROR(SEARCH("ZONA RIESGO EXTREMA",AL5)))</formula>
    </cfRule>
  </conditionalFormatting>
  <conditionalFormatting sqref="AJ5 AJ11 AJ17 AJ23 AJ29 AJ35 AJ41 AJ47 AJ53 AJ59">
    <cfRule type="containsText" dxfId="259" priority="1" operator="containsText" text="casi seguro">
      <formula>NOT(ISERROR(SEARCH("casi seguro",AJ5)))</formula>
    </cfRule>
    <cfRule type="containsText" dxfId="258" priority="2" operator="containsText" text="PROBABLE">
      <formula>NOT(ISERROR(SEARCH("PROBABLE",AJ5)))</formula>
    </cfRule>
    <cfRule type="containsText" dxfId="257" priority="3" operator="containsText" text="posible">
      <formula>NOT(ISERROR(SEARCH("posible",AJ5)))</formula>
    </cfRule>
    <cfRule type="containsText" dxfId="256" priority="4" operator="containsText" text="Improbable">
      <formula>NOT(ISERROR(SEARCH("Improbable",AJ5)))</formula>
    </cfRule>
    <cfRule type="containsText" dxfId="255" priority="5" operator="containsText" text="Rara vez">
      <formula>NOT(ISERROR(SEARCH("Rara vez",AJ5)))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00000000-0002-0000-0300-000000000000}"/>
  </dataValidations>
  <pageMargins left="0.70866141732283472" right="0.70866141732283472" top="0.74803149606299213" bottom="0.74803149606299213" header="0.31496062992125984" footer="0.31496062992125984"/>
  <pageSetup paperSize="9" scale="23"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containsText" priority="37" operator="containsText" id="{EBBD3A34-DCCE-4BF4-83CB-C07B092AB35A}">
            <xm:f>NOT(ISERROR(SEARCH(#REF!,AI5)))</xm:f>
            <xm:f>#REF!</xm:f>
            <x14:dxf>
              <fill>
                <gradientFill degree="180">
                  <stop position="0">
                    <color rgb="FF008744"/>
                  </stop>
                  <stop position="1">
                    <color theme="0"/>
                  </stop>
                </gradientFill>
              </fill>
            </x14:dxf>
          </x14:cfRule>
          <x14:cfRule type="containsText" priority="38" operator="containsText" id="{3B55109B-5D44-4A41-A2AB-38AD6F1B46FC}">
            <xm:f>NOT(ISERROR(SEARCH(#REF!,AI5)))</xm:f>
            <xm:f>#REF!</xm:f>
            <x14:dxf>
              <fill>
                <gradientFill degree="180">
                  <stop position="0">
                    <color rgb="FF008744"/>
                  </stop>
                  <stop position="1">
                    <color theme="0"/>
                  </stop>
                </gradientFill>
              </fill>
            </x14:dxf>
          </x14:cfRule>
          <x14:cfRule type="containsText" priority="39" operator="containsText" id="{A0DCF7A7-016D-4DFC-9E2E-055DD5B2BA28}">
            <xm:f>NOT(ISERROR(SEARCH(#REF!,AI5)))</xm:f>
            <xm:f>#REF!</xm:f>
            <x14:dxf>
              <fill>
                <gradientFill degree="180">
                  <stop position="0">
                    <color rgb="FF008744"/>
                  </stop>
                  <stop position="1">
                    <color rgb="FFFFFFFF"/>
                  </stop>
                </gradientFill>
              </fill>
            </x14:dxf>
          </x14:cfRule>
          <x14:cfRule type="containsText" priority="40" operator="containsText" id="{FB4ECCE1-DC6A-4C93-9560-D10FA9669175}">
            <xm:f>NOT(ISERROR(SEARCH(#REF!,AI5)))</xm:f>
            <xm:f>#REF!</xm:f>
            <x14:dxf>
              <fill>
                <gradientFill>
                  <stop position="0">
                    <color theme="0"/>
                  </stop>
                  <stop position="1">
                    <color rgb="FFFFFF00"/>
                  </stop>
                </gradientFill>
              </fill>
            </x14:dxf>
          </x14:cfRule>
          <x14:cfRule type="containsText" priority="41" operator="containsText" id="{33278D51-8B45-427C-B999-486B2DC7D348}">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AD203612-25EC-4686-BFE9-6479FC2C2B07}">
            <xm:f>NOT(ISERROR(SEARCH(#REF!,AJ5)))</xm:f>
            <xm:f>#REF!</xm:f>
            <x14:dxf>
              <fill>
                <gradientFill degree="180">
                  <stop position="0">
                    <color rgb="FF008744"/>
                  </stop>
                  <stop position="1">
                    <color theme="0"/>
                  </stop>
                </gradientFill>
              </fill>
            </x14:dxf>
          </x14:cfRule>
          <x14:cfRule type="containsText" priority="7" operator="containsText" id="{9B93CB95-00B9-461A-A6F2-AAD7248D1CF4}">
            <xm:f>NOT(ISERROR(SEARCH(#REF!,AJ5)))</xm:f>
            <xm:f>#REF!</xm:f>
            <x14:dxf>
              <fill>
                <gradientFill degree="180">
                  <stop position="0">
                    <color rgb="FF008744"/>
                  </stop>
                  <stop position="1">
                    <color theme="0"/>
                  </stop>
                </gradientFill>
              </fill>
            </x14:dxf>
          </x14:cfRule>
          <x14:cfRule type="containsText" priority="8" operator="containsText" id="{DA000740-0671-441C-928E-6090D22BF798}">
            <xm:f>NOT(ISERROR(SEARCH(#REF!,AJ5)))</xm:f>
            <xm:f>#REF!</xm:f>
            <x14:dxf>
              <fill>
                <gradientFill degree="180">
                  <stop position="0">
                    <color rgb="FF008744"/>
                  </stop>
                  <stop position="1">
                    <color rgb="FFFFFFFF"/>
                  </stop>
                </gradientFill>
              </fill>
            </x14:dxf>
          </x14:cfRule>
          <x14:cfRule type="containsText" priority="9" operator="containsText" id="{4967739F-55D5-41FA-8786-9A66FF772A44}">
            <xm:f>NOT(ISERROR(SEARCH(#REF!,AJ5)))</xm:f>
            <xm:f>#REF!</xm:f>
            <x14:dxf>
              <fill>
                <gradientFill>
                  <stop position="0">
                    <color theme="0"/>
                  </stop>
                  <stop position="1">
                    <color rgb="FFFFFF00"/>
                  </stop>
                </gradientFill>
              </fill>
            </x14:dxf>
          </x14:cfRule>
          <x14:cfRule type="containsText" priority="10" operator="containsText" id="{415CE5F9-37B2-4B45-A599-4D477427DE99}">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300-000001000000}">
          <x14:formula1>
            <xm:f>Hoja1!$A$26:$A$40</xm:f>
          </x14:formula1>
          <xm:sqref>B5:B64</xm:sqref>
        </x14:dataValidation>
        <x14:dataValidation type="list" allowBlank="1" showInputMessage="1" showErrorMessage="1" xr:uid="{00000000-0002-0000-0300-000002000000}">
          <x14:formula1>
            <xm:f>Hoja1!$B$26:$B$40</xm:f>
          </x14:formula1>
          <xm:sqref>C5:C64</xm:sqref>
        </x14:dataValidation>
        <x14:dataValidation type="list" allowBlank="1" showInputMessage="1" showErrorMessage="1" xr:uid="{00000000-0002-0000-0300-000003000000}">
          <x14:formula1>
            <xm:f>'Opciones Tratamiento'!$E$2:$E$4</xm:f>
          </x14:formula1>
          <xm:sqref>F5:F64</xm:sqref>
        </x14:dataValidation>
        <x14:dataValidation type="list" allowBlank="1" showInputMessage="1" showErrorMessage="1" xr:uid="{00000000-0002-0000-0300-000004000000}">
          <x14:formula1>
            <xm:f>'Opciones Tratamiento'!$B$24:$B$27</xm:f>
          </x14:formula1>
          <xm:sqref>I5:I64</xm:sqref>
        </x14:dataValidation>
        <x14:dataValidation type="list" allowBlank="1" showInputMessage="1" showErrorMessage="1" xr:uid="{00000000-0002-0000-0300-000005000000}">
          <x14:formula1>
            <xm:f>Hoja1!$A$44:$A$48</xm:f>
          </x14:formula1>
          <xm:sqref>J5:J64 AI5:AI64</xm:sqref>
        </x14:dataValidation>
        <x14:dataValidation type="list" allowBlank="1" showInputMessage="1" showErrorMessage="1" xr:uid="{00000000-0002-0000-0300-000006000000}">
          <x14:formula1>
            <xm:f>Hoja1!$B$46:$B$48</xm:f>
          </x14:formula1>
          <xm:sqref>K5:K64 AJ5:AJ64</xm:sqref>
        </x14:dataValidation>
        <x14:dataValidation type="list" allowBlank="1" showInputMessage="1" showErrorMessage="1" xr:uid="{00000000-0002-0000-0300-000007000000}">
          <x14:formula1>
            <xm:f>Hoja1!$A$53:$A$55</xm:f>
          </x14:formula1>
          <xm:sqref>P5:P64</xm:sqref>
        </x14:dataValidation>
        <x14:dataValidation type="list" allowBlank="1" showInputMessage="1" showErrorMessage="1" xr:uid="{00000000-0002-0000-0300-000008000000}">
          <x14:formula1>
            <xm:f>Hoja1!$B$53:$B$54</xm:f>
          </x14:formula1>
          <xm:sqref>Q5:U64</xm:sqref>
        </x14:dataValidation>
        <x14:dataValidation type="list" allowBlank="1" showInputMessage="1" showErrorMessage="1" xr:uid="{00000000-0002-0000-0300-000009000000}">
          <x14:formula1>
            <xm:f>Hoja1!$C$53:$C$55</xm:f>
          </x14:formula1>
          <xm:sqref>V5:V64</xm:sqref>
        </x14:dataValidation>
        <x14:dataValidation type="list" allowBlank="1" showInputMessage="1" showErrorMessage="1" xr:uid="{00000000-0002-0000-0300-00000A000000}">
          <x14:formula1>
            <xm:f>Hoja1!$A$57:$A$59</xm:f>
          </x14:formula1>
          <xm:sqref>Y5:Y64</xm:sqref>
        </x14:dataValidation>
        <x14:dataValidation type="list" allowBlank="1" showInputMessage="1" showErrorMessage="1" xr:uid="{00000000-0002-0000-0300-00000B000000}">
          <x14:formula1>
            <xm:f>Hoja1!$B$61:$B$63</xm:f>
          </x14:formula1>
          <xm:sqref>AE5:AF64</xm:sqref>
        </x14:dataValidation>
        <x14:dataValidation type="list" allowBlank="1" showInputMessage="1" showErrorMessage="1" xr:uid="{00000000-0002-0000-0300-00000C000000}">
          <x14:formula1>
            <xm:f>Hoja1!$A$65:$A$67</xm:f>
          </x14:formula1>
          <xm:sqref>AM5:AM64</xm:sqref>
        </x14:dataValidation>
        <x14:dataValidation type="list" allowBlank="1" showInputMessage="1" showErrorMessage="1" xr:uid="{00000000-0002-0000-0300-00000D000000}">
          <x14:formula1>
            <xm:f>'Opciones Tratamiento'!$B$20:$B$22</xm:f>
          </x14:formula1>
          <xm:sqref>AY5:AY64</xm:sqref>
        </x14:dataValidation>
        <x14:dataValidation type="list" allowBlank="1" showInputMessage="1" showErrorMessage="1" xr:uid="{00000000-0002-0000-0300-00000E000000}">
          <x14:formula1>
            <xm:f>Hoja1!$A$23:$A$24</xm:f>
          </x14:formula1>
          <xm:sqref>BD5:BD64 BI5:BI64 BN5:BN64 BS5:BS64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DE64"/>
  <sheetViews>
    <sheetView zoomScale="70" zoomScaleNormal="70" zoomScaleSheetLayoutView="10" zoomScalePageLayoutView="55" workbookViewId="0">
      <selection activeCell="M5" sqref="M5:M10"/>
    </sheetView>
  </sheetViews>
  <sheetFormatPr baseColWidth="10" defaultColWidth="11.42578125" defaultRowHeight="33" customHeight="1" x14ac:dyDescent="0.3"/>
  <cols>
    <col min="1" max="1" width="4" style="153" bestFit="1" customWidth="1"/>
    <col min="2" max="4" width="18.7109375" style="154" customWidth="1"/>
    <col min="5" max="5" width="32.42578125" style="147" customWidth="1"/>
    <col min="6" max="7" width="18.7109375" style="154" customWidth="1"/>
    <col min="8" max="9" width="14.140625" style="153" customWidth="1"/>
    <col min="10" max="10" width="18.85546875" style="153" customWidth="1"/>
    <col min="11" max="11" width="19" style="155" customWidth="1"/>
    <col min="12" max="12" width="32.42578125" style="147" customWidth="1"/>
    <col min="13" max="13" width="17.85546875" style="147" customWidth="1"/>
    <col min="14" max="14" width="18.85546875" style="147" customWidth="1"/>
    <col min="15" max="15" width="6.28515625" style="147" bestFit="1" customWidth="1"/>
    <col min="16" max="16" width="27" style="147" customWidth="1"/>
    <col min="17" max="17" width="16.140625" style="147" customWidth="1"/>
    <col min="18" max="18" width="17.5703125" style="147" customWidth="1"/>
    <col min="19" max="19" width="6.28515625" style="147" bestFit="1" customWidth="1"/>
    <col min="20" max="20" width="16" style="147" customWidth="1"/>
    <col min="21" max="21" width="5.85546875" style="147" customWidth="1"/>
    <col min="22" max="22" width="31" style="147" customWidth="1"/>
    <col min="23" max="23" width="15.140625" style="147" bestFit="1" customWidth="1"/>
    <col min="24" max="24" width="15.140625" style="147" customWidth="1"/>
    <col min="25" max="25" width="21" style="147" customWidth="1"/>
    <col min="26" max="26" width="19.28515625" style="147" customWidth="1"/>
    <col min="27" max="27" width="28.42578125" style="147" customWidth="1"/>
    <col min="28" max="28" width="6.85546875" style="147" customWidth="1"/>
    <col min="29" max="29" width="5" style="147" customWidth="1"/>
    <col min="30" max="30" width="5.5703125" style="147" customWidth="1"/>
    <col min="31" max="31" width="7.140625" style="147" customWidth="1"/>
    <col min="32" max="32" width="6.7109375" style="147" customWidth="1"/>
    <col min="33" max="33" width="7.5703125" style="147" customWidth="1"/>
    <col min="34" max="34" width="8.140625" style="147" customWidth="1"/>
    <col min="35" max="35" width="8.7109375" style="147" customWidth="1"/>
    <col min="36" max="36" width="10.42578125" style="147" customWidth="1"/>
    <col min="37" max="37" width="9.28515625" style="147" customWidth="1"/>
    <col min="38" max="38" width="9.140625" style="147" customWidth="1"/>
    <col min="39" max="39" width="8.42578125" style="147" customWidth="1"/>
    <col min="40" max="40" width="7.28515625" style="147" customWidth="1"/>
    <col min="41" max="41" width="23" style="147" customWidth="1"/>
    <col min="42" max="42" width="18.85546875" style="147" customWidth="1"/>
    <col min="43" max="43" width="22.140625" style="147" customWidth="1"/>
    <col min="44" max="44" width="20.5703125" style="147" customWidth="1"/>
    <col min="45" max="45" width="18.5703125" style="147" customWidth="1"/>
    <col min="46" max="46" width="20.5703125" style="147" customWidth="1"/>
    <col min="47" max="47" width="18.5703125" style="147" customWidth="1"/>
    <col min="48" max="48" width="20.5703125" style="147" customWidth="1"/>
    <col min="49" max="49" width="18.5703125" style="147" customWidth="1"/>
    <col min="50" max="50" width="20.5703125" style="147" customWidth="1"/>
    <col min="51" max="51" width="18.5703125" style="147" customWidth="1"/>
    <col min="52" max="52" width="21" style="147" customWidth="1"/>
    <col min="53" max="54" width="23" style="147" customWidth="1"/>
    <col min="55" max="55" width="18.85546875" style="147" customWidth="1"/>
    <col min="56" max="56" width="16.85546875" style="147" customWidth="1"/>
    <col min="57" max="57" width="19.5703125" style="147" customWidth="1"/>
    <col min="58" max="59" width="23" style="147" customWidth="1"/>
    <col min="60" max="60" width="18.85546875" style="147" customWidth="1"/>
    <col min="61" max="61" width="16.85546875" style="147" customWidth="1"/>
    <col min="62" max="62" width="19.5703125" style="147" customWidth="1"/>
    <col min="63" max="64" width="23" style="147" customWidth="1"/>
    <col min="65" max="65" width="18.85546875" style="147" customWidth="1"/>
    <col min="66" max="66" width="16.85546875" style="147" customWidth="1"/>
    <col min="67" max="67" width="19.5703125" style="147" customWidth="1"/>
    <col min="68" max="69" width="23" style="147" customWidth="1"/>
    <col min="70" max="70" width="18.85546875" style="147" customWidth="1"/>
    <col min="71" max="71" width="16.85546875" style="147" customWidth="1"/>
    <col min="72" max="72" width="19.5703125" style="147" customWidth="1"/>
    <col min="73" max="73" width="20.5703125" style="147" customWidth="1"/>
    <col min="74" max="75" width="23" style="147" customWidth="1"/>
    <col min="76" max="76" width="18.5703125" style="147" customWidth="1"/>
    <col min="77" max="77" width="20.5703125" style="147" customWidth="1"/>
    <col min="78" max="78" width="23" style="147" customWidth="1"/>
    <col min="79" max="79" width="18.5703125" style="147" customWidth="1"/>
    <col min="80" max="80" width="20.5703125" style="147" customWidth="1"/>
    <col min="81" max="81" width="23" style="147" customWidth="1"/>
    <col min="82" max="82" width="18.85546875" style="147" customWidth="1"/>
    <col min="83" max="83" width="18.5703125" style="147" customWidth="1"/>
    <col min="84" max="16384" width="11.42578125" style="147"/>
  </cols>
  <sheetData>
    <row r="1" spans="1:109" ht="33" customHeight="1" x14ac:dyDescent="0.3">
      <c r="A1" s="142"/>
      <c r="B1" s="143"/>
      <c r="C1" s="143"/>
      <c r="D1" s="143"/>
      <c r="E1" s="144"/>
      <c r="F1" s="143"/>
      <c r="G1" s="143"/>
      <c r="H1" s="145"/>
      <c r="I1" s="145"/>
      <c r="J1" s="145"/>
      <c r="K1" s="146"/>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row>
    <row r="2" spans="1:109" ht="33" customHeight="1" x14ac:dyDescent="0.3">
      <c r="A2" s="375" t="s">
        <v>93</v>
      </c>
      <c r="B2" s="376"/>
      <c r="C2" s="376"/>
      <c r="D2" s="376"/>
      <c r="E2" s="376"/>
      <c r="F2" s="376"/>
      <c r="G2" s="376"/>
      <c r="H2" s="376"/>
      <c r="I2" s="376"/>
      <c r="J2" s="376"/>
      <c r="K2" s="376"/>
      <c r="L2" s="377"/>
      <c r="M2" s="375" t="s">
        <v>94</v>
      </c>
      <c r="N2" s="376"/>
      <c r="O2" s="376"/>
      <c r="P2" s="376"/>
      <c r="Q2" s="376"/>
      <c r="R2" s="376"/>
      <c r="S2" s="376"/>
      <c r="T2" s="377"/>
      <c r="U2" s="334" t="s">
        <v>95</v>
      </c>
      <c r="V2" s="334"/>
      <c r="W2" s="334"/>
      <c r="X2" s="334"/>
      <c r="Y2" s="334"/>
      <c r="Z2" s="334"/>
      <c r="AA2" s="334"/>
      <c r="AB2" s="334"/>
      <c r="AC2" s="334"/>
      <c r="AD2" s="334"/>
      <c r="AE2" s="334"/>
      <c r="AF2" s="334"/>
      <c r="AG2" s="334"/>
      <c r="AH2" s="334" t="s">
        <v>96</v>
      </c>
      <c r="AI2" s="334"/>
      <c r="AJ2" s="334"/>
      <c r="AK2" s="334"/>
      <c r="AL2" s="334"/>
      <c r="AM2" s="334"/>
      <c r="AN2" s="334"/>
      <c r="AO2" s="335" t="s">
        <v>97</v>
      </c>
      <c r="AP2" s="335"/>
      <c r="AQ2" s="335"/>
      <c r="AR2" s="335"/>
      <c r="AS2" s="335"/>
      <c r="AT2" s="335"/>
      <c r="AU2" s="335"/>
      <c r="AV2" s="335"/>
      <c r="AW2" s="335"/>
      <c r="AX2" s="335"/>
      <c r="AY2" s="335"/>
      <c r="AZ2" s="335"/>
      <c r="BA2" s="340" t="s">
        <v>98</v>
      </c>
      <c r="BB2" s="340"/>
      <c r="BC2" s="340"/>
      <c r="BD2" s="340"/>
      <c r="BE2" s="340"/>
      <c r="BF2" s="340" t="s">
        <v>99</v>
      </c>
      <c r="BG2" s="340"/>
      <c r="BH2" s="340"/>
      <c r="BI2" s="340"/>
      <c r="BJ2" s="340"/>
      <c r="BK2" s="340" t="s">
        <v>100</v>
      </c>
      <c r="BL2" s="340"/>
      <c r="BM2" s="340"/>
      <c r="BN2" s="340"/>
      <c r="BO2" s="340"/>
      <c r="BP2" s="340" t="s">
        <v>101</v>
      </c>
      <c r="BQ2" s="340"/>
      <c r="BR2" s="340"/>
      <c r="BS2" s="340"/>
      <c r="BT2" s="340"/>
      <c r="BU2" s="332" t="s">
        <v>102</v>
      </c>
      <c r="BV2" s="332"/>
      <c r="BW2" s="332"/>
      <c r="BX2" s="332"/>
      <c r="BY2" s="378" t="s">
        <v>103</v>
      </c>
      <c r="BZ2" s="378"/>
      <c r="CA2" s="378"/>
      <c r="CB2" s="372" t="s">
        <v>104</v>
      </c>
      <c r="CC2" s="373"/>
      <c r="CD2" s="373"/>
      <c r="CE2" s="37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row>
    <row r="3" spans="1:109" ht="33" customHeight="1" x14ac:dyDescent="0.3">
      <c r="A3" s="354" t="s">
        <v>105</v>
      </c>
      <c r="B3" s="329" t="s">
        <v>7</v>
      </c>
      <c r="C3" s="329" t="s">
        <v>9</v>
      </c>
      <c r="D3" s="329" t="s">
        <v>11</v>
      </c>
      <c r="E3" s="334" t="s">
        <v>21</v>
      </c>
      <c r="F3" s="329" t="s">
        <v>172</v>
      </c>
      <c r="G3" s="329" t="s">
        <v>173</v>
      </c>
      <c r="H3" s="334" t="s">
        <v>15</v>
      </c>
      <c r="I3" s="334" t="s">
        <v>174</v>
      </c>
      <c r="J3" s="334" t="s">
        <v>175</v>
      </c>
      <c r="K3" s="329" t="s">
        <v>23</v>
      </c>
      <c r="L3" s="334" t="s">
        <v>176</v>
      </c>
      <c r="M3" s="329" t="s">
        <v>108</v>
      </c>
      <c r="N3" s="329" t="s">
        <v>109</v>
      </c>
      <c r="O3" s="334" t="s">
        <v>110</v>
      </c>
      <c r="P3" s="329" t="s">
        <v>111</v>
      </c>
      <c r="Q3" s="329" t="s">
        <v>112</v>
      </c>
      <c r="R3" s="329" t="s">
        <v>113</v>
      </c>
      <c r="S3" s="334" t="s">
        <v>110</v>
      </c>
      <c r="T3" s="329" t="s">
        <v>29</v>
      </c>
      <c r="U3" s="328" t="s">
        <v>114</v>
      </c>
      <c r="V3" s="329" t="s">
        <v>31</v>
      </c>
      <c r="W3" s="329" t="s">
        <v>33</v>
      </c>
      <c r="X3" s="355" t="s">
        <v>115</v>
      </c>
      <c r="Y3" s="356"/>
      <c r="Z3" s="356"/>
      <c r="AA3" s="357"/>
      <c r="AB3" s="329" t="s">
        <v>116</v>
      </c>
      <c r="AC3" s="329"/>
      <c r="AD3" s="329"/>
      <c r="AE3" s="329"/>
      <c r="AF3" s="329"/>
      <c r="AG3" s="329"/>
      <c r="AH3" s="328" t="s">
        <v>117</v>
      </c>
      <c r="AI3" s="328" t="s">
        <v>118</v>
      </c>
      <c r="AJ3" s="328" t="s">
        <v>110</v>
      </c>
      <c r="AK3" s="328" t="s">
        <v>119</v>
      </c>
      <c r="AL3" s="328" t="s">
        <v>110</v>
      </c>
      <c r="AM3" s="328" t="s">
        <v>120</v>
      </c>
      <c r="AN3" s="328" t="s">
        <v>49</v>
      </c>
      <c r="AO3" s="330" t="s">
        <v>121</v>
      </c>
      <c r="AP3" s="330" t="s">
        <v>122</v>
      </c>
      <c r="AQ3" s="330" t="s">
        <v>123</v>
      </c>
      <c r="AR3" s="330" t="s">
        <v>124</v>
      </c>
      <c r="AS3" s="330" t="s">
        <v>125</v>
      </c>
      <c r="AT3" s="330" t="s">
        <v>124</v>
      </c>
      <c r="AU3" s="338" t="s">
        <v>126</v>
      </c>
      <c r="AV3" s="330" t="s">
        <v>124</v>
      </c>
      <c r="AW3" s="330" t="s">
        <v>127</v>
      </c>
      <c r="AX3" s="330" t="s">
        <v>124</v>
      </c>
      <c r="AY3" s="338" t="s">
        <v>128</v>
      </c>
      <c r="AZ3" s="330" t="s">
        <v>53</v>
      </c>
      <c r="BA3" s="331" t="s">
        <v>129</v>
      </c>
      <c r="BB3" s="331" t="s">
        <v>130</v>
      </c>
      <c r="BC3" s="331" t="s">
        <v>122</v>
      </c>
      <c r="BD3" s="331" t="s">
        <v>131</v>
      </c>
      <c r="BE3" s="331" t="s">
        <v>132</v>
      </c>
      <c r="BF3" s="331" t="s">
        <v>129</v>
      </c>
      <c r="BG3" s="331" t="s">
        <v>130</v>
      </c>
      <c r="BH3" s="331" t="s">
        <v>122</v>
      </c>
      <c r="BI3" s="331" t="s">
        <v>131</v>
      </c>
      <c r="BJ3" s="331" t="s">
        <v>132</v>
      </c>
      <c r="BK3" s="331" t="s">
        <v>129</v>
      </c>
      <c r="BL3" s="331" t="s">
        <v>130</v>
      </c>
      <c r="BM3" s="331" t="s">
        <v>122</v>
      </c>
      <c r="BN3" s="331" t="s">
        <v>131</v>
      </c>
      <c r="BO3" s="331" t="s">
        <v>132</v>
      </c>
      <c r="BP3" s="331" t="s">
        <v>129</v>
      </c>
      <c r="BQ3" s="331" t="s">
        <v>130</v>
      </c>
      <c r="BR3" s="331" t="s">
        <v>122</v>
      </c>
      <c r="BS3" s="331" t="s">
        <v>131</v>
      </c>
      <c r="BT3" s="331" t="s">
        <v>132</v>
      </c>
      <c r="BU3" s="327" t="s">
        <v>134</v>
      </c>
      <c r="BV3" s="327" t="s">
        <v>171</v>
      </c>
      <c r="BW3" s="327" t="s">
        <v>135</v>
      </c>
      <c r="BX3" s="327" t="s">
        <v>130</v>
      </c>
      <c r="BY3" s="379" t="s">
        <v>124</v>
      </c>
      <c r="BZ3" s="379" t="s">
        <v>136</v>
      </c>
      <c r="CA3" s="379" t="s">
        <v>137</v>
      </c>
      <c r="CB3" s="326" t="s">
        <v>138</v>
      </c>
      <c r="CC3" s="326" t="s">
        <v>139</v>
      </c>
      <c r="CD3" s="326" t="s">
        <v>140</v>
      </c>
      <c r="CE3" s="326" t="s">
        <v>141</v>
      </c>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row>
    <row r="4" spans="1:109" s="149" customFormat="1" ht="99.75" customHeight="1" x14ac:dyDescent="0.25">
      <c r="A4" s="354"/>
      <c r="B4" s="329"/>
      <c r="C4" s="329"/>
      <c r="D4" s="329"/>
      <c r="E4" s="334"/>
      <c r="F4" s="329"/>
      <c r="G4" s="329"/>
      <c r="H4" s="334"/>
      <c r="I4" s="334"/>
      <c r="J4" s="334"/>
      <c r="K4" s="329"/>
      <c r="L4" s="334"/>
      <c r="M4" s="329"/>
      <c r="N4" s="329"/>
      <c r="O4" s="334"/>
      <c r="P4" s="329"/>
      <c r="Q4" s="329"/>
      <c r="R4" s="334"/>
      <c r="S4" s="334"/>
      <c r="T4" s="329"/>
      <c r="U4" s="328"/>
      <c r="V4" s="329"/>
      <c r="W4" s="329"/>
      <c r="X4" s="156" t="s">
        <v>177</v>
      </c>
      <c r="Y4" s="156" t="s">
        <v>178</v>
      </c>
      <c r="Z4" s="156" t="s">
        <v>144</v>
      </c>
      <c r="AA4" s="156" t="s">
        <v>145</v>
      </c>
      <c r="AB4" s="157" t="s">
        <v>70</v>
      </c>
      <c r="AC4" s="157" t="s">
        <v>146</v>
      </c>
      <c r="AD4" s="157" t="s">
        <v>147</v>
      </c>
      <c r="AE4" s="157" t="s">
        <v>148</v>
      </c>
      <c r="AF4" s="157" t="s">
        <v>149</v>
      </c>
      <c r="AG4" s="157" t="s">
        <v>131</v>
      </c>
      <c r="AH4" s="328"/>
      <c r="AI4" s="328"/>
      <c r="AJ4" s="328"/>
      <c r="AK4" s="328"/>
      <c r="AL4" s="328"/>
      <c r="AM4" s="328"/>
      <c r="AN4" s="328"/>
      <c r="AO4" s="330"/>
      <c r="AP4" s="330"/>
      <c r="AQ4" s="330"/>
      <c r="AR4" s="330"/>
      <c r="AS4" s="330"/>
      <c r="AT4" s="330"/>
      <c r="AU4" s="339"/>
      <c r="AV4" s="330"/>
      <c r="AW4" s="330"/>
      <c r="AX4" s="330"/>
      <c r="AY4" s="339"/>
      <c r="AZ4" s="330"/>
      <c r="BA4" s="331"/>
      <c r="BB4" s="331"/>
      <c r="BC4" s="331"/>
      <c r="BD4" s="331"/>
      <c r="BE4" s="331"/>
      <c r="BF4" s="331"/>
      <c r="BG4" s="331"/>
      <c r="BH4" s="331"/>
      <c r="BI4" s="331"/>
      <c r="BJ4" s="331"/>
      <c r="BK4" s="331"/>
      <c r="BL4" s="331"/>
      <c r="BM4" s="331"/>
      <c r="BN4" s="331"/>
      <c r="BO4" s="331"/>
      <c r="BP4" s="331"/>
      <c r="BQ4" s="331"/>
      <c r="BR4" s="331"/>
      <c r="BS4" s="331"/>
      <c r="BT4" s="331"/>
      <c r="BU4" s="327"/>
      <c r="BV4" s="327"/>
      <c r="BW4" s="327"/>
      <c r="BX4" s="327"/>
      <c r="BY4" s="379"/>
      <c r="BZ4" s="379"/>
      <c r="CA4" s="379"/>
      <c r="CB4" s="326"/>
      <c r="CC4" s="326"/>
      <c r="CD4" s="326"/>
      <c r="CE4" s="326"/>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row>
    <row r="5" spans="1:109" s="152" customFormat="1" ht="15.75" customHeight="1" x14ac:dyDescent="0.25">
      <c r="A5" s="344">
        <v>1</v>
      </c>
      <c r="B5" s="325"/>
      <c r="C5" s="325"/>
      <c r="D5" s="325"/>
      <c r="E5" s="365"/>
      <c r="F5" s="325"/>
      <c r="G5" s="325"/>
      <c r="H5" s="325"/>
      <c r="I5" s="136"/>
      <c r="J5" s="136"/>
      <c r="K5" s="325"/>
      <c r="L5" s="365"/>
      <c r="M5" s="344"/>
      <c r="N5" s="343" t="str">
        <f>IF(M5&lt;=0,"",IF(M5&lt;=2,"Muy Baja",IF(M5&lt;=24,"Baja",IF(M5&lt;=500,"Media",IF(M5&lt;=5000,"Alta","Muy Alta")))))</f>
        <v/>
      </c>
      <c r="O5" s="346" t="str">
        <f>IF(N5="","",IF(N5="Muy Baja",0.2,IF(N5="Baja",0.4,IF(N5="Media",0.6,IF(N5="Alta",0.8,IF(N5="Muy Alta",1,))))))</f>
        <v/>
      </c>
      <c r="P5" s="405"/>
      <c r="Q5" s="346">
        <f ca="1">IF(NOT(ISERROR(MATCH(P5,'Tabla Impacto'!$B$221:$B$223,0))),'Tabla Impacto'!$F$223&amp;"Por favor no seleccionar los criterios de impacto(Afectación Económica o presupuestal y Pérdida Reputacional)",P5)</f>
        <v>0</v>
      </c>
      <c r="R5" s="343" t="str">
        <f ca="1">IF(OR(Q5='Tabla Impacto'!$C$11,Q5='Tabla Impacto'!$D$11),"Leve",IF(OR(Q5='Tabla Impacto'!$C$12,Q5='Tabla Impacto'!$D$12),"Menor",IF(OR(Q5='Tabla Impacto'!$C$13,Q5='Tabla Impacto'!$D$13),"Moderado",IF(OR(Q5='Tabla Impacto'!$C$14,Q5='Tabla Impacto'!$D$14),"Mayor",IF(OR(Q5='Tabla Impacto'!$C$15,Q5='Tabla Impacto'!$D$15),"Catastrófico","")))))</f>
        <v/>
      </c>
      <c r="S5" s="346" t="str">
        <f ca="1">IF(R5="","",IF(R5="Leve",0.2,IF(R5="Menor",0.4,IF(R5="Moderado",0.6,IF(R5="Mayor",0.8,IF(R5="Catastrófico",1,))))))</f>
        <v/>
      </c>
      <c r="T5" s="345" t="str">
        <f ca="1">IF(OR(AND(N5="Muy Baja",R5="Leve"),AND(N5="Muy Baja",R5="Menor"),AND(N5="Baja",R5="Leve")),"Bajo",IF(OR(AND(N5="Muy baja",R5="Moderado"),AND(N5="Baja",R5="Menor"),AND(N5="Baja",R5="Moderado"),AND(N5="Media",R5="Leve"),AND(N5="Media",R5="Menor"),AND(N5="Media",R5="Moderado"),AND(N5="Alta",R5="Leve"),AND(N5="Alta",R5="Menor")),"Moderado",IF(OR(AND(N5="Muy Baja",R5="Mayor"),AND(N5="Baja",R5="Mayor"),AND(N5="Media",R5="Mayor"),AND(N5="Alta",R5="Moderado"),AND(N5="Alta",R5="Mayor"),AND(N5="Muy Alta",R5="Leve"),AND(N5="Muy Alta",R5="Menor"),AND(N5="Muy Alta",R5="Moderado"),AND(N5="Muy Alta",R5="Mayor")),"Alto",IF(OR(AND(N5="Muy Baja",R5="Catastrófico"),AND(N5="Baja",R5="Catastrófico"),AND(N5="Media",R5="Catastrófico"),AND(N5="Alta",R5="Catastrófico"),AND(N5="Muy Alta",R5="Catastrófico")),"Extremo",""))))</f>
        <v/>
      </c>
      <c r="U5" s="137">
        <v>1</v>
      </c>
      <c r="V5" s="97"/>
      <c r="W5" s="138" t="str">
        <f t="shared" ref="W5:W36" si="0">IF(OR(AB5="Preventivo",AB5="Detectivo"),"Probabilidad",IF(AB5="Correctivo","Impacto",""))</f>
        <v/>
      </c>
      <c r="X5" s="150"/>
      <c r="Y5" s="150"/>
      <c r="Z5" s="150"/>
      <c r="AA5" s="150"/>
      <c r="AB5" s="98"/>
      <c r="AC5" s="98"/>
      <c r="AD5" s="99" t="str">
        <f t="shared" ref="AD5" si="1">IF(AND(AB5="Preventivo",AC5="Automático"),"50%",IF(AND(AB5="Preventivo",AC5="Manual"),"40%",IF(AND(AB5="Detectivo",AC5="Automático"),"40%",IF(AND(AB5="Detectivo",AC5="Manual"),"30%",IF(AND(AB5="Correctivo",AC5="Automático"),"35%",IF(AND(AB5="Correctivo",AC5="Manual"),"25%",""))))))</f>
        <v/>
      </c>
      <c r="AE5" s="98"/>
      <c r="AF5" s="98"/>
      <c r="AG5" s="98"/>
      <c r="AH5" s="166" t="str">
        <f>IFERROR(IF(W5="Probabilidad",(O5-(+O5*AD5)),IF(W5="Impacto",O5,"")),"")</f>
        <v/>
      </c>
      <c r="AI5" s="135" t="str">
        <f>IFERROR(IF(AH5="","",IF(AH5&lt;=0.2,"Muy Baja",IF(AH5&lt;=0.4,"Baja",IF(AH5&lt;=0.6,"Media",IF(AH5&lt;=0.8,"Alta","Muy Alta"))))),"")</f>
        <v/>
      </c>
      <c r="AJ5" s="99" t="str">
        <f t="shared" ref="AJ5" si="2">+AH5</f>
        <v/>
      </c>
      <c r="AK5" s="135" t="str">
        <f>IFERROR(IF(AL5="","",IF(AL5&lt;=0.2,"Leve",IF(AL5&lt;=0.4,"Menor",IF(AL5&lt;=0.6,"Moderado",IF(AL5&lt;=0.8,"Mayor","Catastrófico"))))),"")</f>
        <v/>
      </c>
      <c r="AL5" s="99" t="str">
        <f>IFERROR(IF(W5="Impacto",(S5-(+S5*AD5)),IF(W5="Probabilidad",S5,"")),"")</f>
        <v/>
      </c>
      <c r="AM5" s="100" t="str">
        <f t="shared" ref="AM5" si="3">IFERROR(IF(OR(AND(AI5="Muy Baja",AK5="Leve"),AND(AI5="Muy Baja",AK5="Menor"),AND(AI5="Baja",AK5="Leve")),"Bajo",IF(OR(AND(AI5="Muy baja",AK5="Moderado"),AND(AI5="Baja",AK5="Menor"),AND(AI5="Baja",AK5="Moderado"),AND(AI5="Media",AK5="Leve"),AND(AI5="Media",AK5="Menor"),AND(AI5="Media",AK5="Moderado"),AND(AI5="Alta",AK5="Leve"),AND(AI5="Alta",AK5="Menor")),"Moderado",IF(OR(AND(AI5="Muy Baja",AK5="Mayor"),AND(AI5="Baja",AK5="Mayor"),AND(AI5="Media",AK5="Mayor"),AND(AI5="Alta",AK5="Moderado"),AND(AI5="Alta",AK5="Mayor"),AND(AI5="Muy Alta",AK5="Leve"),AND(AI5="Muy Alta",AK5="Menor"),AND(AI5="Muy Alta",AK5="Moderado"),AND(AI5="Muy Alta",AK5="Mayor")),"Alto",IF(OR(AND(AI5="Muy Baja",AK5="Catastrófico"),AND(AI5="Baja",AK5="Catastrófico"),AND(AI5="Media",AK5="Catastrófico"),AND(AI5="Alta",AK5="Catastrófico"),AND(AI5="Muy Alta",AK5="Catastrófico")),"Extremo","")))),"")</f>
        <v/>
      </c>
      <c r="AN5" s="406"/>
      <c r="AO5" s="136"/>
      <c r="AP5" s="137"/>
      <c r="AQ5" s="101"/>
      <c r="AR5" s="101"/>
      <c r="AS5" s="136"/>
      <c r="AT5" s="101"/>
      <c r="AU5" s="136"/>
      <c r="AV5" s="101"/>
      <c r="AW5" s="136"/>
      <c r="AX5" s="101"/>
      <c r="AY5" s="136"/>
      <c r="AZ5" s="137"/>
      <c r="BA5" s="136"/>
      <c r="BB5" s="136"/>
      <c r="BC5" s="137"/>
      <c r="BD5" s="101"/>
      <c r="BE5" s="101"/>
      <c r="BF5" s="136"/>
      <c r="BG5" s="136"/>
      <c r="BH5" s="137"/>
      <c r="BI5" s="101"/>
      <c r="BJ5" s="101"/>
      <c r="BK5" s="136"/>
      <c r="BL5" s="136"/>
      <c r="BM5" s="137"/>
      <c r="BN5" s="101"/>
      <c r="BO5" s="101"/>
      <c r="BP5" s="136"/>
      <c r="BQ5" s="136"/>
      <c r="BR5" s="137"/>
      <c r="BS5" s="101"/>
      <c r="BT5" s="101"/>
      <c r="BU5" s="101"/>
      <c r="BV5" s="136"/>
      <c r="BW5" s="136"/>
      <c r="BX5" s="136"/>
      <c r="BY5" s="101"/>
      <c r="BZ5" s="136"/>
      <c r="CA5" s="136"/>
      <c r="CB5" s="101"/>
      <c r="CC5" s="136"/>
      <c r="CD5" s="137"/>
      <c r="CE5" s="136"/>
      <c r="CF5" s="151"/>
      <c r="CG5" s="151"/>
      <c r="CH5" s="151"/>
      <c r="CI5" s="151"/>
      <c r="CJ5" s="151"/>
      <c r="CK5" s="151"/>
      <c r="CL5" s="151"/>
      <c r="CM5" s="151"/>
      <c r="CN5" s="151"/>
      <c r="CO5" s="151"/>
      <c r="CP5" s="151"/>
      <c r="CQ5" s="151"/>
      <c r="CR5" s="151"/>
      <c r="CS5" s="151"/>
      <c r="CT5" s="151"/>
      <c r="CU5" s="151"/>
      <c r="CV5" s="151"/>
      <c r="CW5" s="151"/>
      <c r="CX5" s="151"/>
      <c r="CY5" s="151"/>
      <c r="CZ5" s="151"/>
      <c r="DA5" s="151"/>
      <c r="DB5" s="151"/>
      <c r="DC5" s="151"/>
      <c r="DD5" s="151"/>
      <c r="DE5" s="151"/>
    </row>
    <row r="6" spans="1:109" ht="15.75" customHeight="1" x14ac:dyDescent="0.3">
      <c r="A6" s="344"/>
      <c r="B6" s="325"/>
      <c r="C6" s="325"/>
      <c r="D6" s="325"/>
      <c r="E6" s="365"/>
      <c r="F6" s="325"/>
      <c r="G6" s="325"/>
      <c r="H6" s="325"/>
      <c r="I6" s="136"/>
      <c r="J6" s="136"/>
      <c r="K6" s="325"/>
      <c r="L6" s="365"/>
      <c r="M6" s="344"/>
      <c r="N6" s="343"/>
      <c r="O6" s="346"/>
      <c r="P6" s="405"/>
      <c r="Q6" s="346">
        <f>IF(NOT(ISERROR(MATCH(P6,_xlfn.ANCHORARRAY(E17),0))),O19&amp;"Por favor no seleccionar los criterios de impacto",P6)</f>
        <v>0</v>
      </c>
      <c r="R6" s="343"/>
      <c r="S6" s="346"/>
      <c r="T6" s="345"/>
      <c r="U6" s="137">
        <v>2</v>
      </c>
      <c r="V6" s="97"/>
      <c r="W6" s="138" t="str">
        <f t="shared" si="0"/>
        <v/>
      </c>
      <c r="X6" s="150"/>
      <c r="Y6" s="150"/>
      <c r="Z6" s="150"/>
      <c r="AA6" s="150"/>
      <c r="AB6" s="98"/>
      <c r="AC6" s="98"/>
      <c r="AD6" s="99" t="str">
        <f t="shared" ref="AD6:AD64" si="4">IF(AND(AB6="Preventivo",AC6="Automático"),"50%",IF(AND(AB6="Preventivo",AC6="Manual"),"40%",IF(AND(AB6="Detectivo",AC6="Automático"),"40%",IF(AND(AB6="Detectivo",AC6="Manual"),"30%",IF(AND(AB6="Correctivo",AC6="Automático"),"35%",IF(AND(AB6="Correctivo",AC6="Manual"),"25%",""))))))</f>
        <v/>
      </c>
      <c r="AE6" s="98"/>
      <c r="AF6" s="98"/>
      <c r="AG6" s="98"/>
      <c r="AH6" s="166" t="str">
        <f>IFERROR(IF(AND(W5="Probabilidad",W6="Probabilidad"),(AJ5-(+AJ5*AD6)),IF(W6="Probabilidad",(O5-(+O5*AD6)),IF(W6="Impacto",AJ5,""))),"")</f>
        <v/>
      </c>
      <c r="AI6" s="135" t="str">
        <f t="shared" ref="AI6:AI64" si="5">IFERROR(IF(AH6="","",IF(AH6&lt;=0.2,"Muy Baja",IF(AH6&lt;=0.4,"Baja",IF(AH6&lt;=0.6,"Media",IF(AH6&lt;=0.8,"Alta","Muy Alta"))))),"")</f>
        <v/>
      </c>
      <c r="AJ6" s="99" t="str">
        <f t="shared" ref="AJ6:AJ36" si="6">+AH6</f>
        <v/>
      </c>
      <c r="AK6" s="135" t="str">
        <f t="shared" ref="AK6:AK64" si="7">IFERROR(IF(AL6="","",IF(AL6&lt;=0.2,"Leve",IF(AL6&lt;=0.4,"Menor",IF(AL6&lt;=0.6,"Moderado",IF(AL6&lt;=0.8,"Mayor","Catastrófico"))))),"")</f>
        <v/>
      </c>
      <c r="AL6" s="99" t="str">
        <f>IFERROR(IF(AND(W5="Impacto",W6="Impacto"),(AL5-(+AL5*AD6)),IF(W6="Impacto",($S$5-(+$S$5*AD6)),IF(W6="Probabilidad",AL5,""))),"")</f>
        <v/>
      </c>
      <c r="AM6" s="100" t="str">
        <f t="shared" ref="AM6:AM36" si="8">IFERROR(IF(OR(AND(AI6="Muy Baja",AK6="Leve"),AND(AI6="Muy Baja",AK6="Menor"),AND(AI6="Baja",AK6="Leve")),"Bajo",IF(OR(AND(AI6="Muy baja",AK6="Moderado"),AND(AI6="Baja",AK6="Menor"),AND(AI6="Baja",AK6="Moderado"),AND(AI6="Media",AK6="Leve"),AND(AI6="Media",AK6="Menor"),AND(AI6="Media",AK6="Moderado"),AND(AI6="Alta",AK6="Leve"),AND(AI6="Alta",AK6="Menor")),"Moderado",IF(OR(AND(AI6="Muy Baja",AK6="Mayor"),AND(AI6="Baja",AK6="Mayor"),AND(AI6="Media",AK6="Mayor"),AND(AI6="Alta",AK6="Moderado"),AND(AI6="Alta",AK6="Mayor"),AND(AI6="Muy Alta",AK6="Leve"),AND(AI6="Muy Alta",AK6="Menor"),AND(AI6="Muy Alta",AK6="Moderado"),AND(AI6="Muy Alta",AK6="Mayor")),"Alto",IF(OR(AND(AI6="Muy Baja",AK6="Catastrófico"),AND(AI6="Baja",AK6="Catastrófico"),AND(AI6="Media",AK6="Catastrófico"),AND(AI6="Alta",AK6="Catastrófico"),AND(AI6="Muy Alta",AK6="Catastrófico")),"Extremo","")))),"")</f>
        <v/>
      </c>
      <c r="AN6" s="407"/>
      <c r="AO6" s="136"/>
      <c r="AP6" s="137"/>
      <c r="AQ6" s="101"/>
      <c r="AR6" s="101"/>
      <c r="AS6" s="136"/>
      <c r="AT6" s="101"/>
      <c r="AU6" s="136"/>
      <c r="AV6" s="101"/>
      <c r="AW6" s="136"/>
      <c r="AX6" s="101"/>
      <c r="AY6" s="136"/>
      <c r="AZ6" s="137"/>
      <c r="BA6" s="136"/>
      <c r="BB6" s="136"/>
      <c r="BC6" s="137"/>
      <c r="BD6" s="101"/>
      <c r="BE6" s="101"/>
      <c r="BF6" s="136"/>
      <c r="BG6" s="136"/>
      <c r="BH6" s="137"/>
      <c r="BI6" s="101"/>
      <c r="BJ6" s="101"/>
      <c r="BK6" s="136"/>
      <c r="BL6" s="136"/>
      <c r="BM6" s="137"/>
      <c r="BN6" s="101"/>
      <c r="BO6" s="101"/>
      <c r="BP6" s="136"/>
      <c r="BQ6" s="136"/>
      <c r="BR6" s="137"/>
      <c r="BS6" s="101"/>
      <c r="BT6" s="101"/>
      <c r="BU6" s="101"/>
      <c r="BV6" s="136"/>
      <c r="BW6" s="136"/>
      <c r="BX6" s="136"/>
      <c r="BY6" s="101"/>
      <c r="BZ6" s="136"/>
      <c r="CA6" s="136"/>
      <c r="CB6" s="101"/>
      <c r="CC6" s="136"/>
      <c r="CD6" s="137"/>
      <c r="CE6" s="136"/>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row>
    <row r="7" spans="1:109" ht="15.75" customHeight="1" x14ac:dyDescent="0.3">
      <c r="A7" s="344"/>
      <c r="B7" s="325"/>
      <c r="C7" s="325"/>
      <c r="D7" s="325"/>
      <c r="E7" s="365"/>
      <c r="F7" s="325"/>
      <c r="G7" s="325"/>
      <c r="H7" s="325"/>
      <c r="I7" s="136"/>
      <c r="J7" s="136"/>
      <c r="K7" s="325"/>
      <c r="L7" s="365"/>
      <c r="M7" s="344"/>
      <c r="N7" s="343"/>
      <c r="O7" s="346"/>
      <c r="P7" s="405"/>
      <c r="Q7" s="346">
        <f>IF(NOT(ISERROR(MATCH(P7,_xlfn.ANCHORARRAY(E18),0))),O20&amp;"Por favor no seleccionar los criterios de impacto",P7)</f>
        <v>0</v>
      </c>
      <c r="R7" s="343"/>
      <c r="S7" s="346"/>
      <c r="T7" s="345"/>
      <c r="U7" s="137">
        <v>3</v>
      </c>
      <c r="V7" s="102"/>
      <c r="W7" s="138" t="str">
        <f t="shared" si="0"/>
        <v/>
      </c>
      <c r="X7" s="150"/>
      <c r="Y7" s="150"/>
      <c r="Z7" s="150"/>
      <c r="AA7" s="150"/>
      <c r="AB7" s="98"/>
      <c r="AC7" s="98"/>
      <c r="AD7" s="99" t="str">
        <f t="shared" si="4"/>
        <v/>
      </c>
      <c r="AE7" s="98"/>
      <c r="AF7" s="98"/>
      <c r="AG7" s="98"/>
      <c r="AH7" s="166" t="str">
        <f>IFERROR(IF(AND(W6="Probabilidad",W7="Probabilidad"),(AJ6-(+AJ6*AD7)),IF(AND(W6="Impacto",W7="Probabilidad"),(AJ5-(+AJ5*AD7)),IF(W7="Impacto",AJ6,""))),"")</f>
        <v/>
      </c>
      <c r="AI7" s="135" t="str">
        <f t="shared" si="5"/>
        <v/>
      </c>
      <c r="AJ7" s="99" t="str">
        <f t="shared" si="6"/>
        <v/>
      </c>
      <c r="AK7" s="135" t="str">
        <f t="shared" si="7"/>
        <v/>
      </c>
      <c r="AL7" s="99" t="str">
        <f>IFERROR(IF(AND(W6="Impacto",W7="Impacto"),(AL6-(+AL6*AD7)),IF(AND(W6="Probabilidad",W7="Impacto"),(AL5-(+AL5*AD7)),IF(W7="Probabilidad",AL6,""))),"")</f>
        <v/>
      </c>
      <c r="AM7" s="100" t="str">
        <f t="shared" si="8"/>
        <v/>
      </c>
      <c r="AN7" s="407"/>
      <c r="AO7" s="136"/>
      <c r="AP7" s="137"/>
      <c r="AQ7" s="101"/>
      <c r="AR7" s="101"/>
      <c r="AS7" s="136"/>
      <c r="AT7" s="101"/>
      <c r="AU7" s="136"/>
      <c r="AV7" s="101"/>
      <c r="AW7" s="136"/>
      <c r="AX7" s="101"/>
      <c r="AY7" s="136"/>
      <c r="AZ7" s="137"/>
      <c r="BA7" s="136"/>
      <c r="BB7" s="136"/>
      <c r="BC7" s="137"/>
      <c r="BD7" s="101"/>
      <c r="BE7" s="101"/>
      <c r="BF7" s="136"/>
      <c r="BG7" s="136"/>
      <c r="BH7" s="137"/>
      <c r="BI7" s="101"/>
      <c r="BJ7" s="101"/>
      <c r="BK7" s="136"/>
      <c r="BL7" s="136"/>
      <c r="BM7" s="137"/>
      <c r="BN7" s="101"/>
      <c r="BO7" s="101"/>
      <c r="BP7" s="136"/>
      <c r="BQ7" s="136"/>
      <c r="BR7" s="137"/>
      <c r="BS7" s="101"/>
      <c r="BT7" s="101"/>
      <c r="BU7" s="101"/>
      <c r="BV7" s="136"/>
      <c r="BW7" s="136"/>
      <c r="BX7" s="136"/>
      <c r="BY7" s="101"/>
      <c r="BZ7" s="136"/>
      <c r="CA7" s="136"/>
      <c r="CB7" s="101"/>
      <c r="CC7" s="136"/>
      <c r="CD7" s="137"/>
      <c r="CE7" s="136"/>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row>
    <row r="8" spans="1:109" ht="15.75" customHeight="1" x14ac:dyDescent="0.3">
      <c r="A8" s="344"/>
      <c r="B8" s="325"/>
      <c r="C8" s="325"/>
      <c r="D8" s="325"/>
      <c r="E8" s="365"/>
      <c r="F8" s="325"/>
      <c r="G8" s="325"/>
      <c r="H8" s="325"/>
      <c r="I8" s="136"/>
      <c r="J8" s="136"/>
      <c r="K8" s="325"/>
      <c r="L8" s="365"/>
      <c r="M8" s="344"/>
      <c r="N8" s="343"/>
      <c r="O8" s="346"/>
      <c r="P8" s="405"/>
      <c r="Q8" s="346">
        <f>IF(NOT(ISERROR(MATCH(P8,_xlfn.ANCHORARRAY(E19),0))),O21&amp;"Por favor no seleccionar los criterios de impacto",P8)</f>
        <v>0</v>
      </c>
      <c r="R8" s="343"/>
      <c r="S8" s="346"/>
      <c r="T8" s="345"/>
      <c r="U8" s="137">
        <v>4</v>
      </c>
      <c r="V8" s="97"/>
      <c r="W8" s="138" t="str">
        <f t="shared" si="0"/>
        <v/>
      </c>
      <c r="X8" s="150"/>
      <c r="Y8" s="150"/>
      <c r="Z8" s="150"/>
      <c r="AA8" s="150"/>
      <c r="AB8" s="98"/>
      <c r="AC8" s="98"/>
      <c r="AD8" s="99" t="str">
        <f t="shared" si="4"/>
        <v/>
      </c>
      <c r="AE8" s="98"/>
      <c r="AF8" s="98"/>
      <c r="AG8" s="98"/>
      <c r="AH8" s="166" t="str">
        <f>IFERROR(IF(AND(W7="Probabilidad",W8="Probabilidad"),(AJ7-(+AJ7*AD8)),IF(AND(W7="Impacto",W8="Probabilidad"),(AJ6-(+AJ6*AD8)),IF(W8="Impacto",AJ7,""))),"")</f>
        <v/>
      </c>
      <c r="AI8" s="135" t="str">
        <f t="shared" si="5"/>
        <v/>
      </c>
      <c r="AJ8" s="99" t="str">
        <f t="shared" si="6"/>
        <v/>
      </c>
      <c r="AK8" s="135" t="str">
        <f t="shared" si="7"/>
        <v/>
      </c>
      <c r="AL8" s="99" t="str">
        <f>IFERROR(IF(AND(W7="Impacto",W8="Impacto"),(AL7-(+AL7*AD8)),IF(AND(W7="Probabilidad",W8="Impacto"),(AL6-(+AL6*AD8)),IF(W8="Probabilidad",AL7,""))),"")</f>
        <v/>
      </c>
      <c r="AM8" s="100" t="str">
        <f t="shared" si="8"/>
        <v/>
      </c>
      <c r="AN8" s="407"/>
      <c r="AO8" s="136"/>
      <c r="AP8" s="137"/>
      <c r="AQ8" s="101"/>
      <c r="AR8" s="101"/>
      <c r="AS8" s="136"/>
      <c r="AT8" s="101"/>
      <c r="AU8" s="136"/>
      <c r="AV8" s="101"/>
      <c r="AW8" s="136"/>
      <c r="AX8" s="101"/>
      <c r="AY8" s="136"/>
      <c r="AZ8" s="137"/>
      <c r="BA8" s="136"/>
      <c r="BB8" s="136"/>
      <c r="BC8" s="137"/>
      <c r="BD8" s="101"/>
      <c r="BE8" s="101"/>
      <c r="BF8" s="136"/>
      <c r="BG8" s="136"/>
      <c r="BH8" s="137"/>
      <c r="BI8" s="101"/>
      <c r="BJ8" s="101"/>
      <c r="BK8" s="136"/>
      <c r="BL8" s="136"/>
      <c r="BM8" s="137"/>
      <c r="BN8" s="101"/>
      <c r="BO8" s="101"/>
      <c r="BP8" s="136"/>
      <c r="BQ8" s="136"/>
      <c r="BR8" s="137"/>
      <c r="BS8" s="101"/>
      <c r="BT8" s="101"/>
      <c r="BU8" s="101"/>
      <c r="BV8" s="136"/>
      <c r="BW8" s="136"/>
      <c r="BX8" s="136"/>
      <c r="BY8" s="101"/>
      <c r="BZ8" s="136"/>
      <c r="CA8" s="136"/>
      <c r="CB8" s="101"/>
      <c r="CC8" s="136"/>
      <c r="CD8" s="137"/>
      <c r="CE8" s="136"/>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row>
    <row r="9" spans="1:109" ht="15.75" customHeight="1" x14ac:dyDescent="0.3">
      <c r="A9" s="344"/>
      <c r="B9" s="325"/>
      <c r="C9" s="325"/>
      <c r="D9" s="325"/>
      <c r="E9" s="365"/>
      <c r="F9" s="325"/>
      <c r="G9" s="325"/>
      <c r="H9" s="325"/>
      <c r="I9" s="136"/>
      <c r="J9" s="136"/>
      <c r="K9" s="325"/>
      <c r="L9" s="365"/>
      <c r="M9" s="344"/>
      <c r="N9" s="343"/>
      <c r="O9" s="346"/>
      <c r="P9" s="405"/>
      <c r="Q9" s="346">
        <f>IF(NOT(ISERROR(MATCH(P9,_xlfn.ANCHORARRAY(E20),0))),O22&amp;"Por favor no seleccionar los criterios de impacto",P9)</f>
        <v>0</v>
      </c>
      <c r="R9" s="343"/>
      <c r="S9" s="346"/>
      <c r="T9" s="345"/>
      <c r="U9" s="137">
        <v>5</v>
      </c>
      <c r="V9" s="97"/>
      <c r="W9" s="138" t="str">
        <f t="shared" si="0"/>
        <v/>
      </c>
      <c r="X9" s="150"/>
      <c r="Y9" s="150"/>
      <c r="Z9" s="150"/>
      <c r="AA9" s="150"/>
      <c r="AB9" s="98"/>
      <c r="AC9" s="98"/>
      <c r="AD9" s="99" t="str">
        <f t="shared" si="4"/>
        <v/>
      </c>
      <c r="AE9" s="98"/>
      <c r="AF9" s="98"/>
      <c r="AG9" s="98"/>
      <c r="AH9" s="166" t="str">
        <f>IFERROR(IF(AND(W8="Probabilidad",W9="Probabilidad"),(AJ8-(+AJ8*AD9)),IF(AND(W8="Impacto",W9="Probabilidad"),(AJ7-(+AJ7*AD9)),IF(W9="Impacto",AJ8,""))),"")</f>
        <v/>
      </c>
      <c r="AI9" s="135" t="str">
        <f t="shared" si="5"/>
        <v/>
      </c>
      <c r="AJ9" s="99" t="str">
        <f t="shared" si="6"/>
        <v/>
      </c>
      <c r="AK9" s="135" t="str">
        <f t="shared" si="7"/>
        <v/>
      </c>
      <c r="AL9" s="99" t="str">
        <f>IFERROR(IF(AND(W8="Impacto",W9="Impacto"),(AL8-(+AL8*AD9)),IF(AND(W8="Probabilidad",W9="Impacto"),(AL7-(+AL7*AD9)),IF(W9="Probabilidad",AL8,""))),"")</f>
        <v/>
      </c>
      <c r="AM9" s="100" t="str">
        <f t="shared" si="8"/>
        <v/>
      </c>
      <c r="AN9" s="407"/>
      <c r="AO9" s="136"/>
      <c r="AP9" s="137"/>
      <c r="AQ9" s="101"/>
      <c r="AR9" s="101"/>
      <c r="AS9" s="136"/>
      <c r="AT9" s="101"/>
      <c r="AU9" s="136"/>
      <c r="AV9" s="101"/>
      <c r="AW9" s="136"/>
      <c r="AX9" s="101"/>
      <c r="AY9" s="136"/>
      <c r="AZ9" s="137"/>
      <c r="BA9" s="136"/>
      <c r="BB9" s="136"/>
      <c r="BC9" s="137"/>
      <c r="BD9" s="101"/>
      <c r="BE9" s="101"/>
      <c r="BF9" s="136"/>
      <c r="BG9" s="136"/>
      <c r="BH9" s="137"/>
      <c r="BI9" s="101"/>
      <c r="BJ9" s="101"/>
      <c r="BK9" s="136"/>
      <c r="BL9" s="136"/>
      <c r="BM9" s="137"/>
      <c r="BN9" s="101"/>
      <c r="BO9" s="101"/>
      <c r="BP9" s="136"/>
      <c r="BQ9" s="136"/>
      <c r="BR9" s="137"/>
      <c r="BS9" s="101"/>
      <c r="BT9" s="101"/>
      <c r="BU9" s="101"/>
      <c r="BV9" s="136"/>
      <c r="BW9" s="136"/>
      <c r="BX9" s="136"/>
      <c r="BY9" s="101"/>
      <c r="BZ9" s="136"/>
      <c r="CA9" s="136"/>
      <c r="CB9" s="101"/>
      <c r="CC9" s="136"/>
      <c r="CD9" s="137"/>
      <c r="CE9" s="136"/>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row>
    <row r="10" spans="1:109" ht="15.75" customHeight="1" x14ac:dyDescent="0.3">
      <c r="A10" s="344"/>
      <c r="B10" s="325"/>
      <c r="C10" s="325"/>
      <c r="D10" s="325"/>
      <c r="E10" s="365"/>
      <c r="F10" s="325"/>
      <c r="G10" s="325"/>
      <c r="H10" s="325"/>
      <c r="I10" s="136"/>
      <c r="J10" s="136"/>
      <c r="K10" s="325"/>
      <c r="L10" s="365"/>
      <c r="M10" s="344"/>
      <c r="N10" s="343"/>
      <c r="O10" s="346"/>
      <c r="P10" s="405"/>
      <c r="Q10" s="346">
        <f>IF(NOT(ISERROR(MATCH(P10,_xlfn.ANCHORARRAY(E21),0))),O23&amp;"Por favor no seleccionar los criterios de impacto",P10)</f>
        <v>0</v>
      </c>
      <c r="R10" s="343"/>
      <c r="S10" s="346"/>
      <c r="T10" s="345"/>
      <c r="U10" s="137">
        <v>6</v>
      </c>
      <c r="V10" s="97"/>
      <c r="W10" s="138" t="str">
        <f t="shared" si="0"/>
        <v/>
      </c>
      <c r="X10" s="150"/>
      <c r="Y10" s="150"/>
      <c r="Z10" s="150"/>
      <c r="AA10" s="150"/>
      <c r="AB10" s="98"/>
      <c r="AC10" s="98"/>
      <c r="AD10" s="99" t="str">
        <f t="shared" si="4"/>
        <v/>
      </c>
      <c r="AE10" s="98"/>
      <c r="AF10" s="98"/>
      <c r="AG10" s="98"/>
      <c r="AH10" s="166" t="str">
        <f>IFERROR(IF(AND(W9="Probabilidad",W10="Probabilidad"),(AJ9-(+AJ9*AD10)),IF(AND(W9="Impacto",W10="Probabilidad"),(AJ8-(+AJ8*AD10)),IF(W10="Impacto",AJ9,""))),"")</f>
        <v/>
      </c>
      <c r="AI10" s="135" t="str">
        <f t="shared" si="5"/>
        <v/>
      </c>
      <c r="AJ10" s="99" t="str">
        <f t="shared" si="6"/>
        <v/>
      </c>
      <c r="AK10" s="135" t="str">
        <f t="shared" si="7"/>
        <v/>
      </c>
      <c r="AL10" s="99" t="str">
        <f>IFERROR(IF(AND(W9="Impacto",W10="Impacto"),(AL9-(+AL9*AD10)),IF(AND(W9="Probabilidad",W10="Impacto"),(AL8-(+AL8*AD10)),IF(W10="Probabilidad",AL9,""))),"")</f>
        <v/>
      </c>
      <c r="AM10" s="100" t="str">
        <f t="shared" si="8"/>
        <v/>
      </c>
      <c r="AN10" s="408"/>
      <c r="AO10" s="136"/>
      <c r="AP10" s="137"/>
      <c r="AQ10" s="101"/>
      <c r="AR10" s="101"/>
      <c r="AS10" s="136"/>
      <c r="AT10" s="101"/>
      <c r="AU10" s="136"/>
      <c r="AV10" s="101"/>
      <c r="AW10" s="136"/>
      <c r="AX10" s="101"/>
      <c r="AY10" s="136"/>
      <c r="AZ10" s="137"/>
      <c r="BA10" s="136"/>
      <c r="BB10" s="136"/>
      <c r="BC10" s="137"/>
      <c r="BD10" s="101"/>
      <c r="BE10" s="101"/>
      <c r="BF10" s="136"/>
      <c r="BG10" s="136"/>
      <c r="BH10" s="137"/>
      <c r="BI10" s="101"/>
      <c r="BJ10" s="101"/>
      <c r="BK10" s="136"/>
      <c r="BL10" s="136"/>
      <c r="BM10" s="137"/>
      <c r="BN10" s="101"/>
      <c r="BO10" s="101"/>
      <c r="BP10" s="136"/>
      <c r="BQ10" s="136"/>
      <c r="BR10" s="137"/>
      <c r="BS10" s="101"/>
      <c r="BT10" s="101"/>
      <c r="BU10" s="101"/>
      <c r="BV10" s="136"/>
      <c r="BW10" s="136"/>
      <c r="BX10" s="136"/>
      <c r="BY10" s="101"/>
      <c r="BZ10" s="136"/>
      <c r="CA10" s="136"/>
      <c r="CB10" s="101"/>
      <c r="CC10" s="136"/>
      <c r="CD10" s="137"/>
      <c r="CE10" s="136"/>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row>
    <row r="11" spans="1:109" ht="15.75" customHeight="1" x14ac:dyDescent="0.3">
      <c r="A11" s="344">
        <v>2</v>
      </c>
      <c r="B11" s="325"/>
      <c r="C11" s="325"/>
      <c r="D11" s="325"/>
      <c r="E11" s="365"/>
      <c r="F11" s="325"/>
      <c r="G11" s="325"/>
      <c r="H11" s="325"/>
      <c r="I11" s="136"/>
      <c r="J11" s="136"/>
      <c r="K11" s="325"/>
      <c r="L11" s="365"/>
      <c r="M11" s="344"/>
      <c r="N11" s="343" t="str">
        <f>IF(M11&lt;=0,"",IF(M11&lt;=2,"Muy Baja",IF(M11&lt;=24,"Baja",IF(M11&lt;=500,"Media",IF(M11&lt;=5000,"Alta","Muy Alta")))))</f>
        <v/>
      </c>
      <c r="O11" s="346" t="str">
        <f>IF(N11="","",IF(N11="Muy Baja",0.2,IF(N11="Baja",0.4,IF(N11="Media",0.6,IF(N11="Alta",0.8,IF(N11="Muy Alta",1,))))))</f>
        <v/>
      </c>
      <c r="P11" s="405"/>
      <c r="Q11" s="346">
        <f ca="1">IF(NOT(ISERROR(MATCH(P11,'Tabla Impacto'!$B$221:$B$223,0))),'Tabla Impacto'!$F$223&amp;"Por favor no seleccionar los criterios de impacto(Afectación Económica o presupuestal y Pérdida Reputacional)",P11)</f>
        <v>0</v>
      </c>
      <c r="R11" s="343" t="str">
        <f ca="1">IF(OR(Q11='Tabla Impacto'!$C$11,Q11='Tabla Impacto'!$D$11),"Leve",IF(OR(Q11='Tabla Impacto'!$C$12,Q11='Tabla Impacto'!$D$12),"Menor",IF(OR(Q11='Tabla Impacto'!$C$13,Q11='Tabla Impacto'!$D$13),"Moderado",IF(OR(Q11='Tabla Impacto'!$C$14,Q11='Tabla Impacto'!$D$14),"Mayor",IF(OR(Q11='Tabla Impacto'!$C$15,Q11='Tabla Impacto'!$D$15),"Catastrófico","")))))</f>
        <v/>
      </c>
      <c r="S11" s="346" t="str">
        <f ca="1">IF(R11="","",IF(R11="Leve",0.2,IF(R11="Menor",0.4,IF(R11="Moderado",0.6,IF(R11="Mayor",0.8,IF(R11="Catastrófico",1,))))))</f>
        <v/>
      </c>
      <c r="T11" s="345" t="str">
        <f ca="1">IF(OR(AND(N11="Muy Baja",R11="Leve"),AND(N11="Muy Baja",R11="Menor"),AND(N11="Baja",R11="Leve")),"Bajo",IF(OR(AND(N11="Muy baja",R11="Moderado"),AND(N11="Baja",R11="Menor"),AND(N11="Baja",R11="Moderado"),AND(N11="Media",R11="Leve"),AND(N11="Media",R11="Menor"),AND(N11="Media",R11="Moderado"),AND(N11="Alta",R11="Leve"),AND(N11="Alta",R11="Menor")),"Moderado",IF(OR(AND(N11="Muy Baja",R11="Mayor"),AND(N11="Baja",R11="Mayor"),AND(N11="Media",R11="Mayor"),AND(N11="Alta",R11="Moderado"),AND(N11="Alta",R11="Mayor"),AND(N11="Muy Alta",R11="Leve"),AND(N11="Muy Alta",R11="Menor"),AND(N11="Muy Alta",R11="Moderado"),AND(N11="Muy Alta",R11="Mayor")),"Alto",IF(OR(AND(N11="Muy Baja",R11="Catastrófico"),AND(N11="Baja",R11="Catastrófico"),AND(N11="Media",R11="Catastrófico"),AND(N11="Alta",R11="Catastrófico"),AND(N11="Muy Alta",R11="Catastrófico")),"Extremo",""))))</f>
        <v/>
      </c>
      <c r="U11" s="137">
        <v>1</v>
      </c>
      <c r="V11" s="97"/>
      <c r="W11" s="138" t="str">
        <f t="shared" si="0"/>
        <v/>
      </c>
      <c r="X11" s="150"/>
      <c r="Y11" s="150"/>
      <c r="Z11" s="150"/>
      <c r="AA11" s="150"/>
      <c r="AB11" s="98"/>
      <c r="AC11" s="98"/>
      <c r="AD11" s="99" t="str">
        <f t="shared" si="4"/>
        <v/>
      </c>
      <c r="AE11" s="98"/>
      <c r="AF11" s="98"/>
      <c r="AG11" s="98"/>
      <c r="AH11" s="167" t="str">
        <f>IFERROR(IF(W11="Probabilidad",(O11-(+O11*AD11)),IF(W11="Impacto",O11,"")),"")</f>
        <v/>
      </c>
      <c r="AI11" s="135" t="str">
        <f>IFERROR(IF(AH11="","",IF(AH11&lt;=0.2,"Muy Baja",IF(AH11&lt;=0.4,"Baja",IF(AH11&lt;=0.6,"Media",IF(AH11&lt;=0.8,"Alta","Muy Alta"))))),"")</f>
        <v/>
      </c>
      <c r="AJ11" s="99" t="str">
        <f t="shared" si="6"/>
        <v/>
      </c>
      <c r="AK11" s="135" t="str">
        <f>IFERROR(IF(AL11="","",IF(AL11&lt;=0.2,"Leve",IF(AL11&lt;=0.4,"Menor",IF(AL11&lt;=0.6,"Moderado",IF(AL11&lt;=0.8,"Mayor","Catastrófico"))))),"")</f>
        <v/>
      </c>
      <c r="AL11" s="99" t="str">
        <f>IFERROR(IF(W11="Impacto",(S11-(+S11*AD11)),IF(W11="Probabilidad",S11,"")),"")</f>
        <v/>
      </c>
      <c r="AM11" s="100" t="str">
        <f t="shared" si="8"/>
        <v/>
      </c>
      <c r="AN11" s="406"/>
      <c r="AO11" s="136"/>
      <c r="AP11" s="137"/>
      <c r="AQ11" s="101"/>
      <c r="AR11" s="101"/>
      <c r="AS11" s="136"/>
      <c r="AT11" s="101"/>
      <c r="AU11" s="136"/>
      <c r="AV11" s="101"/>
      <c r="AW11" s="136"/>
      <c r="AX11" s="101"/>
      <c r="AY11" s="136"/>
      <c r="AZ11" s="137"/>
      <c r="BA11" s="136"/>
      <c r="BB11" s="136"/>
      <c r="BC11" s="137"/>
      <c r="BD11" s="101"/>
      <c r="BE11" s="101"/>
      <c r="BF11" s="136"/>
      <c r="BG11" s="136"/>
      <c r="BH11" s="137"/>
      <c r="BI11" s="101"/>
      <c r="BJ11" s="101"/>
      <c r="BK11" s="136"/>
      <c r="BL11" s="136"/>
      <c r="BM11" s="137"/>
      <c r="BN11" s="101"/>
      <c r="BO11" s="101"/>
      <c r="BP11" s="136"/>
      <c r="BQ11" s="136"/>
      <c r="BR11" s="137"/>
      <c r="BS11" s="101"/>
      <c r="BT11" s="101"/>
      <c r="BU11" s="101"/>
      <c r="BV11" s="136"/>
      <c r="BW11" s="136"/>
      <c r="BX11" s="136"/>
      <c r="BY11" s="101"/>
      <c r="BZ11" s="136"/>
      <c r="CA11" s="136"/>
      <c r="CB11" s="101"/>
      <c r="CC11" s="136"/>
      <c r="CD11" s="137"/>
      <c r="CE11" s="136"/>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row>
    <row r="12" spans="1:109" ht="15.75" customHeight="1" x14ac:dyDescent="0.3">
      <c r="A12" s="344"/>
      <c r="B12" s="325"/>
      <c r="C12" s="325"/>
      <c r="D12" s="325"/>
      <c r="E12" s="365"/>
      <c r="F12" s="325"/>
      <c r="G12" s="325"/>
      <c r="H12" s="325"/>
      <c r="I12" s="136"/>
      <c r="J12" s="136"/>
      <c r="K12" s="325"/>
      <c r="L12" s="365"/>
      <c r="M12" s="344"/>
      <c r="N12" s="343"/>
      <c r="O12" s="346"/>
      <c r="P12" s="405"/>
      <c r="Q12" s="346">
        <f t="shared" ref="Q12:Q16" si="9">IF(NOT(ISERROR(MATCH(P12,_xlfn.ANCHORARRAY(E23),0))),O25&amp;"Por favor no seleccionar los criterios de impacto",P12)</f>
        <v>0</v>
      </c>
      <c r="R12" s="343"/>
      <c r="S12" s="346"/>
      <c r="T12" s="345"/>
      <c r="U12" s="137">
        <v>2</v>
      </c>
      <c r="V12" s="97"/>
      <c r="W12" s="138" t="str">
        <f t="shared" si="0"/>
        <v/>
      </c>
      <c r="X12" s="150"/>
      <c r="Y12" s="150"/>
      <c r="Z12" s="150"/>
      <c r="AA12" s="150"/>
      <c r="AB12" s="98"/>
      <c r="AC12" s="98"/>
      <c r="AD12" s="99" t="str">
        <f t="shared" si="4"/>
        <v/>
      </c>
      <c r="AE12" s="98"/>
      <c r="AF12" s="98"/>
      <c r="AG12" s="98"/>
      <c r="AH12" s="167" t="str">
        <f>IFERROR(IF(AND(W11="Probabilidad",W12="Probabilidad"),(AJ11-(+AJ11*AD12)),IF(W12="Probabilidad",(O11-(+O11*AD12)),IF(W12="Impacto",AJ11,""))),"")</f>
        <v/>
      </c>
      <c r="AI12" s="135" t="str">
        <f t="shared" si="5"/>
        <v/>
      </c>
      <c r="AJ12" s="99" t="str">
        <f t="shared" si="6"/>
        <v/>
      </c>
      <c r="AK12" s="135" t="str">
        <f t="shared" si="7"/>
        <v/>
      </c>
      <c r="AL12" s="99" t="str">
        <f>IFERROR(IF(AND(W11="Impacto",W12="Impacto"),(AL5-(+AL5*AD12)),IF(W12="Impacto",($S$11-(+$S$11*AD12)),IF(W12="Probabilidad",AL5,""))),"")</f>
        <v/>
      </c>
      <c r="AM12" s="100" t="str">
        <f t="shared" si="8"/>
        <v/>
      </c>
      <c r="AN12" s="407"/>
      <c r="AO12" s="136"/>
      <c r="AP12" s="137"/>
      <c r="AQ12" s="101"/>
      <c r="AR12" s="101"/>
      <c r="AS12" s="136"/>
      <c r="AT12" s="101"/>
      <c r="AU12" s="136"/>
      <c r="AV12" s="101"/>
      <c r="AW12" s="136"/>
      <c r="AX12" s="101"/>
      <c r="AY12" s="136"/>
      <c r="AZ12" s="137"/>
      <c r="BA12" s="136"/>
      <c r="BB12" s="136"/>
      <c r="BC12" s="137"/>
      <c r="BD12" s="101"/>
      <c r="BE12" s="101"/>
      <c r="BF12" s="136"/>
      <c r="BG12" s="136"/>
      <c r="BH12" s="137"/>
      <c r="BI12" s="101"/>
      <c r="BJ12" s="101"/>
      <c r="BK12" s="136"/>
      <c r="BL12" s="136"/>
      <c r="BM12" s="137"/>
      <c r="BN12" s="101"/>
      <c r="BO12" s="101"/>
      <c r="BP12" s="136"/>
      <c r="BQ12" s="136"/>
      <c r="BR12" s="137"/>
      <c r="BS12" s="101"/>
      <c r="BT12" s="101"/>
      <c r="BU12" s="101"/>
      <c r="BV12" s="136"/>
      <c r="BW12" s="136"/>
      <c r="BX12" s="136"/>
      <c r="BY12" s="101"/>
      <c r="BZ12" s="136"/>
      <c r="CA12" s="136"/>
      <c r="CB12" s="101"/>
      <c r="CC12" s="136"/>
      <c r="CD12" s="137"/>
      <c r="CE12" s="136"/>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row>
    <row r="13" spans="1:109" ht="15.75" customHeight="1" x14ac:dyDescent="0.3">
      <c r="A13" s="344"/>
      <c r="B13" s="325"/>
      <c r="C13" s="325"/>
      <c r="D13" s="325"/>
      <c r="E13" s="365"/>
      <c r="F13" s="325"/>
      <c r="G13" s="325"/>
      <c r="H13" s="325"/>
      <c r="I13" s="136"/>
      <c r="J13" s="136"/>
      <c r="K13" s="325"/>
      <c r="L13" s="365"/>
      <c r="M13" s="344"/>
      <c r="N13" s="343"/>
      <c r="O13" s="346"/>
      <c r="P13" s="405"/>
      <c r="Q13" s="346">
        <f t="shared" si="9"/>
        <v>0</v>
      </c>
      <c r="R13" s="343"/>
      <c r="S13" s="346"/>
      <c r="T13" s="345"/>
      <c r="U13" s="137">
        <v>3</v>
      </c>
      <c r="V13" s="102"/>
      <c r="W13" s="138" t="str">
        <f t="shared" si="0"/>
        <v/>
      </c>
      <c r="X13" s="150"/>
      <c r="Y13" s="150"/>
      <c r="Z13" s="150"/>
      <c r="AA13" s="150"/>
      <c r="AB13" s="98"/>
      <c r="AC13" s="98"/>
      <c r="AD13" s="99" t="str">
        <f t="shared" si="4"/>
        <v/>
      </c>
      <c r="AE13" s="98"/>
      <c r="AF13" s="98"/>
      <c r="AG13" s="98"/>
      <c r="AH13" s="167" t="str">
        <f>IFERROR(IF(AND(W12="Probabilidad",W13="Probabilidad"),(AJ12-(+AJ12*AD13)),IF(AND(W12="Impacto",W13="Probabilidad"),(AJ11-(+AJ11*AD13)),IF(W13="Impacto",AJ12,""))),"")</f>
        <v/>
      </c>
      <c r="AI13" s="135" t="str">
        <f t="shared" si="5"/>
        <v/>
      </c>
      <c r="AJ13" s="99" t="str">
        <f t="shared" si="6"/>
        <v/>
      </c>
      <c r="AK13" s="135" t="str">
        <f t="shared" si="7"/>
        <v/>
      </c>
      <c r="AL13" s="99" t="str">
        <f>IFERROR(IF(AND(W12="Impacto",W13="Impacto"),(AL12-(+AL12*AD13)),IF(AND(W12="Probabilidad",W13="Impacto"),(AL11-(+AL11*AD13)),IF(W13="Probabilidad",AL12,""))),"")</f>
        <v/>
      </c>
      <c r="AM13" s="100" t="str">
        <f t="shared" si="8"/>
        <v/>
      </c>
      <c r="AN13" s="407"/>
      <c r="AO13" s="136"/>
      <c r="AP13" s="137"/>
      <c r="AQ13" s="101"/>
      <c r="AR13" s="101"/>
      <c r="AS13" s="136"/>
      <c r="AT13" s="101"/>
      <c r="AU13" s="136"/>
      <c r="AV13" s="101"/>
      <c r="AW13" s="136"/>
      <c r="AX13" s="101"/>
      <c r="AY13" s="136"/>
      <c r="AZ13" s="137"/>
      <c r="BA13" s="136"/>
      <c r="BB13" s="136"/>
      <c r="BC13" s="137"/>
      <c r="BD13" s="101"/>
      <c r="BE13" s="101"/>
      <c r="BF13" s="136"/>
      <c r="BG13" s="136"/>
      <c r="BH13" s="137"/>
      <c r="BI13" s="101"/>
      <c r="BJ13" s="101"/>
      <c r="BK13" s="136"/>
      <c r="BL13" s="136"/>
      <c r="BM13" s="137"/>
      <c r="BN13" s="101"/>
      <c r="BO13" s="101"/>
      <c r="BP13" s="136"/>
      <c r="BQ13" s="136"/>
      <c r="BR13" s="137"/>
      <c r="BS13" s="101"/>
      <c r="BT13" s="101"/>
      <c r="BU13" s="101"/>
      <c r="BV13" s="136"/>
      <c r="BW13" s="136"/>
      <c r="BX13" s="136"/>
      <c r="BY13" s="101"/>
      <c r="BZ13" s="136"/>
      <c r="CA13" s="136"/>
      <c r="CB13" s="101"/>
      <c r="CC13" s="136"/>
      <c r="CD13" s="137"/>
      <c r="CE13" s="136"/>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row>
    <row r="14" spans="1:109" ht="15.75" customHeight="1" x14ac:dyDescent="0.3">
      <c r="A14" s="344"/>
      <c r="B14" s="325"/>
      <c r="C14" s="325"/>
      <c r="D14" s="325"/>
      <c r="E14" s="365"/>
      <c r="F14" s="325"/>
      <c r="G14" s="325"/>
      <c r="H14" s="325"/>
      <c r="I14" s="136"/>
      <c r="J14" s="136"/>
      <c r="K14" s="325"/>
      <c r="L14" s="365"/>
      <c r="M14" s="344"/>
      <c r="N14" s="343"/>
      <c r="O14" s="346"/>
      <c r="P14" s="405"/>
      <c r="Q14" s="346">
        <f t="shared" si="9"/>
        <v>0</v>
      </c>
      <c r="R14" s="343"/>
      <c r="S14" s="346"/>
      <c r="T14" s="345"/>
      <c r="U14" s="137">
        <v>4</v>
      </c>
      <c r="V14" s="97"/>
      <c r="W14" s="138" t="str">
        <f t="shared" si="0"/>
        <v/>
      </c>
      <c r="X14" s="150"/>
      <c r="Y14" s="150"/>
      <c r="Z14" s="150"/>
      <c r="AA14" s="150"/>
      <c r="AB14" s="98"/>
      <c r="AC14" s="98"/>
      <c r="AD14" s="99" t="str">
        <f t="shared" si="4"/>
        <v/>
      </c>
      <c r="AE14" s="98"/>
      <c r="AF14" s="98"/>
      <c r="AG14" s="98"/>
      <c r="AH14" s="167" t="str">
        <f>IFERROR(IF(AND(W13="Probabilidad",W14="Probabilidad"),(AJ13-(+AJ13*AD14)),IF(AND(W13="Impacto",W14="Probabilidad"),(AJ12-(+AJ12*AD14)),IF(W14="Impacto",AJ13,""))),"")</f>
        <v/>
      </c>
      <c r="AI14" s="135" t="str">
        <f t="shared" si="5"/>
        <v/>
      </c>
      <c r="AJ14" s="99" t="str">
        <f t="shared" si="6"/>
        <v/>
      </c>
      <c r="AK14" s="135" t="str">
        <f t="shared" si="7"/>
        <v/>
      </c>
      <c r="AL14" s="99" t="str">
        <f>IFERROR(IF(AND(W13="Impacto",W14="Impacto"),(AL13-(+AL13*AD14)),IF(AND(W13="Probabilidad",W14="Impacto"),(AL12-(+AL12*AD14)),IF(W14="Probabilidad",AL13,""))),"")</f>
        <v/>
      </c>
      <c r="AM14" s="100" t="str">
        <f t="shared" si="8"/>
        <v/>
      </c>
      <c r="AN14" s="407"/>
      <c r="AO14" s="136"/>
      <c r="AP14" s="137"/>
      <c r="AQ14" s="101"/>
      <c r="AR14" s="101"/>
      <c r="AS14" s="136"/>
      <c r="AT14" s="101"/>
      <c r="AU14" s="136"/>
      <c r="AV14" s="101"/>
      <c r="AW14" s="136"/>
      <c r="AX14" s="101"/>
      <c r="AY14" s="136"/>
      <c r="AZ14" s="137"/>
      <c r="BA14" s="136"/>
      <c r="BB14" s="136"/>
      <c r="BC14" s="137"/>
      <c r="BD14" s="101"/>
      <c r="BE14" s="101"/>
      <c r="BF14" s="136"/>
      <c r="BG14" s="136"/>
      <c r="BH14" s="137"/>
      <c r="BI14" s="101"/>
      <c r="BJ14" s="101"/>
      <c r="BK14" s="136"/>
      <c r="BL14" s="136"/>
      <c r="BM14" s="137"/>
      <c r="BN14" s="101"/>
      <c r="BO14" s="101"/>
      <c r="BP14" s="136"/>
      <c r="BQ14" s="136"/>
      <c r="BR14" s="137"/>
      <c r="BS14" s="101"/>
      <c r="BT14" s="101"/>
      <c r="BU14" s="101"/>
      <c r="BV14" s="136"/>
      <c r="BW14" s="136"/>
      <c r="BX14" s="136"/>
      <c r="BY14" s="101"/>
      <c r="BZ14" s="136"/>
      <c r="CA14" s="136"/>
      <c r="CB14" s="101"/>
      <c r="CC14" s="136"/>
      <c r="CD14" s="137"/>
      <c r="CE14" s="136"/>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row>
    <row r="15" spans="1:109" ht="15.75" customHeight="1" x14ac:dyDescent="0.3">
      <c r="A15" s="344"/>
      <c r="B15" s="325"/>
      <c r="C15" s="325"/>
      <c r="D15" s="325"/>
      <c r="E15" s="365"/>
      <c r="F15" s="325"/>
      <c r="G15" s="325"/>
      <c r="H15" s="325"/>
      <c r="I15" s="136"/>
      <c r="J15" s="136"/>
      <c r="K15" s="325"/>
      <c r="L15" s="365"/>
      <c r="M15" s="344"/>
      <c r="N15" s="343"/>
      <c r="O15" s="346"/>
      <c r="P15" s="405"/>
      <c r="Q15" s="346">
        <f t="shared" si="9"/>
        <v>0</v>
      </c>
      <c r="R15" s="343"/>
      <c r="S15" s="346"/>
      <c r="T15" s="345"/>
      <c r="U15" s="137">
        <v>5</v>
      </c>
      <c r="V15" s="97"/>
      <c r="W15" s="138" t="str">
        <f t="shared" si="0"/>
        <v/>
      </c>
      <c r="X15" s="150"/>
      <c r="Y15" s="150"/>
      <c r="Z15" s="150"/>
      <c r="AA15" s="150"/>
      <c r="AB15" s="98"/>
      <c r="AC15" s="98"/>
      <c r="AD15" s="99" t="str">
        <f t="shared" si="4"/>
        <v/>
      </c>
      <c r="AE15" s="98"/>
      <c r="AF15" s="98"/>
      <c r="AG15" s="98"/>
      <c r="AH15" s="167" t="str">
        <f>IFERROR(IF(AND(W14="Probabilidad",W15="Probabilidad"),(AJ14-(+AJ14*AD15)),IF(AND(W14="Impacto",W15="Probabilidad"),(AJ13-(+AJ13*AD15)),IF(W15="Impacto",AJ14,""))),"")</f>
        <v/>
      </c>
      <c r="AI15" s="135" t="str">
        <f t="shared" si="5"/>
        <v/>
      </c>
      <c r="AJ15" s="99" t="str">
        <f t="shared" si="6"/>
        <v/>
      </c>
      <c r="AK15" s="135" t="str">
        <f t="shared" si="7"/>
        <v/>
      </c>
      <c r="AL15" s="99" t="str">
        <f>IFERROR(IF(AND(W14="Impacto",W15="Impacto"),(AL14-(+AL14*AD15)),IF(AND(W14="Probabilidad",W15="Impacto"),(AL13-(+AL13*AD15)),IF(W15="Probabilidad",AL14,""))),"")</f>
        <v/>
      </c>
      <c r="AM15" s="100" t="str">
        <f t="shared" si="8"/>
        <v/>
      </c>
      <c r="AN15" s="407"/>
      <c r="AO15" s="136"/>
      <c r="AP15" s="137"/>
      <c r="AQ15" s="101"/>
      <c r="AR15" s="101"/>
      <c r="AS15" s="136"/>
      <c r="AT15" s="101"/>
      <c r="AU15" s="136"/>
      <c r="AV15" s="101"/>
      <c r="AW15" s="136"/>
      <c r="AX15" s="101"/>
      <c r="AY15" s="136"/>
      <c r="AZ15" s="137"/>
      <c r="BA15" s="136"/>
      <c r="BB15" s="136"/>
      <c r="BC15" s="137"/>
      <c r="BD15" s="101"/>
      <c r="BE15" s="101"/>
      <c r="BF15" s="136"/>
      <c r="BG15" s="136"/>
      <c r="BH15" s="137"/>
      <c r="BI15" s="101"/>
      <c r="BJ15" s="101"/>
      <c r="BK15" s="136"/>
      <c r="BL15" s="136"/>
      <c r="BM15" s="137"/>
      <c r="BN15" s="101"/>
      <c r="BO15" s="101"/>
      <c r="BP15" s="136"/>
      <c r="BQ15" s="136"/>
      <c r="BR15" s="137"/>
      <c r="BS15" s="101"/>
      <c r="BT15" s="101"/>
      <c r="BU15" s="101"/>
      <c r="BV15" s="136"/>
      <c r="BW15" s="136"/>
      <c r="BX15" s="136"/>
      <c r="BY15" s="101"/>
      <c r="BZ15" s="136"/>
      <c r="CA15" s="136"/>
      <c r="CB15" s="101"/>
      <c r="CC15" s="136"/>
      <c r="CD15" s="137"/>
      <c r="CE15" s="136"/>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c r="DE15" s="144"/>
    </row>
    <row r="16" spans="1:109" ht="15.75" customHeight="1" x14ac:dyDescent="0.3">
      <c r="A16" s="344"/>
      <c r="B16" s="325"/>
      <c r="C16" s="325"/>
      <c r="D16" s="325"/>
      <c r="E16" s="365"/>
      <c r="F16" s="325"/>
      <c r="G16" s="325"/>
      <c r="H16" s="325"/>
      <c r="I16" s="136"/>
      <c r="J16" s="136"/>
      <c r="K16" s="325"/>
      <c r="L16" s="365"/>
      <c r="M16" s="344"/>
      <c r="N16" s="343"/>
      <c r="O16" s="346"/>
      <c r="P16" s="405"/>
      <c r="Q16" s="346">
        <f t="shared" si="9"/>
        <v>0</v>
      </c>
      <c r="R16" s="343"/>
      <c r="S16" s="346"/>
      <c r="T16" s="345"/>
      <c r="U16" s="137">
        <v>6</v>
      </c>
      <c r="V16" s="97"/>
      <c r="W16" s="138" t="str">
        <f t="shared" si="0"/>
        <v/>
      </c>
      <c r="X16" s="150"/>
      <c r="Y16" s="150"/>
      <c r="Z16" s="150"/>
      <c r="AA16" s="150"/>
      <c r="AB16" s="98"/>
      <c r="AC16" s="98"/>
      <c r="AD16" s="99" t="str">
        <f t="shared" si="4"/>
        <v/>
      </c>
      <c r="AE16" s="98"/>
      <c r="AF16" s="98"/>
      <c r="AG16" s="98"/>
      <c r="AH16" s="167" t="str">
        <f>IFERROR(IF(AND(W15="Probabilidad",W16="Probabilidad"),(AJ15-(+AJ15*AD16)),IF(AND(W15="Impacto",W16="Probabilidad"),(AJ14-(+AJ14*AD16)),IF(W16="Impacto",AJ15,""))),"")</f>
        <v/>
      </c>
      <c r="AI16" s="135" t="str">
        <f t="shared" si="5"/>
        <v/>
      </c>
      <c r="AJ16" s="99" t="str">
        <f t="shared" si="6"/>
        <v/>
      </c>
      <c r="AK16" s="135" t="str">
        <f t="shared" si="7"/>
        <v/>
      </c>
      <c r="AL16" s="99" t="str">
        <f>IFERROR(IF(AND(W15="Impacto",W16="Impacto"),(AL15-(+AL15*AD16)),IF(AND(W15="Probabilidad",W16="Impacto"),(AL14-(+AL14*AD16)),IF(W16="Probabilidad",AL15,""))),"")</f>
        <v/>
      </c>
      <c r="AM16" s="100" t="str">
        <f t="shared" si="8"/>
        <v/>
      </c>
      <c r="AN16" s="408"/>
      <c r="AO16" s="136"/>
      <c r="AP16" s="137"/>
      <c r="AQ16" s="101"/>
      <c r="AR16" s="101"/>
      <c r="AS16" s="136"/>
      <c r="AT16" s="101"/>
      <c r="AU16" s="136"/>
      <c r="AV16" s="101"/>
      <c r="AW16" s="136"/>
      <c r="AX16" s="101"/>
      <c r="AY16" s="136"/>
      <c r="AZ16" s="137"/>
      <c r="BA16" s="136"/>
      <c r="BB16" s="136"/>
      <c r="BC16" s="137"/>
      <c r="BD16" s="101"/>
      <c r="BE16" s="101"/>
      <c r="BF16" s="136"/>
      <c r="BG16" s="136"/>
      <c r="BH16" s="137"/>
      <c r="BI16" s="101"/>
      <c r="BJ16" s="101"/>
      <c r="BK16" s="136"/>
      <c r="BL16" s="136"/>
      <c r="BM16" s="137"/>
      <c r="BN16" s="101"/>
      <c r="BO16" s="101"/>
      <c r="BP16" s="136"/>
      <c r="BQ16" s="136"/>
      <c r="BR16" s="137"/>
      <c r="BS16" s="101"/>
      <c r="BT16" s="101"/>
      <c r="BU16" s="101"/>
      <c r="BV16" s="136"/>
      <c r="BW16" s="136"/>
      <c r="BX16" s="136"/>
      <c r="BY16" s="101"/>
      <c r="BZ16" s="136"/>
      <c r="CA16" s="136"/>
      <c r="CB16" s="101"/>
      <c r="CC16" s="136"/>
      <c r="CD16" s="137"/>
      <c r="CE16" s="136"/>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row>
    <row r="17" spans="1:109" ht="15.75" customHeight="1" x14ac:dyDescent="0.3">
      <c r="A17" s="344">
        <v>3</v>
      </c>
      <c r="B17" s="325"/>
      <c r="C17" s="325"/>
      <c r="D17" s="325"/>
      <c r="E17" s="365"/>
      <c r="F17" s="325"/>
      <c r="G17" s="325"/>
      <c r="H17" s="325"/>
      <c r="I17" s="136"/>
      <c r="J17" s="136"/>
      <c r="K17" s="325"/>
      <c r="L17" s="365"/>
      <c r="M17" s="344"/>
      <c r="N17" s="343" t="str">
        <f>IF(M17&lt;=0,"",IF(M17&lt;=2,"Muy Baja",IF(M17&lt;=24,"Baja",IF(M17&lt;=500,"Media",IF(M17&lt;=5000,"Alta","Muy Alta")))))</f>
        <v/>
      </c>
      <c r="O17" s="346" t="str">
        <f>IF(N17="","",IF(N17="Muy Baja",0.2,IF(N17="Baja",0.4,IF(N17="Media",0.6,IF(N17="Alta",0.8,IF(N17="Muy Alta",1,))))))</f>
        <v/>
      </c>
      <c r="P17" s="405"/>
      <c r="Q17" s="346">
        <f ca="1">IF(NOT(ISERROR(MATCH(P17,'Tabla Impacto'!$B$221:$B$223,0))),'Tabla Impacto'!$F$223&amp;"Por favor no seleccionar los criterios de impacto(Afectación Económica o presupuestal y Pérdida Reputacional)",P17)</f>
        <v>0</v>
      </c>
      <c r="R17" s="343" t="str">
        <f ca="1">IF(OR(Q17='Tabla Impacto'!$C$11,Q17='Tabla Impacto'!$D$11),"Leve",IF(OR(Q17='Tabla Impacto'!$C$12,Q17='Tabla Impacto'!$D$12),"Menor",IF(OR(Q17='Tabla Impacto'!$C$13,Q17='Tabla Impacto'!$D$13),"Moderado",IF(OR(Q17='Tabla Impacto'!$C$14,Q17='Tabla Impacto'!$D$14),"Mayor",IF(OR(Q17='Tabla Impacto'!$C$15,Q17='Tabla Impacto'!$D$15),"Catastrófico","")))))</f>
        <v/>
      </c>
      <c r="S17" s="346" t="str">
        <f ca="1">IF(R17="","",IF(R17="Leve",0.2,IF(R17="Menor",0.4,IF(R17="Moderado",0.6,IF(R17="Mayor",0.8,IF(R17="Catastrófico",1,))))))</f>
        <v/>
      </c>
      <c r="T17" s="345" t="str">
        <f ca="1">IF(OR(AND(N17="Muy Baja",R17="Leve"),AND(N17="Muy Baja",R17="Menor"),AND(N17="Baja",R17="Leve")),"Bajo",IF(OR(AND(N17="Muy baja",R17="Moderado"),AND(N17="Baja",R17="Menor"),AND(N17="Baja",R17="Moderado"),AND(N17="Media",R17="Leve"),AND(N17="Media",R17="Menor"),AND(N17="Media",R17="Moderado"),AND(N17="Alta",R17="Leve"),AND(N17="Alta",R17="Menor")),"Moderado",IF(OR(AND(N17="Muy Baja",R17="Mayor"),AND(N17="Baja",R17="Mayor"),AND(N17="Media",R17="Mayor"),AND(N17="Alta",R17="Moderado"),AND(N17="Alta",R17="Mayor"),AND(N17="Muy Alta",R17="Leve"),AND(N17="Muy Alta",R17="Menor"),AND(N17="Muy Alta",R17="Moderado"),AND(N17="Muy Alta",R17="Mayor")),"Alto",IF(OR(AND(N17="Muy Baja",R17="Catastrófico"),AND(N17="Baja",R17="Catastrófico"),AND(N17="Media",R17="Catastrófico"),AND(N17="Alta",R17="Catastrófico"),AND(N17="Muy Alta",R17="Catastrófico")),"Extremo",""))))</f>
        <v/>
      </c>
      <c r="U17" s="137">
        <v>1</v>
      </c>
      <c r="V17" s="97"/>
      <c r="W17" s="138" t="str">
        <f t="shared" si="0"/>
        <v/>
      </c>
      <c r="X17" s="150"/>
      <c r="Y17" s="150"/>
      <c r="Z17" s="150"/>
      <c r="AA17" s="150"/>
      <c r="AB17" s="98"/>
      <c r="AC17" s="98"/>
      <c r="AD17" s="99" t="str">
        <f t="shared" si="4"/>
        <v/>
      </c>
      <c r="AE17" s="98"/>
      <c r="AF17" s="98"/>
      <c r="AG17" s="98"/>
      <c r="AH17" s="167" t="str">
        <f>IFERROR(IF(W17="Probabilidad",(O17-(+O17*AD17)),IF(W17="Impacto",O17,"")),"")</f>
        <v/>
      </c>
      <c r="AI17" s="135" t="str">
        <f>IFERROR(IF(AH17="","",IF(AH17&lt;=0.2,"Muy Baja",IF(AH17&lt;=0.4,"Baja",IF(AH17&lt;=0.6,"Media",IF(AH17&lt;=0.8,"Alta","Muy Alta"))))),"")</f>
        <v/>
      </c>
      <c r="AJ17" s="99" t="str">
        <f t="shared" si="6"/>
        <v/>
      </c>
      <c r="AK17" s="135" t="str">
        <f>IFERROR(IF(AL17="","",IF(AL17&lt;=0.2,"Leve",IF(AL17&lt;=0.4,"Menor",IF(AL17&lt;=0.6,"Moderado",IF(AL17&lt;=0.8,"Mayor","Catastrófico"))))),"")</f>
        <v/>
      </c>
      <c r="AL17" s="99" t="str">
        <f>IFERROR(IF(W17="Impacto",(S17-(+S17*AD17)),IF(W17="Probabilidad",S17,"")),"")</f>
        <v/>
      </c>
      <c r="AM17" s="100" t="str">
        <f t="shared" si="8"/>
        <v/>
      </c>
      <c r="AN17" s="406"/>
      <c r="AO17" s="136"/>
      <c r="AP17" s="137"/>
      <c r="AQ17" s="101"/>
      <c r="AR17" s="101"/>
      <c r="AS17" s="136"/>
      <c r="AT17" s="101"/>
      <c r="AU17" s="136"/>
      <c r="AV17" s="101"/>
      <c r="AW17" s="136"/>
      <c r="AX17" s="101"/>
      <c r="AY17" s="136"/>
      <c r="AZ17" s="137"/>
      <c r="BA17" s="136"/>
      <c r="BB17" s="136"/>
      <c r="BC17" s="137"/>
      <c r="BD17" s="101"/>
      <c r="BE17" s="101"/>
      <c r="BF17" s="136"/>
      <c r="BG17" s="136"/>
      <c r="BH17" s="137"/>
      <c r="BI17" s="101"/>
      <c r="BJ17" s="101"/>
      <c r="BK17" s="136"/>
      <c r="BL17" s="136"/>
      <c r="BM17" s="137"/>
      <c r="BN17" s="101"/>
      <c r="BO17" s="101"/>
      <c r="BP17" s="136"/>
      <c r="BQ17" s="136"/>
      <c r="BR17" s="137"/>
      <c r="BS17" s="101"/>
      <c r="BT17" s="101"/>
      <c r="BU17" s="101"/>
      <c r="BV17" s="136"/>
      <c r="BW17" s="136"/>
      <c r="BX17" s="136"/>
      <c r="BY17" s="101"/>
      <c r="BZ17" s="136"/>
      <c r="CA17" s="136"/>
      <c r="CB17" s="101"/>
      <c r="CC17" s="136"/>
      <c r="CD17" s="137"/>
      <c r="CE17" s="136"/>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144"/>
    </row>
    <row r="18" spans="1:109" ht="15.75" customHeight="1" x14ac:dyDescent="0.3">
      <c r="A18" s="344"/>
      <c r="B18" s="325"/>
      <c r="C18" s="325"/>
      <c r="D18" s="325"/>
      <c r="E18" s="365"/>
      <c r="F18" s="325"/>
      <c r="G18" s="325"/>
      <c r="H18" s="325"/>
      <c r="I18" s="136"/>
      <c r="J18" s="136"/>
      <c r="K18" s="325"/>
      <c r="L18" s="365"/>
      <c r="M18" s="344"/>
      <c r="N18" s="343"/>
      <c r="O18" s="346"/>
      <c r="P18" s="405"/>
      <c r="Q18" s="346">
        <f t="shared" ref="Q18:Q22" si="10">IF(NOT(ISERROR(MATCH(P18,_xlfn.ANCHORARRAY(E29),0))),O31&amp;"Por favor no seleccionar los criterios de impacto",P18)</f>
        <v>0</v>
      </c>
      <c r="R18" s="343"/>
      <c r="S18" s="346"/>
      <c r="T18" s="345"/>
      <c r="U18" s="137">
        <v>2</v>
      </c>
      <c r="V18" s="97"/>
      <c r="W18" s="138" t="str">
        <f t="shared" si="0"/>
        <v/>
      </c>
      <c r="X18" s="150"/>
      <c r="Y18" s="150"/>
      <c r="Z18" s="150"/>
      <c r="AA18" s="150"/>
      <c r="AB18" s="98"/>
      <c r="AC18" s="98"/>
      <c r="AD18" s="99" t="str">
        <f t="shared" si="4"/>
        <v/>
      </c>
      <c r="AE18" s="98"/>
      <c r="AF18" s="98"/>
      <c r="AG18" s="98"/>
      <c r="AH18" s="167" t="str">
        <f>IFERROR(IF(AND(W17="Probabilidad",W18="Probabilidad"),(AJ17-(+AJ17*AD18)),IF(W18="Probabilidad",(O17-(+O17*AD18)),IF(W18="Impacto",AJ17,""))),"")</f>
        <v/>
      </c>
      <c r="AI18" s="135" t="str">
        <f t="shared" si="5"/>
        <v/>
      </c>
      <c r="AJ18" s="99" t="str">
        <f t="shared" si="6"/>
        <v/>
      </c>
      <c r="AK18" s="135" t="str">
        <f t="shared" si="7"/>
        <v/>
      </c>
      <c r="AL18" s="99" t="str">
        <f>IFERROR(IF(AND(W17="Impacto",W18="Impacto"),(AL11-(+AL11*AD18)),IF(W18="Impacto",($S$17-(+$S$17*AD18)),IF(W18="Probabilidad",AL11,""))),"")</f>
        <v/>
      </c>
      <c r="AM18" s="100" t="str">
        <f t="shared" si="8"/>
        <v/>
      </c>
      <c r="AN18" s="407"/>
      <c r="AO18" s="136"/>
      <c r="AP18" s="137"/>
      <c r="AQ18" s="101"/>
      <c r="AR18" s="101"/>
      <c r="AS18" s="136"/>
      <c r="AT18" s="101"/>
      <c r="AU18" s="136"/>
      <c r="AV18" s="101"/>
      <c r="AW18" s="136"/>
      <c r="AX18" s="101"/>
      <c r="AY18" s="136"/>
      <c r="AZ18" s="137"/>
      <c r="BA18" s="136"/>
      <c r="BB18" s="136"/>
      <c r="BC18" s="137"/>
      <c r="BD18" s="101"/>
      <c r="BE18" s="101"/>
      <c r="BF18" s="136"/>
      <c r="BG18" s="136"/>
      <c r="BH18" s="137"/>
      <c r="BI18" s="101"/>
      <c r="BJ18" s="101"/>
      <c r="BK18" s="136"/>
      <c r="BL18" s="136"/>
      <c r="BM18" s="137"/>
      <c r="BN18" s="101"/>
      <c r="BO18" s="101"/>
      <c r="BP18" s="136"/>
      <c r="BQ18" s="136"/>
      <c r="BR18" s="137"/>
      <c r="BS18" s="101"/>
      <c r="BT18" s="101"/>
      <c r="BU18" s="101"/>
      <c r="BV18" s="136"/>
      <c r="BW18" s="136"/>
      <c r="BX18" s="136"/>
      <c r="BY18" s="101"/>
      <c r="BZ18" s="136"/>
      <c r="CA18" s="136"/>
      <c r="CB18" s="101"/>
      <c r="CC18" s="136"/>
      <c r="CD18" s="137"/>
      <c r="CE18" s="136"/>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c r="DE18" s="144"/>
    </row>
    <row r="19" spans="1:109" ht="15.75" customHeight="1" x14ac:dyDescent="0.3">
      <c r="A19" s="344"/>
      <c r="B19" s="325"/>
      <c r="C19" s="325"/>
      <c r="D19" s="325"/>
      <c r="E19" s="365"/>
      <c r="F19" s="325"/>
      <c r="G19" s="325"/>
      <c r="H19" s="325"/>
      <c r="I19" s="136"/>
      <c r="J19" s="136"/>
      <c r="K19" s="325"/>
      <c r="L19" s="365"/>
      <c r="M19" s="344"/>
      <c r="N19" s="343"/>
      <c r="O19" s="346"/>
      <c r="P19" s="405"/>
      <c r="Q19" s="346">
        <f t="shared" si="10"/>
        <v>0</v>
      </c>
      <c r="R19" s="343"/>
      <c r="S19" s="346"/>
      <c r="T19" s="345"/>
      <c r="U19" s="137">
        <v>3</v>
      </c>
      <c r="V19" s="102"/>
      <c r="W19" s="138" t="str">
        <f t="shared" si="0"/>
        <v/>
      </c>
      <c r="X19" s="150"/>
      <c r="Y19" s="150"/>
      <c r="Z19" s="150"/>
      <c r="AA19" s="150"/>
      <c r="AB19" s="98"/>
      <c r="AC19" s="98"/>
      <c r="AD19" s="99" t="str">
        <f t="shared" si="4"/>
        <v/>
      </c>
      <c r="AE19" s="98"/>
      <c r="AF19" s="98"/>
      <c r="AG19" s="98"/>
      <c r="AH19" s="167" t="str">
        <f>IFERROR(IF(AND(W18="Probabilidad",W19="Probabilidad"),(AJ18-(+AJ18*AD19)),IF(AND(W18="Impacto",W19="Probabilidad"),(AJ17-(+AJ17*AD19)),IF(W19="Impacto",AJ18,""))),"")</f>
        <v/>
      </c>
      <c r="AI19" s="135" t="str">
        <f t="shared" si="5"/>
        <v/>
      </c>
      <c r="AJ19" s="99" t="str">
        <f t="shared" si="6"/>
        <v/>
      </c>
      <c r="AK19" s="135" t="str">
        <f t="shared" si="7"/>
        <v/>
      </c>
      <c r="AL19" s="99" t="str">
        <f>IFERROR(IF(AND(W18="Impacto",W19="Impacto"),(AL18-(+AL18*AD19)),IF(AND(W18="Probabilidad",W19="Impacto"),(AL17-(+AL17*AD19)),IF(W19="Probabilidad",AL18,""))),"")</f>
        <v/>
      </c>
      <c r="AM19" s="100" t="str">
        <f t="shared" si="8"/>
        <v/>
      </c>
      <c r="AN19" s="407"/>
      <c r="AO19" s="136"/>
      <c r="AP19" s="137"/>
      <c r="AQ19" s="101"/>
      <c r="AR19" s="101"/>
      <c r="AS19" s="136"/>
      <c r="AT19" s="101"/>
      <c r="AU19" s="136"/>
      <c r="AV19" s="101"/>
      <c r="AW19" s="136"/>
      <c r="AX19" s="101"/>
      <c r="AY19" s="136"/>
      <c r="AZ19" s="137"/>
      <c r="BA19" s="136"/>
      <c r="BB19" s="136"/>
      <c r="BC19" s="137"/>
      <c r="BD19" s="101"/>
      <c r="BE19" s="101"/>
      <c r="BF19" s="136"/>
      <c r="BG19" s="136"/>
      <c r="BH19" s="137"/>
      <c r="BI19" s="101"/>
      <c r="BJ19" s="101"/>
      <c r="BK19" s="136"/>
      <c r="BL19" s="136"/>
      <c r="BM19" s="137"/>
      <c r="BN19" s="101"/>
      <c r="BO19" s="101"/>
      <c r="BP19" s="136"/>
      <c r="BQ19" s="136"/>
      <c r="BR19" s="137"/>
      <c r="BS19" s="101"/>
      <c r="BT19" s="101"/>
      <c r="BU19" s="101"/>
      <c r="BV19" s="136"/>
      <c r="BW19" s="136"/>
      <c r="BX19" s="136"/>
      <c r="BY19" s="101"/>
      <c r="BZ19" s="136"/>
      <c r="CA19" s="136"/>
      <c r="CB19" s="101"/>
      <c r="CC19" s="136"/>
      <c r="CD19" s="137"/>
      <c r="CE19" s="136"/>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row>
    <row r="20" spans="1:109" ht="15.75" customHeight="1" x14ac:dyDescent="0.3">
      <c r="A20" s="344"/>
      <c r="B20" s="325"/>
      <c r="C20" s="325"/>
      <c r="D20" s="325"/>
      <c r="E20" s="365"/>
      <c r="F20" s="325"/>
      <c r="G20" s="325"/>
      <c r="H20" s="325"/>
      <c r="I20" s="136"/>
      <c r="J20" s="136"/>
      <c r="K20" s="325"/>
      <c r="L20" s="365"/>
      <c r="M20" s="344"/>
      <c r="N20" s="343"/>
      <c r="O20" s="346"/>
      <c r="P20" s="405"/>
      <c r="Q20" s="346">
        <f t="shared" si="10"/>
        <v>0</v>
      </c>
      <c r="R20" s="343"/>
      <c r="S20" s="346"/>
      <c r="T20" s="345"/>
      <c r="U20" s="137">
        <v>4</v>
      </c>
      <c r="V20" s="97"/>
      <c r="W20" s="138" t="str">
        <f t="shared" si="0"/>
        <v/>
      </c>
      <c r="X20" s="150"/>
      <c r="Y20" s="150"/>
      <c r="Z20" s="150"/>
      <c r="AA20" s="150"/>
      <c r="AB20" s="98"/>
      <c r="AC20" s="98"/>
      <c r="AD20" s="99" t="str">
        <f t="shared" si="4"/>
        <v/>
      </c>
      <c r="AE20" s="98"/>
      <c r="AF20" s="98"/>
      <c r="AG20" s="98"/>
      <c r="AH20" s="167" t="str">
        <f>IFERROR(IF(AND(W19="Probabilidad",W20="Probabilidad"),(AJ19-(+AJ19*AD20)),IF(AND(W19="Impacto",W20="Probabilidad"),(AJ18-(+AJ18*AD20)),IF(W20="Impacto",AJ19,""))),"")</f>
        <v/>
      </c>
      <c r="AI20" s="135" t="str">
        <f t="shared" si="5"/>
        <v/>
      </c>
      <c r="AJ20" s="99" t="str">
        <f t="shared" si="6"/>
        <v/>
      </c>
      <c r="AK20" s="135" t="str">
        <f t="shared" si="7"/>
        <v/>
      </c>
      <c r="AL20" s="99" t="str">
        <f>IFERROR(IF(AND(W19="Impacto",W20="Impacto"),(AL19-(+AL19*AD20)),IF(AND(W19="Probabilidad",W20="Impacto"),(AL18-(+AL18*AD20)),IF(W20="Probabilidad",AL19,""))),"")</f>
        <v/>
      </c>
      <c r="AM20" s="100" t="str">
        <f t="shared" si="8"/>
        <v/>
      </c>
      <c r="AN20" s="407"/>
      <c r="AO20" s="136"/>
      <c r="AP20" s="137"/>
      <c r="AQ20" s="101"/>
      <c r="AR20" s="101"/>
      <c r="AS20" s="136"/>
      <c r="AT20" s="101"/>
      <c r="AU20" s="136"/>
      <c r="AV20" s="101"/>
      <c r="AW20" s="136"/>
      <c r="AX20" s="101"/>
      <c r="AY20" s="136"/>
      <c r="AZ20" s="137"/>
      <c r="BA20" s="136"/>
      <c r="BB20" s="136"/>
      <c r="BC20" s="137"/>
      <c r="BD20" s="101"/>
      <c r="BE20" s="101"/>
      <c r="BF20" s="136"/>
      <c r="BG20" s="136"/>
      <c r="BH20" s="137"/>
      <c r="BI20" s="101"/>
      <c r="BJ20" s="101"/>
      <c r="BK20" s="136"/>
      <c r="BL20" s="136"/>
      <c r="BM20" s="137"/>
      <c r="BN20" s="101"/>
      <c r="BO20" s="101"/>
      <c r="BP20" s="136"/>
      <c r="BQ20" s="136"/>
      <c r="BR20" s="137"/>
      <c r="BS20" s="101"/>
      <c r="BT20" s="101"/>
      <c r="BU20" s="101"/>
      <c r="BV20" s="136"/>
      <c r="BW20" s="136"/>
      <c r="BX20" s="136"/>
      <c r="BY20" s="101"/>
      <c r="BZ20" s="136"/>
      <c r="CA20" s="136"/>
      <c r="CB20" s="101"/>
      <c r="CC20" s="136"/>
      <c r="CD20" s="137"/>
      <c r="CE20" s="136"/>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row>
    <row r="21" spans="1:109" ht="15.75" customHeight="1" x14ac:dyDescent="0.3">
      <c r="A21" s="344"/>
      <c r="B21" s="325"/>
      <c r="C21" s="325"/>
      <c r="D21" s="325"/>
      <c r="E21" s="365"/>
      <c r="F21" s="325"/>
      <c r="G21" s="325"/>
      <c r="H21" s="325"/>
      <c r="I21" s="136"/>
      <c r="J21" s="136"/>
      <c r="K21" s="325"/>
      <c r="L21" s="365"/>
      <c r="M21" s="344"/>
      <c r="N21" s="343"/>
      <c r="O21" s="346"/>
      <c r="P21" s="405"/>
      <c r="Q21" s="346">
        <f t="shared" si="10"/>
        <v>0</v>
      </c>
      <c r="R21" s="343"/>
      <c r="S21" s="346"/>
      <c r="T21" s="345"/>
      <c r="U21" s="137">
        <v>5</v>
      </c>
      <c r="V21" s="97"/>
      <c r="W21" s="138" t="str">
        <f t="shared" si="0"/>
        <v/>
      </c>
      <c r="X21" s="150"/>
      <c r="Y21" s="150"/>
      <c r="Z21" s="150"/>
      <c r="AA21" s="150"/>
      <c r="AB21" s="98"/>
      <c r="AC21" s="98"/>
      <c r="AD21" s="99" t="str">
        <f t="shared" si="4"/>
        <v/>
      </c>
      <c r="AE21" s="98"/>
      <c r="AF21" s="98"/>
      <c r="AG21" s="98"/>
      <c r="AH21" s="167" t="str">
        <f>IFERROR(IF(AND(W20="Probabilidad",W21="Probabilidad"),(AJ20-(+AJ20*AD21)),IF(AND(W20="Impacto",W21="Probabilidad"),(AJ19-(+AJ19*AD21)),IF(W21="Impacto",AJ20,""))),"")</f>
        <v/>
      </c>
      <c r="AI21" s="135" t="str">
        <f t="shared" si="5"/>
        <v/>
      </c>
      <c r="AJ21" s="99" t="str">
        <f t="shared" si="6"/>
        <v/>
      </c>
      <c r="AK21" s="135" t="str">
        <f t="shared" si="7"/>
        <v/>
      </c>
      <c r="AL21" s="99" t="str">
        <f>IFERROR(IF(AND(W20="Impacto",W21="Impacto"),(AL20-(+AL20*AD21)),IF(AND(W20="Probabilidad",W21="Impacto"),(AL19-(+AL19*AD21)),IF(W21="Probabilidad",AL20,""))),"")</f>
        <v/>
      </c>
      <c r="AM21" s="100" t="str">
        <f t="shared" si="8"/>
        <v/>
      </c>
      <c r="AN21" s="407"/>
      <c r="AO21" s="136"/>
      <c r="AP21" s="137"/>
      <c r="AQ21" s="101"/>
      <c r="AR21" s="101"/>
      <c r="AS21" s="136"/>
      <c r="AT21" s="101"/>
      <c r="AU21" s="136"/>
      <c r="AV21" s="101"/>
      <c r="AW21" s="136"/>
      <c r="AX21" s="101"/>
      <c r="AY21" s="136"/>
      <c r="AZ21" s="137"/>
      <c r="BA21" s="136"/>
      <c r="BB21" s="136"/>
      <c r="BC21" s="137"/>
      <c r="BD21" s="101"/>
      <c r="BE21" s="101"/>
      <c r="BF21" s="136"/>
      <c r="BG21" s="136"/>
      <c r="BH21" s="137"/>
      <c r="BI21" s="101"/>
      <c r="BJ21" s="101"/>
      <c r="BK21" s="136"/>
      <c r="BL21" s="136"/>
      <c r="BM21" s="137"/>
      <c r="BN21" s="101"/>
      <c r="BO21" s="101"/>
      <c r="BP21" s="136"/>
      <c r="BQ21" s="136"/>
      <c r="BR21" s="137"/>
      <c r="BS21" s="101"/>
      <c r="BT21" s="101"/>
      <c r="BU21" s="101"/>
      <c r="BV21" s="136"/>
      <c r="BW21" s="136"/>
      <c r="BX21" s="136"/>
      <c r="BY21" s="101"/>
      <c r="BZ21" s="136"/>
      <c r="CA21" s="136"/>
      <c r="CB21" s="101"/>
      <c r="CC21" s="136"/>
      <c r="CD21" s="137"/>
      <c r="CE21" s="136"/>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row>
    <row r="22" spans="1:109" ht="15.75" customHeight="1" x14ac:dyDescent="0.3">
      <c r="A22" s="344"/>
      <c r="B22" s="325"/>
      <c r="C22" s="325"/>
      <c r="D22" s="325"/>
      <c r="E22" s="365"/>
      <c r="F22" s="325"/>
      <c r="G22" s="325"/>
      <c r="H22" s="325"/>
      <c r="I22" s="136"/>
      <c r="J22" s="136"/>
      <c r="K22" s="325"/>
      <c r="L22" s="365"/>
      <c r="M22" s="344"/>
      <c r="N22" s="343"/>
      <c r="O22" s="346"/>
      <c r="P22" s="405"/>
      <c r="Q22" s="346">
        <f t="shared" si="10"/>
        <v>0</v>
      </c>
      <c r="R22" s="343"/>
      <c r="S22" s="346"/>
      <c r="T22" s="345"/>
      <c r="U22" s="137">
        <v>6</v>
      </c>
      <c r="V22" s="97"/>
      <c r="W22" s="138" t="str">
        <f t="shared" si="0"/>
        <v/>
      </c>
      <c r="X22" s="150"/>
      <c r="Y22" s="150"/>
      <c r="Z22" s="150"/>
      <c r="AA22" s="150"/>
      <c r="AB22" s="98"/>
      <c r="AC22" s="98"/>
      <c r="AD22" s="99" t="str">
        <f t="shared" si="4"/>
        <v/>
      </c>
      <c r="AE22" s="98"/>
      <c r="AF22" s="98"/>
      <c r="AG22" s="98"/>
      <c r="AH22" s="167" t="str">
        <f>IFERROR(IF(AND(W21="Probabilidad",W22="Probabilidad"),(AJ21-(+AJ21*AD22)),IF(AND(W21="Impacto",W22="Probabilidad"),(AJ20-(+AJ20*AD22)),IF(W22="Impacto",AJ21,""))),"")</f>
        <v/>
      </c>
      <c r="AI22" s="135" t="str">
        <f t="shared" si="5"/>
        <v/>
      </c>
      <c r="AJ22" s="99" t="str">
        <f t="shared" si="6"/>
        <v/>
      </c>
      <c r="AK22" s="135" t="str">
        <f t="shared" si="7"/>
        <v/>
      </c>
      <c r="AL22" s="99" t="str">
        <f>IFERROR(IF(AND(W21="Impacto",W22="Impacto"),(AL21-(+AL21*AD22)),IF(AND(W21="Probabilidad",W22="Impacto"),(AL20-(+AL20*AD22)),IF(W22="Probabilidad",AL21,""))),"")</f>
        <v/>
      </c>
      <c r="AM22" s="100" t="str">
        <f t="shared" si="8"/>
        <v/>
      </c>
      <c r="AN22" s="408"/>
      <c r="AO22" s="136"/>
      <c r="AP22" s="137"/>
      <c r="AQ22" s="101"/>
      <c r="AR22" s="101"/>
      <c r="AS22" s="136"/>
      <c r="AT22" s="101"/>
      <c r="AU22" s="136"/>
      <c r="AV22" s="101"/>
      <c r="AW22" s="136"/>
      <c r="AX22" s="101"/>
      <c r="AY22" s="136"/>
      <c r="AZ22" s="137"/>
      <c r="BA22" s="136"/>
      <c r="BB22" s="136"/>
      <c r="BC22" s="137"/>
      <c r="BD22" s="101"/>
      <c r="BE22" s="101"/>
      <c r="BF22" s="136"/>
      <c r="BG22" s="136"/>
      <c r="BH22" s="137"/>
      <c r="BI22" s="101"/>
      <c r="BJ22" s="101"/>
      <c r="BK22" s="136"/>
      <c r="BL22" s="136"/>
      <c r="BM22" s="137"/>
      <c r="BN22" s="101"/>
      <c r="BO22" s="101"/>
      <c r="BP22" s="136"/>
      <c r="BQ22" s="136"/>
      <c r="BR22" s="137"/>
      <c r="BS22" s="101"/>
      <c r="BT22" s="101"/>
      <c r="BU22" s="101"/>
      <c r="BV22" s="136"/>
      <c r="BW22" s="136"/>
      <c r="BX22" s="136"/>
      <c r="BY22" s="101"/>
      <c r="BZ22" s="136"/>
      <c r="CA22" s="136"/>
      <c r="CB22" s="101"/>
      <c r="CC22" s="136"/>
      <c r="CD22" s="137"/>
      <c r="CE22" s="136"/>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row>
    <row r="23" spans="1:109" ht="15.75" customHeight="1" x14ac:dyDescent="0.3">
      <c r="A23" s="344">
        <v>4</v>
      </c>
      <c r="B23" s="325"/>
      <c r="C23" s="325"/>
      <c r="D23" s="325"/>
      <c r="E23" s="365"/>
      <c r="F23" s="325"/>
      <c r="G23" s="325"/>
      <c r="H23" s="325"/>
      <c r="I23" s="136"/>
      <c r="J23" s="136"/>
      <c r="K23" s="325"/>
      <c r="L23" s="365"/>
      <c r="M23" s="344"/>
      <c r="N23" s="343" t="str">
        <f>IF(M23&lt;=0,"",IF(M23&lt;=2,"Muy Baja",IF(M23&lt;=24,"Baja",IF(M23&lt;=500,"Media",IF(M23&lt;=5000,"Alta","Muy Alta")))))</f>
        <v/>
      </c>
      <c r="O23" s="346" t="str">
        <f>IF(N23="","",IF(N23="Muy Baja",0.2,IF(N23="Baja",0.4,IF(N23="Media",0.6,IF(N23="Alta",0.8,IF(N23="Muy Alta",1,))))))</f>
        <v/>
      </c>
      <c r="P23" s="405"/>
      <c r="Q23" s="346">
        <f ca="1">IF(NOT(ISERROR(MATCH(P23,'Tabla Impacto'!$B$221:$B$223,0))),'Tabla Impacto'!$F$223&amp;"Por favor no seleccionar los criterios de impacto(Afectación Económica o presupuestal y Pérdida Reputacional)",P23)</f>
        <v>0</v>
      </c>
      <c r="R23" s="343" t="str">
        <f ca="1">IF(OR(Q23='Tabla Impacto'!$C$11,Q23='Tabla Impacto'!$D$11),"Leve",IF(OR(Q23='Tabla Impacto'!$C$12,Q23='Tabla Impacto'!$D$12),"Menor",IF(OR(Q23='Tabla Impacto'!$C$13,Q23='Tabla Impacto'!$D$13),"Moderado",IF(OR(Q23='Tabla Impacto'!$C$14,Q23='Tabla Impacto'!$D$14),"Mayor",IF(OR(Q23='Tabla Impacto'!$C$15,Q23='Tabla Impacto'!$D$15),"Catastrófico","")))))</f>
        <v/>
      </c>
      <c r="S23" s="346" t="str">
        <f ca="1">IF(R23="","",IF(R23="Leve",0.2,IF(R23="Menor",0.4,IF(R23="Moderado",0.6,IF(R23="Mayor",0.8,IF(R23="Catastrófico",1,))))))</f>
        <v/>
      </c>
      <c r="T23" s="345" t="str">
        <f ca="1">IF(OR(AND(N23="Muy Baja",R23="Leve"),AND(N23="Muy Baja",R23="Menor"),AND(N23="Baja",R23="Leve")),"Bajo",IF(OR(AND(N23="Muy baja",R23="Moderado"),AND(N23="Baja",R23="Menor"),AND(N23="Baja",R23="Moderado"),AND(N23="Media",R23="Leve"),AND(N23="Media",R23="Menor"),AND(N23="Media",R23="Moderado"),AND(N23="Alta",R23="Leve"),AND(N23="Alta",R23="Menor")),"Moderado",IF(OR(AND(N23="Muy Baja",R23="Mayor"),AND(N23="Baja",R23="Mayor"),AND(N23="Media",R23="Mayor"),AND(N23="Alta",R23="Moderado"),AND(N23="Alta",R23="Mayor"),AND(N23="Muy Alta",R23="Leve"),AND(N23="Muy Alta",R23="Menor"),AND(N23="Muy Alta",R23="Moderado"),AND(N23="Muy Alta",R23="Mayor")),"Alto",IF(OR(AND(N23="Muy Baja",R23="Catastrófico"),AND(N23="Baja",R23="Catastrófico"),AND(N23="Media",R23="Catastrófico"),AND(N23="Alta",R23="Catastrófico"),AND(N23="Muy Alta",R23="Catastrófico")),"Extremo",""))))</f>
        <v/>
      </c>
      <c r="U23" s="137">
        <v>1</v>
      </c>
      <c r="V23" s="97"/>
      <c r="W23" s="138" t="str">
        <f t="shared" si="0"/>
        <v/>
      </c>
      <c r="X23" s="150"/>
      <c r="Y23" s="150"/>
      <c r="Z23" s="150"/>
      <c r="AA23" s="150"/>
      <c r="AB23" s="98"/>
      <c r="AC23" s="98"/>
      <c r="AD23" s="99" t="str">
        <f t="shared" si="4"/>
        <v/>
      </c>
      <c r="AE23" s="98"/>
      <c r="AF23" s="98"/>
      <c r="AG23" s="98"/>
      <c r="AH23" s="167" t="str">
        <f>IFERROR(IF(W23="Probabilidad",(O23-(+O23*AD23)),IF(W23="Impacto",O23,"")),"")</f>
        <v/>
      </c>
      <c r="AI23" s="135" t="str">
        <f>IFERROR(IF(AH23="","",IF(AH23&lt;=0.2,"Muy Baja",IF(AH23&lt;=0.4,"Baja",IF(AH23&lt;=0.6,"Media",IF(AH23&lt;=0.8,"Alta","Muy Alta"))))),"")</f>
        <v/>
      </c>
      <c r="AJ23" s="99" t="str">
        <f t="shared" si="6"/>
        <v/>
      </c>
      <c r="AK23" s="135" t="str">
        <f>IFERROR(IF(AL23="","",IF(AL23&lt;=0.2,"Leve",IF(AL23&lt;=0.4,"Menor",IF(AL23&lt;=0.6,"Moderado",IF(AL23&lt;=0.8,"Mayor","Catastrófico"))))),"")</f>
        <v/>
      </c>
      <c r="AL23" s="99" t="str">
        <f>IFERROR(IF(W23="Impacto",(S23-(+S23*AD23)),IF(W23="Probabilidad",S23,"")),"")</f>
        <v/>
      </c>
      <c r="AM23" s="100" t="str">
        <f t="shared" si="8"/>
        <v/>
      </c>
      <c r="AN23" s="406"/>
      <c r="AO23" s="136"/>
      <c r="AP23" s="137"/>
      <c r="AQ23" s="101"/>
      <c r="AR23" s="101"/>
      <c r="AS23" s="136"/>
      <c r="AT23" s="101"/>
      <c r="AU23" s="136"/>
      <c r="AV23" s="101"/>
      <c r="AW23" s="136"/>
      <c r="AX23" s="101"/>
      <c r="AY23" s="136"/>
      <c r="AZ23" s="137"/>
      <c r="BA23" s="136"/>
      <c r="BB23" s="136"/>
      <c r="BC23" s="137"/>
      <c r="BD23" s="101"/>
      <c r="BE23" s="101"/>
      <c r="BF23" s="136"/>
      <c r="BG23" s="136"/>
      <c r="BH23" s="137"/>
      <c r="BI23" s="101"/>
      <c r="BJ23" s="101"/>
      <c r="BK23" s="136"/>
      <c r="BL23" s="136"/>
      <c r="BM23" s="137"/>
      <c r="BN23" s="101"/>
      <c r="BO23" s="101"/>
      <c r="BP23" s="136"/>
      <c r="BQ23" s="136"/>
      <c r="BR23" s="137"/>
      <c r="BS23" s="101"/>
      <c r="BT23" s="101"/>
      <c r="BU23" s="101"/>
      <c r="BV23" s="136"/>
      <c r="BW23" s="136"/>
      <c r="BX23" s="136"/>
      <c r="BY23" s="101"/>
      <c r="BZ23" s="136"/>
      <c r="CA23" s="136"/>
      <c r="CB23" s="101"/>
      <c r="CC23" s="136"/>
      <c r="CD23" s="137"/>
      <c r="CE23" s="136"/>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row>
    <row r="24" spans="1:109" ht="15.75" customHeight="1" x14ac:dyDescent="0.3">
      <c r="A24" s="344"/>
      <c r="B24" s="325"/>
      <c r="C24" s="325"/>
      <c r="D24" s="325"/>
      <c r="E24" s="365"/>
      <c r="F24" s="325"/>
      <c r="G24" s="325"/>
      <c r="H24" s="325"/>
      <c r="I24" s="136"/>
      <c r="J24" s="136"/>
      <c r="K24" s="325"/>
      <c r="L24" s="365"/>
      <c r="M24" s="344"/>
      <c r="N24" s="343"/>
      <c r="O24" s="346"/>
      <c r="P24" s="405"/>
      <c r="Q24" s="346">
        <f t="shared" ref="Q24:Q28" si="11">IF(NOT(ISERROR(MATCH(P24,_xlfn.ANCHORARRAY(E35),0))),O37&amp;"Por favor no seleccionar los criterios de impacto",P24)</f>
        <v>0</v>
      </c>
      <c r="R24" s="343"/>
      <c r="S24" s="346"/>
      <c r="T24" s="345"/>
      <c r="U24" s="137">
        <v>2</v>
      </c>
      <c r="V24" s="97"/>
      <c r="W24" s="138" t="str">
        <f t="shared" si="0"/>
        <v/>
      </c>
      <c r="X24" s="150"/>
      <c r="Y24" s="150"/>
      <c r="Z24" s="150"/>
      <c r="AA24" s="150"/>
      <c r="AB24" s="98"/>
      <c r="AC24" s="98"/>
      <c r="AD24" s="99" t="str">
        <f t="shared" si="4"/>
        <v/>
      </c>
      <c r="AE24" s="98"/>
      <c r="AF24" s="98"/>
      <c r="AG24" s="98"/>
      <c r="AH24" s="167" t="str">
        <f>IFERROR(IF(AND(W23="Probabilidad",W24="Probabilidad"),(AJ23-(+AJ23*AD24)),IF(W24="Probabilidad",(O23-(+O23*AD24)),IF(W24="Impacto",AJ23,""))),"")</f>
        <v/>
      </c>
      <c r="AI24" s="135" t="str">
        <f t="shared" si="5"/>
        <v/>
      </c>
      <c r="AJ24" s="99" t="str">
        <f t="shared" si="6"/>
        <v/>
      </c>
      <c r="AK24" s="135" t="str">
        <f t="shared" si="7"/>
        <v/>
      </c>
      <c r="AL24" s="99" t="str">
        <f>IFERROR(IF(AND(W23="Impacto",W24="Impacto"),(AL17-(+AL17*AD24)),IF(W24="Impacto",($S$23-(+$S$23*AD24)),IF(W24="Probabilidad",AL17,""))),"")</f>
        <v/>
      </c>
      <c r="AM24" s="100" t="str">
        <f t="shared" si="8"/>
        <v/>
      </c>
      <c r="AN24" s="407"/>
      <c r="AO24" s="136"/>
      <c r="AP24" s="137"/>
      <c r="AQ24" s="101"/>
      <c r="AR24" s="101"/>
      <c r="AS24" s="136"/>
      <c r="AT24" s="101"/>
      <c r="AU24" s="136"/>
      <c r="AV24" s="101"/>
      <c r="AW24" s="136"/>
      <c r="AX24" s="101"/>
      <c r="AY24" s="136"/>
      <c r="AZ24" s="137"/>
      <c r="BA24" s="136"/>
      <c r="BB24" s="136"/>
      <c r="BC24" s="137"/>
      <c r="BD24" s="101"/>
      <c r="BE24" s="101"/>
      <c r="BF24" s="136"/>
      <c r="BG24" s="136"/>
      <c r="BH24" s="137"/>
      <c r="BI24" s="101"/>
      <c r="BJ24" s="101"/>
      <c r="BK24" s="136"/>
      <c r="BL24" s="136"/>
      <c r="BM24" s="137"/>
      <c r="BN24" s="101"/>
      <c r="BO24" s="101"/>
      <c r="BP24" s="136"/>
      <c r="BQ24" s="136"/>
      <c r="BR24" s="137"/>
      <c r="BS24" s="101"/>
      <c r="BT24" s="101"/>
      <c r="BU24" s="101"/>
      <c r="BV24" s="136"/>
      <c r="BW24" s="136"/>
      <c r="BX24" s="136"/>
      <c r="BY24" s="101"/>
      <c r="BZ24" s="136"/>
      <c r="CA24" s="136"/>
      <c r="CB24" s="101"/>
      <c r="CC24" s="136"/>
      <c r="CD24" s="137"/>
      <c r="CE24" s="136"/>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row>
    <row r="25" spans="1:109" ht="15.75" customHeight="1" x14ac:dyDescent="0.3">
      <c r="A25" s="344"/>
      <c r="B25" s="325"/>
      <c r="C25" s="325"/>
      <c r="D25" s="325"/>
      <c r="E25" s="365"/>
      <c r="F25" s="325"/>
      <c r="G25" s="325"/>
      <c r="H25" s="325"/>
      <c r="I25" s="136"/>
      <c r="J25" s="136"/>
      <c r="K25" s="325"/>
      <c r="L25" s="365"/>
      <c r="M25" s="344"/>
      <c r="N25" s="343"/>
      <c r="O25" s="346"/>
      <c r="P25" s="405"/>
      <c r="Q25" s="346">
        <f t="shared" si="11"/>
        <v>0</v>
      </c>
      <c r="R25" s="343"/>
      <c r="S25" s="346"/>
      <c r="T25" s="345"/>
      <c r="U25" s="137">
        <v>3</v>
      </c>
      <c r="V25" s="102"/>
      <c r="W25" s="138" t="str">
        <f t="shared" si="0"/>
        <v/>
      </c>
      <c r="X25" s="150"/>
      <c r="Y25" s="150"/>
      <c r="Z25" s="150"/>
      <c r="AA25" s="150"/>
      <c r="AB25" s="98"/>
      <c r="AC25" s="98"/>
      <c r="AD25" s="99" t="str">
        <f t="shared" si="4"/>
        <v/>
      </c>
      <c r="AE25" s="98"/>
      <c r="AF25" s="98"/>
      <c r="AG25" s="98"/>
      <c r="AH25" s="167" t="str">
        <f>IFERROR(IF(AND(W24="Probabilidad",W25="Probabilidad"),(AJ24-(+AJ24*AD25)),IF(AND(W24="Impacto",W25="Probabilidad"),(AJ23-(+AJ23*AD25)),IF(W25="Impacto",AJ24,""))),"")</f>
        <v/>
      </c>
      <c r="AI25" s="135" t="str">
        <f t="shared" si="5"/>
        <v/>
      </c>
      <c r="AJ25" s="99" t="str">
        <f t="shared" si="6"/>
        <v/>
      </c>
      <c r="AK25" s="135" t="str">
        <f t="shared" si="7"/>
        <v/>
      </c>
      <c r="AL25" s="99" t="str">
        <f>IFERROR(IF(AND(W24="Impacto",W25="Impacto"),(AL24-(+AL24*AD25)),IF(AND(W24="Probabilidad",W25="Impacto"),(AL23-(+AL23*AD25)),IF(W25="Probabilidad",AL24,""))),"")</f>
        <v/>
      </c>
      <c r="AM25" s="100" t="str">
        <f t="shared" si="8"/>
        <v/>
      </c>
      <c r="AN25" s="407"/>
      <c r="AO25" s="136"/>
      <c r="AP25" s="137"/>
      <c r="AQ25" s="101"/>
      <c r="AR25" s="101"/>
      <c r="AS25" s="136"/>
      <c r="AT25" s="101"/>
      <c r="AU25" s="136"/>
      <c r="AV25" s="101"/>
      <c r="AW25" s="136"/>
      <c r="AX25" s="101"/>
      <c r="AY25" s="136"/>
      <c r="AZ25" s="137"/>
      <c r="BA25" s="136"/>
      <c r="BB25" s="136"/>
      <c r="BC25" s="137"/>
      <c r="BD25" s="101"/>
      <c r="BE25" s="101"/>
      <c r="BF25" s="136"/>
      <c r="BG25" s="136"/>
      <c r="BH25" s="137"/>
      <c r="BI25" s="101"/>
      <c r="BJ25" s="101"/>
      <c r="BK25" s="136"/>
      <c r="BL25" s="136"/>
      <c r="BM25" s="137"/>
      <c r="BN25" s="101"/>
      <c r="BO25" s="101"/>
      <c r="BP25" s="136"/>
      <c r="BQ25" s="136"/>
      <c r="BR25" s="137"/>
      <c r="BS25" s="101"/>
      <c r="BT25" s="101"/>
      <c r="BU25" s="101"/>
      <c r="BV25" s="136"/>
      <c r="BW25" s="136"/>
      <c r="BX25" s="136"/>
      <c r="BY25" s="101"/>
      <c r="BZ25" s="136"/>
      <c r="CA25" s="136"/>
      <c r="CB25" s="101"/>
      <c r="CC25" s="136"/>
      <c r="CD25" s="137"/>
      <c r="CE25" s="136"/>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row>
    <row r="26" spans="1:109" ht="15.75" customHeight="1" x14ac:dyDescent="0.3">
      <c r="A26" s="344"/>
      <c r="B26" s="325"/>
      <c r="C26" s="325"/>
      <c r="D26" s="325"/>
      <c r="E26" s="365"/>
      <c r="F26" s="325"/>
      <c r="G26" s="325"/>
      <c r="H26" s="325"/>
      <c r="I26" s="136"/>
      <c r="J26" s="136"/>
      <c r="K26" s="325"/>
      <c r="L26" s="365"/>
      <c r="M26" s="344"/>
      <c r="N26" s="343"/>
      <c r="O26" s="346"/>
      <c r="P26" s="405"/>
      <c r="Q26" s="346">
        <f t="shared" si="11"/>
        <v>0</v>
      </c>
      <c r="R26" s="343"/>
      <c r="S26" s="346"/>
      <c r="T26" s="345"/>
      <c r="U26" s="137">
        <v>4</v>
      </c>
      <c r="V26" s="97"/>
      <c r="W26" s="138" t="str">
        <f t="shared" si="0"/>
        <v/>
      </c>
      <c r="X26" s="150"/>
      <c r="Y26" s="150"/>
      <c r="Z26" s="150"/>
      <c r="AA26" s="150"/>
      <c r="AB26" s="98"/>
      <c r="AC26" s="98"/>
      <c r="AD26" s="99" t="str">
        <f t="shared" si="4"/>
        <v/>
      </c>
      <c r="AE26" s="98"/>
      <c r="AF26" s="98"/>
      <c r="AG26" s="98"/>
      <c r="AH26" s="167" t="str">
        <f>IFERROR(IF(AND(W25="Probabilidad",W26="Probabilidad"),(AJ25-(+AJ25*AD26)),IF(AND(W25="Impacto",W26="Probabilidad"),(AJ24-(+AJ24*AD26)),IF(W26="Impacto",AJ25,""))),"")</f>
        <v/>
      </c>
      <c r="AI26" s="135" t="str">
        <f t="shared" si="5"/>
        <v/>
      </c>
      <c r="AJ26" s="99" t="str">
        <f t="shared" si="6"/>
        <v/>
      </c>
      <c r="AK26" s="135" t="str">
        <f t="shared" si="7"/>
        <v/>
      </c>
      <c r="AL26" s="99" t="str">
        <f>IFERROR(IF(AND(W25="Impacto",W26="Impacto"),(AL25-(+AL25*AD26)),IF(AND(W25="Probabilidad",W26="Impacto"),(AL24-(+AL24*AD26)),IF(W26="Probabilidad",AL25,""))),"")</f>
        <v/>
      </c>
      <c r="AM26" s="100" t="str">
        <f t="shared" si="8"/>
        <v/>
      </c>
      <c r="AN26" s="407"/>
      <c r="AO26" s="136"/>
      <c r="AP26" s="137"/>
      <c r="AQ26" s="101"/>
      <c r="AR26" s="101"/>
      <c r="AS26" s="136"/>
      <c r="AT26" s="101"/>
      <c r="AU26" s="136"/>
      <c r="AV26" s="101"/>
      <c r="AW26" s="136"/>
      <c r="AX26" s="101"/>
      <c r="AY26" s="136"/>
      <c r="AZ26" s="137"/>
      <c r="BA26" s="136"/>
      <c r="BB26" s="136"/>
      <c r="BC26" s="137"/>
      <c r="BD26" s="101"/>
      <c r="BE26" s="101"/>
      <c r="BF26" s="136"/>
      <c r="BG26" s="136"/>
      <c r="BH26" s="137"/>
      <c r="BI26" s="101"/>
      <c r="BJ26" s="101"/>
      <c r="BK26" s="136"/>
      <c r="BL26" s="136"/>
      <c r="BM26" s="137"/>
      <c r="BN26" s="101"/>
      <c r="BO26" s="101"/>
      <c r="BP26" s="136"/>
      <c r="BQ26" s="136"/>
      <c r="BR26" s="137"/>
      <c r="BS26" s="101"/>
      <c r="BT26" s="101"/>
      <c r="BU26" s="101"/>
      <c r="BV26" s="136"/>
      <c r="BW26" s="136"/>
      <c r="BX26" s="136"/>
      <c r="BY26" s="101"/>
      <c r="BZ26" s="136"/>
      <c r="CA26" s="136"/>
      <c r="CB26" s="101"/>
      <c r="CC26" s="136"/>
      <c r="CD26" s="137"/>
      <c r="CE26" s="136"/>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row>
    <row r="27" spans="1:109" ht="15.75" customHeight="1" x14ac:dyDescent="0.3">
      <c r="A27" s="344"/>
      <c r="B27" s="325"/>
      <c r="C27" s="325"/>
      <c r="D27" s="325"/>
      <c r="E27" s="365"/>
      <c r="F27" s="325"/>
      <c r="G27" s="325"/>
      <c r="H27" s="325"/>
      <c r="I27" s="136"/>
      <c r="J27" s="136"/>
      <c r="K27" s="325"/>
      <c r="L27" s="365"/>
      <c r="M27" s="344"/>
      <c r="N27" s="343"/>
      <c r="O27" s="346"/>
      <c r="P27" s="405"/>
      <c r="Q27" s="346">
        <f t="shared" si="11"/>
        <v>0</v>
      </c>
      <c r="R27" s="343"/>
      <c r="S27" s="346"/>
      <c r="T27" s="345"/>
      <c r="U27" s="137">
        <v>5</v>
      </c>
      <c r="V27" s="97"/>
      <c r="W27" s="138" t="str">
        <f t="shared" si="0"/>
        <v/>
      </c>
      <c r="X27" s="150"/>
      <c r="Y27" s="150"/>
      <c r="Z27" s="150"/>
      <c r="AA27" s="150"/>
      <c r="AB27" s="98"/>
      <c r="AC27" s="98"/>
      <c r="AD27" s="99" t="str">
        <f t="shared" si="4"/>
        <v/>
      </c>
      <c r="AE27" s="98"/>
      <c r="AF27" s="98"/>
      <c r="AG27" s="98"/>
      <c r="AH27" s="166" t="str">
        <f>IFERROR(IF(AND(W26="Probabilidad",W27="Probabilidad"),(AJ26-(+AJ26*AD27)),IF(AND(W26="Impacto",W27="Probabilidad"),(AJ25-(+AJ25*AD27)),IF(W27="Impacto",AJ26,""))),"")</f>
        <v/>
      </c>
      <c r="AI27" s="135" t="str">
        <f>IFERROR(IF(AH27="","",IF(AH27&lt;=0.2,"Muy Baja",IF(AH27&lt;=0.4,"Baja",IF(AH27&lt;=0.6,"Media",IF(AH27&lt;=0.8,"Alta","Muy Alta"))))),"")</f>
        <v/>
      </c>
      <c r="AJ27" s="99" t="str">
        <f t="shared" si="6"/>
        <v/>
      </c>
      <c r="AK27" s="135" t="str">
        <f t="shared" si="7"/>
        <v/>
      </c>
      <c r="AL27" s="99" t="str">
        <f>IFERROR(IF(AND(W26="Impacto",W27="Impacto"),(AL26-(+AL26*AD27)),IF(AND(W26="Probabilidad",W27="Impacto"),(AL25-(+AL25*AD27)),IF(W27="Probabilidad",AL26,""))),"")</f>
        <v/>
      </c>
      <c r="AM27" s="100" t="str">
        <f t="shared" si="8"/>
        <v/>
      </c>
      <c r="AN27" s="407"/>
      <c r="AO27" s="136"/>
      <c r="AP27" s="137"/>
      <c r="AQ27" s="101"/>
      <c r="AR27" s="101"/>
      <c r="AS27" s="136"/>
      <c r="AT27" s="101"/>
      <c r="AU27" s="136"/>
      <c r="AV27" s="101"/>
      <c r="AW27" s="136"/>
      <c r="AX27" s="101"/>
      <c r="AY27" s="136"/>
      <c r="AZ27" s="137"/>
      <c r="BA27" s="136"/>
      <c r="BB27" s="136"/>
      <c r="BC27" s="137"/>
      <c r="BD27" s="101"/>
      <c r="BE27" s="101"/>
      <c r="BF27" s="136"/>
      <c r="BG27" s="136"/>
      <c r="BH27" s="137"/>
      <c r="BI27" s="101"/>
      <c r="BJ27" s="101"/>
      <c r="BK27" s="136"/>
      <c r="BL27" s="136"/>
      <c r="BM27" s="137"/>
      <c r="BN27" s="101"/>
      <c r="BO27" s="101"/>
      <c r="BP27" s="136"/>
      <c r="BQ27" s="136"/>
      <c r="BR27" s="137"/>
      <c r="BS27" s="101"/>
      <c r="BT27" s="101"/>
      <c r="BU27" s="101"/>
      <c r="BV27" s="136"/>
      <c r="BW27" s="136"/>
      <c r="BX27" s="136"/>
      <c r="BY27" s="101"/>
      <c r="BZ27" s="136"/>
      <c r="CA27" s="136"/>
      <c r="CB27" s="101"/>
      <c r="CC27" s="136"/>
      <c r="CD27" s="137"/>
      <c r="CE27" s="136"/>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row>
    <row r="28" spans="1:109" ht="15.75" customHeight="1" x14ac:dyDescent="0.3">
      <c r="A28" s="344"/>
      <c r="B28" s="325"/>
      <c r="C28" s="325"/>
      <c r="D28" s="325"/>
      <c r="E28" s="365"/>
      <c r="F28" s="325"/>
      <c r="G28" s="325"/>
      <c r="H28" s="325"/>
      <c r="I28" s="136"/>
      <c r="J28" s="136"/>
      <c r="K28" s="325"/>
      <c r="L28" s="365"/>
      <c r="M28" s="344"/>
      <c r="N28" s="343"/>
      <c r="O28" s="346"/>
      <c r="P28" s="405"/>
      <c r="Q28" s="346">
        <f t="shared" si="11"/>
        <v>0</v>
      </c>
      <c r="R28" s="343"/>
      <c r="S28" s="346"/>
      <c r="T28" s="345"/>
      <c r="U28" s="137">
        <v>6</v>
      </c>
      <c r="V28" s="97"/>
      <c r="W28" s="138" t="str">
        <f t="shared" si="0"/>
        <v/>
      </c>
      <c r="X28" s="150"/>
      <c r="Y28" s="150"/>
      <c r="Z28" s="150"/>
      <c r="AA28" s="150"/>
      <c r="AB28" s="98"/>
      <c r="AC28" s="98"/>
      <c r="AD28" s="99" t="str">
        <f t="shared" si="4"/>
        <v/>
      </c>
      <c r="AE28" s="98"/>
      <c r="AF28" s="98"/>
      <c r="AG28" s="98"/>
      <c r="AH28" s="167" t="str">
        <f>IFERROR(IF(AND(W27="Probabilidad",W28="Probabilidad"),(AJ27-(+AJ27*AD28)),IF(AND(W27="Impacto",W28="Probabilidad"),(AJ26-(+AJ26*AD28)),IF(W28="Impacto",AJ27,""))),"")</f>
        <v/>
      </c>
      <c r="AI28" s="135" t="str">
        <f t="shared" si="5"/>
        <v/>
      </c>
      <c r="AJ28" s="99" t="str">
        <f t="shared" si="6"/>
        <v/>
      </c>
      <c r="AK28" s="135" t="str">
        <f t="shared" si="7"/>
        <v/>
      </c>
      <c r="AL28" s="99" t="str">
        <f>IFERROR(IF(AND(W27="Impacto",W28="Impacto"),(AL27-(+AL27*AD28)),IF(AND(W27="Probabilidad",W28="Impacto"),(AL26-(+AL26*AD28)),IF(W28="Probabilidad",AL27,""))),"")</f>
        <v/>
      </c>
      <c r="AM28" s="100" t="str">
        <f t="shared" si="8"/>
        <v/>
      </c>
      <c r="AN28" s="408"/>
      <c r="AO28" s="136"/>
      <c r="AP28" s="137"/>
      <c r="AQ28" s="101"/>
      <c r="AR28" s="101"/>
      <c r="AS28" s="136"/>
      <c r="AT28" s="101"/>
      <c r="AU28" s="136"/>
      <c r="AV28" s="101"/>
      <c r="AW28" s="136"/>
      <c r="AX28" s="101"/>
      <c r="AY28" s="136"/>
      <c r="AZ28" s="137"/>
      <c r="BA28" s="136"/>
      <c r="BB28" s="136"/>
      <c r="BC28" s="137"/>
      <c r="BD28" s="101"/>
      <c r="BE28" s="101"/>
      <c r="BF28" s="136"/>
      <c r="BG28" s="136"/>
      <c r="BH28" s="137"/>
      <c r="BI28" s="101"/>
      <c r="BJ28" s="101"/>
      <c r="BK28" s="136"/>
      <c r="BL28" s="136"/>
      <c r="BM28" s="137"/>
      <c r="BN28" s="101"/>
      <c r="BO28" s="101"/>
      <c r="BP28" s="136"/>
      <c r="BQ28" s="136"/>
      <c r="BR28" s="137"/>
      <c r="BS28" s="101"/>
      <c r="BT28" s="101"/>
      <c r="BU28" s="101"/>
      <c r="BV28" s="136"/>
      <c r="BW28" s="136"/>
      <c r="BX28" s="136"/>
      <c r="BY28" s="101"/>
      <c r="BZ28" s="136"/>
      <c r="CA28" s="136"/>
      <c r="CB28" s="101"/>
      <c r="CC28" s="136"/>
      <c r="CD28" s="137"/>
      <c r="CE28" s="136"/>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row>
    <row r="29" spans="1:109" ht="15.75" customHeight="1" x14ac:dyDescent="0.3">
      <c r="A29" s="344">
        <v>5</v>
      </c>
      <c r="B29" s="325"/>
      <c r="C29" s="325"/>
      <c r="D29" s="325"/>
      <c r="E29" s="365"/>
      <c r="F29" s="325"/>
      <c r="G29" s="325"/>
      <c r="H29" s="325"/>
      <c r="I29" s="136"/>
      <c r="J29" s="136"/>
      <c r="K29" s="325"/>
      <c r="L29" s="365"/>
      <c r="M29" s="344"/>
      <c r="N29" s="343" t="str">
        <f>IF(M29&lt;=0,"",IF(M29&lt;=2,"Muy Baja",IF(M29&lt;=24,"Baja",IF(M29&lt;=500,"Media",IF(M29&lt;=5000,"Alta","Muy Alta")))))</f>
        <v/>
      </c>
      <c r="O29" s="346" t="str">
        <f>IF(N29="","",IF(N29="Muy Baja",0.2,IF(N29="Baja",0.4,IF(N29="Media",0.6,IF(N29="Alta",0.8,IF(N29="Muy Alta",1,))))))</f>
        <v/>
      </c>
      <c r="P29" s="405"/>
      <c r="Q29" s="346">
        <f ca="1">IF(NOT(ISERROR(MATCH(P29,'Tabla Impacto'!$B$221:$B$223,0))),'Tabla Impacto'!$F$223&amp;"Por favor no seleccionar los criterios de impacto(Afectación Económica o presupuestal y Pérdida Reputacional)",P29)</f>
        <v>0</v>
      </c>
      <c r="R29" s="343" t="str">
        <f ca="1">IF(OR(Q29='Tabla Impacto'!$C$11,Q29='Tabla Impacto'!$D$11),"Leve",IF(OR(Q29='Tabla Impacto'!$C$12,Q29='Tabla Impacto'!$D$12),"Menor",IF(OR(Q29='Tabla Impacto'!$C$13,Q29='Tabla Impacto'!$D$13),"Moderado",IF(OR(Q29='Tabla Impacto'!$C$14,Q29='Tabla Impacto'!$D$14),"Mayor",IF(OR(Q29='Tabla Impacto'!$C$15,Q29='Tabla Impacto'!$D$15),"Catastrófico","")))))</f>
        <v/>
      </c>
      <c r="S29" s="346" t="str">
        <f ca="1">IF(R29="","",IF(R29="Leve",0.2,IF(R29="Menor",0.4,IF(R29="Moderado",0.6,IF(R29="Mayor",0.8,IF(R29="Catastrófico",1,))))))</f>
        <v/>
      </c>
      <c r="T29" s="345" t="str">
        <f ca="1">IF(OR(AND(N29="Muy Baja",R29="Leve"),AND(N29="Muy Baja",R29="Menor"),AND(N29="Baja",R29="Leve")),"Bajo",IF(OR(AND(N29="Muy baja",R29="Moderado"),AND(N29="Baja",R29="Menor"),AND(N29="Baja",R29="Moderado"),AND(N29="Media",R29="Leve"),AND(N29="Media",R29="Menor"),AND(N29="Media",R29="Moderado"),AND(N29="Alta",R29="Leve"),AND(N29="Alta",R29="Menor")),"Moderado",IF(OR(AND(N29="Muy Baja",R29="Mayor"),AND(N29="Baja",R29="Mayor"),AND(N29="Media",R29="Mayor"),AND(N29="Alta",R29="Moderado"),AND(N29="Alta",R29="Mayor"),AND(N29="Muy Alta",R29="Leve"),AND(N29="Muy Alta",R29="Menor"),AND(N29="Muy Alta",R29="Moderado"),AND(N29="Muy Alta",R29="Mayor")),"Alto",IF(OR(AND(N29="Muy Baja",R29="Catastrófico"),AND(N29="Baja",R29="Catastrófico"),AND(N29="Media",R29="Catastrófico"),AND(N29="Alta",R29="Catastrófico"),AND(N29="Muy Alta",R29="Catastrófico")),"Extremo",""))))</f>
        <v/>
      </c>
      <c r="U29" s="137">
        <v>1</v>
      </c>
      <c r="V29" s="97"/>
      <c r="W29" s="138" t="str">
        <f t="shared" si="0"/>
        <v/>
      </c>
      <c r="X29" s="150"/>
      <c r="Y29" s="150"/>
      <c r="Z29" s="150"/>
      <c r="AA29" s="150"/>
      <c r="AB29" s="98"/>
      <c r="AC29" s="98"/>
      <c r="AD29" s="99" t="str">
        <f t="shared" si="4"/>
        <v/>
      </c>
      <c r="AE29" s="98"/>
      <c r="AF29" s="98"/>
      <c r="AG29" s="98"/>
      <c r="AH29" s="167" t="str">
        <f>IFERROR(IF(W29="Probabilidad",(O29-(+O29*AD29)),IF(W29="Impacto",O29,"")),"")</f>
        <v/>
      </c>
      <c r="AI29" s="135" t="str">
        <f>IFERROR(IF(AH29="","",IF(AH29&lt;=0.2,"Muy Baja",IF(AH29&lt;=0.4,"Baja",IF(AH29&lt;=0.6,"Media",IF(AH29&lt;=0.8,"Alta","Muy Alta"))))),"")</f>
        <v/>
      </c>
      <c r="AJ29" s="99" t="str">
        <f t="shared" si="6"/>
        <v/>
      </c>
      <c r="AK29" s="135" t="str">
        <f>IFERROR(IF(AL29="","",IF(AL29&lt;=0.2,"Leve",IF(AL29&lt;=0.4,"Menor",IF(AL29&lt;=0.6,"Moderado",IF(AL29&lt;=0.8,"Mayor","Catastrófico"))))),"")</f>
        <v/>
      </c>
      <c r="AL29" s="99" t="str">
        <f>IFERROR(IF(W29="Impacto",(S29-(+S29*AD29)),IF(W29="Probabilidad",S29,"")),"")</f>
        <v/>
      </c>
      <c r="AM29" s="100" t="str">
        <f t="shared" si="8"/>
        <v/>
      </c>
      <c r="AN29" s="406"/>
      <c r="AO29" s="136"/>
      <c r="AP29" s="137"/>
      <c r="AQ29" s="101"/>
      <c r="AR29" s="101"/>
      <c r="AS29" s="136"/>
      <c r="AT29" s="101"/>
      <c r="AU29" s="136"/>
      <c r="AV29" s="101"/>
      <c r="AW29" s="136"/>
      <c r="AX29" s="101"/>
      <c r="AY29" s="136"/>
      <c r="AZ29" s="137"/>
      <c r="BA29" s="136"/>
      <c r="BB29" s="136"/>
      <c r="BC29" s="137"/>
      <c r="BD29" s="101"/>
      <c r="BE29" s="101"/>
      <c r="BF29" s="136"/>
      <c r="BG29" s="136"/>
      <c r="BH29" s="137"/>
      <c r="BI29" s="101"/>
      <c r="BJ29" s="101"/>
      <c r="BK29" s="136"/>
      <c r="BL29" s="136"/>
      <c r="BM29" s="137"/>
      <c r="BN29" s="101"/>
      <c r="BO29" s="101"/>
      <c r="BP29" s="136"/>
      <c r="BQ29" s="136"/>
      <c r="BR29" s="137"/>
      <c r="BS29" s="101"/>
      <c r="BT29" s="101"/>
      <c r="BU29" s="101"/>
      <c r="BV29" s="136"/>
      <c r="BW29" s="136"/>
      <c r="BX29" s="136"/>
      <c r="BY29" s="101"/>
      <c r="BZ29" s="136"/>
      <c r="CA29" s="136"/>
      <c r="CB29" s="101"/>
      <c r="CC29" s="136"/>
      <c r="CD29" s="137"/>
      <c r="CE29" s="136"/>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row>
    <row r="30" spans="1:109" ht="15.75" customHeight="1" x14ac:dyDescent="0.3">
      <c r="A30" s="344"/>
      <c r="B30" s="325"/>
      <c r="C30" s="325"/>
      <c r="D30" s="325"/>
      <c r="E30" s="365"/>
      <c r="F30" s="325"/>
      <c r="G30" s="325"/>
      <c r="H30" s="325"/>
      <c r="I30" s="136"/>
      <c r="J30" s="136"/>
      <c r="K30" s="325"/>
      <c r="L30" s="365"/>
      <c r="M30" s="344"/>
      <c r="N30" s="343"/>
      <c r="O30" s="346"/>
      <c r="P30" s="405"/>
      <c r="Q30" s="346">
        <f t="shared" ref="Q30:Q34" si="12">IF(NOT(ISERROR(MATCH(P30,_xlfn.ANCHORARRAY(E41),0))),O43&amp;"Por favor no seleccionar los criterios de impacto",P30)</f>
        <v>0</v>
      </c>
      <c r="R30" s="343"/>
      <c r="S30" s="346"/>
      <c r="T30" s="345"/>
      <c r="U30" s="137">
        <v>2</v>
      </c>
      <c r="V30" s="97"/>
      <c r="W30" s="138" t="str">
        <f t="shared" si="0"/>
        <v/>
      </c>
      <c r="X30" s="150"/>
      <c r="Y30" s="150"/>
      <c r="Z30" s="150"/>
      <c r="AA30" s="150"/>
      <c r="AB30" s="98"/>
      <c r="AC30" s="98"/>
      <c r="AD30" s="99" t="str">
        <f t="shared" si="4"/>
        <v/>
      </c>
      <c r="AE30" s="98"/>
      <c r="AF30" s="98"/>
      <c r="AG30" s="98"/>
      <c r="AH30" s="167" t="str">
        <f>IFERROR(IF(AND(W29="Probabilidad",W30="Probabilidad"),(AJ29-(+AJ29*AD30)),IF(W30="Probabilidad",(O29-(+O29*AD30)),IF(W30="Impacto",AJ29,""))),"")</f>
        <v/>
      </c>
      <c r="AI30" s="135" t="str">
        <f t="shared" si="5"/>
        <v/>
      </c>
      <c r="AJ30" s="99" t="str">
        <f t="shared" si="6"/>
        <v/>
      </c>
      <c r="AK30" s="135" t="str">
        <f t="shared" si="7"/>
        <v/>
      </c>
      <c r="AL30" s="99" t="str">
        <f>IFERROR(IF(AND(W29="Impacto",W30="Impacto"),(AL23-(+AL23*AD30)),IF(W30="Impacto",($S$29-(+$S$29*AD30)),IF(W30="Probabilidad",AL23,""))),"")</f>
        <v/>
      </c>
      <c r="AM30" s="100" t="str">
        <f t="shared" si="8"/>
        <v/>
      </c>
      <c r="AN30" s="407"/>
      <c r="AO30" s="136"/>
      <c r="AP30" s="137"/>
      <c r="AQ30" s="101"/>
      <c r="AR30" s="101"/>
      <c r="AS30" s="136"/>
      <c r="AT30" s="101"/>
      <c r="AU30" s="136"/>
      <c r="AV30" s="101"/>
      <c r="AW30" s="136"/>
      <c r="AX30" s="101"/>
      <c r="AY30" s="136"/>
      <c r="AZ30" s="137"/>
      <c r="BA30" s="136"/>
      <c r="BB30" s="136"/>
      <c r="BC30" s="137"/>
      <c r="BD30" s="101"/>
      <c r="BE30" s="101"/>
      <c r="BF30" s="136"/>
      <c r="BG30" s="136"/>
      <c r="BH30" s="137"/>
      <c r="BI30" s="101"/>
      <c r="BJ30" s="101"/>
      <c r="BK30" s="136"/>
      <c r="BL30" s="136"/>
      <c r="BM30" s="137"/>
      <c r="BN30" s="101"/>
      <c r="BO30" s="101"/>
      <c r="BP30" s="136"/>
      <c r="BQ30" s="136"/>
      <c r="BR30" s="137"/>
      <c r="BS30" s="101"/>
      <c r="BT30" s="101"/>
      <c r="BU30" s="101"/>
      <c r="BV30" s="136"/>
      <c r="BW30" s="136"/>
      <c r="BX30" s="136"/>
      <c r="BY30" s="101"/>
      <c r="BZ30" s="136"/>
      <c r="CA30" s="136"/>
      <c r="CB30" s="101"/>
      <c r="CC30" s="136"/>
      <c r="CD30" s="137"/>
      <c r="CE30" s="136"/>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row>
    <row r="31" spans="1:109" ht="15.75" customHeight="1" x14ac:dyDescent="0.3">
      <c r="A31" s="344"/>
      <c r="B31" s="325"/>
      <c r="C31" s="325"/>
      <c r="D31" s="325"/>
      <c r="E31" s="365"/>
      <c r="F31" s="325"/>
      <c r="G31" s="325"/>
      <c r="H31" s="325"/>
      <c r="I31" s="136"/>
      <c r="J31" s="136"/>
      <c r="K31" s="325"/>
      <c r="L31" s="365"/>
      <c r="M31" s="344"/>
      <c r="N31" s="343"/>
      <c r="O31" s="346"/>
      <c r="P31" s="405"/>
      <c r="Q31" s="346">
        <f t="shared" si="12"/>
        <v>0</v>
      </c>
      <c r="R31" s="343"/>
      <c r="S31" s="346"/>
      <c r="T31" s="345"/>
      <c r="U31" s="137">
        <v>3</v>
      </c>
      <c r="V31" s="102"/>
      <c r="W31" s="138" t="str">
        <f t="shared" si="0"/>
        <v/>
      </c>
      <c r="X31" s="150"/>
      <c r="Y31" s="150"/>
      <c r="Z31" s="150"/>
      <c r="AA31" s="150"/>
      <c r="AB31" s="98"/>
      <c r="AC31" s="98"/>
      <c r="AD31" s="99" t="str">
        <f t="shared" si="4"/>
        <v/>
      </c>
      <c r="AE31" s="98"/>
      <c r="AF31" s="98"/>
      <c r="AG31" s="98"/>
      <c r="AH31" s="167" t="str">
        <f>IFERROR(IF(AND(W30="Probabilidad",W31="Probabilidad"),(AJ30-(+AJ30*AD31)),IF(AND(W30="Impacto",W31="Probabilidad"),(AJ29-(+AJ29*AD31)),IF(W31="Impacto",AJ30,""))),"")</f>
        <v/>
      </c>
      <c r="AI31" s="135" t="str">
        <f t="shared" si="5"/>
        <v/>
      </c>
      <c r="AJ31" s="99" t="str">
        <f t="shared" si="6"/>
        <v/>
      </c>
      <c r="AK31" s="135" t="str">
        <f t="shared" si="7"/>
        <v/>
      </c>
      <c r="AL31" s="99" t="str">
        <f>IFERROR(IF(AND(W30="Impacto",W31="Impacto"),(AL30-(+AL30*AD31)),IF(AND(W30="Probabilidad",W31="Impacto"),(AL29-(+AL29*AD31)),IF(W31="Probabilidad",AL30,""))),"")</f>
        <v/>
      </c>
      <c r="AM31" s="100" t="str">
        <f t="shared" si="8"/>
        <v/>
      </c>
      <c r="AN31" s="407"/>
      <c r="AO31" s="136"/>
      <c r="AP31" s="137"/>
      <c r="AQ31" s="101"/>
      <c r="AR31" s="101"/>
      <c r="AS31" s="136"/>
      <c r="AT31" s="101"/>
      <c r="AU31" s="136"/>
      <c r="AV31" s="101"/>
      <c r="AW31" s="136"/>
      <c r="AX31" s="101"/>
      <c r="AY31" s="136"/>
      <c r="AZ31" s="137"/>
      <c r="BA31" s="136"/>
      <c r="BB31" s="136"/>
      <c r="BC31" s="137"/>
      <c r="BD31" s="101"/>
      <c r="BE31" s="101"/>
      <c r="BF31" s="136"/>
      <c r="BG31" s="136"/>
      <c r="BH31" s="137"/>
      <c r="BI31" s="101"/>
      <c r="BJ31" s="101"/>
      <c r="BK31" s="136"/>
      <c r="BL31" s="136"/>
      <c r="BM31" s="137"/>
      <c r="BN31" s="101"/>
      <c r="BO31" s="101"/>
      <c r="BP31" s="136"/>
      <c r="BQ31" s="136"/>
      <c r="BR31" s="137"/>
      <c r="BS31" s="101"/>
      <c r="BT31" s="101"/>
      <c r="BU31" s="101"/>
      <c r="BV31" s="136"/>
      <c r="BW31" s="136"/>
      <c r="BX31" s="136"/>
      <c r="BY31" s="101"/>
      <c r="BZ31" s="136"/>
      <c r="CA31" s="136"/>
      <c r="CB31" s="101"/>
      <c r="CC31" s="136"/>
      <c r="CD31" s="137"/>
      <c r="CE31" s="136"/>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c r="DE31" s="144"/>
    </row>
    <row r="32" spans="1:109" ht="15.75" customHeight="1" x14ac:dyDescent="0.3">
      <c r="A32" s="344"/>
      <c r="B32" s="325"/>
      <c r="C32" s="325"/>
      <c r="D32" s="325"/>
      <c r="E32" s="365"/>
      <c r="F32" s="325"/>
      <c r="G32" s="325"/>
      <c r="H32" s="325"/>
      <c r="I32" s="136"/>
      <c r="J32" s="136"/>
      <c r="K32" s="325"/>
      <c r="L32" s="365"/>
      <c r="M32" s="344"/>
      <c r="N32" s="343"/>
      <c r="O32" s="346"/>
      <c r="P32" s="405"/>
      <c r="Q32" s="346">
        <f t="shared" si="12"/>
        <v>0</v>
      </c>
      <c r="R32" s="343"/>
      <c r="S32" s="346"/>
      <c r="T32" s="345"/>
      <c r="U32" s="137">
        <v>4</v>
      </c>
      <c r="V32" s="97"/>
      <c r="W32" s="138" t="str">
        <f t="shared" si="0"/>
        <v/>
      </c>
      <c r="X32" s="150"/>
      <c r="Y32" s="150"/>
      <c r="Z32" s="150"/>
      <c r="AA32" s="150"/>
      <c r="AB32" s="98"/>
      <c r="AC32" s="98"/>
      <c r="AD32" s="99" t="str">
        <f t="shared" si="4"/>
        <v/>
      </c>
      <c r="AE32" s="98"/>
      <c r="AF32" s="98"/>
      <c r="AG32" s="98"/>
      <c r="AH32" s="167" t="str">
        <f>IFERROR(IF(AND(W31="Probabilidad",W32="Probabilidad"),(AJ31-(+AJ31*AD32)),IF(AND(W31="Impacto",W32="Probabilidad"),(AJ30-(+AJ30*AD32)),IF(W32="Impacto",AJ31,""))),"")</f>
        <v/>
      </c>
      <c r="AI32" s="135" t="str">
        <f t="shared" si="5"/>
        <v/>
      </c>
      <c r="AJ32" s="99" t="str">
        <f t="shared" si="6"/>
        <v/>
      </c>
      <c r="AK32" s="135" t="str">
        <f t="shared" si="7"/>
        <v/>
      </c>
      <c r="AL32" s="99" t="str">
        <f>IFERROR(IF(AND(W31="Impacto",W32="Impacto"),(AL31-(+AL31*AD32)),IF(AND(W31="Probabilidad",W32="Impacto"),(AL30-(+AL30*AD32)),IF(W32="Probabilidad",AL31,""))),"")</f>
        <v/>
      </c>
      <c r="AM32" s="100" t="str">
        <f t="shared" si="8"/>
        <v/>
      </c>
      <c r="AN32" s="407"/>
      <c r="AO32" s="136"/>
      <c r="AP32" s="137"/>
      <c r="AQ32" s="101"/>
      <c r="AR32" s="101"/>
      <c r="AS32" s="136"/>
      <c r="AT32" s="101"/>
      <c r="AU32" s="136"/>
      <c r="AV32" s="101"/>
      <c r="AW32" s="136"/>
      <c r="AX32" s="101"/>
      <c r="AY32" s="136"/>
      <c r="AZ32" s="137"/>
      <c r="BA32" s="136"/>
      <c r="BB32" s="136"/>
      <c r="BC32" s="137"/>
      <c r="BD32" s="101"/>
      <c r="BE32" s="101"/>
      <c r="BF32" s="136"/>
      <c r="BG32" s="136"/>
      <c r="BH32" s="137"/>
      <c r="BI32" s="101"/>
      <c r="BJ32" s="101"/>
      <c r="BK32" s="136"/>
      <c r="BL32" s="136"/>
      <c r="BM32" s="137"/>
      <c r="BN32" s="101"/>
      <c r="BO32" s="101"/>
      <c r="BP32" s="136"/>
      <c r="BQ32" s="136"/>
      <c r="BR32" s="137"/>
      <c r="BS32" s="101"/>
      <c r="BT32" s="101"/>
      <c r="BU32" s="101"/>
      <c r="BV32" s="136"/>
      <c r="BW32" s="136"/>
      <c r="BX32" s="136"/>
      <c r="BY32" s="101"/>
      <c r="BZ32" s="136"/>
      <c r="CA32" s="136"/>
      <c r="CB32" s="101"/>
      <c r="CC32" s="136"/>
      <c r="CD32" s="137"/>
      <c r="CE32" s="136"/>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c r="DE32" s="144"/>
    </row>
    <row r="33" spans="1:109" ht="15.75" customHeight="1" x14ac:dyDescent="0.3">
      <c r="A33" s="344"/>
      <c r="B33" s="325"/>
      <c r="C33" s="325"/>
      <c r="D33" s="325"/>
      <c r="E33" s="365"/>
      <c r="F33" s="325"/>
      <c r="G33" s="325"/>
      <c r="H33" s="325"/>
      <c r="I33" s="136"/>
      <c r="J33" s="136"/>
      <c r="K33" s="325"/>
      <c r="L33" s="365"/>
      <c r="M33" s="344"/>
      <c r="N33" s="343"/>
      <c r="O33" s="346"/>
      <c r="P33" s="405"/>
      <c r="Q33" s="346">
        <f t="shared" si="12"/>
        <v>0</v>
      </c>
      <c r="R33" s="343"/>
      <c r="S33" s="346"/>
      <c r="T33" s="345"/>
      <c r="U33" s="137">
        <v>5</v>
      </c>
      <c r="V33" s="97"/>
      <c r="W33" s="138" t="str">
        <f t="shared" si="0"/>
        <v/>
      </c>
      <c r="X33" s="150"/>
      <c r="Y33" s="150"/>
      <c r="Z33" s="150"/>
      <c r="AA33" s="150"/>
      <c r="AB33" s="98"/>
      <c r="AC33" s="98"/>
      <c r="AD33" s="99" t="str">
        <f t="shared" si="4"/>
        <v/>
      </c>
      <c r="AE33" s="98"/>
      <c r="AF33" s="98"/>
      <c r="AG33" s="98"/>
      <c r="AH33" s="167" t="str">
        <f>IFERROR(IF(AND(W32="Probabilidad",W33="Probabilidad"),(AJ32-(+AJ32*AD33)),IF(AND(W32="Impacto",W33="Probabilidad"),(AJ31-(+AJ31*AD33)),IF(W33="Impacto",AJ32,""))),"")</f>
        <v/>
      </c>
      <c r="AI33" s="135" t="str">
        <f t="shared" si="5"/>
        <v/>
      </c>
      <c r="AJ33" s="99" t="str">
        <f t="shared" si="6"/>
        <v/>
      </c>
      <c r="AK33" s="135" t="str">
        <f t="shared" si="7"/>
        <v/>
      </c>
      <c r="AL33" s="99" t="str">
        <f>IFERROR(IF(AND(W32="Impacto",W33="Impacto"),(AL32-(+AL32*AD33)),IF(AND(W32="Probabilidad",W33="Impacto"),(AL31-(+AL31*AD33)),IF(W33="Probabilidad",AL32,""))),"")</f>
        <v/>
      </c>
      <c r="AM33" s="100" t="str">
        <f t="shared" si="8"/>
        <v/>
      </c>
      <c r="AN33" s="407"/>
      <c r="AO33" s="136"/>
      <c r="AP33" s="137"/>
      <c r="AQ33" s="101"/>
      <c r="AR33" s="101"/>
      <c r="AS33" s="136"/>
      <c r="AT33" s="101"/>
      <c r="AU33" s="136"/>
      <c r="AV33" s="101"/>
      <c r="AW33" s="136"/>
      <c r="AX33" s="101"/>
      <c r="AY33" s="136"/>
      <c r="AZ33" s="137"/>
      <c r="BA33" s="136"/>
      <c r="BB33" s="136"/>
      <c r="BC33" s="137"/>
      <c r="BD33" s="101"/>
      <c r="BE33" s="101"/>
      <c r="BF33" s="136"/>
      <c r="BG33" s="136"/>
      <c r="BH33" s="137"/>
      <c r="BI33" s="101"/>
      <c r="BJ33" s="101"/>
      <c r="BK33" s="136"/>
      <c r="BL33" s="136"/>
      <c r="BM33" s="137"/>
      <c r="BN33" s="101"/>
      <c r="BO33" s="101"/>
      <c r="BP33" s="136"/>
      <c r="BQ33" s="136"/>
      <c r="BR33" s="137"/>
      <c r="BS33" s="101"/>
      <c r="BT33" s="101"/>
      <c r="BU33" s="101"/>
      <c r="BV33" s="136"/>
      <c r="BW33" s="136"/>
      <c r="BX33" s="136"/>
      <c r="BY33" s="101"/>
      <c r="BZ33" s="136"/>
      <c r="CA33" s="136"/>
      <c r="CB33" s="101"/>
      <c r="CC33" s="136"/>
      <c r="CD33" s="137"/>
      <c r="CE33" s="136"/>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row>
    <row r="34" spans="1:109" ht="15.75" customHeight="1" x14ac:dyDescent="0.3">
      <c r="A34" s="344"/>
      <c r="B34" s="325"/>
      <c r="C34" s="325"/>
      <c r="D34" s="325"/>
      <c r="E34" s="365"/>
      <c r="F34" s="325"/>
      <c r="G34" s="325"/>
      <c r="H34" s="325"/>
      <c r="I34" s="136"/>
      <c r="J34" s="136"/>
      <c r="K34" s="325"/>
      <c r="L34" s="365"/>
      <c r="M34" s="344"/>
      <c r="N34" s="343"/>
      <c r="O34" s="346"/>
      <c r="P34" s="405"/>
      <c r="Q34" s="346">
        <f t="shared" si="12"/>
        <v>0</v>
      </c>
      <c r="R34" s="343"/>
      <c r="S34" s="346"/>
      <c r="T34" s="345"/>
      <c r="U34" s="137">
        <v>6</v>
      </c>
      <c r="V34" s="97"/>
      <c r="W34" s="138" t="str">
        <f t="shared" si="0"/>
        <v/>
      </c>
      <c r="X34" s="150"/>
      <c r="Y34" s="150"/>
      <c r="Z34" s="150"/>
      <c r="AA34" s="150"/>
      <c r="AB34" s="98"/>
      <c r="AC34" s="98"/>
      <c r="AD34" s="99" t="str">
        <f t="shared" si="4"/>
        <v/>
      </c>
      <c r="AE34" s="98"/>
      <c r="AF34" s="98"/>
      <c r="AG34" s="98"/>
      <c r="AH34" s="167" t="str">
        <f>IFERROR(IF(AND(W33="Probabilidad",W34="Probabilidad"),(AJ33-(+AJ33*AD34)),IF(AND(W33="Impacto",W34="Probabilidad"),(AJ32-(+AJ32*AD34)),IF(W34="Impacto",AJ33,""))),"")</f>
        <v/>
      </c>
      <c r="AI34" s="135" t="str">
        <f t="shared" si="5"/>
        <v/>
      </c>
      <c r="AJ34" s="99" t="str">
        <f t="shared" si="6"/>
        <v/>
      </c>
      <c r="AK34" s="135" t="str">
        <f t="shared" si="7"/>
        <v/>
      </c>
      <c r="AL34" s="99" t="str">
        <f>IFERROR(IF(AND(W33="Impacto",W34="Impacto"),(AL33-(+AL33*AD34)),IF(AND(W33="Probabilidad",W34="Impacto"),(AL32-(+AL32*AD34)),IF(W34="Probabilidad",AL33,""))),"")</f>
        <v/>
      </c>
      <c r="AM34" s="100" t="str">
        <f t="shared" si="8"/>
        <v/>
      </c>
      <c r="AN34" s="408"/>
      <c r="AO34" s="136"/>
      <c r="AP34" s="137"/>
      <c r="AQ34" s="101"/>
      <c r="AR34" s="101"/>
      <c r="AS34" s="136"/>
      <c r="AT34" s="101"/>
      <c r="AU34" s="136"/>
      <c r="AV34" s="101"/>
      <c r="AW34" s="136"/>
      <c r="AX34" s="101"/>
      <c r="AY34" s="136"/>
      <c r="AZ34" s="137"/>
      <c r="BA34" s="136"/>
      <c r="BB34" s="136"/>
      <c r="BC34" s="137"/>
      <c r="BD34" s="101"/>
      <c r="BE34" s="101"/>
      <c r="BF34" s="136"/>
      <c r="BG34" s="136"/>
      <c r="BH34" s="137"/>
      <c r="BI34" s="101"/>
      <c r="BJ34" s="101"/>
      <c r="BK34" s="136"/>
      <c r="BL34" s="136"/>
      <c r="BM34" s="137"/>
      <c r="BN34" s="101"/>
      <c r="BO34" s="101"/>
      <c r="BP34" s="136"/>
      <c r="BQ34" s="136"/>
      <c r="BR34" s="137"/>
      <c r="BS34" s="101"/>
      <c r="BT34" s="101"/>
      <c r="BU34" s="101"/>
      <c r="BV34" s="136"/>
      <c r="BW34" s="136"/>
      <c r="BX34" s="136"/>
      <c r="BY34" s="101"/>
      <c r="BZ34" s="136"/>
      <c r="CA34" s="136"/>
      <c r="CB34" s="101"/>
      <c r="CC34" s="136"/>
      <c r="CD34" s="137"/>
      <c r="CE34" s="136"/>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row>
    <row r="35" spans="1:109" ht="15.75" customHeight="1" x14ac:dyDescent="0.3">
      <c r="A35" s="344">
        <v>6</v>
      </c>
      <c r="B35" s="325"/>
      <c r="C35" s="325"/>
      <c r="D35" s="325"/>
      <c r="E35" s="365"/>
      <c r="F35" s="325"/>
      <c r="G35" s="325"/>
      <c r="H35" s="325"/>
      <c r="I35" s="136"/>
      <c r="J35" s="136"/>
      <c r="K35" s="325"/>
      <c r="L35" s="365"/>
      <c r="M35" s="344"/>
      <c r="N35" s="343" t="str">
        <f>IF(M35&lt;=0,"",IF(M35&lt;=2,"Muy Baja",IF(M35&lt;=24,"Baja",IF(M35&lt;=500,"Media",IF(M35&lt;=5000,"Alta","Muy Alta")))))</f>
        <v/>
      </c>
      <c r="O35" s="346" t="str">
        <f>IF(N35="","",IF(N35="Muy Baja",0.2,IF(N35="Baja",0.4,IF(N35="Media",0.6,IF(N35="Alta",0.8,IF(N35="Muy Alta",1,))))))</f>
        <v/>
      </c>
      <c r="P35" s="405"/>
      <c r="Q35" s="346">
        <f ca="1">IF(NOT(ISERROR(MATCH(P35,'Tabla Impacto'!$B$221:$B$223,0))),'Tabla Impacto'!$F$223&amp;"Por favor no seleccionar los criterios de impacto(Afectación Económica o presupuestal y Pérdida Reputacional)",P35)</f>
        <v>0</v>
      </c>
      <c r="R35" s="343" t="str">
        <f ca="1">IF(OR(Q35='Tabla Impacto'!$C$11,Q35='Tabla Impacto'!$D$11),"Leve",IF(OR(Q35='Tabla Impacto'!$C$12,Q35='Tabla Impacto'!$D$12),"Menor",IF(OR(Q35='Tabla Impacto'!$C$13,Q35='Tabla Impacto'!$D$13),"Moderado",IF(OR(Q35='Tabla Impacto'!$C$14,Q35='Tabla Impacto'!$D$14),"Mayor",IF(OR(Q35='Tabla Impacto'!$C$15,Q35='Tabla Impacto'!$D$15),"Catastrófico","")))))</f>
        <v/>
      </c>
      <c r="S35" s="346" t="str">
        <f ca="1">IF(R35="","",IF(R35="Leve",0.2,IF(R35="Menor",0.4,IF(R35="Moderado",0.6,IF(R35="Mayor",0.8,IF(R35="Catastrófico",1,))))))</f>
        <v/>
      </c>
      <c r="T35" s="345" t="str">
        <f ca="1">IF(OR(AND(N35="Muy Baja",R35="Leve"),AND(N35="Muy Baja",R35="Menor"),AND(N35="Baja",R35="Leve")),"Bajo",IF(OR(AND(N35="Muy baja",R35="Moderado"),AND(N35="Baja",R35="Menor"),AND(N35="Baja",R35="Moderado"),AND(N35="Media",R35="Leve"),AND(N35="Media",R35="Menor"),AND(N35="Media",R35="Moderado"),AND(N35="Alta",R35="Leve"),AND(N35="Alta",R35="Menor")),"Moderado",IF(OR(AND(N35="Muy Baja",R35="Mayor"),AND(N35="Baja",R35="Mayor"),AND(N35="Media",R35="Mayor"),AND(N35="Alta",R35="Moderado"),AND(N35="Alta",R35="Mayor"),AND(N35="Muy Alta",R35="Leve"),AND(N35="Muy Alta",R35="Menor"),AND(N35="Muy Alta",R35="Moderado"),AND(N35="Muy Alta",R35="Mayor")),"Alto",IF(OR(AND(N35="Muy Baja",R35="Catastrófico"),AND(N35="Baja",R35="Catastrófico"),AND(N35="Media",R35="Catastrófico"),AND(N35="Alta",R35="Catastrófico"),AND(N35="Muy Alta",R35="Catastrófico")),"Extremo",""))))</f>
        <v/>
      </c>
      <c r="U35" s="137">
        <v>1</v>
      </c>
      <c r="V35" s="97"/>
      <c r="W35" s="138" t="str">
        <f t="shared" si="0"/>
        <v/>
      </c>
      <c r="X35" s="150"/>
      <c r="Y35" s="150"/>
      <c r="Z35" s="150"/>
      <c r="AA35" s="150"/>
      <c r="AB35" s="98"/>
      <c r="AC35" s="98"/>
      <c r="AD35" s="99" t="str">
        <f t="shared" si="4"/>
        <v/>
      </c>
      <c r="AE35" s="98"/>
      <c r="AF35" s="98"/>
      <c r="AG35" s="98"/>
      <c r="AH35" s="167" t="str">
        <f>IFERROR(IF(W35="Probabilidad",(O35-(+O35*AD35)),IF(W35="Impacto",O35,"")),"")</f>
        <v/>
      </c>
      <c r="AI35" s="135" t="str">
        <f>IFERROR(IF(AH35="","",IF(AH35&lt;=0.2,"Muy Baja",IF(AH35&lt;=0.4,"Baja",IF(AH35&lt;=0.6,"Media",IF(AH35&lt;=0.8,"Alta","Muy Alta"))))),"")</f>
        <v/>
      </c>
      <c r="AJ35" s="99" t="str">
        <f t="shared" si="6"/>
        <v/>
      </c>
      <c r="AK35" s="135" t="str">
        <f>IFERROR(IF(AL35="","",IF(AL35&lt;=0.2,"Leve",IF(AL35&lt;=0.4,"Menor",IF(AL35&lt;=0.6,"Moderado",IF(AL35&lt;=0.8,"Mayor","Catastrófico"))))),"")</f>
        <v/>
      </c>
      <c r="AL35" s="99" t="str">
        <f>IFERROR(IF(W35="Impacto",(S35-(+S35*AD35)),IF(W35="Probabilidad",S35,"")),"")</f>
        <v/>
      </c>
      <c r="AM35" s="100" t="str">
        <f t="shared" si="8"/>
        <v/>
      </c>
      <c r="AN35" s="406"/>
      <c r="AO35" s="136"/>
      <c r="AP35" s="137"/>
      <c r="AQ35" s="101"/>
      <c r="AR35" s="101"/>
      <c r="AS35" s="136"/>
      <c r="AT35" s="101"/>
      <c r="AU35" s="136"/>
      <c r="AV35" s="101"/>
      <c r="AW35" s="136"/>
      <c r="AX35" s="101"/>
      <c r="AY35" s="136"/>
      <c r="AZ35" s="137"/>
      <c r="BA35" s="136"/>
      <c r="BB35" s="136"/>
      <c r="BC35" s="137"/>
      <c r="BD35" s="101"/>
      <c r="BE35" s="101"/>
      <c r="BF35" s="136"/>
      <c r="BG35" s="136"/>
      <c r="BH35" s="137"/>
      <c r="BI35" s="101"/>
      <c r="BJ35" s="101"/>
      <c r="BK35" s="136"/>
      <c r="BL35" s="136"/>
      <c r="BM35" s="137"/>
      <c r="BN35" s="101"/>
      <c r="BO35" s="101"/>
      <c r="BP35" s="136"/>
      <c r="BQ35" s="136"/>
      <c r="BR35" s="137"/>
      <c r="BS35" s="101"/>
      <c r="BT35" s="101"/>
      <c r="BU35" s="101"/>
      <c r="BV35" s="136"/>
      <c r="BW35" s="136"/>
      <c r="BX35" s="136"/>
      <c r="BY35" s="101"/>
      <c r="BZ35" s="136"/>
      <c r="CA35" s="136"/>
      <c r="CB35" s="101"/>
      <c r="CC35" s="136"/>
      <c r="CD35" s="137"/>
      <c r="CE35" s="136"/>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c r="DE35" s="144"/>
    </row>
    <row r="36" spans="1:109" ht="15.75" customHeight="1" x14ac:dyDescent="0.3">
      <c r="A36" s="344"/>
      <c r="B36" s="325"/>
      <c r="C36" s="325"/>
      <c r="D36" s="325"/>
      <c r="E36" s="365"/>
      <c r="F36" s="325"/>
      <c r="G36" s="325"/>
      <c r="H36" s="325"/>
      <c r="I36" s="136"/>
      <c r="J36" s="136"/>
      <c r="K36" s="325"/>
      <c r="L36" s="365"/>
      <c r="M36" s="344"/>
      <c r="N36" s="343"/>
      <c r="O36" s="346"/>
      <c r="P36" s="405"/>
      <c r="Q36" s="346">
        <f t="shared" ref="Q36:Q40" si="13">IF(NOT(ISERROR(MATCH(P36,_xlfn.ANCHORARRAY(E47),0))),O49&amp;"Por favor no seleccionar los criterios de impacto",P36)</f>
        <v>0</v>
      </c>
      <c r="R36" s="343"/>
      <c r="S36" s="346"/>
      <c r="T36" s="345"/>
      <c r="U36" s="137">
        <v>2</v>
      </c>
      <c r="V36" s="97"/>
      <c r="W36" s="138" t="str">
        <f t="shared" si="0"/>
        <v/>
      </c>
      <c r="X36" s="150"/>
      <c r="Y36" s="150"/>
      <c r="Z36" s="150"/>
      <c r="AA36" s="150"/>
      <c r="AB36" s="98"/>
      <c r="AC36" s="98"/>
      <c r="AD36" s="99" t="str">
        <f t="shared" si="4"/>
        <v/>
      </c>
      <c r="AE36" s="98"/>
      <c r="AF36" s="98"/>
      <c r="AG36" s="98"/>
      <c r="AH36" s="167" t="str">
        <f>IFERROR(IF(AND(W35="Probabilidad",W36="Probabilidad"),(AJ35-(+AJ35*AD36)),IF(W36="Probabilidad",(O35-(+O35*AD36)),IF(W36="Impacto",AJ35,""))),"")</f>
        <v/>
      </c>
      <c r="AI36" s="135" t="str">
        <f t="shared" si="5"/>
        <v/>
      </c>
      <c r="AJ36" s="99" t="str">
        <f t="shared" si="6"/>
        <v/>
      </c>
      <c r="AK36" s="135" t="str">
        <f t="shared" si="7"/>
        <v/>
      </c>
      <c r="AL36" s="99" t="str">
        <f>IFERROR(IF(AND(W35="Impacto",W36="Impacto"),(AL29-(+AL29*AD36)),IF(W36="Impacto",($S$35-(+$S$35*AD36)),IF(W36="Probabilidad",AL29,""))),"")</f>
        <v/>
      </c>
      <c r="AM36" s="100" t="str">
        <f t="shared" si="8"/>
        <v/>
      </c>
      <c r="AN36" s="407"/>
      <c r="AO36" s="136"/>
      <c r="AP36" s="137"/>
      <c r="AQ36" s="101"/>
      <c r="AR36" s="101"/>
      <c r="AS36" s="136"/>
      <c r="AT36" s="101"/>
      <c r="AU36" s="136"/>
      <c r="AV36" s="101"/>
      <c r="AW36" s="136"/>
      <c r="AX36" s="101"/>
      <c r="AY36" s="136"/>
      <c r="AZ36" s="137"/>
      <c r="BA36" s="136"/>
      <c r="BB36" s="136"/>
      <c r="BC36" s="137"/>
      <c r="BD36" s="101"/>
      <c r="BE36" s="101"/>
      <c r="BF36" s="136"/>
      <c r="BG36" s="136"/>
      <c r="BH36" s="137"/>
      <c r="BI36" s="101"/>
      <c r="BJ36" s="101"/>
      <c r="BK36" s="136"/>
      <c r="BL36" s="136"/>
      <c r="BM36" s="137"/>
      <c r="BN36" s="101"/>
      <c r="BO36" s="101"/>
      <c r="BP36" s="136"/>
      <c r="BQ36" s="136"/>
      <c r="BR36" s="137"/>
      <c r="BS36" s="101"/>
      <c r="BT36" s="101"/>
      <c r="BU36" s="101"/>
      <c r="BV36" s="136"/>
      <c r="BW36" s="136"/>
      <c r="BX36" s="136"/>
      <c r="BY36" s="101"/>
      <c r="BZ36" s="136"/>
      <c r="CA36" s="136"/>
      <c r="CB36" s="101"/>
      <c r="CC36" s="136"/>
      <c r="CD36" s="137"/>
      <c r="CE36" s="136"/>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4"/>
    </row>
    <row r="37" spans="1:109" ht="15.75" customHeight="1" x14ac:dyDescent="0.3">
      <c r="A37" s="344"/>
      <c r="B37" s="325"/>
      <c r="C37" s="325"/>
      <c r="D37" s="325"/>
      <c r="E37" s="365"/>
      <c r="F37" s="325"/>
      <c r="G37" s="325"/>
      <c r="H37" s="325"/>
      <c r="I37" s="136"/>
      <c r="J37" s="136"/>
      <c r="K37" s="325"/>
      <c r="L37" s="365"/>
      <c r="M37" s="344"/>
      <c r="N37" s="343"/>
      <c r="O37" s="346"/>
      <c r="P37" s="405"/>
      <c r="Q37" s="346">
        <f t="shared" si="13"/>
        <v>0</v>
      </c>
      <c r="R37" s="343"/>
      <c r="S37" s="346"/>
      <c r="T37" s="345"/>
      <c r="U37" s="137">
        <v>3</v>
      </c>
      <c r="V37" s="102"/>
      <c r="W37" s="138" t="str">
        <f t="shared" ref="W37:W64" si="14">IF(OR(AB37="Preventivo",AB37="Detectivo"),"Probabilidad",IF(AB37="Correctivo","Impacto",""))</f>
        <v/>
      </c>
      <c r="X37" s="150"/>
      <c r="Y37" s="150"/>
      <c r="Z37" s="150"/>
      <c r="AA37" s="150"/>
      <c r="AB37" s="98"/>
      <c r="AC37" s="98"/>
      <c r="AD37" s="99" t="str">
        <f t="shared" si="4"/>
        <v/>
      </c>
      <c r="AE37" s="98"/>
      <c r="AF37" s="98"/>
      <c r="AG37" s="98"/>
      <c r="AH37" s="167" t="str">
        <f>IFERROR(IF(AND(W36="Probabilidad",W37="Probabilidad"),(AJ36-(+AJ36*AD37)),IF(AND(W36="Impacto",W37="Probabilidad"),(AJ35-(+AJ35*AD37)),IF(W37="Impacto",AJ36,""))),"")</f>
        <v/>
      </c>
      <c r="AI37" s="135" t="str">
        <f t="shared" si="5"/>
        <v/>
      </c>
      <c r="AJ37" s="99" t="str">
        <f t="shared" ref="AJ37:AJ64" si="15">+AH37</f>
        <v/>
      </c>
      <c r="AK37" s="135" t="str">
        <f t="shared" si="7"/>
        <v/>
      </c>
      <c r="AL37" s="99" t="str">
        <f>IFERROR(IF(AND(W36="Impacto",W37="Impacto"),(AL36-(+AL36*AD37)),IF(AND(W36="Probabilidad",W37="Impacto"),(AL35-(+AL35*AD37)),IF(W37="Probabilidad",AL36,""))),"")</f>
        <v/>
      </c>
      <c r="AM37" s="100" t="str">
        <f t="shared" ref="AM37:AM64" si="16">IFERROR(IF(OR(AND(AI37="Muy Baja",AK37="Leve"),AND(AI37="Muy Baja",AK37="Menor"),AND(AI37="Baja",AK37="Leve")),"Bajo",IF(OR(AND(AI37="Muy baja",AK37="Moderado"),AND(AI37="Baja",AK37="Menor"),AND(AI37="Baja",AK37="Moderado"),AND(AI37="Media",AK37="Leve"),AND(AI37="Media",AK37="Menor"),AND(AI37="Media",AK37="Moderado"),AND(AI37="Alta",AK37="Leve"),AND(AI37="Alta",AK37="Menor")),"Moderado",IF(OR(AND(AI37="Muy Baja",AK37="Mayor"),AND(AI37="Baja",AK37="Mayor"),AND(AI37="Media",AK37="Mayor"),AND(AI37="Alta",AK37="Moderado"),AND(AI37="Alta",AK37="Mayor"),AND(AI37="Muy Alta",AK37="Leve"),AND(AI37="Muy Alta",AK37="Menor"),AND(AI37="Muy Alta",AK37="Moderado"),AND(AI37="Muy Alta",AK37="Mayor")),"Alto",IF(OR(AND(AI37="Muy Baja",AK37="Catastrófico"),AND(AI37="Baja",AK37="Catastrófico"),AND(AI37="Media",AK37="Catastrófico"),AND(AI37="Alta",AK37="Catastrófico"),AND(AI37="Muy Alta",AK37="Catastrófico")),"Extremo","")))),"")</f>
        <v/>
      </c>
      <c r="AN37" s="407"/>
      <c r="AO37" s="136"/>
      <c r="AP37" s="137"/>
      <c r="AQ37" s="101"/>
      <c r="AR37" s="101"/>
      <c r="AS37" s="136"/>
      <c r="AT37" s="101"/>
      <c r="AU37" s="136"/>
      <c r="AV37" s="101"/>
      <c r="AW37" s="136"/>
      <c r="AX37" s="101"/>
      <c r="AY37" s="136"/>
      <c r="AZ37" s="137"/>
      <c r="BA37" s="136"/>
      <c r="BB37" s="136"/>
      <c r="BC37" s="137"/>
      <c r="BD37" s="101"/>
      <c r="BE37" s="101"/>
      <c r="BF37" s="136"/>
      <c r="BG37" s="136"/>
      <c r="BH37" s="137"/>
      <c r="BI37" s="101"/>
      <c r="BJ37" s="101"/>
      <c r="BK37" s="136"/>
      <c r="BL37" s="136"/>
      <c r="BM37" s="137"/>
      <c r="BN37" s="101"/>
      <c r="BO37" s="101"/>
      <c r="BP37" s="136"/>
      <c r="BQ37" s="136"/>
      <c r="BR37" s="137"/>
      <c r="BS37" s="101"/>
      <c r="BT37" s="101"/>
      <c r="BU37" s="101"/>
      <c r="BV37" s="136"/>
      <c r="BW37" s="136"/>
      <c r="BX37" s="136"/>
      <c r="BY37" s="101"/>
      <c r="BZ37" s="136"/>
      <c r="CA37" s="136"/>
      <c r="CB37" s="101"/>
      <c r="CC37" s="136"/>
      <c r="CD37" s="137"/>
      <c r="CE37" s="136"/>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row>
    <row r="38" spans="1:109" ht="15.75" customHeight="1" x14ac:dyDescent="0.3">
      <c r="A38" s="344"/>
      <c r="B38" s="325"/>
      <c r="C38" s="325"/>
      <c r="D38" s="325"/>
      <c r="E38" s="365"/>
      <c r="F38" s="325"/>
      <c r="G38" s="325"/>
      <c r="H38" s="325"/>
      <c r="I38" s="136"/>
      <c r="J38" s="136"/>
      <c r="K38" s="325"/>
      <c r="L38" s="365"/>
      <c r="M38" s="344"/>
      <c r="N38" s="343"/>
      <c r="O38" s="346"/>
      <c r="P38" s="405"/>
      <c r="Q38" s="346">
        <f t="shared" si="13"/>
        <v>0</v>
      </c>
      <c r="R38" s="343"/>
      <c r="S38" s="346"/>
      <c r="T38" s="345"/>
      <c r="U38" s="137">
        <v>4</v>
      </c>
      <c r="V38" s="97"/>
      <c r="W38" s="138" t="str">
        <f t="shared" si="14"/>
        <v/>
      </c>
      <c r="X38" s="150"/>
      <c r="Y38" s="150"/>
      <c r="Z38" s="150"/>
      <c r="AA38" s="150"/>
      <c r="AB38" s="98"/>
      <c r="AC38" s="98"/>
      <c r="AD38" s="99" t="str">
        <f t="shared" si="4"/>
        <v/>
      </c>
      <c r="AE38" s="98"/>
      <c r="AF38" s="98"/>
      <c r="AG38" s="98"/>
      <c r="AH38" s="167" t="str">
        <f>IFERROR(IF(AND(W37="Probabilidad",W38="Probabilidad"),(AJ37-(+AJ37*AD38)),IF(AND(W37="Impacto",W38="Probabilidad"),(AJ36-(+AJ36*AD38)),IF(W38="Impacto",AJ37,""))),"")</f>
        <v/>
      </c>
      <c r="AI38" s="135" t="str">
        <f t="shared" si="5"/>
        <v/>
      </c>
      <c r="AJ38" s="99" t="str">
        <f t="shared" si="15"/>
        <v/>
      </c>
      <c r="AK38" s="135" t="str">
        <f t="shared" si="7"/>
        <v/>
      </c>
      <c r="AL38" s="99" t="str">
        <f>IFERROR(IF(AND(W37="Impacto",W38="Impacto"),(AL37-(+AL37*AD38)),IF(AND(W37="Probabilidad",W38="Impacto"),(AL36-(+AL36*AD38)),IF(W38="Probabilidad",AL37,""))),"")</f>
        <v/>
      </c>
      <c r="AM38" s="100" t="str">
        <f t="shared" si="16"/>
        <v/>
      </c>
      <c r="AN38" s="407"/>
      <c r="AO38" s="136"/>
      <c r="AP38" s="137"/>
      <c r="AQ38" s="101"/>
      <c r="AR38" s="101"/>
      <c r="AS38" s="136"/>
      <c r="AT38" s="101"/>
      <c r="AU38" s="136"/>
      <c r="AV38" s="101"/>
      <c r="AW38" s="136"/>
      <c r="AX38" s="101"/>
      <c r="AY38" s="136"/>
      <c r="AZ38" s="137"/>
      <c r="BA38" s="136"/>
      <c r="BB38" s="136"/>
      <c r="BC38" s="137"/>
      <c r="BD38" s="101"/>
      <c r="BE38" s="101"/>
      <c r="BF38" s="136"/>
      <c r="BG38" s="136"/>
      <c r="BH38" s="137"/>
      <c r="BI38" s="101"/>
      <c r="BJ38" s="101"/>
      <c r="BK38" s="136"/>
      <c r="BL38" s="136"/>
      <c r="BM38" s="137"/>
      <c r="BN38" s="101"/>
      <c r="BO38" s="101"/>
      <c r="BP38" s="136"/>
      <c r="BQ38" s="136"/>
      <c r="BR38" s="137"/>
      <c r="BS38" s="101"/>
      <c r="BT38" s="101"/>
      <c r="BU38" s="101"/>
      <c r="BV38" s="136"/>
      <c r="BW38" s="136"/>
      <c r="BX38" s="136"/>
      <c r="BY38" s="101"/>
      <c r="BZ38" s="136"/>
      <c r="CA38" s="136"/>
      <c r="CB38" s="101"/>
      <c r="CC38" s="136"/>
      <c r="CD38" s="137"/>
      <c r="CE38" s="136"/>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c r="DE38" s="144"/>
    </row>
    <row r="39" spans="1:109" ht="15.75" customHeight="1" x14ac:dyDescent="0.3">
      <c r="A39" s="344"/>
      <c r="B39" s="325"/>
      <c r="C39" s="325"/>
      <c r="D39" s="325"/>
      <c r="E39" s="365"/>
      <c r="F39" s="325"/>
      <c r="G39" s="325"/>
      <c r="H39" s="325"/>
      <c r="I39" s="136"/>
      <c r="J39" s="136"/>
      <c r="K39" s="325"/>
      <c r="L39" s="365"/>
      <c r="M39" s="344"/>
      <c r="N39" s="343"/>
      <c r="O39" s="346"/>
      <c r="P39" s="405"/>
      <c r="Q39" s="346">
        <f t="shared" si="13"/>
        <v>0</v>
      </c>
      <c r="R39" s="343"/>
      <c r="S39" s="346"/>
      <c r="T39" s="345"/>
      <c r="U39" s="137">
        <v>5</v>
      </c>
      <c r="V39" s="97"/>
      <c r="W39" s="138" t="str">
        <f t="shared" si="14"/>
        <v/>
      </c>
      <c r="X39" s="150"/>
      <c r="Y39" s="150"/>
      <c r="Z39" s="150"/>
      <c r="AA39" s="150"/>
      <c r="AB39" s="98"/>
      <c r="AC39" s="98"/>
      <c r="AD39" s="99" t="str">
        <f t="shared" si="4"/>
        <v/>
      </c>
      <c r="AE39" s="98"/>
      <c r="AF39" s="98"/>
      <c r="AG39" s="98"/>
      <c r="AH39" s="167" t="str">
        <f>IFERROR(IF(AND(W38="Probabilidad",W39="Probabilidad"),(AJ38-(+AJ38*AD39)),IF(AND(W38="Impacto",W39="Probabilidad"),(AJ37-(+AJ37*AD39)),IF(W39="Impacto",AJ38,""))),"")</f>
        <v/>
      </c>
      <c r="AI39" s="135" t="str">
        <f t="shared" si="5"/>
        <v/>
      </c>
      <c r="AJ39" s="99" t="str">
        <f t="shared" si="15"/>
        <v/>
      </c>
      <c r="AK39" s="135" t="str">
        <f t="shared" si="7"/>
        <v/>
      </c>
      <c r="AL39" s="99" t="str">
        <f>IFERROR(IF(AND(W38="Impacto",W39="Impacto"),(AL38-(+AL38*AD39)),IF(AND(W38="Probabilidad",W39="Impacto"),(AL37-(+AL37*AD39)),IF(W39="Probabilidad",AL38,""))),"")</f>
        <v/>
      </c>
      <c r="AM39" s="100" t="str">
        <f t="shared" si="16"/>
        <v/>
      </c>
      <c r="AN39" s="407"/>
      <c r="AO39" s="136"/>
      <c r="AP39" s="137"/>
      <c r="AQ39" s="101"/>
      <c r="AR39" s="101"/>
      <c r="AS39" s="136"/>
      <c r="AT39" s="101"/>
      <c r="AU39" s="136"/>
      <c r="AV39" s="101"/>
      <c r="AW39" s="136"/>
      <c r="AX39" s="101"/>
      <c r="AY39" s="136"/>
      <c r="AZ39" s="137"/>
      <c r="BA39" s="136"/>
      <c r="BB39" s="136"/>
      <c r="BC39" s="137"/>
      <c r="BD39" s="101"/>
      <c r="BE39" s="101"/>
      <c r="BF39" s="136"/>
      <c r="BG39" s="136"/>
      <c r="BH39" s="137"/>
      <c r="BI39" s="101"/>
      <c r="BJ39" s="101"/>
      <c r="BK39" s="136"/>
      <c r="BL39" s="136"/>
      <c r="BM39" s="137"/>
      <c r="BN39" s="101"/>
      <c r="BO39" s="101"/>
      <c r="BP39" s="136"/>
      <c r="BQ39" s="136"/>
      <c r="BR39" s="137"/>
      <c r="BS39" s="101"/>
      <c r="BT39" s="101"/>
      <c r="BU39" s="101"/>
      <c r="BV39" s="136"/>
      <c r="BW39" s="136"/>
      <c r="BX39" s="136"/>
      <c r="BY39" s="101"/>
      <c r="BZ39" s="136"/>
      <c r="CA39" s="136"/>
      <c r="CB39" s="101"/>
      <c r="CC39" s="136"/>
      <c r="CD39" s="137"/>
      <c r="CE39" s="136"/>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row>
    <row r="40" spans="1:109" ht="15.75" customHeight="1" x14ac:dyDescent="0.3">
      <c r="A40" s="344"/>
      <c r="B40" s="325"/>
      <c r="C40" s="325"/>
      <c r="D40" s="325"/>
      <c r="E40" s="365"/>
      <c r="F40" s="325"/>
      <c r="G40" s="325"/>
      <c r="H40" s="325"/>
      <c r="I40" s="136"/>
      <c r="J40" s="136"/>
      <c r="K40" s="325"/>
      <c r="L40" s="365"/>
      <c r="M40" s="344"/>
      <c r="N40" s="343"/>
      <c r="O40" s="346"/>
      <c r="P40" s="405"/>
      <c r="Q40" s="346">
        <f t="shared" si="13"/>
        <v>0</v>
      </c>
      <c r="R40" s="343"/>
      <c r="S40" s="346"/>
      <c r="T40" s="345"/>
      <c r="U40" s="137">
        <v>6</v>
      </c>
      <c r="V40" s="97"/>
      <c r="W40" s="138" t="str">
        <f t="shared" si="14"/>
        <v/>
      </c>
      <c r="X40" s="150"/>
      <c r="Y40" s="150"/>
      <c r="Z40" s="150"/>
      <c r="AA40" s="150"/>
      <c r="AB40" s="98"/>
      <c r="AC40" s="98"/>
      <c r="AD40" s="99" t="str">
        <f t="shared" si="4"/>
        <v/>
      </c>
      <c r="AE40" s="98"/>
      <c r="AF40" s="98"/>
      <c r="AG40" s="98"/>
      <c r="AH40" s="167" t="str">
        <f>IFERROR(IF(AND(W39="Probabilidad",W40="Probabilidad"),(AJ39-(+AJ39*AD40)),IF(AND(W39="Impacto",W40="Probabilidad"),(AJ38-(+AJ38*AD40)),IF(W40="Impacto",AJ39,""))),"")</f>
        <v/>
      </c>
      <c r="AI40" s="135" t="str">
        <f t="shared" si="5"/>
        <v/>
      </c>
      <c r="AJ40" s="99" t="str">
        <f t="shared" si="15"/>
        <v/>
      </c>
      <c r="AK40" s="135" t="str">
        <f>IFERROR(IF(AL40="","",IF(AL40&lt;=0.2,"Leve",IF(AL40&lt;=0.4,"Menor",IF(AL40&lt;=0.6,"Moderado",IF(AL40&lt;=0.8,"Mayor","Catastrófico"))))),"")</f>
        <v/>
      </c>
      <c r="AL40" s="99" t="str">
        <f>IFERROR(IF(AND(W39="Impacto",W40="Impacto"),(AL39-(+AL39*AD40)),IF(AND(W39="Probabilidad",W40="Impacto"),(AL38-(+AL38*AD40)),IF(W40="Probabilidad",AL39,""))),"")</f>
        <v/>
      </c>
      <c r="AM40" s="100" t="str">
        <f t="shared" si="16"/>
        <v/>
      </c>
      <c r="AN40" s="408"/>
      <c r="AO40" s="136"/>
      <c r="AP40" s="137"/>
      <c r="AQ40" s="101"/>
      <c r="AR40" s="101"/>
      <c r="AS40" s="136"/>
      <c r="AT40" s="101"/>
      <c r="AU40" s="136"/>
      <c r="AV40" s="101"/>
      <c r="AW40" s="136"/>
      <c r="AX40" s="101"/>
      <c r="AY40" s="136"/>
      <c r="AZ40" s="137"/>
      <c r="BA40" s="136"/>
      <c r="BB40" s="136"/>
      <c r="BC40" s="137"/>
      <c r="BD40" s="101"/>
      <c r="BE40" s="101"/>
      <c r="BF40" s="136"/>
      <c r="BG40" s="136"/>
      <c r="BH40" s="137"/>
      <c r="BI40" s="101"/>
      <c r="BJ40" s="101"/>
      <c r="BK40" s="136"/>
      <c r="BL40" s="136"/>
      <c r="BM40" s="137"/>
      <c r="BN40" s="101"/>
      <c r="BO40" s="101"/>
      <c r="BP40" s="136"/>
      <c r="BQ40" s="136"/>
      <c r="BR40" s="137"/>
      <c r="BS40" s="101"/>
      <c r="BT40" s="101"/>
      <c r="BU40" s="101"/>
      <c r="BV40" s="136"/>
      <c r="BW40" s="136"/>
      <c r="BX40" s="136"/>
      <c r="BY40" s="101"/>
      <c r="BZ40" s="136"/>
      <c r="CA40" s="136"/>
      <c r="CB40" s="101"/>
      <c r="CC40" s="136"/>
      <c r="CD40" s="137"/>
      <c r="CE40" s="136"/>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row>
    <row r="41" spans="1:109" ht="15.75" customHeight="1" x14ac:dyDescent="0.3">
      <c r="A41" s="344">
        <v>7</v>
      </c>
      <c r="B41" s="325"/>
      <c r="C41" s="325"/>
      <c r="D41" s="325"/>
      <c r="E41" s="365"/>
      <c r="F41" s="325"/>
      <c r="G41" s="325"/>
      <c r="H41" s="325"/>
      <c r="I41" s="136"/>
      <c r="J41" s="136"/>
      <c r="K41" s="325"/>
      <c r="L41" s="365"/>
      <c r="M41" s="344"/>
      <c r="N41" s="343" t="str">
        <f>IF(M41&lt;=0,"",IF(M41&lt;=2,"Muy Baja",IF(M41&lt;=24,"Baja",IF(M41&lt;=500,"Media",IF(M41&lt;=5000,"Alta","Muy Alta")))))</f>
        <v/>
      </c>
      <c r="O41" s="346" t="str">
        <f>IF(N41="","",IF(N41="Muy Baja",0.2,IF(N41="Baja",0.4,IF(N41="Media",0.6,IF(N41="Alta",0.8,IF(N41="Muy Alta",1,))))))</f>
        <v/>
      </c>
      <c r="P41" s="405"/>
      <c r="Q41" s="346">
        <f ca="1">IF(NOT(ISERROR(MATCH(P41,'Tabla Impacto'!$B$221:$B$223,0))),'Tabla Impacto'!$F$223&amp;"Por favor no seleccionar los criterios de impacto(Afectación Económica o presupuestal y Pérdida Reputacional)",P41)</f>
        <v>0</v>
      </c>
      <c r="R41" s="343" t="str">
        <f ca="1">IF(OR(Q41='Tabla Impacto'!$C$11,Q41='Tabla Impacto'!$D$11),"Leve",IF(OR(Q41='Tabla Impacto'!$C$12,Q41='Tabla Impacto'!$D$12),"Menor",IF(OR(Q41='Tabla Impacto'!$C$13,Q41='Tabla Impacto'!$D$13),"Moderado",IF(OR(Q41='Tabla Impacto'!$C$14,Q41='Tabla Impacto'!$D$14),"Mayor",IF(OR(Q41='Tabla Impacto'!$C$15,Q41='Tabla Impacto'!$D$15),"Catastrófico","")))))</f>
        <v/>
      </c>
      <c r="S41" s="346" t="str">
        <f ca="1">IF(R41="","",IF(R41="Leve",0.2,IF(R41="Menor",0.4,IF(R41="Moderado",0.6,IF(R41="Mayor",0.8,IF(R41="Catastrófico",1,))))))</f>
        <v/>
      </c>
      <c r="T41" s="345" t="str">
        <f ca="1">IF(OR(AND(N41="Muy Baja",R41="Leve"),AND(N41="Muy Baja",R41="Menor"),AND(N41="Baja",R41="Leve")),"Bajo",IF(OR(AND(N41="Muy baja",R41="Moderado"),AND(N41="Baja",R41="Menor"),AND(N41="Baja",R41="Moderado"),AND(N41="Media",R41="Leve"),AND(N41="Media",R41="Menor"),AND(N41="Media",R41="Moderado"),AND(N41="Alta",R41="Leve"),AND(N41="Alta",R41="Menor")),"Moderado",IF(OR(AND(N41="Muy Baja",R41="Mayor"),AND(N41="Baja",R41="Mayor"),AND(N41="Media",R41="Mayor"),AND(N41="Alta",R41="Moderado"),AND(N41="Alta",R41="Mayor"),AND(N41="Muy Alta",R41="Leve"),AND(N41="Muy Alta",R41="Menor"),AND(N41="Muy Alta",R41="Moderado"),AND(N41="Muy Alta",R41="Mayor")),"Alto",IF(OR(AND(N41="Muy Baja",R41="Catastrófico"),AND(N41="Baja",R41="Catastrófico"),AND(N41="Media",R41="Catastrófico"),AND(N41="Alta",R41="Catastrófico"),AND(N41="Muy Alta",R41="Catastrófico")),"Extremo",""))))</f>
        <v/>
      </c>
      <c r="U41" s="137">
        <v>1</v>
      </c>
      <c r="V41" s="97"/>
      <c r="W41" s="138" t="str">
        <f t="shared" si="14"/>
        <v/>
      </c>
      <c r="X41" s="150"/>
      <c r="Y41" s="150"/>
      <c r="Z41" s="150"/>
      <c r="AA41" s="150"/>
      <c r="AB41" s="98"/>
      <c r="AC41" s="98"/>
      <c r="AD41" s="99" t="str">
        <f t="shared" si="4"/>
        <v/>
      </c>
      <c r="AE41" s="98"/>
      <c r="AF41" s="98"/>
      <c r="AG41" s="98"/>
      <c r="AH41" s="167" t="str">
        <f>IFERROR(IF(W41="Probabilidad",(O41-(+O41*AD41)),IF(W41="Impacto",O41,"")),"")</f>
        <v/>
      </c>
      <c r="AI41" s="135" t="str">
        <f>IFERROR(IF(AH41="","",IF(AH41&lt;=0.2,"Muy Baja",IF(AH41&lt;=0.4,"Baja",IF(AH41&lt;=0.6,"Media",IF(AH41&lt;=0.8,"Alta","Muy Alta"))))),"")</f>
        <v/>
      </c>
      <c r="AJ41" s="99" t="str">
        <f t="shared" si="15"/>
        <v/>
      </c>
      <c r="AK41" s="135" t="str">
        <f>IFERROR(IF(AL41="","",IF(AL41&lt;=0.2,"Leve",IF(AL41&lt;=0.4,"Menor",IF(AL41&lt;=0.6,"Moderado",IF(AL41&lt;=0.8,"Mayor","Catastrófico"))))),"")</f>
        <v/>
      </c>
      <c r="AL41" s="99" t="str">
        <f>IFERROR(IF(W41="Impacto",(S41-(+S41*AD41)),IF(W41="Probabilidad",S41,"")),"")</f>
        <v/>
      </c>
      <c r="AM41" s="100" t="str">
        <f t="shared" si="16"/>
        <v/>
      </c>
      <c r="AN41" s="406"/>
      <c r="AO41" s="136"/>
      <c r="AP41" s="137"/>
      <c r="AQ41" s="101"/>
      <c r="AR41" s="101"/>
      <c r="AS41" s="136"/>
      <c r="AT41" s="101"/>
      <c r="AU41" s="136"/>
      <c r="AV41" s="101"/>
      <c r="AW41" s="136"/>
      <c r="AX41" s="101"/>
      <c r="AY41" s="136"/>
      <c r="AZ41" s="137"/>
      <c r="BA41" s="136"/>
      <c r="BB41" s="136"/>
      <c r="BC41" s="137"/>
      <c r="BD41" s="101"/>
      <c r="BE41" s="101"/>
      <c r="BF41" s="136"/>
      <c r="BG41" s="136"/>
      <c r="BH41" s="137"/>
      <c r="BI41" s="101"/>
      <c r="BJ41" s="101"/>
      <c r="BK41" s="136"/>
      <c r="BL41" s="136"/>
      <c r="BM41" s="137"/>
      <c r="BN41" s="101"/>
      <c r="BO41" s="101"/>
      <c r="BP41" s="136"/>
      <c r="BQ41" s="136"/>
      <c r="BR41" s="137"/>
      <c r="BS41" s="101"/>
      <c r="BT41" s="101"/>
      <c r="BU41" s="101"/>
      <c r="BV41" s="136"/>
      <c r="BW41" s="136"/>
      <c r="BX41" s="136"/>
      <c r="BY41" s="101"/>
      <c r="BZ41" s="136"/>
      <c r="CA41" s="136"/>
      <c r="CB41" s="101"/>
      <c r="CC41" s="136"/>
      <c r="CD41" s="137"/>
      <c r="CE41" s="136"/>
      <c r="CF41" s="144"/>
      <c r="CG41" s="144"/>
      <c r="CH41" s="144"/>
      <c r="CI41" s="144"/>
      <c r="CJ41" s="144"/>
      <c r="CK41" s="144"/>
      <c r="CL41" s="144"/>
      <c r="CM41" s="144"/>
      <c r="CN41" s="144"/>
      <c r="CO41" s="144"/>
      <c r="CP41" s="144"/>
      <c r="CQ41" s="144"/>
      <c r="CR41" s="144"/>
      <c r="CS41" s="144"/>
      <c r="CT41" s="144"/>
      <c r="CU41" s="144"/>
      <c r="CV41" s="144"/>
      <c r="CW41" s="144"/>
      <c r="CX41" s="144"/>
      <c r="CY41" s="144"/>
      <c r="CZ41" s="144"/>
      <c r="DA41" s="144"/>
      <c r="DB41" s="144"/>
      <c r="DC41" s="144"/>
      <c r="DD41" s="144"/>
      <c r="DE41" s="144"/>
    </row>
    <row r="42" spans="1:109" ht="15.75" customHeight="1" x14ac:dyDescent="0.3">
      <c r="A42" s="344"/>
      <c r="B42" s="325"/>
      <c r="C42" s="325"/>
      <c r="D42" s="325"/>
      <c r="E42" s="365"/>
      <c r="F42" s="325"/>
      <c r="G42" s="325"/>
      <c r="H42" s="325"/>
      <c r="I42" s="136"/>
      <c r="J42" s="136"/>
      <c r="K42" s="325"/>
      <c r="L42" s="365"/>
      <c r="M42" s="344"/>
      <c r="N42" s="343"/>
      <c r="O42" s="346"/>
      <c r="P42" s="405"/>
      <c r="Q42" s="346">
        <f t="shared" ref="Q42:Q46" si="17">IF(NOT(ISERROR(MATCH(P42,_xlfn.ANCHORARRAY(E53),0))),O55&amp;"Por favor no seleccionar los criterios de impacto",P42)</f>
        <v>0</v>
      </c>
      <c r="R42" s="343"/>
      <c r="S42" s="346"/>
      <c r="T42" s="345"/>
      <c r="U42" s="137">
        <v>2</v>
      </c>
      <c r="V42" s="97"/>
      <c r="W42" s="138" t="str">
        <f t="shared" si="14"/>
        <v/>
      </c>
      <c r="X42" s="150"/>
      <c r="Y42" s="150"/>
      <c r="Z42" s="150"/>
      <c r="AA42" s="150"/>
      <c r="AB42" s="98"/>
      <c r="AC42" s="98"/>
      <c r="AD42" s="99" t="str">
        <f t="shared" si="4"/>
        <v/>
      </c>
      <c r="AE42" s="98"/>
      <c r="AF42" s="98"/>
      <c r="AG42" s="98"/>
      <c r="AH42" s="167" t="str">
        <f>IFERROR(IF(AND(W41="Probabilidad",W42="Probabilidad"),(AJ41-(+AJ41*AD42)),IF(W42="Probabilidad",(O41-(+O41*AD42)),IF(W42="Impacto",AJ41,""))),"")</f>
        <v/>
      </c>
      <c r="AI42" s="135" t="str">
        <f t="shared" si="5"/>
        <v/>
      </c>
      <c r="AJ42" s="99" t="str">
        <f t="shared" si="15"/>
        <v/>
      </c>
      <c r="AK42" s="135" t="str">
        <f t="shared" si="7"/>
        <v/>
      </c>
      <c r="AL42" s="99" t="str">
        <f>IFERROR(IF(AND(W41="Impacto",W42="Impacto"),(AL35-(+AL35*AD42)),IF(W42="Impacto",($S$41-(+$S$41*AD42)),IF(W42="Probabilidad",AL35,""))),"")</f>
        <v/>
      </c>
      <c r="AM42" s="100" t="str">
        <f t="shared" si="16"/>
        <v/>
      </c>
      <c r="AN42" s="407"/>
      <c r="AO42" s="136"/>
      <c r="AP42" s="137"/>
      <c r="AQ42" s="101"/>
      <c r="AR42" s="101"/>
      <c r="AS42" s="136"/>
      <c r="AT42" s="101"/>
      <c r="AU42" s="136"/>
      <c r="AV42" s="101"/>
      <c r="AW42" s="136"/>
      <c r="AX42" s="101"/>
      <c r="AY42" s="136"/>
      <c r="AZ42" s="137"/>
      <c r="BA42" s="136"/>
      <c r="BB42" s="136"/>
      <c r="BC42" s="137"/>
      <c r="BD42" s="101"/>
      <c r="BE42" s="101"/>
      <c r="BF42" s="136"/>
      <c r="BG42" s="136"/>
      <c r="BH42" s="137"/>
      <c r="BI42" s="101"/>
      <c r="BJ42" s="101"/>
      <c r="BK42" s="136"/>
      <c r="BL42" s="136"/>
      <c r="BM42" s="137"/>
      <c r="BN42" s="101"/>
      <c r="BO42" s="101"/>
      <c r="BP42" s="136"/>
      <c r="BQ42" s="136"/>
      <c r="BR42" s="137"/>
      <c r="BS42" s="101"/>
      <c r="BT42" s="101"/>
      <c r="BU42" s="101"/>
      <c r="BV42" s="136"/>
      <c r="BW42" s="136"/>
      <c r="BX42" s="136"/>
      <c r="BY42" s="101"/>
      <c r="BZ42" s="136"/>
      <c r="CA42" s="136"/>
      <c r="CB42" s="101"/>
      <c r="CC42" s="136"/>
      <c r="CD42" s="137"/>
      <c r="CE42" s="136"/>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44"/>
      <c r="DB42" s="144"/>
      <c r="DC42" s="144"/>
      <c r="DD42" s="144"/>
      <c r="DE42" s="144"/>
    </row>
    <row r="43" spans="1:109" ht="15.75" customHeight="1" x14ac:dyDescent="0.3">
      <c r="A43" s="344"/>
      <c r="B43" s="325"/>
      <c r="C43" s="325"/>
      <c r="D43" s="325"/>
      <c r="E43" s="365"/>
      <c r="F43" s="325"/>
      <c r="G43" s="325"/>
      <c r="H43" s="325"/>
      <c r="I43" s="136"/>
      <c r="J43" s="136"/>
      <c r="K43" s="325"/>
      <c r="L43" s="365"/>
      <c r="M43" s="344"/>
      <c r="N43" s="343"/>
      <c r="O43" s="346"/>
      <c r="P43" s="405"/>
      <c r="Q43" s="346">
        <f t="shared" si="17"/>
        <v>0</v>
      </c>
      <c r="R43" s="343"/>
      <c r="S43" s="346"/>
      <c r="T43" s="345"/>
      <c r="U43" s="137">
        <v>3</v>
      </c>
      <c r="V43" s="102"/>
      <c r="W43" s="138" t="str">
        <f t="shared" si="14"/>
        <v/>
      </c>
      <c r="X43" s="150"/>
      <c r="Y43" s="150"/>
      <c r="Z43" s="150"/>
      <c r="AA43" s="150"/>
      <c r="AB43" s="98"/>
      <c r="AC43" s="98"/>
      <c r="AD43" s="99" t="str">
        <f t="shared" si="4"/>
        <v/>
      </c>
      <c r="AE43" s="98"/>
      <c r="AF43" s="98"/>
      <c r="AG43" s="98"/>
      <c r="AH43" s="167" t="str">
        <f>IFERROR(IF(AND(W42="Probabilidad",W43="Probabilidad"),(AJ42-(+AJ42*AD43)),IF(AND(W42="Impacto",W43="Probabilidad"),(AJ41-(+AJ41*AD43)),IF(W43="Impacto",AJ42,""))),"")</f>
        <v/>
      </c>
      <c r="AI43" s="135" t="str">
        <f t="shared" si="5"/>
        <v/>
      </c>
      <c r="AJ43" s="99" t="str">
        <f t="shared" si="15"/>
        <v/>
      </c>
      <c r="AK43" s="135" t="str">
        <f t="shared" si="7"/>
        <v/>
      </c>
      <c r="AL43" s="99" t="str">
        <f>IFERROR(IF(AND(W42="Impacto",W43="Impacto"),(AL42-(+AL42*AD43)),IF(AND(W42="Probabilidad",W43="Impacto"),(AL41-(+AL41*AD43)),IF(W43="Probabilidad",AL42,""))),"")</f>
        <v/>
      </c>
      <c r="AM43" s="100" t="str">
        <f t="shared" si="16"/>
        <v/>
      </c>
      <c r="AN43" s="407"/>
      <c r="AO43" s="136"/>
      <c r="AP43" s="137"/>
      <c r="AQ43" s="101"/>
      <c r="AR43" s="101"/>
      <c r="AS43" s="136"/>
      <c r="AT43" s="101"/>
      <c r="AU43" s="136"/>
      <c r="AV43" s="101"/>
      <c r="AW43" s="136"/>
      <c r="AX43" s="101"/>
      <c r="AY43" s="136"/>
      <c r="AZ43" s="137"/>
      <c r="BA43" s="136"/>
      <c r="BB43" s="136"/>
      <c r="BC43" s="137"/>
      <c r="BD43" s="101"/>
      <c r="BE43" s="101"/>
      <c r="BF43" s="136"/>
      <c r="BG43" s="136"/>
      <c r="BH43" s="137"/>
      <c r="BI43" s="101"/>
      <c r="BJ43" s="101"/>
      <c r="BK43" s="136"/>
      <c r="BL43" s="136"/>
      <c r="BM43" s="137"/>
      <c r="BN43" s="101"/>
      <c r="BO43" s="101"/>
      <c r="BP43" s="136"/>
      <c r="BQ43" s="136"/>
      <c r="BR43" s="137"/>
      <c r="BS43" s="101"/>
      <c r="BT43" s="101"/>
      <c r="BU43" s="101"/>
      <c r="BV43" s="136"/>
      <c r="BW43" s="136"/>
      <c r="BX43" s="136"/>
      <c r="BY43" s="101"/>
      <c r="BZ43" s="136"/>
      <c r="CA43" s="136"/>
      <c r="CB43" s="101"/>
      <c r="CC43" s="136"/>
      <c r="CD43" s="137"/>
      <c r="CE43" s="136"/>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row>
    <row r="44" spans="1:109" ht="15.75" customHeight="1" x14ac:dyDescent="0.3">
      <c r="A44" s="344"/>
      <c r="B44" s="325"/>
      <c r="C44" s="325"/>
      <c r="D44" s="325"/>
      <c r="E44" s="365"/>
      <c r="F44" s="325"/>
      <c r="G44" s="325"/>
      <c r="H44" s="325"/>
      <c r="I44" s="136"/>
      <c r="J44" s="136"/>
      <c r="K44" s="325"/>
      <c r="L44" s="365"/>
      <c r="M44" s="344"/>
      <c r="N44" s="343"/>
      <c r="O44" s="346"/>
      <c r="P44" s="405"/>
      <c r="Q44" s="346">
        <f t="shared" si="17"/>
        <v>0</v>
      </c>
      <c r="R44" s="343"/>
      <c r="S44" s="346"/>
      <c r="T44" s="345"/>
      <c r="U44" s="137">
        <v>4</v>
      </c>
      <c r="V44" s="97"/>
      <c r="W44" s="138" t="str">
        <f t="shared" si="14"/>
        <v/>
      </c>
      <c r="X44" s="150"/>
      <c r="Y44" s="150"/>
      <c r="Z44" s="150"/>
      <c r="AA44" s="150"/>
      <c r="AB44" s="98"/>
      <c r="AC44" s="98"/>
      <c r="AD44" s="99" t="str">
        <f t="shared" si="4"/>
        <v/>
      </c>
      <c r="AE44" s="98"/>
      <c r="AF44" s="98"/>
      <c r="AG44" s="98"/>
      <c r="AH44" s="167" t="str">
        <f>IFERROR(IF(AND(W43="Probabilidad",W44="Probabilidad"),(AJ43-(+AJ43*AD44)),IF(AND(W43="Impacto",W44="Probabilidad"),(AJ42-(+AJ42*AD44)),IF(W44="Impacto",AJ43,""))),"")</f>
        <v/>
      </c>
      <c r="AI44" s="135" t="str">
        <f t="shared" si="5"/>
        <v/>
      </c>
      <c r="AJ44" s="99" t="str">
        <f t="shared" si="15"/>
        <v/>
      </c>
      <c r="AK44" s="135" t="str">
        <f t="shared" si="7"/>
        <v/>
      </c>
      <c r="AL44" s="99" t="str">
        <f>IFERROR(IF(AND(W43="Impacto",W44="Impacto"),(AL43-(+AL43*AD44)),IF(AND(W43="Probabilidad",W44="Impacto"),(AL42-(+AL42*AD44)),IF(W44="Probabilidad",AL43,""))),"")</f>
        <v/>
      </c>
      <c r="AM44" s="100" t="str">
        <f t="shared" si="16"/>
        <v/>
      </c>
      <c r="AN44" s="407"/>
      <c r="AO44" s="136"/>
      <c r="AP44" s="137"/>
      <c r="AQ44" s="101"/>
      <c r="AR44" s="101"/>
      <c r="AS44" s="136"/>
      <c r="AT44" s="101"/>
      <c r="AU44" s="136"/>
      <c r="AV44" s="101"/>
      <c r="AW44" s="136"/>
      <c r="AX44" s="101"/>
      <c r="AY44" s="136"/>
      <c r="AZ44" s="137"/>
      <c r="BA44" s="136"/>
      <c r="BB44" s="136"/>
      <c r="BC44" s="137"/>
      <c r="BD44" s="101"/>
      <c r="BE44" s="101"/>
      <c r="BF44" s="136"/>
      <c r="BG44" s="136"/>
      <c r="BH44" s="137"/>
      <c r="BI44" s="101"/>
      <c r="BJ44" s="101"/>
      <c r="BK44" s="136"/>
      <c r="BL44" s="136"/>
      <c r="BM44" s="137"/>
      <c r="BN44" s="101"/>
      <c r="BO44" s="101"/>
      <c r="BP44" s="136"/>
      <c r="BQ44" s="136"/>
      <c r="BR44" s="137"/>
      <c r="BS44" s="101"/>
      <c r="BT44" s="101"/>
      <c r="BU44" s="101"/>
      <c r="BV44" s="136"/>
      <c r="BW44" s="136"/>
      <c r="BX44" s="136"/>
      <c r="BY44" s="101"/>
      <c r="BZ44" s="136"/>
      <c r="CA44" s="136"/>
      <c r="CB44" s="101"/>
      <c r="CC44" s="136"/>
      <c r="CD44" s="137"/>
      <c r="CE44" s="136"/>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c r="DD44" s="144"/>
      <c r="DE44" s="144"/>
    </row>
    <row r="45" spans="1:109" ht="15.75" customHeight="1" x14ac:dyDescent="0.3">
      <c r="A45" s="344"/>
      <c r="B45" s="325"/>
      <c r="C45" s="325"/>
      <c r="D45" s="325"/>
      <c r="E45" s="365"/>
      <c r="F45" s="325"/>
      <c r="G45" s="325"/>
      <c r="H45" s="325"/>
      <c r="I45" s="136"/>
      <c r="J45" s="136"/>
      <c r="K45" s="325"/>
      <c r="L45" s="365"/>
      <c r="M45" s="344"/>
      <c r="N45" s="343"/>
      <c r="O45" s="346"/>
      <c r="P45" s="405"/>
      <c r="Q45" s="346">
        <f t="shared" si="17"/>
        <v>0</v>
      </c>
      <c r="R45" s="343"/>
      <c r="S45" s="346"/>
      <c r="T45" s="345"/>
      <c r="U45" s="137">
        <v>5</v>
      </c>
      <c r="V45" s="97"/>
      <c r="W45" s="138" t="str">
        <f t="shared" si="14"/>
        <v/>
      </c>
      <c r="X45" s="150"/>
      <c r="Y45" s="150"/>
      <c r="Z45" s="150"/>
      <c r="AA45" s="150"/>
      <c r="AB45" s="98"/>
      <c r="AC45" s="98"/>
      <c r="AD45" s="99" t="str">
        <f t="shared" si="4"/>
        <v/>
      </c>
      <c r="AE45" s="98"/>
      <c r="AF45" s="98"/>
      <c r="AG45" s="98"/>
      <c r="AH45" s="167" t="str">
        <f>IFERROR(IF(AND(W44="Probabilidad",W45="Probabilidad"),(AJ44-(+AJ44*AD45)),IF(AND(W44="Impacto",W45="Probabilidad"),(AJ43-(+AJ43*AD45)),IF(W45="Impacto",AJ44,""))),"")</f>
        <v/>
      </c>
      <c r="AI45" s="135" t="str">
        <f t="shared" si="5"/>
        <v/>
      </c>
      <c r="AJ45" s="99" t="str">
        <f t="shared" si="15"/>
        <v/>
      </c>
      <c r="AK45" s="135" t="str">
        <f t="shared" si="7"/>
        <v/>
      </c>
      <c r="AL45" s="99" t="str">
        <f>IFERROR(IF(AND(W44="Impacto",W45="Impacto"),(AL44-(+AL44*AD45)),IF(AND(W44="Probabilidad",W45="Impacto"),(AL43-(+AL43*AD45)),IF(W45="Probabilidad",AL44,""))),"")</f>
        <v/>
      </c>
      <c r="AM45" s="100" t="str">
        <f t="shared" si="16"/>
        <v/>
      </c>
      <c r="AN45" s="407"/>
      <c r="AO45" s="136"/>
      <c r="AP45" s="137"/>
      <c r="AQ45" s="101"/>
      <c r="AR45" s="101"/>
      <c r="AS45" s="136"/>
      <c r="AT45" s="101"/>
      <c r="AU45" s="136"/>
      <c r="AV45" s="101"/>
      <c r="AW45" s="136"/>
      <c r="AX45" s="101"/>
      <c r="AY45" s="136"/>
      <c r="AZ45" s="137"/>
      <c r="BA45" s="136"/>
      <c r="BB45" s="136"/>
      <c r="BC45" s="137"/>
      <c r="BD45" s="101"/>
      <c r="BE45" s="101"/>
      <c r="BF45" s="136"/>
      <c r="BG45" s="136"/>
      <c r="BH45" s="137"/>
      <c r="BI45" s="101"/>
      <c r="BJ45" s="101"/>
      <c r="BK45" s="136"/>
      <c r="BL45" s="136"/>
      <c r="BM45" s="137"/>
      <c r="BN45" s="101"/>
      <c r="BO45" s="101"/>
      <c r="BP45" s="136"/>
      <c r="BQ45" s="136"/>
      <c r="BR45" s="137"/>
      <c r="BS45" s="101"/>
      <c r="BT45" s="101"/>
      <c r="BU45" s="101"/>
      <c r="BV45" s="136"/>
      <c r="BW45" s="136"/>
      <c r="BX45" s="136"/>
      <c r="BY45" s="101"/>
      <c r="BZ45" s="136"/>
      <c r="CA45" s="136"/>
      <c r="CB45" s="101"/>
      <c r="CC45" s="136"/>
      <c r="CD45" s="137"/>
      <c r="CE45" s="136"/>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c r="DE45" s="144"/>
    </row>
    <row r="46" spans="1:109" ht="15.75" customHeight="1" x14ac:dyDescent="0.3">
      <c r="A46" s="344"/>
      <c r="B46" s="325"/>
      <c r="C46" s="325"/>
      <c r="D46" s="325"/>
      <c r="E46" s="365"/>
      <c r="F46" s="325"/>
      <c r="G46" s="325"/>
      <c r="H46" s="325"/>
      <c r="I46" s="136"/>
      <c r="J46" s="136"/>
      <c r="K46" s="325"/>
      <c r="L46" s="365"/>
      <c r="M46" s="344"/>
      <c r="N46" s="343"/>
      <c r="O46" s="346"/>
      <c r="P46" s="405"/>
      <c r="Q46" s="346">
        <f t="shared" si="17"/>
        <v>0</v>
      </c>
      <c r="R46" s="343"/>
      <c r="S46" s="346"/>
      <c r="T46" s="345"/>
      <c r="U46" s="137">
        <v>6</v>
      </c>
      <c r="V46" s="97"/>
      <c r="W46" s="138" t="str">
        <f t="shared" si="14"/>
        <v/>
      </c>
      <c r="X46" s="150"/>
      <c r="Y46" s="150"/>
      <c r="Z46" s="150"/>
      <c r="AA46" s="150"/>
      <c r="AB46" s="98"/>
      <c r="AC46" s="98"/>
      <c r="AD46" s="99" t="str">
        <f t="shared" si="4"/>
        <v/>
      </c>
      <c r="AE46" s="98"/>
      <c r="AF46" s="98"/>
      <c r="AG46" s="98"/>
      <c r="AH46" s="167" t="str">
        <f>IFERROR(IF(AND(W45="Probabilidad",W46="Probabilidad"),(AJ45-(+AJ45*AD46)),IF(AND(W45="Impacto",W46="Probabilidad"),(AJ44-(+AJ44*AD46)),IF(W46="Impacto",AJ45,""))),"")</f>
        <v/>
      </c>
      <c r="AI46" s="135" t="str">
        <f t="shared" si="5"/>
        <v/>
      </c>
      <c r="AJ46" s="99" t="str">
        <f t="shared" si="15"/>
        <v/>
      </c>
      <c r="AK46" s="135" t="str">
        <f t="shared" si="7"/>
        <v/>
      </c>
      <c r="AL46" s="99" t="str">
        <f>IFERROR(IF(AND(W45="Impacto",W46="Impacto"),(AL45-(+AL45*AD46)),IF(AND(W45="Probabilidad",W46="Impacto"),(AL44-(+AL44*AD46)),IF(W46="Probabilidad",AL45,""))),"")</f>
        <v/>
      </c>
      <c r="AM46" s="100" t="str">
        <f t="shared" si="16"/>
        <v/>
      </c>
      <c r="AN46" s="408"/>
      <c r="AO46" s="136"/>
      <c r="AP46" s="137"/>
      <c r="AQ46" s="101"/>
      <c r="AR46" s="101"/>
      <c r="AS46" s="136"/>
      <c r="AT46" s="101"/>
      <c r="AU46" s="136"/>
      <c r="AV46" s="101"/>
      <c r="AW46" s="136"/>
      <c r="AX46" s="101"/>
      <c r="AY46" s="136"/>
      <c r="AZ46" s="137"/>
      <c r="BA46" s="136"/>
      <c r="BB46" s="136"/>
      <c r="BC46" s="137"/>
      <c r="BD46" s="101"/>
      <c r="BE46" s="101"/>
      <c r="BF46" s="136"/>
      <c r="BG46" s="136"/>
      <c r="BH46" s="137"/>
      <c r="BI46" s="101"/>
      <c r="BJ46" s="101"/>
      <c r="BK46" s="136"/>
      <c r="BL46" s="136"/>
      <c r="BM46" s="137"/>
      <c r="BN46" s="101"/>
      <c r="BO46" s="101"/>
      <c r="BP46" s="136"/>
      <c r="BQ46" s="136"/>
      <c r="BR46" s="137"/>
      <c r="BS46" s="101"/>
      <c r="BT46" s="101"/>
      <c r="BU46" s="101"/>
      <c r="BV46" s="136"/>
      <c r="BW46" s="136"/>
      <c r="BX46" s="136"/>
      <c r="BY46" s="101"/>
      <c r="BZ46" s="136"/>
      <c r="CA46" s="136"/>
      <c r="CB46" s="101"/>
      <c r="CC46" s="136"/>
      <c r="CD46" s="137"/>
      <c r="CE46" s="136"/>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c r="DE46" s="144"/>
    </row>
    <row r="47" spans="1:109" ht="15.75" customHeight="1" x14ac:dyDescent="0.3">
      <c r="A47" s="344">
        <v>8</v>
      </c>
      <c r="B47" s="325"/>
      <c r="C47" s="325"/>
      <c r="D47" s="325"/>
      <c r="E47" s="365"/>
      <c r="F47" s="325"/>
      <c r="G47" s="325"/>
      <c r="H47" s="325"/>
      <c r="I47" s="136"/>
      <c r="J47" s="136"/>
      <c r="K47" s="325"/>
      <c r="L47" s="365"/>
      <c r="M47" s="344"/>
      <c r="N47" s="343" t="str">
        <f>IF(M47&lt;=0,"",IF(M47&lt;=2,"Muy Baja",IF(M47&lt;=24,"Baja",IF(M47&lt;=500,"Media",IF(M47&lt;=5000,"Alta","Muy Alta")))))</f>
        <v/>
      </c>
      <c r="O47" s="346" t="str">
        <f>IF(N47="","",IF(N47="Muy Baja",0.2,IF(N47="Baja",0.4,IF(N47="Media",0.6,IF(N47="Alta",0.8,IF(N47="Muy Alta",1,))))))</f>
        <v/>
      </c>
      <c r="P47" s="405"/>
      <c r="Q47" s="346">
        <f ca="1">IF(NOT(ISERROR(MATCH(P47,'Tabla Impacto'!$B$221:$B$223,0))),'Tabla Impacto'!$F$223&amp;"Por favor no seleccionar los criterios de impacto(Afectación Económica o presupuestal y Pérdida Reputacional)",P47)</f>
        <v>0</v>
      </c>
      <c r="R47" s="343" t="str">
        <f ca="1">IF(OR(Q47='Tabla Impacto'!$C$11,Q47='Tabla Impacto'!$D$11),"Leve",IF(OR(Q47='Tabla Impacto'!$C$12,Q47='Tabla Impacto'!$D$12),"Menor",IF(OR(Q47='Tabla Impacto'!$C$13,Q47='Tabla Impacto'!$D$13),"Moderado",IF(OR(Q47='Tabla Impacto'!$C$14,Q47='Tabla Impacto'!$D$14),"Mayor",IF(OR(Q47='Tabla Impacto'!$C$15,Q47='Tabla Impacto'!$D$15),"Catastrófico","")))))</f>
        <v/>
      </c>
      <c r="S47" s="346" t="str">
        <f ca="1">IF(R47="","",IF(R47="Leve",0.2,IF(R47="Menor",0.4,IF(R47="Moderado",0.6,IF(R47="Mayor",0.8,IF(R47="Catastrófico",1,))))))</f>
        <v/>
      </c>
      <c r="T47" s="345" t="str">
        <f ca="1">IF(OR(AND(N47="Muy Baja",R47="Leve"),AND(N47="Muy Baja",R47="Menor"),AND(N47="Baja",R47="Leve")),"Bajo",IF(OR(AND(N47="Muy baja",R47="Moderado"),AND(N47="Baja",R47="Menor"),AND(N47="Baja",R47="Moderado"),AND(N47="Media",R47="Leve"),AND(N47="Media",R47="Menor"),AND(N47="Media",R47="Moderado"),AND(N47="Alta",R47="Leve"),AND(N47="Alta",R47="Menor")),"Moderado",IF(OR(AND(N47="Muy Baja",R47="Mayor"),AND(N47="Baja",R47="Mayor"),AND(N47="Media",R47="Mayor"),AND(N47="Alta",R47="Moderado"),AND(N47="Alta",R47="Mayor"),AND(N47="Muy Alta",R47="Leve"),AND(N47="Muy Alta",R47="Menor"),AND(N47="Muy Alta",R47="Moderado"),AND(N47="Muy Alta",R47="Mayor")),"Alto",IF(OR(AND(N47="Muy Baja",R47="Catastrófico"),AND(N47="Baja",R47="Catastrófico"),AND(N47="Media",R47="Catastrófico"),AND(N47="Alta",R47="Catastrófico"),AND(N47="Muy Alta",R47="Catastrófico")),"Extremo",""))))</f>
        <v/>
      </c>
      <c r="U47" s="137">
        <v>1</v>
      </c>
      <c r="V47" s="97"/>
      <c r="W47" s="138" t="str">
        <f t="shared" si="14"/>
        <v/>
      </c>
      <c r="X47" s="150"/>
      <c r="Y47" s="150"/>
      <c r="Z47" s="150"/>
      <c r="AA47" s="150"/>
      <c r="AB47" s="98"/>
      <c r="AC47" s="98"/>
      <c r="AD47" s="99" t="str">
        <f t="shared" si="4"/>
        <v/>
      </c>
      <c r="AE47" s="98"/>
      <c r="AF47" s="98"/>
      <c r="AG47" s="98"/>
      <c r="AH47" s="167" t="str">
        <f>IFERROR(IF(W47="Probabilidad",(O47-(+O47*AD47)),IF(W47="Impacto",O47,"")),"")</f>
        <v/>
      </c>
      <c r="AI47" s="135" t="str">
        <f>IFERROR(IF(AH47="","",IF(AH47&lt;=0.2,"Muy Baja",IF(AH47&lt;=0.4,"Baja",IF(AH47&lt;=0.6,"Media",IF(AH47&lt;=0.8,"Alta","Muy Alta"))))),"")</f>
        <v/>
      </c>
      <c r="AJ47" s="99" t="str">
        <f t="shared" si="15"/>
        <v/>
      </c>
      <c r="AK47" s="135" t="str">
        <f>IFERROR(IF(AL47="","",IF(AL47&lt;=0.2,"Leve",IF(AL47&lt;=0.4,"Menor",IF(AL47&lt;=0.6,"Moderado",IF(AL47&lt;=0.8,"Mayor","Catastrófico"))))),"")</f>
        <v/>
      </c>
      <c r="AL47" s="99" t="str">
        <f>IFERROR(IF(W47="Impacto",(S47-(+S47*AD47)),IF(W47="Probabilidad",S47,"")),"")</f>
        <v/>
      </c>
      <c r="AM47" s="100" t="str">
        <f t="shared" si="16"/>
        <v/>
      </c>
      <c r="AN47" s="406"/>
      <c r="AO47" s="136"/>
      <c r="AP47" s="137"/>
      <c r="AQ47" s="101"/>
      <c r="AR47" s="101"/>
      <c r="AS47" s="136"/>
      <c r="AT47" s="101"/>
      <c r="AU47" s="136"/>
      <c r="AV47" s="101"/>
      <c r="AW47" s="136"/>
      <c r="AX47" s="101"/>
      <c r="AY47" s="136"/>
      <c r="AZ47" s="137"/>
      <c r="BA47" s="136"/>
      <c r="BB47" s="136"/>
      <c r="BC47" s="137"/>
      <c r="BD47" s="101"/>
      <c r="BE47" s="101"/>
      <c r="BF47" s="136"/>
      <c r="BG47" s="136"/>
      <c r="BH47" s="137"/>
      <c r="BI47" s="101"/>
      <c r="BJ47" s="101"/>
      <c r="BK47" s="136"/>
      <c r="BL47" s="136"/>
      <c r="BM47" s="137"/>
      <c r="BN47" s="101"/>
      <c r="BO47" s="101"/>
      <c r="BP47" s="136"/>
      <c r="BQ47" s="136"/>
      <c r="BR47" s="137"/>
      <c r="BS47" s="101"/>
      <c r="BT47" s="101"/>
      <c r="BU47" s="101"/>
      <c r="BV47" s="136"/>
      <c r="BW47" s="136"/>
      <c r="BX47" s="136"/>
      <c r="BY47" s="101"/>
      <c r="BZ47" s="136"/>
      <c r="CA47" s="136"/>
      <c r="CB47" s="101"/>
      <c r="CC47" s="136"/>
      <c r="CD47" s="137"/>
      <c r="CE47" s="136"/>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c r="DE47" s="144"/>
    </row>
    <row r="48" spans="1:109" ht="15.75" customHeight="1" x14ac:dyDescent="0.3">
      <c r="A48" s="344"/>
      <c r="B48" s="325"/>
      <c r="C48" s="325"/>
      <c r="D48" s="325"/>
      <c r="E48" s="365"/>
      <c r="F48" s="325"/>
      <c r="G48" s="325"/>
      <c r="H48" s="325"/>
      <c r="I48" s="136"/>
      <c r="J48" s="136"/>
      <c r="K48" s="325"/>
      <c r="L48" s="365"/>
      <c r="M48" s="344"/>
      <c r="N48" s="343"/>
      <c r="O48" s="346"/>
      <c r="P48" s="405"/>
      <c r="Q48" s="346">
        <f t="shared" ref="Q48:Q52" si="18">IF(NOT(ISERROR(MATCH(P48,_xlfn.ANCHORARRAY(E59),0))),O61&amp;"Por favor no seleccionar los criterios de impacto",P48)</f>
        <v>0</v>
      </c>
      <c r="R48" s="343"/>
      <c r="S48" s="346"/>
      <c r="T48" s="345"/>
      <c r="U48" s="137">
        <v>2</v>
      </c>
      <c r="V48" s="97"/>
      <c r="W48" s="138" t="str">
        <f t="shared" si="14"/>
        <v/>
      </c>
      <c r="X48" s="150"/>
      <c r="Y48" s="150"/>
      <c r="Z48" s="150"/>
      <c r="AA48" s="150"/>
      <c r="AB48" s="98"/>
      <c r="AC48" s="98"/>
      <c r="AD48" s="99" t="str">
        <f t="shared" si="4"/>
        <v/>
      </c>
      <c r="AE48" s="98"/>
      <c r="AF48" s="98"/>
      <c r="AG48" s="98"/>
      <c r="AH48" s="167" t="str">
        <f>IFERROR(IF(AND(W47="Probabilidad",W48="Probabilidad"),(AJ47-(+AJ47*AD48)),IF(W48="Probabilidad",(O47-(+O47*AD48)),IF(W48="Impacto",AJ47,""))),"")</f>
        <v/>
      </c>
      <c r="AI48" s="135" t="str">
        <f t="shared" si="5"/>
        <v/>
      </c>
      <c r="AJ48" s="99" t="str">
        <f t="shared" si="15"/>
        <v/>
      </c>
      <c r="AK48" s="135" t="str">
        <f t="shared" si="7"/>
        <v/>
      </c>
      <c r="AL48" s="99" t="str">
        <f>IFERROR(IF(AND(W47="Impacto",W48="Impacto"),(AL41-(+AL41*AD48)),IF(W48="Impacto",($S$47-(+$S$47*AD48)),IF(W48="Probabilidad",AL41,""))),"")</f>
        <v/>
      </c>
      <c r="AM48" s="100" t="str">
        <f t="shared" si="16"/>
        <v/>
      </c>
      <c r="AN48" s="407"/>
      <c r="AO48" s="136"/>
      <c r="AP48" s="137"/>
      <c r="AQ48" s="101"/>
      <c r="AR48" s="101"/>
      <c r="AS48" s="136"/>
      <c r="AT48" s="101"/>
      <c r="AU48" s="136"/>
      <c r="AV48" s="101"/>
      <c r="AW48" s="136"/>
      <c r="AX48" s="101"/>
      <c r="AY48" s="136"/>
      <c r="AZ48" s="137"/>
      <c r="BA48" s="136"/>
      <c r="BB48" s="136"/>
      <c r="BC48" s="137"/>
      <c r="BD48" s="101"/>
      <c r="BE48" s="101"/>
      <c r="BF48" s="136"/>
      <c r="BG48" s="136"/>
      <c r="BH48" s="137"/>
      <c r="BI48" s="101"/>
      <c r="BJ48" s="101"/>
      <c r="BK48" s="136"/>
      <c r="BL48" s="136"/>
      <c r="BM48" s="137"/>
      <c r="BN48" s="101"/>
      <c r="BO48" s="101"/>
      <c r="BP48" s="136"/>
      <c r="BQ48" s="136"/>
      <c r="BR48" s="137"/>
      <c r="BS48" s="101"/>
      <c r="BT48" s="101"/>
      <c r="BU48" s="101"/>
      <c r="BV48" s="136"/>
      <c r="BW48" s="136"/>
      <c r="BX48" s="136"/>
      <c r="BY48" s="101"/>
      <c r="BZ48" s="136"/>
      <c r="CA48" s="136"/>
      <c r="CB48" s="101"/>
      <c r="CC48" s="136"/>
      <c r="CD48" s="137"/>
      <c r="CE48" s="136"/>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c r="DC48" s="144"/>
      <c r="DD48" s="144"/>
      <c r="DE48" s="144"/>
    </row>
    <row r="49" spans="1:109" ht="15.75" customHeight="1" x14ac:dyDescent="0.3">
      <c r="A49" s="344"/>
      <c r="B49" s="325"/>
      <c r="C49" s="325"/>
      <c r="D49" s="325"/>
      <c r="E49" s="365"/>
      <c r="F49" s="325"/>
      <c r="G49" s="325"/>
      <c r="H49" s="325"/>
      <c r="I49" s="136"/>
      <c r="J49" s="136"/>
      <c r="K49" s="325"/>
      <c r="L49" s="365"/>
      <c r="M49" s="344"/>
      <c r="N49" s="343"/>
      <c r="O49" s="346"/>
      <c r="P49" s="405"/>
      <c r="Q49" s="346">
        <f t="shared" si="18"/>
        <v>0</v>
      </c>
      <c r="R49" s="343"/>
      <c r="S49" s="346"/>
      <c r="T49" s="345"/>
      <c r="U49" s="137">
        <v>3</v>
      </c>
      <c r="V49" s="102"/>
      <c r="W49" s="138" t="str">
        <f t="shared" si="14"/>
        <v/>
      </c>
      <c r="X49" s="150"/>
      <c r="Y49" s="150"/>
      <c r="Z49" s="150"/>
      <c r="AA49" s="150"/>
      <c r="AB49" s="98"/>
      <c r="AC49" s="98"/>
      <c r="AD49" s="99" t="str">
        <f t="shared" si="4"/>
        <v/>
      </c>
      <c r="AE49" s="98"/>
      <c r="AF49" s="98"/>
      <c r="AG49" s="98"/>
      <c r="AH49" s="167" t="str">
        <f>IFERROR(IF(AND(W48="Probabilidad",W49="Probabilidad"),(AJ48-(+AJ48*AD49)),IF(AND(W48="Impacto",W49="Probabilidad"),(AJ47-(+AJ47*AD49)),IF(W49="Impacto",AJ48,""))),"")</f>
        <v/>
      </c>
      <c r="AI49" s="135" t="str">
        <f t="shared" si="5"/>
        <v/>
      </c>
      <c r="AJ49" s="99" t="str">
        <f t="shared" si="15"/>
        <v/>
      </c>
      <c r="AK49" s="135" t="str">
        <f t="shared" si="7"/>
        <v/>
      </c>
      <c r="AL49" s="99" t="str">
        <f>IFERROR(IF(AND(W48="Impacto",W49="Impacto"),(AL48-(+AL48*AD49)),IF(AND(W48="Probabilidad",W49="Impacto"),(AL47-(+AL47*AD49)),IF(W49="Probabilidad",AL48,""))),"")</f>
        <v/>
      </c>
      <c r="AM49" s="100" t="str">
        <f t="shared" si="16"/>
        <v/>
      </c>
      <c r="AN49" s="407"/>
      <c r="AO49" s="136"/>
      <c r="AP49" s="137"/>
      <c r="AQ49" s="101"/>
      <c r="AR49" s="101"/>
      <c r="AS49" s="136"/>
      <c r="AT49" s="101"/>
      <c r="AU49" s="136"/>
      <c r="AV49" s="101"/>
      <c r="AW49" s="136"/>
      <c r="AX49" s="101"/>
      <c r="AY49" s="136"/>
      <c r="AZ49" s="137"/>
      <c r="BA49" s="136"/>
      <c r="BB49" s="136"/>
      <c r="BC49" s="137"/>
      <c r="BD49" s="101"/>
      <c r="BE49" s="101"/>
      <c r="BF49" s="136"/>
      <c r="BG49" s="136"/>
      <c r="BH49" s="137"/>
      <c r="BI49" s="101"/>
      <c r="BJ49" s="101"/>
      <c r="BK49" s="136"/>
      <c r="BL49" s="136"/>
      <c r="BM49" s="137"/>
      <c r="BN49" s="101"/>
      <c r="BO49" s="101"/>
      <c r="BP49" s="136"/>
      <c r="BQ49" s="136"/>
      <c r="BR49" s="137"/>
      <c r="BS49" s="101"/>
      <c r="BT49" s="101"/>
      <c r="BU49" s="101"/>
      <c r="BV49" s="136"/>
      <c r="BW49" s="136"/>
      <c r="BX49" s="136"/>
      <c r="BY49" s="101"/>
      <c r="BZ49" s="136"/>
      <c r="CA49" s="136"/>
      <c r="CB49" s="101"/>
      <c r="CC49" s="136"/>
      <c r="CD49" s="137"/>
      <c r="CE49" s="136"/>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c r="DE49" s="144"/>
    </row>
    <row r="50" spans="1:109" ht="15.75" customHeight="1" x14ac:dyDescent="0.3">
      <c r="A50" s="344"/>
      <c r="B50" s="325"/>
      <c r="C50" s="325"/>
      <c r="D50" s="325"/>
      <c r="E50" s="365"/>
      <c r="F50" s="325"/>
      <c r="G50" s="325"/>
      <c r="H50" s="325"/>
      <c r="I50" s="136"/>
      <c r="J50" s="136"/>
      <c r="K50" s="325"/>
      <c r="L50" s="365"/>
      <c r="M50" s="344"/>
      <c r="N50" s="343"/>
      <c r="O50" s="346"/>
      <c r="P50" s="405"/>
      <c r="Q50" s="346">
        <f t="shared" si="18"/>
        <v>0</v>
      </c>
      <c r="R50" s="343"/>
      <c r="S50" s="346"/>
      <c r="T50" s="345"/>
      <c r="U50" s="137">
        <v>4</v>
      </c>
      <c r="V50" s="97"/>
      <c r="W50" s="138" t="str">
        <f t="shared" si="14"/>
        <v/>
      </c>
      <c r="X50" s="150"/>
      <c r="Y50" s="150"/>
      <c r="Z50" s="150"/>
      <c r="AA50" s="150"/>
      <c r="AB50" s="98"/>
      <c r="AC50" s="98"/>
      <c r="AD50" s="99" t="str">
        <f t="shared" si="4"/>
        <v/>
      </c>
      <c r="AE50" s="98"/>
      <c r="AF50" s="98"/>
      <c r="AG50" s="98"/>
      <c r="AH50" s="167" t="str">
        <f>IFERROR(IF(AND(W49="Probabilidad",W50="Probabilidad"),(AJ49-(+AJ49*AD50)),IF(AND(W49="Impacto",W50="Probabilidad"),(AJ48-(+AJ48*AD50)),IF(W50="Impacto",AJ49,""))),"")</f>
        <v/>
      </c>
      <c r="AI50" s="135" t="str">
        <f t="shared" si="5"/>
        <v/>
      </c>
      <c r="AJ50" s="99" t="str">
        <f t="shared" si="15"/>
        <v/>
      </c>
      <c r="AK50" s="135" t="str">
        <f t="shared" si="7"/>
        <v/>
      </c>
      <c r="AL50" s="99" t="str">
        <f>IFERROR(IF(AND(W49="Impacto",W50="Impacto"),(AL49-(+AL49*AD50)),IF(AND(W49="Probabilidad",W50="Impacto"),(AL48-(+AL48*AD50)),IF(W50="Probabilidad",AL49,""))),"")</f>
        <v/>
      </c>
      <c r="AM50" s="100" t="str">
        <f t="shared" si="16"/>
        <v/>
      </c>
      <c r="AN50" s="407"/>
      <c r="AO50" s="136"/>
      <c r="AP50" s="137"/>
      <c r="AQ50" s="101"/>
      <c r="AR50" s="101"/>
      <c r="AS50" s="136"/>
      <c r="AT50" s="101"/>
      <c r="AU50" s="136"/>
      <c r="AV50" s="101"/>
      <c r="AW50" s="136"/>
      <c r="AX50" s="101"/>
      <c r="AY50" s="136"/>
      <c r="AZ50" s="137"/>
      <c r="BA50" s="136"/>
      <c r="BB50" s="136"/>
      <c r="BC50" s="137"/>
      <c r="BD50" s="101"/>
      <c r="BE50" s="101"/>
      <c r="BF50" s="136"/>
      <c r="BG50" s="136"/>
      <c r="BH50" s="137"/>
      <c r="BI50" s="101"/>
      <c r="BJ50" s="101"/>
      <c r="BK50" s="136"/>
      <c r="BL50" s="136"/>
      <c r="BM50" s="137"/>
      <c r="BN50" s="101"/>
      <c r="BO50" s="101"/>
      <c r="BP50" s="136"/>
      <c r="BQ50" s="136"/>
      <c r="BR50" s="137"/>
      <c r="BS50" s="101"/>
      <c r="BT50" s="101"/>
      <c r="BU50" s="101"/>
      <c r="BV50" s="136"/>
      <c r="BW50" s="136"/>
      <c r="BX50" s="136"/>
      <c r="BY50" s="101"/>
      <c r="BZ50" s="136"/>
      <c r="CA50" s="136"/>
      <c r="CB50" s="101"/>
      <c r="CC50" s="136"/>
      <c r="CD50" s="137"/>
      <c r="CE50" s="136"/>
      <c r="CF50" s="144"/>
      <c r="CG50" s="144"/>
      <c r="CH50" s="144"/>
      <c r="CI50" s="144"/>
      <c r="CJ50" s="144"/>
      <c r="CK50" s="144"/>
      <c r="CL50" s="144"/>
      <c r="CM50" s="144"/>
      <c r="CN50" s="144"/>
      <c r="CO50" s="144"/>
      <c r="CP50" s="144"/>
      <c r="CQ50" s="144"/>
      <c r="CR50" s="144"/>
      <c r="CS50" s="144"/>
      <c r="CT50" s="144"/>
      <c r="CU50" s="144"/>
      <c r="CV50" s="144"/>
      <c r="CW50" s="144"/>
      <c r="CX50" s="144"/>
      <c r="CY50" s="144"/>
      <c r="CZ50" s="144"/>
      <c r="DA50" s="144"/>
      <c r="DB50" s="144"/>
      <c r="DC50" s="144"/>
      <c r="DD50" s="144"/>
      <c r="DE50" s="144"/>
    </row>
    <row r="51" spans="1:109" ht="15.75" customHeight="1" x14ac:dyDescent="0.3">
      <c r="A51" s="344"/>
      <c r="B51" s="325"/>
      <c r="C51" s="325"/>
      <c r="D51" s="325"/>
      <c r="E51" s="365"/>
      <c r="F51" s="325"/>
      <c r="G51" s="325"/>
      <c r="H51" s="325"/>
      <c r="I51" s="136"/>
      <c r="J51" s="136"/>
      <c r="K51" s="325"/>
      <c r="L51" s="365"/>
      <c r="M51" s="344"/>
      <c r="N51" s="343"/>
      <c r="O51" s="346"/>
      <c r="P51" s="405"/>
      <c r="Q51" s="346">
        <f t="shared" si="18"/>
        <v>0</v>
      </c>
      <c r="R51" s="343"/>
      <c r="S51" s="346"/>
      <c r="T51" s="345"/>
      <c r="U51" s="137">
        <v>5</v>
      </c>
      <c r="V51" s="97"/>
      <c r="W51" s="138" t="str">
        <f t="shared" si="14"/>
        <v/>
      </c>
      <c r="X51" s="150"/>
      <c r="Y51" s="150"/>
      <c r="Z51" s="150"/>
      <c r="AA51" s="150"/>
      <c r="AB51" s="98"/>
      <c r="AC51" s="98"/>
      <c r="AD51" s="99" t="str">
        <f t="shared" si="4"/>
        <v/>
      </c>
      <c r="AE51" s="98"/>
      <c r="AF51" s="98"/>
      <c r="AG51" s="98"/>
      <c r="AH51" s="167" t="str">
        <f>IFERROR(IF(AND(W50="Probabilidad",W51="Probabilidad"),(AJ50-(+AJ50*AD51)),IF(AND(W50="Impacto",W51="Probabilidad"),(AJ49-(+AJ49*AD51)),IF(W51="Impacto",AJ50,""))),"")</f>
        <v/>
      </c>
      <c r="AI51" s="135" t="str">
        <f t="shared" si="5"/>
        <v/>
      </c>
      <c r="AJ51" s="99" t="str">
        <f t="shared" si="15"/>
        <v/>
      </c>
      <c r="AK51" s="135" t="str">
        <f t="shared" si="7"/>
        <v/>
      </c>
      <c r="AL51" s="99" t="str">
        <f>IFERROR(IF(AND(W50="Impacto",W51="Impacto"),(AL50-(+AL50*AD51)),IF(AND(W50="Probabilidad",W51="Impacto"),(AL49-(+AL49*AD51)),IF(W51="Probabilidad",AL50,""))),"")</f>
        <v/>
      </c>
      <c r="AM51" s="100" t="str">
        <f t="shared" si="16"/>
        <v/>
      </c>
      <c r="AN51" s="407"/>
      <c r="AO51" s="136"/>
      <c r="AP51" s="137"/>
      <c r="AQ51" s="101"/>
      <c r="AR51" s="101"/>
      <c r="AS51" s="136"/>
      <c r="AT51" s="101"/>
      <c r="AU51" s="136"/>
      <c r="AV51" s="101"/>
      <c r="AW51" s="136"/>
      <c r="AX51" s="101"/>
      <c r="AY51" s="136"/>
      <c r="AZ51" s="137"/>
      <c r="BA51" s="136"/>
      <c r="BB51" s="136"/>
      <c r="BC51" s="137"/>
      <c r="BD51" s="101"/>
      <c r="BE51" s="101"/>
      <c r="BF51" s="136"/>
      <c r="BG51" s="136"/>
      <c r="BH51" s="137"/>
      <c r="BI51" s="101"/>
      <c r="BJ51" s="101"/>
      <c r="BK51" s="136"/>
      <c r="BL51" s="136"/>
      <c r="BM51" s="137"/>
      <c r="BN51" s="101"/>
      <c r="BO51" s="101"/>
      <c r="BP51" s="136"/>
      <c r="BQ51" s="136"/>
      <c r="BR51" s="137"/>
      <c r="BS51" s="101"/>
      <c r="BT51" s="101"/>
      <c r="BU51" s="101"/>
      <c r="BV51" s="136"/>
      <c r="BW51" s="136"/>
      <c r="BX51" s="136"/>
      <c r="BY51" s="101"/>
      <c r="BZ51" s="136"/>
      <c r="CA51" s="136"/>
      <c r="CB51" s="101"/>
      <c r="CC51" s="136"/>
      <c r="CD51" s="137"/>
      <c r="CE51" s="136"/>
      <c r="CF51" s="144"/>
      <c r="CG51" s="144"/>
      <c r="CH51" s="144"/>
      <c r="CI51" s="144"/>
      <c r="CJ51" s="144"/>
      <c r="CK51" s="144"/>
      <c r="CL51" s="144"/>
      <c r="CM51" s="144"/>
      <c r="CN51" s="144"/>
      <c r="CO51" s="144"/>
      <c r="CP51" s="144"/>
      <c r="CQ51" s="144"/>
      <c r="CR51" s="144"/>
      <c r="CS51" s="144"/>
      <c r="CT51" s="144"/>
      <c r="CU51" s="144"/>
      <c r="CV51" s="144"/>
      <c r="CW51" s="144"/>
      <c r="CX51" s="144"/>
      <c r="CY51" s="144"/>
      <c r="CZ51" s="144"/>
      <c r="DA51" s="144"/>
      <c r="DB51" s="144"/>
      <c r="DC51" s="144"/>
      <c r="DD51" s="144"/>
      <c r="DE51" s="144"/>
    </row>
    <row r="52" spans="1:109" ht="15.75" customHeight="1" x14ac:dyDescent="0.3">
      <c r="A52" s="344"/>
      <c r="B52" s="325"/>
      <c r="C52" s="325"/>
      <c r="D52" s="325"/>
      <c r="E52" s="365"/>
      <c r="F52" s="325"/>
      <c r="G52" s="325"/>
      <c r="H52" s="325"/>
      <c r="I52" s="136"/>
      <c r="J52" s="136"/>
      <c r="K52" s="325"/>
      <c r="L52" s="365"/>
      <c r="M52" s="344"/>
      <c r="N52" s="343"/>
      <c r="O52" s="346"/>
      <c r="P52" s="405"/>
      <c r="Q52" s="346">
        <f t="shared" si="18"/>
        <v>0</v>
      </c>
      <c r="R52" s="343"/>
      <c r="S52" s="346"/>
      <c r="T52" s="345"/>
      <c r="U52" s="137">
        <v>6</v>
      </c>
      <c r="V52" s="97"/>
      <c r="W52" s="138" t="str">
        <f t="shared" si="14"/>
        <v/>
      </c>
      <c r="X52" s="150"/>
      <c r="Y52" s="150"/>
      <c r="Z52" s="150"/>
      <c r="AA52" s="150"/>
      <c r="AB52" s="98"/>
      <c r="AC52" s="98"/>
      <c r="AD52" s="99" t="str">
        <f t="shared" si="4"/>
        <v/>
      </c>
      <c r="AE52" s="98"/>
      <c r="AF52" s="98"/>
      <c r="AG52" s="98"/>
      <c r="AH52" s="167" t="str">
        <f>IFERROR(IF(AND(W51="Probabilidad",W52="Probabilidad"),(AJ51-(+AJ51*AD52)),IF(AND(W51="Impacto",W52="Probabilidad"),(AJ50-(+AJ50*AD52)),IF(W52="Impacto",AJ51,""))),"")</f>
        <v/>
      </c>
      <c r="AI52" s="135" t="str">
        <f t="shared" si="5"/>
        <v/>
      </c>
      <c r="AJ52" s="99" t="str">
        <f t="shared" si="15"/>
        <v/>
      </c>
      <c r="AK52" s="135" t="str">
        <f t="shared" si="7"/>
        <v/>
      </c>
      <c r="AL52" s="99" t="str">
        <f>IFERROR(IF(AND(W51="Impacto",W52="Impacto"),(AL51-(+AL51*AD52)),IF(AND(W51="Probabilidad",W52="Impacto"),(AL50-(+AL50*AD52)),IF(W52="Probabilidad",AL51,""))),"")</f>
        <v/>
      </c>
      <c r="AM52" s="100" t="str">
        <f t="shared" si="16"/>
        <v/>
      </c>
      <c r="AN52" s="408"/>
      <c r="AO52" s="136"/>
      <c r="AP52" s="137"/>
      <c r="AQ52" s="101"/>
      <c r="AR52" s="101"/>
      <c r="AS52" s="136"/>
      <c r="AT52" s="101"/>
      <c r="AU52" s="136"/>
      <c r="AV52" s="101"/>
      <c r="AW52" s="136"/>
      <c r="AX52" s="101"/>
      <c r="AY52" s="136"/>
      <c r="AZ52" s="137"/>
      <c r="BA52" s="136"/>
      <c r="BB52" s="136"/>
      <c r="BC52" s="137"/>
      <c r="BD52" s="101"/>
      <c r="BE52" s="101"/>
      <c r="BF52" s="136"/>
      <c r="BG52" s="136"/>
      <c r="BH52" s="137"/>
      <c r="BI52" s="101"/>
      <c r="BJ52" s="101"/>
      <c r="BK52" s="136"/>
      <c r="BL52" s="136"/>
      <c r="BM52" s="137"/>
      <c r="BN52" s="101"/>
      <c r="BO52" s="101"/>
      <c r="BP52" s="136"/>
      <c r="BQ52" s="136"/>
      <c r="BR52" s="137"/>
      <c r="BS52" s="101"/>
      <c r="BT52" s="101"/>
      <c r="BU52" s="101"/>
      <c r="BV52" s="136"/>
      <c r="BW52" s="136"/>
      <c r="BX52" s="136"/>
      <c r="BY52" s="101"/>
      <c r="BZ52" s="136"/>
      <c r="CA52" s="136"/>
      <c r="CB52" s="101"/>
      <c r="CC52" s="136"/>
      <c r="CD52" s="137"/>
      <c r="CE52" s="136"/>
      <c r="CF52" s="144"/>
      <c r="CG52" s="144"/>
      <c r="CH52" s="144"/>
      <c r="CI52" s="144"/>
      <c r="CJ52" s="144"/>
      <c r="CK52" s="144"/>
      <c r="CL52" s="144"/>
      <c r="CM52" s="144"/>
      <c r="CN52" s="144"/>
      <c r="CO52" s="144"/>
      <c r="CP52" s="144"/>
      <c r="CQ52" s="144"/>
      <c r="CR52" s="144"/>
      <c r="CS52" s="144"/>
      <c r="CT52" s="144"/>
      <c r="CU52" s="144"/>
      <c r="CV52" s="144"/>
      <c r="CW52" s="144"/>
      <c r="CX52" s="144"/>
      <c r="CY52" s="144"/>
      <c r="CZ52" s="144"/>
      <c r="DA52" s="144"/>
      <c r="DB52" s="144"/>
      <c r="DC52" s="144"/>
      <c r="DD52" s="144"/>
      <c r="DE52" s="144"/>
    </row>
    <row r="53" spans="1:109" ht="15.75" customHeight="1" x14ac:dyDescent="0.3">
      <c r="A53" s="344">
        <v>9</v>
      </c>
      <c r="B53" s="325"/>
      <c r="C53" s="325"/>
      <c r="D53" s="325"/>
      <c r="E53" s="365"/>
      <c r="F53" s="325"/>
      <c r="G53" s="325"/>
      <c r="H53" s="325"/>
      <c r="I53" s="136"/>
      <c r="J53" s="136"/>
      <c r="K53" s="325"/>
      <c r="L53" s="365"/>
      <c r="M53" s="344"/>
      <c r="N53" s="343" t="str">
        <f>IF(M53&lt;=0,"",IF(M53&lt;=2,"Muy Baja",IF(M53&lt;=24,"Baja",IF(M53&lt;=500,"Media",IF(M53&lt;=5000,"Alta","Muy Alta")))))</f>
        <v/>
      </c>
      <c r="O53" s="346" t="str">
        <f>IF(N53="","",IF(N53="Muy Baja",0.2,IF(N53="Baja",0.4,IF(N53="Media",0.6,IF(N53="Alta",0.8,IF(N53="Muy Alta",1,))))))</f>
        <v/>
      </c>
      <c r="P53" s="405"/>
      <c r="Q53" s="346">
        <f ca="1">IF(NOT(ISERROR(MATCH(P53,'Tabla Impacto'!$B$221:$B$223,0))),'Tabla Impacto'!$F$223&amp;"Por favor no seleccionar los criterios de impacto(Afectación Económica o presupuestal y Pérdida Reputacional)",P53)</f>
        <v>0</v>
      </c>
      <c r="R53" s="343" t="str">
        <f ca="1">IF(OR(Q53='Tabla Impacto'!$C$11,Q53='Tabla Impacto'!$D$11),"Leve",IF(OR(Q53='Tabla Impacto'!$C$12,Q53='Tabla Impacto'!$D$12),"Menor",IF(OR(Q53='Tabla Impacto'!$C$13,Q53='Tabla Impacto'!$D$13),"Moderado",IF(OR(Q53='Tabla Impacto'!$C$14,Q53='Tabla Impacto'!$D$14),"Mayor",IF(OR(Q53='Tabla Impacto'!$C$15,Q53='Tabla Impacto'!$D$15),"Catastrófico","")))))</f>
        <v/>
      </c>
      <c r="S53" s="346" t="str">
        <f ca="1">IF(R53="","",IF(R53="Leve",0.2,IF(R53="Menor",0.4,IF(R53="Moderado",0.6,IF(R53="Mayor",0.8,IF(R53="Catastrófico",1,))))))</f>
        <v/>
      </c>
      <c r="T53" s="345" t="str">
        <f ca="1">IF(OR(AND(N53="Muy Baja",R53="Leve"),AND(N53="Muy Baja",R53="Menor"),AND(N53="Baja",R53="Leve")),"Bajo",IF(OR(AND(N53="Muy baja",R53="Moderado"),AND(N53="Baja",R53="Menor"),AND(N53="Baja",R53="Moderado"),AND(N53="Media",R53="Leve"),AND(N53="Media",R53="Menor"),AND(N53="Media",R53="Moderado"),AND(N53="Alta",R53="Leve"),AND(N53="Alta",R53="Menor")),"Moderado",IF(OR(AND(N53="Muy Baja",R53="Mayor"),AND(N53="Baja",R53="Mayor"),AND(N53="Media",R53="Mayor"),AND(N53="Alta",R53="Moderado"),AND(N53="Alta",R53="Mayor"),AND(N53="Muy Alta",R53="Leve"),AND(N53="Muy Alta",R53="Menor"),AND(N53="Muy Alta",R53="Moderado"),AND(N53="Muy Alta",R53="Mayor")),"Alto",IF(OR(AND(N53="Muy Baja",R53="Catastrófico"),AND(N53="Baja",R53="Catastrófico"),AND(N53="Media",R53="Catastrófico"),AND(N53="Alta",R53="Catastrófico"),AND(N53="Muy Alta",R53="Catastrófico")),"Extremo",""))))</f>
        <v/>
      </c>
      <c r="U53" s="137">
        <v>1</v>
      </c>
      <c r="V53" s="97"/>
      <c r="W53" s="138" t="str">
        <f t="shared" si="14"/>
        <v/>
      </c>
      <c r="X53" s="150"/>
      <c r="Y53" s="150"/>
      <c r="Z53" s="150"/>
      <c r="AA53" s="150"/>
      <c r="AB53" s="98"/>
      <c r="AC53" s="98"/>
      <c r="AD53" s="99" t="str">
        <f t="shared" si="4"/>
        <v/>
      </c>
      <c r="AE53" s="98"/>
      <c r="AF53" s="98"/>
      <c r="AG53" s="98"/>
      <c r="AH53" s="167" t="str">
        <f>IFERROR(IF(W53="Probabilidad",(O53-(+O53*AD53)),IF(W53="Impacto",O53,"")),"")</f>
        <v/>
      </c>
      <c r="AI53" s="135" t="str">
        <f>IFERROR(IF(AH53="","",IF(AH53&lt;=0.2,"Muy Baja",IF(AH53&lt;=0.4,"Baja",IF(AH53&lt;=0.6,"Media",IF(AH53&lt;=0.8,"Alta","Muy Alta"))))),"")</f>
        <v/>
      </c>
      <c r="AJ53" s="99" t="str">
        <f t="shared" si="15"/>
        <v/>
      </c>
      <c r="AK53" s="135" t="str">
        <f>IFERROR(IF(AL53="","",IF(AL53&lt;=0.2,"Leve",IF(AL53&lt;=0.4,"Menor",IF(AL53&lt;=0.6,"Moderado",IF(AL53&lt;=0.8,"Mayor","Catastrófico"))))),"")</f>
        <v/>
      </c>
      <c r="AL53" s="99" t="str">
        <f>IFERROR(IF(W53="Impacto",(S53-(+S53*AD53)),IF(W53="Probabilidad",S53,"")),"")</f>
        <v/>
      </c>
      <c r="AM53" s="100" t="str">
        <f t="shared" si="16"/>
        <v/>
      </c>
      <c r="AN53" s="406"/>
      <c r="AO53" s="136"/>
      <c r="AP53" s="137"/>
      <c r="AQ53" s="101"/>
      <c r="AR53" s="101"/>
      <c r="AS53" s="136"/>
      <c r="AT53" s="101"/>
      <c r="AU53" s="136"/>
      <c r="AV53" s="101"/>
      <c r="AW53" s="136"/>
      <c r="AX53" s="101"/>
      <c r="AY53" s="136"/>
      <c r="AZ53" s="137"/>
      <c r="BA53" s="136"/>
      <c r="BB53" s="136"/>
      <c r="BC53" s="137"/>
      <c r="BD53" s="101"/>
      <c r="BE53" s="101"/>
      <c r="BF53" s="136"/>
      <c r="BG53" s="136"/>
      <c r="BH53" s="137"/>
      <c r="BI53" s="101"/>
      <c r="BJ53" s="101"/>
      <c r="BK53" s="136"/>
      <c r="BL53" s="136"/>
      <c r="BM53" s="137"/>
      <c r="BN53" s="101"/>
      <c r="BO53" s="101"/>
      <c r="BP53" s="136"/>
      <c r="BQ53" s="136"/>
      <c r="BR53" s="137"/>
      <c r="BS53" s="101"/>
      <c r="BT53" s="101"/>
      <c r="BU53" s="101"/>
      <c r="BV53" s="136"/>
      <c r="BW53" s="136"/>
      <c r="BX53" s="136"/>
      <c r="BY53" s="101"/>
      <c r="BZ53" s="136"/>
      <c r="CA53" s="136"/>
      <c r="CB53" s="101"/>
      <c r="CC53" s="136"/>
      <c r="CD53" s="137"/>
      <c r="CE53" s="136"/>
      <c r="CF53" s="144"/>
      <c r="CG53" s="144"/>
      <c r="CH53" s="144"/>
      <c r="CI53" s="144"/>
      <c r="CJ53" s="144"/>
      <c r="CK53" s="144"/>
      <c r="CL53" s="144"/>
      <c r="CM53" s="144"/>
      <c r="CN53" s="144"/>
      <c r="CO53" s="144"/>
      <c r="CP53" s="144"/>
      <c r="CQ53" s="144"/>
      <c r="CR53" s="144"/>
      <c r="CS53" s="144"/>
      <c r="CT53" s="144"/>
      <c r="CU53" s="144"/>
      <c r="CV53" s="144"/>
      <c r="CW53" s="144"/>
      <c r="CX53" s="144"/>
      <c r="CY53" s="144"/>
      <c r="CZ53" s="144"/>
      <c r="DA53" s="144"/>
      <c r="DB53" s="144"/>
      <c r="DC53" s="144"/>
      <c r="DD53" s="144"/>
      <c r="DE53" s="144"/>
    </row>
    <row r="54" spans="1:109" ht="15.75" customHeight="1" x14ac:dyDescent="0.3">
      <c r="A54" s="344"/>
      <c r="B54" s="325"/>
      <c r="C54" s="325"/>
      <c r="D54" s="325"/>
      <c r="E54" s="365"/>
      <c r="F54" s="325"/>
      <c r="G54" s="325"/>
      <c r="H54" s="325"/>
      <c r="I54" s="136"/>
      <c r="J54" s="136"/>
      <c r="K54" s="325"/>
      <c r="L54" s="365"/>
      <c r="M54" s="344"/>
      <c r="N54" s="343"/>
      <c r="O54" s="346"/>
      <c r="P54" s="405"/>
      <c r="Q54" s="346">
        <f t="shared" ref="Q54:Q58" si="19">IF(NOT(ISERROR(MATCH(P54,_xlfn.ANCHORARRAY(E65),0))),O67&amp;"Por favor no seleccionar los criterios de impacto",P54)</f>
        <v>0</v>
      </c>
      <c r="R54" s="343"/>
      <c r="S54" s="346"/>
      <c r="T54" s="345"/>
      <c r="U54" s="137">
        <v>2</v>
      </c>
      <c r="V54" s="97"/>
      <c r="W54" s="138" t="str">
        <f t="shared" si="14"/>
        <v/>
      </c>
      <c r="X54" s="150"/>
      <c r="Y54" s="150"/>
      <c r="Z54" s="150"/>
      <c r="AA54" s="150"/>
      <c r="AB54" s="98"/>
      <c r="AC54" s="98"/>
      <c r="AD54" s="99" t="str">
        <f t="shared" si="4"/>
        <v/>
      </c>
      <c r="AE54" s="98"/>
      <c r="AF54" s="98"/>
      <c r="AG54" s="98"/>
      <c r="AH54" s="167" t="str">
        <f>IFERROR(IF(AND(W53="Probabilidad",W54="Probabilidad"),(AJ53-(+AJ53*AD54)),IF(W54="Probabilidad",(O53-(+O53*AD54)),IF(W54="Impacto",AJ53,""))),"")</f>
        <v/>
      </c>
      <c r="AI54" s="135" t="str">
        <f t="shared" si="5"/>
        <v/>
      </c>
      <c r="AJ54" s="99" t="str">
        <f t="shared" si="15"/>
        <v/>
      </c>
      <c r="AK54" s="135" t="str">
        <f t="shared" si="7"/>
        <v/>
      </c>
      <c r="AL54" s="99" t="str">
        <f>IFERROR(IF(AND(W53="Impacto",W54="Impacto"),(AL47-(+AL47*AD54)),IF(W54="Impacto",($S$53-(+$S$53*AD54)),IF(W54="Probabilidad",AL47,""))),"")</f>
        <v/>
      </c>
      <c r="AM54" s="100" t="str">
        <f t="shared" si="16"/>
        <v/>
      </c>
      <c r="AN54" s="407"/>
      <c r="AO54" s="136"/>
      <c r="AP54" s="137"/>
      <c r="AQ54" s="101"/>
      <c r="AR54" s="101"/>
      <c r="AS54" s="136"/>
      <c r="AT54" s="101"/>
      <c r="AU54" s="136"/>
      <c r="AV54" s="101"/>
      <c r="AW54" s="136"/>
      <c r="AX54" s="101"/>
      <c r="AY54" s="136"/>
      <c r="AZ54" s="137"/>
      <c r="BA54" s="136"/>
      <c r="BB54" s="136"/>
      <c r="BC54" s="137"/>
      <c r="BD54" s="101"/>
      <c r="BE54" s="101"/>
      <c r="BF54" s="136"/>
      <c r="BG54" s="136"/>
      <c r="BH54" s="137"/>
      <c r="BI54" s="101"/>
      <c r="BJ54" s="101"/>
      <c r="BK54" s="136"/>
      <c r="BL54" s="136"/>
      <c r="BM54" s="137"/>
      <c r="BN54" s="101"/>
      <c r="BO54" s="101"/>
      <c r="BP54" s="136"/>
      <c r="BQ54" s="136"/>
      <c r="BR54" s="137"/>
      <c r="BS54" s="101"/>
      <c r="BT54" s="101"/>
      <c r="BU54" s="101"/>
      <c r="BV54" s="136"/>
      <c r="BW54" s="136"/>
      <c r="BX54" s="136"/>
      <c r="BY54" s="101"/>
      <c r="BZ54" s="136"/>
      <c r="CA54" s="136"/>
      <c r="CB54" s="101"/>
      <c r="CC54" s="136"/>
      <c r="CD54" s="137"/>
      <c r="CE54" s="136"/>
      <c r="CF54" s="144"/>
      <c r="CG54" s="144"/>
      <c r="CH54" s="144"/>
      <c r="CI54" s="144"/>
      <c r="CJ54" s="144"/>
      <c r="CK54" s="144"/>
      <c r="CL54" s="144"/>
      <c r="CM54" s="144"/>
      <c r="CN54" s="144"/>
      <c r="CO54" s="144"/>
      <c r="CP54" s="144"/>
      <c r="CQ54" s="144"/>
      <c r="CR54" s="144"/>
      <c r="CS54" s="144"/>
      <c r="CT54" s="144"/>
      <c r="CU54" s="144"/>
      <c r="CV54" s="144"/>
      <c r="CW54" s="144"/>
      <c r="CX54" s="144"/>
      <c r="CY54" s="144"/>
      <c r="CZ54" s="144"/>
      <c r="DA54" s="144"/>
      <c r="DB54" s="144"/>
      <c r="DC54" s="144"/>
      <c r="DD54" s="144"/>
      <c r="DE54" s="144"/>
    </row>
    <row r="55" spans="1:109" ht="15.75" customHeight="1" x14ac:dyDescent="0.3">
      <c r="A55" s="344"/>
      <c r="B55" s="325"/>
      <c r="C55" s="325"/>
      <c r="D55" s="325"/>
      <c r="E55" s="365"/>
      <c r="F55" s="325"/>
      <c r="G55" s="325"/>
      <c r="H55" s="325"/>
      <c r="I55" s="136"/>
      <c r="J55" s="136"/>
      <c r="K55" s="325"/>
      <c r="L55" s="365"/>
      <c r="M55" s="344"/>
      <c r="N55" s="343"/>
      <c r="O55" s="346"/>
      <c r="P55" s="405"/>
      <c r="Q55" s="346">
        <f t="shared" si="19"/>
        <v>0</v>
      </c>
      <c r="R55" s="343"/>
      <c r="S55" s="346"/>
      <c r="T55" s="345"/>
      <c r="U55" s="137">
        <v>3</v>
      </c>
      <c r="V55" s="102"/>
      <c r="W55" s="138" t="str">
        <f t="shared" si="14"/>
        <v/>
      </c>
      <c r="X55" s="150"/>
      <c r="Y55" s="150"/>
      <c r="Z55" s="150"/>
      <c r="AA55" s="150"/>
      <c r="AB55" s="98"/>
      <c r="AC55" s="98"/>
      <c r="AD55" s="99" t="str">
        <f t="shared" si="4"/>
        <v/>
      </c>
      <c r="AE55" s="98"/>
      <c r="AF55" s="98"/>
      <c r="AG55" s="98"/>
      <c r="AH55" s="167" t="str">
        <f>IFERROR(IF(AND(W54="Probabilidad",W55="Probabilidad"),(AJ54-(+AJ54*AD55)),IF(AND(W54="Impacto",W55="Probabilidad"),(AJ53-(+AJ53*AD55)),IF(W55="Impacto",AJ54,""))),"")</f>
        <v/>
      </c>
      <c r="AI55" s="135" t="str">
        <f t="shared" si="5"/>
        <v/>
      </c>
      <c r="AJ55" s="99" t="str">
        <f t="shared" si="15"/>
        <v/>
      </c>
      <c r="AK55" s="135" t="str">
        <f t="shared" si="7"/>
        <v/>
      </c>
      <c r="AL55" s="99" t="str">
        <f>IFERROR(IF(AND(W54="Impacto",W55="Impacto"),(AL54-(+AL54*AD55)),IF(AND(W54="Probabilidad",W55="Impacto"),(AL53-(+AL53*AD55)),IF(W55="Probabilidad",AL54,""))),"")</f>
        <v/>
      </c>
      <c r="AM55" s="100" t="str">
        <f t="shared" si="16"/>
        <v/>
      </c>
      <c r="AN55" s="407"/>
      <c r="AO55" s="136"/>
      <c r="AP55" s="137"/>
      <c r="AQ55" s="101"/>
      <c r="AR55" s="101"/>
      <c r="AS55" s="136"/>
      <c r="AT55" s="101"/>
      <c r="AU55" s="136"/>
      <c r="AV55" s="101"/>
      <c r="AW55" s="136"/>
      <c r="AX55" s="101"/>
      <c r="AY55" s="136"/>
      <c r="AZ55" s="137"/>
      <c r="BA55" s="136"/>
      <c r="BB55" s="136"/>
      <c r="BC55" s="137"/>
      <c r="BD55" s="101"/>
      <c r="BE55" s="101"/>
      <c r="BF55" s="136"/>
      <c r="BG55" s="136"/>
      <c r="BH55" s="137"/>
      <c r="BI55" s="101"/>
      <c r="BJ55" s="101"/>
      <c r="BK55" s="136"/>
      <c r="BL55" s="136"/>
      <c r="BM55" s="137"/>
      <c r="BN55" s="101"/>
      <c r="BO55" s="101"/>
      <c r="BP55" s="136"/>
      <c r="BQ55" s="136"/>
      <c r="BR55" s="137"/>
      <c r="BS55" s="101"/>
      <c r="BT55" s="101"/>
      <c r="BU55" s="101"/>
      <c r="BV55" s="136"/>
      <c r="BW55" s="136"/>
      <c r="BX55" s="136"/>
      <c r="BY55" s="101"/>
      <c r="BZ55" s="136"/>
      <c r="CA55" s="136"/>
      <c r="CB55" s="101"/>
      <c r="CC55" s="136"/>
      <c r="CD55" s="137"/>
      <c r="CE55" s="136"/>
      <c r="CF55" s="144"/>
      <c r="CG55" s="144"/>
      <c r="CH55" s="144"/>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4"/>
    </row>
    <row r="56" spans="1:109" ht="15.75" customHeight="1" x14ac:dyDescent="0.3">
      <c r="A56" s="344"/>
      <c r="B56" s="325"/>
      <c r="C56" s="325"/>
      <c r="D56" s="325"/>
      <c r="E56" s="365"/>
      <c r="F56" s="325"/>
      <c r="G56" s="325"/>
      <c r="H56" s="325"/>
      <c r="I56" s="136"/>
      <c r="J56" s="136"/>
      <c r="K56" s="325"/>
      <c r="L56" s="365"/>
      <c r="M56" s="344"/>
      <c r="N56" s="343"/>
      <c r="O56" s="346"/>
      <c r="P56" s="405"/>
      <c r="Q56" s="346">
        <f t="shared" si="19"/>
        <v>0</v>
      </c>
      <c r="R56" s="343"/>
      <c r="S56" s="346"/>
      <c r="T56" s="345"/>
      <c r="U56" s="137">
        <v>4</v>
      </c>
      <c r="V56" s="97"/>
      <c r="W56" s="138" t="str">
        <f t="shared" si="14"/>
        <v/>
      </c>
      <c r="X56" s="150"/>
      <c r="Y56" s="150"/>
      <c r="Z56" s="150"/>
      <c r="AA56" s="150"/>
      <c r="AB56" s="98"/>
      <c r="AC56" s="98"/>
      <c r="AD56" s="99" t="str">
        <f t="shared" si="4"/>
        <v/>
      </c>
      <c r="AE56" s="98"/>
      <c r="AF56" s="98"/>
      <c r="AG56" s="98"/>
      <c r="AH56" s="167" t="str">
        <f>IFERROR(IF(AND(W55="Probabilidad",W56="Probabilidad"),(AJ55-(+AJ55*AD56)),IF(AND(W55="Impacto",W56="Probabilidad"),(AJ54-(+AJ54*AD56)),IF(W56="Impacto",AJ55,""))),"")</f>
        <v/>
      </c>
      <c r="AI56" s="135" t="str">
        <f t="shared" si="5"/>
        <v/>
      </c>
      <c r="AJ56" s="99" t="str">
        <f t="shared" si="15"/>
        <v/>
      </c>
      <c r="AK56" s="135" t="str">
        <f t="shared" si="7"/>
        <v/>
      </c>
      <c r="AL56" s="99" t="str">
        <f>IFERROR(IF(AND(W55="Impacto",W56="Impacto"),(AL55-(+AL55*AD56)),IF(AND(W55="Probabilidad",W56="Impacto"),(AL54-(+AL54*AD56)),IF(W56="Probabilidad",AL55,""))),"")</f>
        <v/>
      </c>
      <c r="AM56" s="100" t="str">
        <f t="shared" si="16"/>
        <v/>
      </c>
      <c r="AN56" s="407"/>
      <c r="AO56" s="136"/>
      <c r="AP56" s="137"/>
      <c r="AQ56" s="101"/>
      <c r="AR56" s="101"/>
      <c r="AS56" s="136"/>
      <c r="AT56" s="101"/>
      <c r="AU56" s="136"/>
      <c r="AV56" s="101"/>
      <c r="AW56" s="136"/>
      <c r="AX56" s="101"/>
      <c r="AY56" s="136"/>
      <c r="AZ56" s="137"/>
      <c r="BA56" s="136"/>
      <c r="BB56" s="136"/>
      <c r="BC56" s="137"/>
      <c r="BD56" s="101"/>
      <c r="BE56" s="101"/>
      <c r="BF56" s="136"/>
      <c r="BG56" s="136"/>
      <c r="BH56" s="137"/>
      <c r="BI56" s="101"/>
      <c r="BJ56" s="101"/>
      <c r="BK56" s="136"/>
      <c r="BL56" s="136"/>
      <c r="BM56" s="137"/>
      <c r="BN56" s="101"/>
      <c r="BO56" s="101"/>
      <c r="BP56" s="136"/>
      <c r="BQ56" s="136"/>
      <c r="BR56" s="137"/>
      <c r="BS56" s="101"/>
      <c r="BT56" s="101"/>
      <c r="BU56" s="101"/>
      <c r="BV56" s="136"/>
      <c r="BW56" s="136"/>
      <c r="BX56" s="136"/>
      <c r="BY56" s="101"/>
      <c r="BZ56" s="136"/>
      <c r="CA56" s="136"/>
      <c r="CB56" s="101"/>
      <c r="CC56" s="136"/>
      <c r="CD56" s="137"/>
      <c r="CE56" s="136"/>
      <c r="CF56" s="144"/>
      <c r="CG56" s="144"/>
      <c r="CH56" s="144"/>
      <c r="CI56" s="144"/>
      <c r="CJ56" s="144"/>
      <c r="CK56" s="144"/>
      <c r="CL56" s="144"/>
      <c r="CM56" s="144"/>
      <c r="CN56" s="144"/>
      <c r="CO56" s="144"/>
      <c r="CP56" s="144"/>
      <c r="CQ56" s="144"/>
      <c r="CR56" s="144"/>
      <c r="CS56" s="144"/>
      <c r="CT56" s="144"/>
      <c r="CU56" s="144"/>
      <c r="CV56" s="144"/>
      <c r="CW56" s="144"/>
      <c r="CX56" s="144"/>
      <c r="CY56" s="144"/>
      <c r="CZ56" s="144"/>
      <c r="DA56" s="144"/>
      <c r="DB56" s="144"/>
      <c r="DC56" s="144"/>
      <c r="DD56" s="144"/>
      <c r="DE56" s="144"/>
    </row>
    <row r="57" spans="1:109" ht="15.75" customHeight="1" x14ac:dyDescent="0.3">
      <c r="A57" s="344"/>
      <c r="B57" s="325"/>
      <c r="C57" s="325"/>
      <c r="D57" s="325"/>
      <c r="E57" s="365"/>
      <c r="F57" s="325"/>
      <c r="G57" s="325"/>
      <c r="H57" s="325"/>
      <c r="I57" s="136"/>
      <c r="J57" s="136"/>
      <c r="K57" s="325"/>
      <c r="L57" s="365"/>
      <c r="M57" s="344"/>
      <c r="N57" s="343"/>
      <c r="O57" s="346"/>
      <c r="P57" s="405"/>
      <c r="Q57" s="346">
        <f t="shared" si="19"/>
        <v>0</v>
      </c>
      <c r="R57" s="343"/>
      <c r="S57" s="346"/>
      <c r="T57" s="345"/>
      <c r="U57" s="137">
        <v>5</v>
      </c>
      <c r="V57" s="97"/>
      <c r="W57" s="138" t="str">
        <f t="shared" si="14"/>
        <v/>
      </c>
      <c r="X57" s="150"/>
      <c r="Y57" s="150"/>
      <c r="Z57" s="150"/>
      <c r="AA57" s="150"/>
      <c r="AB57" s="98"/>
      <c r="AC57" s="98"/>
      <c r="AD57" s="99" t="str">
        <f t="shared" si="4"/>
        <v/>
      </c>
      <c r="AE57" s="98"/>
      <c r="AF57" s="98"/>
      <c r="AG57" s="98"/>
      <c r="AH57" s="167" t="str">
        <f>IFERROR(IF(AND(W56="Probabilidad",W57="Probabilidad"),(AJ56-(+AJ56*AD57)),IF(AND(W56="Impacto",W57="Probabilidad"),(AJ55-(+AJ55*AD57)),IF(W57="Impacto",AJ56,""))),"")</f>
        <v/>
      </c>
      <c r="AI57" s="135" t="str">
        <f t="shared" si="5"/>
        <v/>
      </c>
      <c r="AJ57" s="99" t="str">
        <f t="shared" si="15"/>
        <v/>
      </c>
      <c r="AK57" s="135" t="str">
        <f t="shared" si="7"/>
        <v/>
      </c>
      <c r="AL57" s="99" t="str">
        <f>IFERROR(IF(AND(W56="Impacto",W57="Impacto"),(AL56-(+AL56*AD57)),IF(AND(W56="Probabilidad",W57="Impacto"),(AL55-(+AL55*AD57)),IF(W57="Probabilidad",AL56,""))),"")</f>
        <v/>
      </c>
      <c r="AM57" s="100" t="str">
        <f t="shared" si="16"/>
        <v/>
      </c>
      <c r="AN57" s="407"/>
      <c r="AO57" s="136"/>
      <c r="AP57" s="137"/>
      <c r="AQ57" s="101"/>
      <c r="AR57" s="101"/>
      <c r="AS57" s="136"/>
      <c r="AT57" s="101"/>
      <c r="AU57" s="136"/>
      <c r="AV57" s="101"/>
      <c r="AW57" s="136"/>
      <c r="AX57" s="101"/>
      <c r="AY57" s="136"/>
      <c r="AZ57" s="137"/>
      <c r="BA57" s="136"/>
      <c r="BB57" s="136"/>
      <c r="BC57" s="137"/>
      <c r="BD57" s="101"/>
      <c r="BE57" s="101"/>
      <c r="BF57" s="136"/>
      <c r="BG57" s="136"/>
      <c r="BH57" s="137"/>
      <c r="BI57" s="101"/>
      <c r="BJ57" s="101"/>
      <c r="BK57" s="136"/>
      <c r="BL57" s="136"/>
      <c r="BM57" s="137"/>
      <c r="BN57" s="101"/>
      <c r="BO57" s="101"/>
      <c r="BP57" s="136"/>
      <c r="BQ57" s="136"/>
      <c r="BR57" s="137"/>
      <c r="BS57" s="101"/>
      <c r="BT57" s="101"/>
      <c r="BU57" s="101"/>
      <c r="BV57" s="136"/>
      <c r="BW57" s="136"/>
      <c r="BX57" s="136"/>
      <c r="BY57" s="101"/>
      <c r="BZ57" s="136"/>
      <c r="CA57" s="136"/>
      <c r="CB57" s="101"/>
      <c r="CC57" s="136"/>
      <c r="CD57" s="137"/>
      <c r="CE57" s="136"/>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44"/>
      <c r="DB57" s="144"/>
      <c r="DC57" s="144"/>
      <c r="DD57" s="144"/>
      <c r="DE57" s="144"/>
    </row>
    <row r="58" spans="1:109" ht="15.75" customHeight="1" x14ac:dyDescent="0.3">
      <c r="A58" s="344"/>
      <c r="B58" s="325"/>
      <c r="C58" s="325"/>
      <c r="D58" s="325"/>
      <c r="E58" s="365"/>
      <c r="F58" s="325"/>
      <c r="G58" s="325"/>
      <c r="H58" s="325"/>
      <c r="I58" s="136"/>
      <c r="J58" s="136"/>
      <c r="K58" s="325"/>
      <c r="L58" s="365"/>
      <c r="M58" s="344"/>
      <c r="N58" s="343"/>
      <c r="O58" s="346"/>
      <c r="P58" s="405"/>
      <c r="Q58" s="346">
        <f t="shared" si="19"/>
        <v>0</v>
      </c>
      <c r="R58" s="343"/>
      <c r="S58" s="346"/>
      <c r="T58" s="345"/>
      <c r="U58" s="137">
        <v>6</v>
      </c>
      <c r="V58" s="97"/>
      <c r="W58" s="138" t="str">
        <f t="shared" si="14"/>
        <v/>
      </c>
      <c r="X58" s="150"/>
      <c r="Y58" s="150"/>
      <c r="Z58" s="150"/>
      <c r="AA58" s="150"/>
      <c r="AB58" s="98"/>
      <c r="AC58" s="98"/>
      <c r="AD58" s="99" t="str">
        <f t="shared" si="4"/>
        <v/>
      </c>
      <c r="AE58" s="98"/>
      <c r="AF58" s="98"/>
      <c r="AG58" s="98"/>
      <c r="AH58" s="167" t="str">
        <f>IFERROR(IF(AND(W57="Probabilidad",W58="Probabilidad"),(AJ57-(+AJ57*AD58)),IF(AND(W57="Impacto",W58="Probabilidad"),(AJ56-(+AJ56*AD58)),IF(W58="Impacto",AJ57,""))),"")</f>
        <v/>
      </c>
      <c r="AI58" s="135" t="str">
        <f t="shared" si="5"/>
        <v/>
      </c>
      <c r="AJ58" s="99" t="str">
        <f t="shared" si="15"/>
        <v/>
      </c>
      <c r="AK58" s="135" t="str">
        <f t="shared" si="7"/>
        <v/>
      </c>
      <c r="AL58" s="99" t="str">
        <f>IFERROR(IF(AND(W57="Impacto",W58="Impacto"),(AL57-(+AL57*AD58)),IF(AND(W57="Probabilidad",W58="Impacto"),(AL56-(+AL56*AD58)),IF(W58="Probabilidad",AL57,""))),"")</f>
        <v/>
      </c>
      <c r="AM58" s="100" t="str">
        <f t="shared" si="16"/>
        <v/>
      </c>
      <c r="AN58" s="408"/>
      <c r="AO58" s="136"/>
      <c r="AP58" s="137"/>
      <c r="AQ58" s="101"/>
      <c r="AR58" s="101"/>
      <c r="AS58" s="136"/>
      <c r="AT58" s="101"/>
      <c r="AU58" s="136"/>
      <c r="AV58" s="101"/>
      <c r="AW58" s="136"/>
      <c r="AX58" s="101"/>
      <c r="AY58" s="136"/>
      <c r="AZ58" s="137"/>
      <c r="BA58" s="136"/>
      <c r="BB58" s="136"/>
      <c r="BC58" s="137"/>
      <c r="BD58" s="101"/>
      <c r="BE58" s="101"/>
      <c r="BF58" s="136"/>
      <c r="BG58" s="136"/>
      <c r="BH58" s="137"/>
      <c r="BI58" s="101"/>
      <c r="BJ58" s="101"/>
      <c r="BK58" s="136"/>
      <c r="BL58" s="136"/>
      <c r="BM58" s="137"/>
      <c r="BN58" s="101"/>
      <c r="BO58" s="101"/>
      <c r="BP58" s="136"/>
      <c r="BQ58" s="136"/>
      <c r="BR58" s="137"/>
      <c r="BS58" s="101"/>
      <c r="BT58" s="101"/>
      <c r="BU58" s="101"/>
      <c r="BV58" s="136"/>
      <c r="BW58" s="136"/>
      <c r="BX58" s="136"/>
      <c r="BY58" s="101"/>
      <c r="BZ58" s="136"/>
      <c r="CA58" s="136"/>
      <c r="CB58" s="101"/>
      <c r="CC58" s="136"/>
      <c r="CD58" s="137"/>
      <c r="CE58" s="136"/>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44"/>
      <c r="DB58" s="144"/>
      <c r="DC58" s="144"/>
      <c r="DD58" s="144"/>
      <c r="DE58" s="144"/>
    </row>
    <row r="59" spans="1:109" ht="15.75" customHeight="1" x14ac:dyDescent="0.3">
      <c r="A59" s="344">
        <v>10</v>
      </c>
      <c r="B59" s="325"/>
      <c r="C59" s="325"/>
      <c r="D59" s="325"/>
      <c r="E59" s="365"/>
      <c r="F59" s="325"/>
      <c r="G59" s="325"/>
      <c r="H59" s="325"/>
      <c r="I59" s="136"/>
      <c r="J59" s="136"/>
      <c r="K59" s="325"/>
      <c r="L59" s="365"/>
      <c r="M59" s="344"/>
      <c r="N59" s="343" t="str">
        <f>IF(M59&lt;=0,"",IF(M59&lt;=2,"Muy Baja",IF(M59&lt;=24,"Baja",IF(M59&lt;=500,"Media",IF(M59&lt;=5000,"Alta","Muy Alta")))))</f>
        <v/>
      </c>
      <c r="O59" s="346" t="str">
        <f>IF(N59="","",IF(N59="Muy Baja",0.2,IF(N59="Baja",0.4,IF(N59="Media",0.6,IF(N59="Alta",0.8,IF(N59="Muy Alta",1,))))))</f>
        <v/>
      </c>
      <c r="P59" s="405"/>
      <c r="Q59" s="346">
        <f ca="1">IF(NOT(ISERROR(MATCH(P59,'Tabla Impacto'!$B$221:$B$223,0))),'Tabla Impacto'!$F$223&amp;"Por favor no seleccionar los criterios de impacto(Afectación Económica o presupuestal y Pérdida Reputacional)",P59)</f>
        <v>0</v>
      </c>
      <c r="R59" s="343" t="str">
        <f ca="1">IF(OR(Q59='Tabla Impacto'!$C$11,Q59='Tabla Impacto'!$D$11),"Leve",IF(OR(Q59='Tabla Impacto'!$C$12,Q59='Tabla Impacto'!$D$12),"Menor",IF(OR(Q59='Tabla Impacto'!$C$13,Q59='Tabla Impacto'!$D$13),"Moderado",IF(OR(Q59='Tabla Impacto'!$C$14,Q59='Tabla Impacto'!$D$14),"Mayor",IF(OR(Q59='Tabla Impacto'!$C$15,Q59='Tabla Impacto'!$D$15),"Catastrófico","")))))</f>
        <v/>
      </c>
      <c r="S59" s="346" t="str">
        <f ca="1">IF(R59="","",IF(R59="Leve",0.2,IF(R59="Menor",0.4,IF(R59="Moderado",0.6,IF(R59="Mayor",0.8,IF(R59="Catastrófico",1,))))))</f>
        <v/>
      </c>
      <c r="T59" s="345" t="str">
        <f ca="1">IF(OR(AND(N59="Muy Baja",R59="Leve"),AND(N59="Muy Baja",R59="Menor"),AND(N59="Baja",R59="Leve")),"Bajo",IF(OR(AND(N59="Muy baja",R59="Moderado"),AND(N59="Baja",R59="Menor"),AND(N59="Baja",R59="Moderado"),AND(N59="Media",R59="Leve"),AND(N59="Media",R59="Menor"),AND(N59="Media",R59="Moderado"),AND(N59="Alta",R59="Leve"),AND(N59="Alta",R59="Menor")),"Moderado",IF(OR(AND(N59="Muy Baja",R59="Mayor"),AND(N59="Baja",R59="Mayor"),AND(N59="Media",R59="Mayor"),AND(N59="Alta",R59="Moderado"),AND(N59="Alta",R59="Mayor"),AND(N59="Muy Alta",R59="Leve"),AND(N59="Muy Alta",R59="Menor"),AND(N59="Muy Alta",R59="Moderado"),AND(N59="Muy Alta",R59="Mayor")),"Alto",IF(OR(AND(N59="Muy Baja",R59="Catastrófico"),AND(N59="Baja",R59="Catastrófico"),AND(N59="Media",R59="Catastrófico"),AND(N59="Alta",R59="Catastrófico"),AND(N59="Muy Alta",R59="Catastrófico")),"Extremo",""))))</f>
        <v/>
      </c>
      <c r="U59" s="137">
        <v>1</v>
      </c>
      <c r="V59" s="97"/>
      <c r="W59" s="138" t="str">
        <f t="shared" si="14"/>
        <v/>
      </c>
      <c r="X59" s="150"/>
      <c r="Y59" s="150"/>
      <c r="Z59" s="150"/>
      <c r="AA59" s="150"/>
      <c r="AB59" s="98"/>
      <c r="AC59" s="98"/>
      <c r="AD59" s="99" t="str">
        <f t="shared" si="4"/>
        <v/>
      </c>
      <c r="AE59" s="98"/>
      <c r="AF59" s="98"/>
      <c r="AG59" s="98"/>
      <c r="AH59" s="167" t="str">
        <f>IFERROR(IF(W59="Probabilidad",(O59-(+O59*AD59)),IF(W59="Impacto",O59,"")),"")</f>
        <v/>
      </c>
      <c r="AI59" s="135" t="str">
        <f>IFERROR(IF(AH59="","",IF(AH59&lt;=0.2,"Muy Baja",IF(AH59&lt;=0.4,"Baja",IF(AH59&lt;=0.6,"Media",IF(AH59&lt;=0.8,"Alta","Muy Alta"))))),"")</f>
        <v/>
      </c>
      <c r="AJ59" s="99" t="str">
        <f t="shared" si="15"/>
        <v/>
      </c>
      <c r="AK59" s="135" t="str">
        <f>IFERROR(IF(AL59="","",IF(AL59&lt;=0.2,"Leve",IF(AL59&lt;=0.4,"Menor",IF(AL59&lt;=0.6,"Moderado",IF(AL59&lt;=0.8,"Mayor","Catastrófico"))))),"")</f>
        <v/>
      </c>
      <c r="AL59" s="99" t="str">
        <f>IFERROR(IF(W59="Impacto",(S59-(+S59*AD59)),IF(W59="Probabilidad",S59,"")),"")</f>
        <v/>
      </c>
      <c r="AM59" s="100" t="str">
        <f t="shared" si="16"/>
        <v/>
      </c>
      <c r="AN59" s="406"/>
      <c r="AO59" s="136"/>
      <c r="AP59" s="137"/>
      <c r="AQ59" s="101"/>
      <c r="AR59" s="101"/>
      <c r="AS59" s="136"/>
      <c r="AT59" s="101"/>
      <c r="AU59" s="136"/>
      <c r="AV59" s="101"/>
      <c r="AW59" s="136"/>
      <c r="AX59" s="101"/>
      <c r="AY59" s="136"/>
      <c r="AZ59" s="137"/>
      <c r="BA59" s="136"/>
      <c r="BB59" s="136"/>
      <c r="BC59" s="137"/>
      <c r="BD59" s="101"/>
      <c r="BE59" s="101"/>
      <c r="BF59" s="136"/>
      <c r="BG59" s="136"/>
      <c r="BH59" s="137"/>
      <c r="BI59" s="101"/>
      <c r="BJ59" s="101"/>
      <c r="BK59" s="136"/>
      <c r="BL59" s="136"/>
      <c r="BM59" s="137"/>
      <c r="BN59" s="101"/>
      <c r="BO59" s="101"/>
      <c r="BP59" s="136"/>
      <c r="BQ59" s="136"/>
      <c r="BR59" s="137"/>
      <c r="BS59" s="101"/>
      <c r="BT59" s="101"/>
      <c r="BU59" s="101"/>
      <c r="BV59" s="136"/>
      <c r="BW59" s="136"/>
      <c r="BX59" s="136"/>
      <c r="BY59" s="101"/>
      <c r="BZ59" s="136"/>
      <c r="CA59" s="136"/>
      <c r="CB59" s="101"/>
      <c r="CC59" s="136"/>
      <c r="CD59" s="137"/>
      <c r="CE59" s="136"/>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c r="DE59" s="144"/>
    </row>
    <row r="60" spans="1:109" ht="15.75" customHeight="1" x14ac:dyDescent="0.3">
      <c r="A60" s="344"/>
      <c r="B60" s="325"/>
      <c r="C60" s="325"/>
      <c r="D60" s="325"/>
      <c r="E60" s="365"/>
      <c r="F60" s="325"/>
      <c r="G60" s="325"/>
      <c r="H60" s="325"/>
      <c r="I60" s="136"/>
      <c r="J60" s="136"/>
      <c r="K60" s="325"/>
      <c r="L60" s="365"/>
      <c r="M60" s="344"/>
      <c r="N60" s="343"/>
      <c r="O60" s="346"/>
      <c r="P60" s="405"/>
      <c r="Q60" s="346">
        <f>IF(NOT(ISERROR(MATCH(P60,_xlfn.ANCHORARRAY(E71),0))),O73&amp;"Por favor no seleccionar los criterios de impacto",P60)</f>
        <v>0</v>
      </c>
      <c r="R60" s="343"/>
      <c r="S60" s="346"/>
      <c r="T60" s="345"/>
      <c r="U60" s="137">
        <v>2</v>
      </c>
      <c r="V60" s="97"/>
      <c r="W60" s="138" t="str">
        <f t="shared" si="14"/>
        <v/>
      </c>
      <c r="X60" s="150"/>
      <c r="Y60" s="150"/>
      <c r="Z60" s="150"/>
      <c r="AA60" s="150"/>
      <c r="AB60" s="98"/>
      <c r="AC60" s="98"/>
      <c r="AD60" s="99" t="str">
        <f t="shared" si="4"/>
        <v/>
      </c>
      <c r="AE60" s="98"/>
      <c r="AF60" s="98"/>
      <c r="AG60" s="98"/>
      <c r="AH60" s="167" t="str">
        <f>IFERROR(IF(AND(W59="Probabilidad",W60="Probabilidad"),(AJ59-(+AJ59*AD60)),IF(W60="Probabilidad",(O59-(+O59*AD60)),IF(W60="Impacto",AJ59,""))),"")</f>
        <v/>
      </c>
      <c r="AI60" s="135" t="str">
        <f t="shared" si="5"/>
        <v/>
      </c>
      <c r="AJ60" s="99" t="str">
        <f t="shared" si="15"/>
        <v/>
      </c>
      <c r="AK60" s="135" t="str">
        <f t="shared" si="7"/>
        <v/>
      </c>
      <c r="AL60" s="99" t="str">
        <f>IFERROR(IF(AND(W59="Impacto",W60="Impacto"),(AL53-(+AL53*AD60)),IF(W60="Impacto",($S$59-(+$S$59*AD60)),IF(W60="Probabilidad",AL53,""))),"")</f>
        <v/>
      </c>
      <c r="AM60" s="100" t="str">
        <f t="shared" si="16"/>
        <v/>
      </c>
      <c r="AN60" s="407"/>
      <c r="AO60" s="136"/>
      <c r="AP60" s="137"/>
      <c r="AQ60" s="101"/>
      <c r="AR60" s="101"/>
      <c r="AS60" s="136"/>
      <c r="AT60" s="101"/>
      <c r="AU60" s="136"/>
      <c r="AV60" s="101"/>
      <c r="AW60" s="136"/>
      <c r="AX60" s="101"/>
      <c r="AY60" s="136"/>
      <c r="AZ60" s="137"/>
      <c r="BA60" s="136"/>
      <c r="BB60" s="136"/>
      <c r="BC60" s="137"/>
      <c r="BD60" s="101"/>
      <c r="BE60" s="101"/>
      <c r="BF60" s="136"/>
      <c r="BG60" s="136"/>
      <c r="BH60" s="137"/>
      <c r="BI60" s="101"/>
      <c r="BJ60" s="101"/>
      <c r="BK60" s="136"/>
      <c r="BL60" s="136"/>
      <c r="BM60" s="137"/>
      <c r="BN60" s="101"/>
      <c r="BO60" s="101"/>
      <c r="BP60" s="136"/>
      <c r="BQ60" s="136"/>
      <c r="BR60" s="137"/>
      <c r="BS60" s="101"/>
      <c r="BT60" s="101"/>
      <c r="BU60" s="101"/>
      <c r="BV60" s="136"/>
      <c r="BW60" s="136"/>
      <c r="BX60" s="136"/>
      <c r="BY60" s="101"/>
      <c r="BZ60" s="136"/>
      <c r="CA60" s="136"/>
      <c r="CB60" s="101"/>
      <c r="CC60" s="136"/>
      <c r="CD60" s="137"/>
      <c r="CE60" s="136"/>
    </row>
    <row r="61" spans="1:109" ht="15.75" customHeight="1" x14ac:dyDescent="0.3">
      <c r="A61" s="344"/>
      <c r="B61" s="325"/>
      <c r="C61" s="325"/>
      <c r="D61" s="325"/>
      <c r="E61" s="365"/>
      <c r="F61" s="325"/>
      <c r="G61" s="325"/>
      <c r="H61" s="325"/>
      <c r="I61" s="136"/>
      <c r="J61" s="136"/>
      <c r="K61" s="325"/>
      <c r="L61" s="365"/>
      <c r="M61" s="344"/>
      <c r="N61" s="343"/>
      <c r="O61" s="346"/>
      <c r="P61" s="405"/>
      <c r="Q61" s="346">
        <f>IF(NOT(ISERROR(MATCH(P61,_xlfn.ANCHORARRAY(E72),0))),O74&amp;"Por favor no seleccionar los criterios de impacto",P61)</f>
        <v>0</v>
      </c>
      <c r="R61" s="343"/>
      <c r="S61" s="346"/>
      <c r="T61" s="345"/>
      <c r="U61" s="137">
        <v>3</v>
      </c>
      <c r="V61" s="102"/>
      <c r="W61" s="138" t="str">
        <f t="shared" si="14"/>
        <v/>
      </c>
      <c r="X61" s="150"/>
      <c r="Y61" s="150"/>
      <c r="Z61" s="150"/>
      <c r="AA61" s="150"/>
      <c r="AB61" s="98"/>
      <c r="AC61" s="98"/>
      <c r="AD61" s="99" t="str">
        <f t="shared" si="4"/>
        <v/>
      </c>
      <c r="AE61" s="98"/>
      <c r="AF61" s="98"/>
      <c r="AG61" s="98"/>
      <c r="AH61" s="167" t="str">
        <f>IFERROR(IF(AND(W60="Probabilidad",W61="Probabilidad"),(AJ60-(+AJ60*AD61)),IF(AND(W60="Impacto",W61="Probabilidad"),(AJ59-(+AJ59*AD61)),IF(W61="Impacto",AJ60,""))),"")</f>
        <v/>
      </c>
      <c r="AI61" s="135" t="str">
        <f t="shared" si="5"/>
        <v/>
      </c>
      <c r="AJ61" s="99" t="str">
        <f t="shared" si="15"/>
        <v/>
      </c>
      <c r="AK61" s="135" t="str">
        <f t="shared" si="7"/>
        <v/>
      </c>
      <c r="AL61" s="99" t="str">
        <f>IFERROR(IF(AND(W60="Impacto",W61="Impacto"),(AL60-(+AL60*AD61)),IF(AND(W60="Probabilidad",W61="Impacto"),(AL59-(+AL59*AD61)),IF(W61="Probabilidad",AL60,""))),"")</f>
        <v/>
      </c>
      <c r="AM61" s="100" t="str">
        <f t="shared" si="16"/>
        <v/>
      </c>
      <c r="AN61" s="407"/>
      <c r="AO61" s="136"/>
      <c r="AP61" s="137"/>
      <c r="AQ61" s="101"/>
      <c r="AR61" s="101"/>
      <c r="AS61" s="136"/>
      <c r="AT61" s="101"/>
      <c r="AU61" s="136"/>
      <c r="AV61" s="101"/>
      <c r="AW61" s="136"/>
      <c r="AX61" s="101"/>
      <c r="AY61" s="136"/>
      <c r="AZ61" s="137"/>
      <c r="BA61" s="136"/>
      <c r="BB61" s="136"/>
      <c r="BC61" s="137"/>
      <c r="BD61" s="101"/>
      <c r="BE61" s="101"/>
      <c r="BF61" s="136"/>
      <c r="BG61" s="136"/>
      <c r="BH61" s="137"/>
      <c r="BI61" s="101"/>
      <c r="BJ61" s="101"/>
      <c r="BK61" s="136"/>
      <c r="BL61" s="136"/>
      <c r="BM61" s="137"/>
      <c r="BN61" s="101"/>
      <c r="BO61" s="101"/>
      <c r="BP61" s="136"/>
      <c r="BQ61" s="136"/>
      <c r="BR61" s="137"/>
      <c r="BS61" s="101"/>
      <c r="BT61" s="101"/>
      <c r="BU61" s="101"/>
      <c r="BV61" s="136"/>
      <c r="BW61" s="136"/>
      <c r="BX61" s="136"/>
      <c r="BY61" s="101"/>
      <c r="BZ61" s="136"/>
      <c r="CA61" s="136"/>
      <c r="CB61" s="101"/>
      <c r="CC61" s="136"/>
      <c r="CD61" s="137"/>
      <c r="CE61" s="136"/>
    </row>
    <row r="62" spans="1:109" ht="15.75" customHeight="1" x14ac:dyDescent="0.3">
      <c r="A62" s="344"/>
      <c r="B62" s="325"/>
      <c r="C62" s="325"/>
      <c r="D62" s="325"/>
      <c r="E62" s="365"/>
      <c r="F62" s="325"/>
      <c r="G62" s="325"/>
      <c r="H62" s="325"/>
      <c r="I62" s="136"/>
      <c r="J62" s="136"/>
      <c r="K62" s="325"/>
      <c r="L62" s="365"/>
      <c r="M62" s="344"/>
      <c r="N62" s="343"/>
      <c r="O62" s="346"/>
      <c r="P62" s="405"/>
      <c r="Q62" s="346">
        <f>IF(NOT(ISERROR(MATCH(P62,_xlfn.ANCHORARRAY(E73),0))),O75&amp;"Por favor no seleccionar los criterios de impacto",P62)</f>
        <v>0</v>
      </c>
      <c r="R62" s="343"/>
      <c r="S62" s="346"/>
      <c r="T62" s="345"/>
      <c r="U62" s="137">
        <v>4</v>
      </c>
      <c r="V62" s="97"/>
      <c r="W62" s="138" t="str">
        <f t="shared" si="14"/>
        <v/>
      </c>
      <c r="X62" s="150"/>
      <c r="Y62" s="150"/>
      <c r="Z62" s="150"/>
      <c r="AA62" s="150"/>
      <c r="AB62" s="98"/>
      <c r="AC62" s="98"/>
      <c r="AD62" s="99" t="str">
        <f t="shared" si="4"/>
        <v/>
      </c>
      <c r="AE62" s="98"/>
      <c r="AF62" s="98"/>
      <c r="AG62" s="98"/>
      <c r="AH62" s="167" t="str">
        <f>IFERROR(IF(AND(W61="Probabilidad",W62="Probabilidad"),(AJ61-(+AJ61*AD62)),IF(AND(W61="Impacto",W62="Probabilidad"),(AJ60-(+AJ60*AD62)),IF(W62="Impacto",AJ61,""))),"")</f>
        <v/>
      </c>
      <c r="AI62" s="135" t="str">
        <f t="shared" si="5"/>
        <v/>
      </c>
      <c r="AJ62" s="99" t="str">
        <f t="shared" si="15"/>
        <v/>
      </c>
      <c r="AK62" s="135" t="str">
        <f t="shared" si="7"/>
        <v/>
      </c>
      <c r="AL62" s="99" t="str">
        <f>IFERROR(IF(AND(W61="Impacto",W62="Impacto"),(AL61-(+AL61*AD62)),IF(AND(W61="Probabilidad",W62="Impacto"),(AL60-(+AL60*AD62)),IF(W62="Probabilidad",AL61,""))),"")</f>
        <v/>
      </c>
      <c r="AM62" s="100" t="str">
        <f t="shared" si="16"/>
        <v/>
      </c>
      <c r="AN62" s="407"/>
      <c r="AO62" s="136"/>
      <c r="AP62" s="137"/>
      <c r="AQ62" s="101"/>
      <c r="AR62" s="101"/>
      <c r="AS62" s="136"/>
      <c r="AT62" s="101"/>
      <c r="AU62" s="136"/>
      <c r="AV62" s="101"/>
      <c r="AW62" s="136"/>
      <c r="AX62" s="101"/>
      <c r="AY62" s="136"/>
      <c r="AZ62" s="137"/>
      <c r="BA62" s="136"/>
      <c r="BB62" s="136"/>
      <c r="BC62" s="137"/>
      <c r="BD62" s="101"/>
      <c r="BE62" s="101"/>
      <c r="BF62" s="136"/>
      <c r="BG62" s="136"/>
      <c r="BH62" s="137"/>
      <c r="BI62" s="101"/>
      <c r="BJ62" s="101"/>
      <c r="BK62" s="136"/>
      <c r="BL62" s="136"/>
      <c r="BM62" s="137"/>
      <c r="BN62" s="101"/>
      <c r="BO62" s="101"/>
      <c r="BP62" s="136"/>
      <c r="BQ62" s="136"/>
      <c r="BR62" s="137"/>
      <c r="BS62" s="101"/>
      <c r="BT62" s="101"/>
      <c r="BU62" s="101"/>
      <c r="BV62" s="136"/>
      <c r="BW62" s="136"/>
      <c r="BX62" s="136"/>
      <c r="BY62" s="101"/>
      <c r="BZ62" s="136"/>
      <c r="CA62" s="136"/>
      <c r="CB62" s="101"/>
      <c r="CC62" s="136"/>
      <c r="CD62" s="137"/>
      <c r="CE62" s="136"/>
    </row>
    <row r="63" spans="1:109" ht="15.75" customHeight="1" x14ac:dyDescent="0.3">
      <c r="A63" s="344"/>
      <c r="B63" s="325"/>
      <c r="C63" s="325"/>
      <c r="D63" s="325"/>
      <c r="E63" s="365"/>
      <c r="F63" s="325"/>
      <c r="G63" s="325"/>
      <c r="H63" s="325"/>
      <c r="I63" s="136"/>
      <c r="J63" s="136"/>
      <c r="K63" s="325"/>
      <c r="L63" s="365"/>
      <c r="M63" s="344"/>
      <c r="N63" s="343"/>
      <c r="O63" s="346"/>
      <c r="P63" s="405"/>
      <c r="Q63" s="346">
        <f>IF(NOT(ISERROR(MATCH(P63,_xlfn.ANCHORARRAY(E74),0))),O76&amp;"Por favor no seleccionar los criterios de impacto",P63)</f>
        <v>0</v>
      </c>
      <c r="R63" s="343"/>
      <c r="S63" s="346"/>
      <c r="T63" s="345"/>
      <c r="U63" s="137">
        <v>5</v>
      </c>
      <c r="V63" s="97"/>
      <c r="W63" s="138" t="str">
        <f t="shared" si="14"/>
        <v/>
      </c>
      <c r="X63" s="150"/>
      <c r="Y63" s="150"/>
      <c r="Z63" s="150"/>
      <c r="AA63" s="150"/>
      <c r="AB63" s="98"/>
      <c r="AC63" s="98"/>
      <c r="AD63" s="99" t="str">
        <f t="shared" si="4"/>
        <v/>
      </c>
      <c r="AE63" s="98"/>
      <c r="AF63" s="98"/>
      <c r="AG63" s="98"/>
      <c r="AH63" s="167" t="str">
        <f>IFERROR(IF(AND(W62="Probabilidad",W63="Probabilidad"),(AJ62-(+AJ62*AD63)),IF(AND(W62="Impacto",W63="Probabilidad"),(AJ61-(+AJ61*AD63)),IF(W63="Impacto",AJ62,""))),"")</f>
        <v/>
      </c>
      <c r="AI63" s="135" t="str">
        <f t="shared" si="5"/>
        <v/>
      </c>
      <c r="AJ63" s="99" t="str">
        <f t="shared" si="15"/>
        <v/>
      </c>
      <c r="AK63" s="135" t="str">
        <f t="shared" si="7"/>
        <v/>
      </c>
      <c r="AL63" s="99" t="str">
        <f>IFERROR(IF(AND(W62="Impacto",W63="Impacto"),(AL62-(+AL62*AD63)),IF(AND(W62="Probabilidad",W63="Impacto"),(AL61-(+AL61*AD63)),IF(W63="Probabilidad",AL62,""))),"")</f>
        <v/>
      </c>
      <c r="AM63" s="100" t="str">
        <f t="shared" si="16"/>
        <v/>
      </c>
      <c r="AN63" s="407"/>
      <c r="AO63" s="136"/>
      <c r="AP63" s="137"/>
      <c r="AQ63" s="101"/>
      <c r="AR63" s="101"/>
      <c r="AS63" s="136"/>
      <c r="AT63" s="101"/>
      <c r="AU63" s="136"/>
      <c r="AV63" s="101"/>
      <c r="AW63" s="136"/>
      <c r="AX63" s="101"/>
      <c r="AY63" s="136"/>
      <c r="AZ63" s="137"/>
      <c r="BA63" s="136"/>
      <c r="BB63" s="136"/>
      <c r="BC63" s="137"/>
      <c r="BD63" s="101"/>
      <c r="BE63" s="101"/>
      <c r="BF63" s="136"/>
      <c r="BG63" s="136"/>
      <c r="BH63" s="137"/>
      <c r="BI63" s="101"/>
      <c r="BJ63" s="101"/>
      <c r="BK63" s="136"/>
      <c r="BL63" s="136"/>
      <c r="BM63" s="137"/>
      <c r="BN63" s="101"/>
      <c r="BO63" s="101"/>
      <c r="BP63" s="136"/>
      <c r="BQ63" s="136"/>
      <c r="BR63" s="137"/>
      <c r="BS63" s="101"/>
      <c r="BT63" s="101"/>
      <c r="BU63" s="101"/>
      <c r="BV63" s="136"/>
      <c r="BW63" s="136"/>
      <c r="BX63" s="136"/>
      <c r="BY63" s="101"/>
      <c r="BZ63" s="136"/>
      <c r="CA63" s="136"/>
      <c r="CB63" s="101"/>
      <c r="CC63" s="136"/>
      <c r="CD63" s="137"/>
      <c r="CE63" s="136"/>
    </row>
    <row r="64" spans="1:109" ht="15.75" customHeight="1" x14ac:dyDescent="0.3">
      <c r="A64" s="344"/>
      <c r="B64" s="325"/>
      <c r="C64" s="325"/>
      <c r="D64" s="325"/>
      <c r="E64" s="365"/>
      <c r="F64" s="325"/>
      <c r="G64" s="325"/>
      <c r="H64" s="325"/>
      <c r="I64" s="136"/>
      <c r="J64" s="136"/>
      <c r="K64" s="325"/>
      <c r="L64" s="365"/>
      <c r="M64" s="344"/>
      <c r="N64" s="343"/>
      <c r="O64" s="346"/>
      <c r="P64" s="405"/>
      <c r="Q64" s="346">
        <f>IF(NOT(ISERROR(MATCH(P64,_xlfn.ANCHORARRAY(E75),0))),O77&amp;"Por favor no seleccionar los criterios de impacto",P64)</f>
        <v>0</v>
      </c>
      <c r="R64" s="343"/>
      <c r="S64" s="346"/>
      <c r="T64" s="345"/>
      <c r="U64" s="137">
        <v>6</v>
      </c>
      <c r="V64" s="97"/>
      <c r="W64" s="138" t="str">
        <f t="shared" si="14"/>
        <v/>
      </c>
      <c r="X64" s="150"/>
      <c r="Y64" s="150"/>
      <c r="Z64" s="150"/>
      <c r="AA64" s="150"/>
      <c r="AB64" s="98"/>
      <c r="AC64" s="98"/>
      <c r="AD64" s="99" t="str">
        <f t="shared" si="4"/>
        <v/>
      </c>
      <c r="AE64" s="98"/>
      <c r="AF64" s="98"/>
      <c r="AG64" s="98"/>
      <c r="AH64" s="167" t="str">
        <f>IFERROR(IF(AND(W63="Probabilidad",W64="Probabilidad"),(AJ63-(+AJ63*AD64)),IF(AND(W63="Impacto",W64="Probabilidad"),(AJ62-(+AJ62*AD64)),IF(W64="Impacto",AJ63,""))),"")</f>
        <v/>
      </c>
      <c r="AI64" s="135" t="str">
        <f t="shared" si="5"/>
        <v/>
      </c>
      <c r="AJ64" s="99" t="str">
        <f t="shared" si="15"/>
        <v/>
      </c>
      <c r="AK64" s="135" t="str">
        <f t="shared" si="7"/>
        <v/>
      </c>
      <c r="AL64" s="99" t="str">
        <f>IFERROR(IF(AND(W63="Impacto",W64="Impacto"),(AL63-(+AL63*AD64)),IF(AND(W63="Probabilidad",W64="Impacto"),(AL62-(+AL62*AD64)),IF(W64="Probabilidad",AL63,""))),"")</f>
        <v/>
      </c>
      <c r="AM64" s="100" t="str">
        <f t="shared" si="16"/>
        <v/>
      </c>
      <c r="AN64" s="408"/>
      <c r="AO64" s="136"/>
      <c r="AP64" s="137"/>
      <c r="AQ64" s="101"/>
      <c r="AR64" s="101"/>
      <c r="AS64" s="136"/>
      <c r="AT64" s="101"/>
      <c r="AU64" s="136"/>
      <c r="AV64" s="101"/>
      <c r="AW64" s="136"/>
      <c r="AX64" s="101"/>
      <c r="AY64" s="136"/>
      <c r="AZ64" s="137"/>
      <c r="BA64" s="136"/>
      <c r="BB64" s="136"/>
      <c r="BC64" s="137"/>
      <c r="BD64" s="101"/>
      <c r="BE64" s="101"/>
      <c r="BF64" s="136"/>
      <c r="BG64" s="136"/>
      <c r="BH64" s="137"/>
      <c r="BI64" s="101"/>
      <c r="BJ64" s="101"/>
      <c r="BK64" s="136"/>
      <c r="BL64" s="136"/>
      <c r="BM64" s="137"/>
      <c r="BN64" s="101"/>
      <c r="BO64" s="101"/>
      <c r="BP64" s="136"/>
      <c r="BQ64" s="136"/>
      <c r="BR64" s="137"/>
      <c r="BS64" s="101"/>
      <c r="BT64" s="101"/>
      <c r="BU64" s="101"/>
      <c r="BV64" s="136"/>
      <c r="BW64" s="136"/>
      <c r="BX64" s="136"/>
      <c r="BY64" s="101"/>
      <c r="BZ64" s="136"/>
      <c r="CA64" s="136"/>
      <c r="CB64" s="101"/>
      <c r="CC64" s="136"/>
      <c r="CD64" s="137"/>
      <c r="CE64" s="136"/>
    </row>
  </sheetData>
  <sheetProtection algorithmName="SHA-512" hashValue="fuc3kXKGTjC9jExO+Q/ejTCHntlI7Zoblw1tndeNWScP8S/PPAZn11pbI4bPNuCjxeeGw338QMDxSc8fBjy6vw==" saltValue="cx/FYtZJS1qPwcHBJwFHDQ==" spinCount="100000" sheet="1" objects="1" scenarios="1" formatCells="0" formatColumns="0" formatRows="0"/>
  <dataConsolidate link="1"/>
  <mergeCells count="277">
    <mergeCell ref="AO2:AZ2"/>
    <mergeCell ref="BA2:BE2"/>
    <mergeCell ref="BF2:BJ2"/>
    <mergeCell ref="BK2:BO2"/>
    <mergeCell ref="BP2:BT2"/>
    <mergeCell ref="AO3:AO4"/>
    <mergeCell ref="AP3:AP4"/>
    <mergeCell ref="AQ3:AQ4"/>
    <mergeCell ref="AR3:AR4"/>
    <mergeCell ref="AS3:AS4"/>
    <mergeCell ref="AT3:AT4"/>
    <mergeCell ref="AU3:AU4"/>
    <mergeCell ref="AV3:AV4"/>
    <mergeCell ref="AW3:AW4"/>
    <mergeCell ref="AX3:AX4"/>
    <mergeCell ref="AY3:AY4"/>
    <mergeCell ref="AZ3:AZ4"/>
    <mergeCell ref="BA3:BA4"/>
    <mergeCell ref="BI3:BI4"/>
    <mergeCell ref="BJ3:BJ4"/>
    <mergeCell ref="BK3:BK4"/>
    <mergeCell ref="BL3:BL4"/>
    <mergeCell ref="BM3:BM4"/>
    <mergeCell ref="BN3:BN4"/>
    <mergeCell ref="CB2:CE2"/>
    <mergeCell ref="A2:L2"/>
    <mergeCell ref="M2:T2"/>
    <mergeCell ref="BU2:BX2"/>
    <mergeCell ref="BY2:CA2"/>
    <mergeCell ref="A3:A4"/>
    <mergeCell ref="B3:B4"/>
    <mergeCell ref="C3:C4"/>
    <mergeCell ref="D3:D4"/>
    <mergeCell ref="H3:H4"/>
    <mergeCell ref="U2:AG2"/>
    <mergeCell ref="AH2:AN2"/>
    <mergeCell ref="Q3:Q4"/>
    <mergeCell ref="R3:R4"/>
    <mergeCell ref="S3:S4"/>
    <mergeCell ref="T3:T4"/>
    <mergeCell ref="U3:U4"/>
    <mergeCell ref="V3:V4"/>
    <mergeCell ref="BO3:BO4"/>
    <mergeCell ref="BP3:BP4"/>
    <mergeCell ref="BQ3:BQ4"/>
    <mergeCell ref="BR3:BR4"/>
    <mergeCell ref="BS3:BS4"/>
    <mergeCell ref="BT3:BT4"/>
    <mergeCell ref="E3:E4"/>
    <mergeCell ref="K3:K4"/>
    <mergeCell ref="M3:M4"/>
    <mergeCell ref="N3:N4"/>
    <mergeCell ref="O3:O4"/>
    <mergeCell ref="P3:P4"/>
    <mergeCell ref="L3:L4"/>
    <mergeCell ref="AK3:AK4"/>
    <mergeCell ref="AL3:AL4"/>
    <mergeCell ref="I3:I4"/>
    <mergeCell ref="F3:F4"/>
    <mergeCell ref="AN3:AN4"/>
    <mergeCell ref="W3:W4"/>
    <mergeCell ref="X3:AA3"/>
    <mergeCell ref="AB3:AG3"/>
    <mergeCell ref="AH3:AH4"/>
    <mergeCell ref="AI3:AI4"/>
    <mergeCell ref="AJ3:AJ4"/>
    <mergeCell ref="BH3:BH4"/>
    <mergeCell ref="BB3:BB4"/>
    <mergeCell ref="BC3:BC4"/>
    <mergeCell ref="BD3:BD4"/>
    <mergeCell ref="BE3:BE4"/>
    <mergeCell ref="BF3:BF4"/>
    <mergeCell ref="BG3:BG4"/>
    <mergeCell ref="CD3:CD4"/>
    <mergeCell ref="CE3:CE4"/>
    <mergeCell ref="A5:A10"/>
    <mergeCell ref="B5:B10"/>
    <mergeCell ref="C5:C10"/>
    <mergeCell ref="D5:D10"/>
    <mergeCell ref="H5:H10"/>
    <mergeCell ref="BX3:BX4"/>
    <mergeCell ref="BY3:BY4"/>
    <mergeCell ref="BZ3:BZ4"/>
    <mergeCell ref="CA3:CA4"/>
    <mergeCell ref="CB3:CB4"/>
    <mergeCell ref="CC3:CC4"/>
    <mergeCell ref="BU3:BU4"/>
    <mergeCell ref="BV3:BV4"/>
    <mergeCell ref="BW3:BW4"/>
    <mergeCell ref="Q5:Q10"/>
    <mergeCell ref="R5:R10"/>
    <mergeCell ref="S5:S10"/>
    <mergeCell ref="T5:T10"/>
    <mergeCell ref="AN5:AN10"/>
    <mergeCell ref="O5:O10"/>
    <mergeCell ref="P5:P10"/>
    <mergeCell ref="AM3:AM4"/>
    <mergeCell ref="A11:A16"/>
    <mergeCell ref="B11:B16"/>
    <mergeCell ref="C11:C16"/>
    <mergeCell ref="D11:D16"/>
    <mergeCell ref="H11:H16"/>
    <mergeCell ref="E5:E10"/>
    <mergeCell ref="K5:K10"/>
    <mergeCell ref="M5:M10"/>
    <mergeCell ref="N5:N10"/>
    <mergeCell ref="L5:L10"/>
    <mergeCell ref="A17:A22"/>
    <mergeCell ref="B17:B22"/>
    <mergeCell ref="AN11:AN16"/>
    <mergeCell ref="Q11:Q16"/>
    <mergeCell ref="R11:R16"/>
    <mergeCell ref="S11:S16"/>
    <mergeCell ref="T11:T16"/>
    <mergeCell ref="F5:F10"/>
    <mergeCell ref="C17:C22"/>
    <mergeCell ref="D17:D22"/>
    <mergeCell ref="H17:H22"/>
    <mergeCell ref="E17:E22"/>
    <mergeCell ref="K17:K22"/>
    <mergeCell ref="O11:O16"/>
    <mergeCell ref="P11:P16"/>
    <mergeCell ref="E11:E16"/>
    <mergeCell ref="K11:K16"/>
    <mergeCell ref="M11:M16"/>
    <mergeCell ref="N11:N16"/>
    <mergeCell ref="L11:L16"/>
    <mergeCell ref="F11:F16"/>
    <mergeCell ref="F17:F22"/>
    <mergeCell ref="S17:S22"/>
    <mergeCell ref="T17:T22"/>
    <mergeCell ref="R17:R22"/>
    <mergeCell ref="Q23:Q28"/>
    <mergeCell ref="R23:R28"/>
    <mergeCell ref="S23:S28"/>
    <mergeCell ref="T23:T28"/>
    <mergeCell ref="AN23:AN28"/>
    <mergeCell ref="O23:O28"/>
    <mergeCell ref="P23:P28"/>
    <mergeCell ref="L17:L22"/>
    <mergeCell ref="M17:M22"/>
    <mergeCell ref="N17:N22"/>
    <mergeCell ref="O17:O22"/>
    <mergeCell ref="P17:P22"/>
    <mergeCell ref="AN17:AN22"/>
    <mergeCell ref="Q17:Q22"/>
    <mergeCell ref="A29:A34"/>
    <mergeCell ref="B29:B34"/>
    <mergeCell ref="C29:C34"/>
    <mergeCell ref="D29:D34"/>
    <mergeCell ref="H29:H34"/>
    <mergeCell ref="E23:E28"/>
    <mergeCell ref="K23:K28"/>
    <mergeCell ref="M23:M28"/>
    <mergeCell ref="N23:N28"/>
    <mergeCell ref="L23:L28"/>
    <mergeCell ref="F23:F28"/>
    <mergeCell ref="F29:F34"/>
    <mergeCell ref="G29:G34"/>
    <mergeCell ref="A23:A28"/>
    <mergeCell ref="B23:B28"/>
    <mergeCell ref="C23:C28"/>
    <mergeCell ref="D23:D28"/>
    <mergeCell ref="H23:H28"/>
    <mergeCell ref="AN29:AN34"/>
    <mergeCell ref="A35:A40"/>
    <mergeCell ref="B35:B40"/>
    <mergeCell ref="C35:C40"/>
    <mergeCell ref="D35:D40"/>
    <mergeCell ref="H35:H40"/>
    <mergeCell ref="E35:E40"/>
    <mergeCell ref="K35:K40"/>
    <mergeCell ref="O29:O34"/>
    <mergeCell ref="P29:P34"/>
    <mergeCell ref="Q29:Q34"/>
    <mergeCell ref="R29:R34"/>
    <mergeCell ref="S29:S34"/>
    <mergeCell ref="T29:T34"/>
    <mergeCell ref="E29:E34"/>
    <mergeCell ref="K29:K34"/>
    <mergeCell ref="M29:M34"/>
    <mergeCell ref="N29:N34"/>
    <mergeCell ref="S35:S40"/>
    <mergeCell ref="T35:T40"/>
    <mergeCell ref="AN35:AN40"/>
    <mergeCell ref="Q35:Q40"/>
    <mergeCell ref="R35:R40"/>
    <mergeCell ref="L29:L34"/>
    <mergeCell ref="S47:S52"/>
    <mergeCell ref="T47:T52"/>
    <mergeCell ref="E47:E52"/>
    <mergeCell ref="K47:K52"/>
    <mergeCell ref="M47:M52"/>
    <mergeCell ref="N47:N52"/>
    <mergeCell ref="Q41:Q46"/>
    <mergeCell ref="R41:R46"/>
    <mergeCell ref="S41:S46"/>
    <mergeCell ref="T41:T46"/>
    <mergeCell ref="H41:H46"/>
    <mergeCell ref="L41:L46"/>
    <mergeCell ref="A47:A52"/>
    <mergeCell ref="B47:B52"/>
    <mergeCell ref="C47:C52"/>
    <mergeCell ref="D47:D52"/>
    <mergeCell ref="H47:H52"/>
    <mergeCell ref="E41:E46"/>
    <mergeCell ref="K41:K46"/>
    <mergeCell ref="M41:M46"/>
    <mergeCell ref="N41:N46"/>
    <mergeCell ref="A41:A46"/>
    <mergeCell ref="B41:B46"/>
    <mergeCell ref="C41:C46"/>
    <mergeCell ref="D41:D46"/>
    <mergeCell ref="L47:L52"/>
    <mergeCell ref="A59:A64"/>
    <mergeCell ref="B59:B64"/>
    <mergeCell ref="C59:C64"/>
    <mergeCell ref="D59:D64"/>
    <mergeCell ref="H59:H64"/>
    <mergeCell ref="M53:M58"/>
    <mergeCell ref="N53:N58"/>
    <mergeCell ref="O53:O58"/>
    <mergeCell ref="P53:P58"/>
    <mergeCell ref="A53:A58"/>
    <mergeCell ref="B53:B58"/>
    <mergeCell ref="C53:C58"/>
    <mergeCell ref="D53:D58"/>
    <mergeCell ref="H53:H58"/>
    <mergeCell ref="E53:E58"/>
    <mergeCell ref="K53:K58"/>
    <mergeCell ref="L53:L58"/>
    <mergeCell ref="L59:L64"/>
    <mergeCell ref="E59:E64"/>
    <mergeCell ref="F53:F58"/>
    <mergeCell ref="F59:F64"/>
    <mergeCell ref="G53:G58"/>
    <mergeCell ref="G59:G64"/>
    <mergeCell ref="S59:S64"/>
    <mergeCell ref="T59:T64"/>
    <mergeCell ref="AN59:AN64"/>
    <mergeCell ref="G3:G4"/>
    <mergeCell ref="G5:G10"/>
    <mergeCell ref="G11:G16"/>
    <mergeCell ref="G17:G22"/>
    <mergeCell ref="G23:G28"/>
    <mergeCell ref="K59:K64"/>
    <mergeCell ref="M59:M64"/>
    <mergeCell ref="N59:N64"/>
    <mergeCell ref="O59:O64"/>
    <mergeCell ref="P59:P64"/>
    <mergeCell ref="S53:S58"/>
    <mergeCell ref="T53:T58"/>
    <mergeCell ref="AN53:AN58"/>
    <mergeCell ref="Q53:Q58"/>
    <mergeCell ref="R53:R58"/>
    <mergeCell ref="AN47:AN52"/>
    <mergeCell ref="O47:O52"/>
    <mergeCell ref="P47:P52"/>
    <mergeCell ref="J3:J4"/>
    <mergeCell ref="AN41:AN46"/>
    <mergeCell ref="O41:O46"/>
    <mergeCell ref="F35:F40"/>
    <mergeCell ref="F41:F46"/>
    <mergeCell ref="F47:F52"/>
    <mergeCell ref="G35:G40"/>
    <mergeCell ref="G41:G46"/>
    <mergeCell ref="G47:G52"/>
    <mergeCell ref="Q59:Q64"/>
    <mergeCell ref="R59:R64"/>
    <mergeCell ref="P41:P46"/>
    <mergeCell ref="Q47:Q52"/>
    <mergeCell ref="R47:R52"/>
    <mergeCell ref="M35:M40"/>
    <mergeCell ref="N35:N40"/>
    <mergeCell ref="O35:O40"/>
    <mergeCell ref="P35:P40"/>
    <mergeCell ref="L35:L40"/>
  </mergeCells>
  <conditionalFormatting sqref="N5 N11">
    <cfRule type="cellIs" dxfId="244" priority="241" operator="equal">
      <formula>"Muy Alta"</formula>
    </cfRule>
    <cfRule type="cellIs" dxfId="243" priority="242" operator="equal">
      <formula>"Alta"</formula>
    </cfRule>
    <cfRule type="cellIs" dxfId="242" priority="243" operator="equal">
      <formula>"Media"</formula>
    </cfRule>
    <cfRule type="cellIs" dxfId="241" priority="244" operator="equal">
      <formula>"Baja"</formula>
    </cfRule>
    <cfRule type="cellIs" dxfId="240" priority="245" operator="equal">
      <formula>"Muy Baja"</formula>
    </cfRule>
  </conditionalFormatting>
  <conditionalFormatting sqref="R5 R11 R17 R23 R29 R35 R41 R47 R53 R59">
    <cfRule type="cellIs" dxfId="239" priority="236" operator="equal">
      <formula>"Catastrófico"</formula>
    </cfRule>
    <cfRule type="cellIs" dxfId="238" priority="237" operator="equal">
      <formula>"Mayor"</formula>
    </cfRule>
    <cfRule type="cellIs" dxfId="237" priority="238" operator="equal">
      <formula>"Moderado"</formula>
    </cfRule>
    <cfRule type="cellIs" dxfId="236" priority="239" operator="equal">
      <formula>"Menor"</formula>
    </cfRule>
    <cfRule type="cellIs" dxfId="235" priority="240" operator="equal">
      <formula>"Leve"</formula>
    </cfRule>
  </conditionalFormatting>
  <conditionalFormatting sqref="T5">
    <cfRule type="cellIs" dxfId="234" priority="232" operator="equal">
      <formula>"Extremo"</formula>
    </cfRule>
    <cfRule type="cellIs" dxfId="233" priority="233" operator="equal">
      <formula>"Alto"</formula>
    </cfRule>
    <cfRule type="cellIs" dxfId="232" priority="234" operator="equal">
      <formula>"Moderado"</formula>
    </cfRule>
    <cfRule type="cellIs" dxfId="231" priority="235" operator="equal">
      <formula>"Bajo"</formula>
    </cfRule>
  </conditionalFormatting>
  <conditionalFormatting sqref="AI6:AI10">
    <cfRule type="cellIs" dxfId="230" priority="227" operator="equal">
      <formula>"Muy Alta"</formula>
    </cfRule>
    <cfRule type="cellIs" dxfId="229" priority="228" operator="equal">
      <formula>"Alta"</formula>
    </cfRule>
    <cfRule type="cellIs" dxfId="228" priority="229" operator="equal">
      <formula>"Media"</formula>
    </cfRule>
    <cfRule type="cellIs" dxfId="227" priority="230" operator="equal">
      <formula>"Baja"</formula>
    </cfRule>
    <cfRule type="cellIs" dxfId="226" priority="231" operator="equal">
      <formula>"Muy Baja"</formula>
    </cfRule>
  </conditionalFormatting>
  <conditionalFormatting sqref="AK6:AK10">
    <cfRule type="cellIs" dxfId="225" priority="222" operator="equal">
      <formula>"Catastrófico"</formula>
    </cfRule>
    <cfRule type="cellIs" dxfId="224" priority="223" operator="equal">
      <formula>"Mayor"</formula>
    </cfRule>
    <cfRule type="cellIs" dxfId="223" priority="224" operator="equal">
      <formula>"Moderado"</formula>
    </cfRule>
    <cfRule type="cellIs" dxfId="222" priority="225" operator="equal">
      <formula>"Menor"</formula>
    </cfRule>
    <cfRule type="cellIs" dxfId="221" priority="226" operator="equal">
      <formula>"Leve"</formula>
    </cfRule>
  </conditionalFormatting>
  <conditionalFormatting sqref="AM6:AM10">
    <cfRule type="cellIs" dxfId="220" priority="218" operator="equal">
      <formula>"Extremo"</formula>
    </cfRule>
    <cfRule type="cellIs" dxfId="219" priority="219" operator="equal">
      <formula>"Alto"</formula>
    </cfRule>
    <cfRule type="cellIs" dxfId="218" priority="220" operator="equal">
      <formula>"Moderado"</formula>
    </cfRule>
    <cfRule type="cellIs" dxfId="217" priority="221" operator="equal">
      <formula>"Bajo"</formula>
    </cfRule>
  </conditionalFormatting>
  <conditionalFormatting sqref="N53">
    <cfRule type="cellIs" dxfId="216" priority="57" operator="equal">
      <formula>"Muy Alta"</formula>
    </cfRule>
    <cfRule type="cellIs" dxfId="215" priority="58" operator="equal">
      <formula>"Alta"</formula>
    </cfRule>
    <cfRule type="cellIs" dxfId="214" priority="59" operator="equal">
      <formula>"Media"</formula>
    </cfRule>
    <cfRule type="cellIs" dxfId="213" priority="60" operator="equal">
      <formula>"Baja"</formula>
    </cfRule>
    <cfRule type="cellIs" dxfId="212" priority="61" operator="equal">
      <formula>"Muy Baja"</formula>
    </cfRule>
  </conditionalFormatting>
  <conditionalFormatting sqref="T11">
    <cfRule type="cellIs" dxfId="211" priority="214" operator="equal">
      <formula>"Extremo"</formula>
    </cfRule>
    <cfRule type="cellIs" dxfId="210" priority="215" operator="equal">
      <formula>"Alto"</formula>
    </cfRule>
    <cfRule type="cellIs" dxfId="209" priority="216" operator="equal">
      <formula>"Moderado"</formula>
    </cfRule>
    <cfRule type="cellIs" dxfId="208" priority="217" operator="equal">
      <formula>"Bajo"</formula>
    </cfRule>
  </conditionalFormatting>
  <conditionalFormatting sqref="AI11:AI16">
    <cfRule type="cellIs" dxfId="207" priority="209" operator="equal">
      <formula>"Muy Alta"</formula>
    </cfRule>
    <cfRule type="cellIs" dxfId="206" priority="210" operator="equal">
      <formula>"Alta"</formula>
    </cfRule>
    <cfRule type="cellIs" dxfId="205" priority="211" operator="equal">
      <formula>"Media"</formula>
    </cfRule>
    <cfRule type="cellIs" dxfId="204" priority="212" operator="equal">
      <formula>"Baja"</formula>
    </cfRule>
    <cfRule type="cellIs" dxfId="203" priority="213" operator="equal">
      <formula>"Muy Baja"</formula>
    </cfRule>
  </conditionalFormatting>
  <conditionalFormatting sqref="AK11:AK16">
    <cfRule type="cellIs" dxfId="202" priority="204" operator="equal">
      <formula>"Catastrófico"</formula>
    </cfRule>
    <cfRule type="cellIs" dxfId="201" priority="205" operator="equal">
      <formula>"Mayor"</formula>
    </cfRule>
    <cfRule type="cellIs" dxfId="200" priority="206" operator="equal">
      <formula>"Moderado"</formula>
    </cfRule>
    <cfRule type="cellIs" dxfId="199" priority="207" operator="equal">
      <formula>"Menor"</formula>
    </cfRule>
    <cfRule type="cellIs" dxfId="198" priority="208" operator="equal">
      <formula>"Leve"</formula>
    </cfRule>
  </conditionalFormatting>
  <conditionalFormatting sqref="AM11:AM16">
    <cfRule type="cellIs" dxfId="197" priority="200" operator="equal">
      <formula>"Extremo"</formula>
    </cfRule>
    <cfRule type="cellIs" dxfId="196" priority="201" operator="equal">
      <formula>"Alto"</formula>
    </cfRule>
    <cfRule type="cellIs" dxfId="195" priority="202" operator="equal">
      <formula>"Moderado"</formula>
    </cfRule>
    <cfRule type="cellIs" dxfId="194" priority="203" operator="equal">
      <formula>"Bajo"</formula>
    </cfRule>
  </conditionalFormatting>
  <conditionalFormatting sqref="N17">
    <cfRule type="cellIs" dxfId="193" priority="195" operator="equal">
      <formula>"Muy Alta"</formula>
    </cfRule>
    <cfRule type="cellIs" dxfId="192" priority="196" operator="equal">
      <formula>"Alta"</formula>
    </cfRule>
    <cfRule type="cellIs" dxfId="191" priority="197" operator="equal">
      <formula>"Media"</formula>
    </cfRule>
    <cfRule type="cellIs" dxfId="190" priority="198" operator="equal">
      <formula>"Baja"</formula>
    </cfRule>
    <cfRule type="cellIs" dxfId="189" priority="199" operator="equal">
      <formula>"Muy Baja"</formula>
    </cfRule>
  </conditionalFormatting>
  <conditionalFormatting sqref="T17">
    <cfRule type="cellIs" dxfId="188" priority="191" operator="equal">
      <formula>"Extremo"</formula>
    </cfRule>
    <cfRule type="cellIs" dxfId="187" priority="192" operator="equal">
      <formula>"Alto"</formula>
    </cfRule>
    <cfRule type="cellIs" dxfId="186" priority="193" operator="equal">
      <formula>"Moderado"</formula>
    </cfRule>
    <cfRule type="cellIs" dxfId="185" priority="194" operator="equal">
      <formula>"Bajo"</formula>
    </cfRule>
  </conditionalFormatting>
  <conditionalFormatting sqref="AI17:AI22">
    <cfRule type="cellIs" dxfId="184" priority="186" operator="equal">
      <formula>"Muy Alta"</formula>
    </cfRule>
    <cfRule type="cellIs" dxfId="183" priority="187" operator="equal">
      <formula>"Alta"</formula>
    </cfRule>
    <cfRule type="cellIs" dxfId="182" priority="188" operator="equal">
      <formula>"Media"</formula>
    </cfRule>
    <cfRule type="cellIs" dxfId="181" priority="189" operator="equal">
      <formula>"Baja"</formula>
    </cfRule>
    <cfRule type="cellIs" dxfId="180" priority="190" operator="equal">
      <formula>"Muy Baja"</formula>
    </cfRule>
  </conditionalFormatting>
  <conditionalFormatting sqref="AK17:AK22">
    <cfRule type="cellIs" dxfId="179" priority="181" operator="equal">
      <formula>"Catastrófico"</formula>
    </cfRule>
    <cfRule type="cellIs" dxfId="178" priority="182" operator="equal">
      <formula>"Mayor"</formula>
    </cfRule>
    <cfRule type="cellIs" dxfId="177" priority="183" operator="equal">
      <formula>"Moderado"</formula>
    </cfRule>
    <cfRule type="cellIs" dxfId="176" priority="184" operator="equal">
      <formula>"Menor"</formula>
    </cfRule>
    <cfRule type="cellIs" dxfId="175" priority="185" operator="equal">
      <formula>"Leve"</formula>
    </cfRule>
  </conditionalFormatting>
  <conditionalFormatting sqref="AM17:AM22">
    <cfRule type="cellIs" dxfId="174" priority="177" operator="equal">
      <formula>"Extremo"</formula>
    </cfRule>
    <cfRule type="cellIs" dxfId="173" priority="178" operator="equal">
      <formula>"Alto"</formula>
    </cfRule>
    <cfRule type="cellIs" dxfId="172" priority="179" operator="equal">
      <formula>"Moderado"</formula>
    </cfRule>
    <cfRule type="cellIs" dxfId="171" priority="180" operator="equal">
      <formula>"Bajo"</formula>
    </cfRule>
  </conditionalFormatting>
  <conditionalFormatting sqref="N23">
    <cfRule type="cellIs" dxfId="170" priority="172" operator="equal">
      <formula>"Muy Alta"</formula>
    </cfRule>
    <cfRule type="cellIs" dxfId="169" priority="173" operator="equal">
      <formula>"Alta"</formula>
    </cfRule>
    <cfRule type="cellIs" dxfId="168" priority="174" operator="equal">
      <formula>"Media"</formula>
    </cfRule>
    <cfRule type="cellIs" dxfId="167" priority="175" operator="equal">
      <formula>"Baja"</formula>
    </cfRule>
    <cfRule type="cellIs" dxfId="166" priority="176" operator="equal">
      <formula>"Muy Baja"</formula>
    </cfRule>
  </conditionalFormatting>
  <conditionalFormatting sqref="T23">
    <cfRule type="cellIs" dxfId="165" priority="168" operator="equal">
      <formula>"Extremo"</formula>
    </cfRule>
    <cfRule type="cellIs" dxfId="164" priority="169" operator="equal">
      <formula>"Alto"</formula>
    </cfRule>
    <cfRule type="cellIs" dxfId="163" priority="170" operator="equal">
      <formula>"Moderado"</formula>
    </cfRule>
    <cfRule type="cellIs" dxfId="162" priority="171" operator="equal">
      <formula>"Bajo"</formula>
    </cfRule>
  </conditionalFormatting>
  <conditionalFormatting sqref="AI23:AI28">
    <cfRule type="cellIs" dxfId="161" priority="163" operator="equal">
      <formula>"Muy Alta"</formula>
    </cfRule>
    <cfRule type="cellIs" dxfId="160" priority="164" operator="equal">
      <formula>"Alta"</formula>
    </cfRule>
    <cfRule type="cellIs" dxfId="159" priority="165" operator="equal">
      <formula>"Media"</formula>
    </cfRule>
    <cfRule type="cellIs" dxfId="158" priority="166" operator="equal">
      <formula>"Baja"</formula>
    </cfRule>
    <cfRule type="cellIs" dxfId="157" priority="167" operator="equal">
      <formula>"Muy Baja"</formula>
    </cfRule>
  </conditionalFormatting>
  <conditionalFormatting sqref="AK23:AK28">
    <cfRule type="cellIs" dxfId="156" priority="158" operator="equal">
      <formula>"Catastrófico"</formula>
    </cfRule>
    <cfRule type="cellIs" dxfId="155" priority="159" operator="equal">
      <formula>"Mayor"</formula>
    </cfRule>
    <cfRule type="cellIs" dxfId="154" priority="160" operator="equal">
      <formula>"Moderado"</formula>
    </cfRule>
    <cfRule type="cellIs" dxfId="153" priority="161" operator="equal">
      <formula>"Menor"</formula>
    </cfRule>
    <cfRule type="cellIs" dxfId="152" priority="162" operator="equal">
      <formula>"Leve"</formula>
    </cfRule>
  </conditionalFormatting>
  <conditionalFormatting sqref="AM23:AM28">
    <cfRule type="cellIs" dxfId="151" priority="154" operator="equal">
      <formula>"Extremo"</formula>
    </cfRule>
    <cfRule type="cellIs" dxfId="150" priority="155" operator="equal">
      <formula>"Alto"</formula>
    </cfRule>
    <cfRule type="cellIs" dxfId="149" priority="156" operator="equal">
      <formula>"Moderado"</formula>
    </cfRule>
    <cfRule type="cellIs" dxfId="148" priority="157" operator="equal">
      <formula>"Bajo"</formula>
    </cfRule>
  </conditionalFormatting>
  <conditionalFormatting sqref="N29">
    <cfRule type="cellIs" dxfId="147" priority="149" operator="equal">
      <formula>"Muy Alta"</formula>
    </cfRule>
    <cfRule type="cellIs" dxfId="146" priority="150" operator="equal">
      <formula>"Alta"</formula>
    </cfRule>
    <cfRule type="cellIs" dxfId="145" priority="151" operator="equal">
      <formula>"Media"</formula>
    </cfRule>
    <cfRule type="cellIs" dxfId="144" priority="152" operator="equal">
      <formula>"Baja"</formula>
    </cfRule>
    <cfRule type="cellIs" dxfId="143" priority="153" operator="equal">
      <formula>"Muy Baja"</formula>
    </cfRule>
  </conditionalFormatting>
  <conditionalFormatting sqref="T29">
    <cfRule type="cellIs" dxfId="142" priority="145" operator="equal">
      <formula>"Extremo"</formula>
    </cfRule>
    <cfRule type="cellIs" dxfId="141" priority="146" operator="equal">
      <formula>"Alto"</formula>
    </cfRule>
    <cfRule type="cellIs" dxfId="140" priority="147" operator="equal">
      <formula>"Moderado"</formula>
    </cfRule>
    <cfRule type="cellIs" dxfId="139" priority="148" operator="equal">
      <formula>"Bajo"</formula>
    </cfRule>
  </conditionalFormatting>
  <conditionalFormatting sqref="AI29:AI34">
    <cfRule type="cellIs" dxfId="138" priority="140" operator="equal">
      <formula>"Muy Alta"</formula>
    </cfRule>
    <cfRule type="cellIs" dxfId="137" priority="141" operator="equal">
      <formula>"Alta"</formula>
    </cfRule>
    <cfRule type="cellIs" dxfId="136" priority="142" operator="equal">
      <formula>"Media"</formula>
    </cfRule>
    <cfRule type="cellIs" dxfId="135" priority="143" operator="equal">
      <formula>"Baja"</formula>
    </cfRule>
    <cfRule type="cellIs" dxfId="134" priority="144" operator="equal">
      <formula>"Muy Baja"</formula>
    </cfRule>
  </conditionalFormatting>
  <conditionalFormatting sqref="AK29:AK34">
    <cfRule type="cellIs" dxfId="133" priority="135" operator="equal">
      <formula>"Catastrófico"</formula>
    </cfRule>
    <cfRule type="cellIs" dxfId="132" priority="136" operator="equal">
      <formula>"Mayor"</formula>
    </cfRule>
    <cfRule type="cellIs" dxfId="131" priority="137" operator="equal">
      <formula>"Moderado"</formula>
    </cfRule>
    <cfRule type="cellIs" dxfId="130" priority="138" operator="equal">
      <formula>"Menor"</formula>
    </cfRule>
    <cfRule type="cellIs" dxfId="129" priority="139" operator="equal">
      <formula>"Leve"</formula>
    </cfRule>
  </conditionalFormatting>
  <conditionalFormatting sqref="AM29:AM34">
    <cfRule type="cellIs" dxfId="128" priority="131" operator="equal">
      <formula>"Extremo"</formula>
    </cfRule>
    <cfRule type="cellIs" dxfId="127" priority="132" operator="equal">
      <formula>"Alto"</formula>
    </cfRule>
    <cfRule type="cellIs" dxfId="126" priority="133" operator="equal">
      <formula>"Moderado"</formula>
    </cfRule>
    <cfRule type="cellIs" dxfId="125" priority="134" operator="equal">
      <formula>"Bajo"</formula>
    </cfRule>
  </conditionalFormatting>
  <conditionalFormatting sqref="N35">
    <cfRule type="cellIs" dxfId="124" priority="126" operator="equal">
      <formula>"Muy Alta"</formula>
    </cfRule>
    <cfRule type="cellIs" dxfId="123" priority="127" operator="equal">
      <formula>"Alta"</formula>
    </cfRule>
    <cfRule type="cellIs" dxfId="122" priority="128" operator="equal">
      <formula>"Media"</formula>
    </cfRule>
    <cfRule type="cellIs" dxfId="121" priority="129" operator="equal">
      <formula>"Baja"</formula>
    </cfRule>
    <cfRule type="cellIs" dxfId="120" priority="130" operator="equal">
      <formula>"Muy Baja"</formula>
    </cfRule>
  </conditionalFormatting>
  <conditionalFormatting sqref="T35">
    <cfRule type="cellIs" dxfId="119" priority="122" operator="equal">
      <formula>"Extremo"</formula>
    </cfRule>
    <cfRule type="cellIs" dxfId="118" priority="123" operator="equal">
      <formula>"Alto"</formula>
    </cfRule>
    <cfRule type="cellIs" dxfId="117" priority="124" operator="equal">
      <formula>"Moderado"</formula>
    </cfRule>
    <cfRule type="cellIs" dxfId="116" priority="125" operator="equal">
      <formula>"Bajo"</formula>
    </cfRule>
  </conditionalFormatting>
  <conditionalFormatting sqref="AI35:AI40">
    <cfRule type="cellIs" dxfId="115" priority="117" operator="equal">
      <formula>"Muy Alta"</formula>
    </cfRule>
    <cfRule type="cellIs" dxfId="114" priority="118" operator="equal">
      <formula>"Alta"</formula>
    </cfRule>
    <cfRule type="cellIs" dxfId="113" priority="119" operator="equal">
      <formula>"Media"</formula>
    </cfRule>
    <cfRule type="cellIs" dxfId="112" priority="120" operator="equal">
      <formula>"Baja"</formula>
    </cfRule>
    <cfRule type="cellIs" dxfId="111" priority="121" operator="equal">
      <formula>"Muy Baja"</formula>
    </cfRule>
  </conditionalFormatting>
  <conditionalFormatting sqref="AK35:AK40">
    <cfRule type="cellIs" dxfId="110" priority="112" operator="equal">
      <formula>"Catastrófico"</formula>
    </cfRule>
    <cfRule type="cellIs" dxfId="109" priority="113" operator="equal">
      <formula>"Mayor"</formula>
    </cfRule>
    <cfRule type="cellIs" dxfId="108" priority="114" operator="equal">
      <formula>"Moderado"</formula>
    </cfRule>
    <cfRule type="cellIs" dxfId="107" priority="115" operator="equal">
      <formula>"Menor"</formula>
    </cfRule>
    <cfRule type="cellIs" dxfId="106" priority="116" operator="equal">
      <formula>"Leve"</formula>
    </cfRule>
  </conditionalFormatting>
  <conditionalFormatting sqref="AM35:AM40">
    <cfRule type="cellIs" dxfId="105" priority="108" operator="equal">
      <formula>"Extremo"</formula>
    </cfRule>
    <cfRule type="cellIs" dxfId="104" priority="109" operator="equal">
      <formula>"Alto"</formula>
    </cfRule>
    <cfRule type="cellIs" dxfId="103" priority="110" operator="equal">
      <formula>"Moderado"</formula>
    </cfRule>
    <cfRule type="cellIs" dxfId="102" priority="111" operator="equal">
      <formula>"Bajo"</formula>
    </cfRule>
  </conditionalFormatting>
  <conditionalFormatting sqref="N41">
    <cfRule type="cellIs" dxfId="101" priority="103" operator="equal">
      <formula>"Muy Alta"</formula>
    </cfRule>
    <cfRule type="cellIs" dxfId="100" priority="104" operator="equal">
      <formula>"Alta"</formula>
    </cfRule>
    <cfRule type="cellIs" dxfId="99" priority="105" operator="equal">
      <formula>"Media"</formula>
    </cfRule>
    <cfRule type="cellIs" dxfId="98" priority="106" operator="equal">
      <formula>"Baja"</formula>
    </cfRule>
    <cfRule type="cellIs" dxfId="97" priority="107" operator="equal">
      <formula>"Muy Baja"</formula>
    </cfRule>
  </conditionalFormatting>
  <conditionalFormatting sqref="T41">
    <cfRule type="cellIs" dxfId="96" priority="99" operator="equal">
      <formula>"Extremo"</formula>
    </cfRule>
    <cfRule type="cellIs" dxfId="95" priority="100" operator="equal">
      <formula>"Alto"</formula>
    </cfRule>
    <cfRule type="cellIs" dxfId="94" priority="101" operator="equal">
      <formula>"Moderado"</formula>
    </cfRule>
    <cfRule type="cellIs" dxfId="93" priority="102" operator="equal">
      <formula>"Bajo"</formula>
    </cfRule>
  </conditionalFormatting>
  <conditionalFormatting sqref="AI41:AI46">
    <cfRule type="cellIs" dxfId="92" priority="94" operator="equal">
      <formula>"Muy Alta"</formula>
    </cfRule>
    <cfRule type="cellIs" dxfId="91" priority="95" operator="equal">
      <formula>"Alta"</formula>
    </cfRule>
    <cfRule type="cellIs" dxfId="90" priority="96" operator="equal">
      <formula>"Media"</formula>
    </cfRule>
    <cfRule type="cellIs" dxfId="89" priority="97" operator="equal">
      <formula>"Baja"</formula>
    </cfRule>
    <cfRule type="cellIs" dxfId="88" priority="98" operator="equal">
      <formula>"Muy Baja"</formula>
    </cfRule>
  </conditionalFormatting>
  <conditionalFormatting sqref="AK41:AK46">
    <cfRule type="cellIs" dxfId="87" priority="89" operator="equal">
      <formula>"Catastrófico"</formula>
    </cfRule>
    <cfRule type="cellIs" dxfId="86" priority="90" operator="equal">
      <formula>"Mayor"</formula>
    </cfRule>
    <cfRule type="cellIs" dxfId="85" priority="91" operator="equal">
      <formula>"Moderado"</formula>
    </cfRule>
    <cfRule type="cellIs" dxfId="84" priority="92" operator="equal">
      <formula>"Menor"</formula>
    </cfRule>
    <cfRule type="cellIs" dxfId="83" priority="93" operator="equal">
      <formula>"Leve"</formula>
    </cfRule>
  </conditionalFormatting>
  <conditionalFormatting sqref="AM41:AM46">
    <cfRule type="cellIs" dxfId="82" priority="85" operator="equal">
      <formula>"Extremo"</formula>
    </cfRule>
    <cfRule type="cellIs" dxfId="81" priority="86" operator="equal">
      <formula>"Alto"</formula>
    </cfRule>
    <cfRule type="cellIs" dxfId="80" priority="87" operator="equal">
      <formula>"Moderado"</formula>
    </cfRule>
    <cfRule type="cellIs" dxfId="79" priority="88" operator="equal">
      <formula>"Bajo"</formula>
    </cfRule>
  </conditionalFormatting>
  <conditionalFormatting sqref="N47">
    <cfRule type="cellIs" dxfId="78" priority="80" operator="equal">
      <formula>"Muy Alta"</formula>
    </cfRule>
    <cfRule type="cellIs" dxfId="77" priority="81" operator="equal">
      <formula>"Alta"</formula>
    </cfRule>
    <cfRule type="cellIs" dxfId="76" priority="82" operator="equal">
      <formula>"Media"</formula>
    </cfRule>
    <cfRule type="cellIs" dxfId="75" priority="83" operator="equal">
      <formula>"Baja"</formula>
    </cfRule>
    <cfRule type="cellIs" dxfId="74" priority="84" operator="equal">
      <formula>"Muy Baja"</formula>
    </cfRule>
  </conditionalFormatting>
  <conditionalFormatting sqref="T47">
    <cfRule type="cellIs" dxfId="73" priority="76" operator="equal">
      <formula>"Extremo"</formula>
    </cfRule>
    <cfRule type="cellIs" dxfId="72" priority="77" operator="equal">
      <formula>"Alto"</formula>
    </cfRule>
    <cfRule type="cellIs" dxfId="71" priority="78" operator="equal">
      <formula>"Moderado"</formula>
    </cfRule>
    <cfRule type="cellIs" dxfId="70" priority="79" operator="equal">
      <formula>"Bajo"</formula>
    </cfRule>
  </conditionalFormatting>
  <conditionalFormatting sqref="AI47:AI52">
    <cfRule type="cellIs" dxfId="69" priority="71" operator="equal">
      <formula>"Muy Alta"</formula>
    </cfRule>
    <cfRule type="cellIs" dxfId="68" priority="72" operator="equal">
      <formula>"Alta"</formula>
    </cfRule>
    <cfRule type="cellIs" dxfId="67" priority="73" operator="equal">
      <formula>"Media"</formula>
    </cfRule>
    <cfRule type="cellIs" dxfId="66" priority="74" operator="equal">
      <formula>"Baja"</formula>
    </cfRule>
    <cfRule type="cellIs" dxfId="65" priority="75" operator="equal">
      <formula>"Muy Baja"</formula>
    </cfRule>
  </conditionalFormatting>
  <conditionalFormatting sqref="AK47:AK52">
    <cfRule type="cellIs" dxfId="64" priority="66" operator="equal">
      <formula>"Catastrófico"</formula>
    </cfRule>
    <cfRule type="cellIs" dxfId="63" priority="67" operator="equal">
      <formula>"Mayor"</formula>
    </cfRule>
    <cfRule type="cellIs" dxfId="62" priority="68" operator="equal">
      <formula>"Moderado"</formula>
    </cfRule>
    <cfRule type="cellIs" dxfId="61" priority="69" operator="equal">
      <formula>"Menor"</formula>
    </cfRule>
    <cfRule type="cellIs" dxfId="60" priority="70" operator="equal">
      <formula>"Leve"</formula>
    </cfRule>
  </conditionalFormatting>
  <conditionalFormatting sqref="AM47:AM52">
    <cfRule type="cellIs" dxfId="59" priority="62" operator="equal">
      <formula>"Extremo"</formula>
    </cfRule>
    <cfRule type="cellIs" dxfId="58" priority="63" operator="equal">
      <formula>"Alto"</formula>
    </cfRule>
    <cfRule type="cellIs" dxfId="57" priority="64" operator="equal">
      <formula>"Moderado"</formula>
    </cfRule>
    <cfRule type="cellIs" dxfId="56" priority="65" operator="equal">
      <formula>"Bajo"</formula>
    </cfRule>
  </conditionalFormatting>
  <conditionalFormatting sqref="T53">
    <cfRule type="cellIs" dxfId="55" priority="53" operator="equal">
      <formula>"Extremo"</formula>
    </cfRule>
    <cfRule type="cellIs" dxfId="54" priority="54" operator="equal">
      <formula>"Alto"</formula>
    </cfRule>
    <cfRule type="cellIs" dxfId="53" priority="55" operator="equal">
      <formula>"Moderado"</formula>
    </cfRule>
    <cfRule type="cellIs" dxfId="52" priority="56" operator="equal">
      <formula>"Bajo"</formula>
    </cfRule>
  </conditionalFormatting>
  <conditionalFormatting sqref="AI53:AI58">
    <cfRule type="cellIs" dxfId="51" priority="48" operator="equal">
      <formula>"Muy Alta"</formula>
    </cfRule>
    <cfRule type="cellIs" dxfId="50" priority="49" operator="equal">
      <formula>"Alta"</formula>
    </cfRule>
    <cfRule type="cellIs" dxfId="49" priority="50" operator="equal">
      <formula>"Media"</formula>
    </cfRule>
    <cfRule type="cellIs" dxfId="48" priority="51" operator="equal">
      <formula>"Baja"</formula>
    </cfRule>
    <cfRule type="cellIs" dxfId="47" priority="52" operator="equal">
      <formula>"Muy Baja"</formula>
    </cfRule>
  </conditionalFormatting>
  <conditionalFormatting sqref="AK53:AK58">
    <cfRule type="cellIs" dxfId="46" priority="43" operator="equal">
      <formula>"Catastrófico"</formula>
    </cfRule>
    <cfRule type="cellIs" dxfId="45" priority="44" operator="equal">
      <formula>"Mayor"</formula>
    </cfRule>
    <cfRule type="cellIs" dxfId="44" priority="45" operator="equal">
      <formula>"Moderado"</formula>
    </cfRule>
    <cfRule type="cellIs" dxfId="43" priority="46" operator="equal">
      <formula>"Menor"</formula>
    </cfRule>
    <cfRule type="cellIs" dxfId="42" priority="47" operator="equal">
      <formula>"Leve"</formula>
    </cfRule>
  </conditionalFormatting>
  <conditionalFormatting sqref="AM53:AM58">
    <cfRule type="cellIs" dxfId="41" priority="39" operator="equal">
      <formula>"Extremo"</formula>
    </cfRule>
    <cfRule type="cellIs" dxfId="40" priority="40" operator="equal">
      <formula>"Alto"</formula>
    </cfRule>
    <cfRule type="cellIs" dxfId="39" priority="41" operator="equal">
      <formula>"Moderado"</formula>
    </cfRule>
    <cfRule type="cellIs" dxfId="38" priority="42" operator="equal">
      <formula>"Bajo"</formula>
    </cfRule>
  </conditionalFormatting>
  <conditionalFormatting sqref="N59">
    <cfRule type="cellIs" dxfId="37" priority="34" operator="equal">
      <formula>"Muy Alta"</formula>
    </cfRule>
    <cfRule type="cellIs" dxfId="36" priority="35" operator="equal">
      <formula>"Alta"</formula>
    </cfRule>
    <cfRule type="cellIs" dxfId="35" priority="36" operator="equal">
      <formula>"Media"</formula>
    </cfRule>
    <cfRule type="cellIs" dxfId="34" priority="37" operator="equal">
      <formula>"Baja"</formula>
    </cfRule>
    <cfRule type="cellIs" dxfId="33" priority="38" operator="equal">
      <formula>"Muy Baja"</formula>
    </cfRule>
  </conditionalFormatting>
  <conditionalFormatting sqref="T59">
    <cfRule type="cellIs" dxfId="32" priority="30" operator="equal">
      <formula>"Extremo"</formula>
    </cfRule>
    <cfRule type="cellIs" dxfId="31" priority="31" operator="equal">
      <formula>"Alto"</formula>
    </cfRule>
    <cfRule type="cellIs" dxfId="30" priority="32" operator="equal">
      <formula>"Moderado"</formula>
    </cfRule>
    <cfRule type="cellIs" dxfId="29" priority="33" operator="equal">
      <formula>"Bajo"</formula>
    </cfRule>
  </conditionalFormatting>
  <conditionalFormatting sqref="AI59:AI64">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AK59:AK64">
    <cfRule type="cellIs" dxfId="23" priority="20" operator="equal">
      <formula>"Catastrófico"</formula>
    </cfRule>
    <cfRule type="cellIs" dxfId="22" priority="21" operator="equal">
      <formula>"Mayor"</formula>
    </cfRule>
    <cfRule type="cellIs" dxfId="21" priority="22" operator="equal">
      <formula>"Moderado"</formula>
    </cfRule>
    <cfRule type="cellIs" dxfId="20" priority="23" operator="equal">
      <formula>"Menor"</formula>
    </cfRule>
    <cfRule type="cellIs" dxfId="19" priority="24" operator="equal">
      <formula>"Leve"</formula>
    </cfRule>
  </conditionalFormatting>
  <conditionalFormatting sqref="AM59:AM64">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Q5:Q64">
    <cfRule type="containsText" dxfId="14" priority="15" operator="containsText" text="❌">
      <formula>NOT(ISERROR(SEARCH("❌",Q5)))</formula>
    </cfRule>
  </conditionalFormatting>
  <conditionalFormatting sqref="AI5">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AK5">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M5">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0866141732283472" right="0.70866141732283472" top="0.86614173228346458" bottom="0.74803149606299213" header="0.31496062992125984" footer="0.31496062992125984"/>
  <pageSetup scale="41"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400-000000000000}">
          <x14:formula1>
            <xm:f>Hoja1!$A$23:$A$24</xm:f>
          </x14:formula1>
          <xm:sqref>BE5:BE64 BJ5:BJ64 BO5:BO64 BT5:BT64</xm:sqref>
        </x14:dataValidation>
        <x14:dataValidation type="list" allowBlank="1" showInputMessage="1" showErrorMessage="1" xr:uid="{00000000-0002-0000-0400-000001000000}">
          <x14:formula1>
            <xm:f>'Opciones Tratamiento'!$B$20:$B$22</xm:f>
          </x14:formula1>
          <xm:sqref>AZ5:AZ64</xm:sqref>
        </x14:dataValidation>
        <x14:dataValidation type="list" allowBlank="1" showInputMessage="1" showErrorMessage="1" xr:uid="{00000000-0002-0000-0400-000002000000}">
          <x14:formula1>
            <xm:f>Hoja1!$A$26:$A$40</xm:f>
          </x14:formula1>
          <xm:sqref>B5:B64</xm:sqref>
        </x14:dataValidation>
        <x14:dataValidation type="list" allowBlank="1" showInputMessage="1" showErrorMessage="1" xr:uid="{00000000-0002-0000-0400-000003000000}">
          <x14:formula1>
            <xm:f>Hoja1!$B$26:$B$40</xm:f>
          </x14:formula1>
          <xm:sqref>C5:C64</xm:sqref>
        </x14:dataValidation>
        <x14:dataValidation type="list" allowBlank="1" showInputMessage="1" showErrorMessage="1" xr:uid="{00000000-0002-0000-0400-000004000000}">
          <x14:formula1>
            <xm:f>'seguridad info'!$A$2:$A$9</xm:f>
          </x14:formula1>
          <xm:sqref>G5:G64</xm:sqref>
        </x14:dataValidation>
        <x14:dataValidation type="list" allowBlank="1" showInputMessage="1" showErrorMessage="1" xr:uid="{00000000-0002-0000-0400-000005000000}">
          <x14:formula1>
            <xm:f>'Opciones Tratamiento'!$E$2:$E$4</xm:f>
          </x14:formula1>
          <xm:sqref>H5:H64</xm:sqref>
        </x14:dataValidation>
        <x14:dataValidation type="list" allowBlank="1" showInputMessage="1" showErrorMessage="1" xr:uid="{00000000-0002-0000-0400-000006000000}">
          <x14:formula1>
            <xm:f>'seguridad info'!$B$13:$B$51</xm:f>
          </x14:formula1>
          <xm:sqref>I5:I64</xm:sqref>
        </x14:dataValidation>
        <x14:dataValidation type="list" allowBlank="1" showInputMessage="1" showErrorMessage="1" xr:uid="{00000000-0002-0000-0400-000007000000}">
          <x14:formula1>
            <xm:f>'seguridad info'!$B$55:$B$110</xm:f>
          </x14:formula1>
          <xm:sqref>J5:J64</xm:sqref>
        </x14:dataValidation>
        <x14:dataValidation type="list" allowBlank="1" showInputMessage="1" showErrorMessage="1" xr:uid="{00000000-0002-0000-0400-000008000000}">
          <x14:formula1>
            <xm:f>'Opciones Tratamiento'!$B$13:$B$17</xm:f>
          </x14:formula1>
          <xm:sqref>K5:K64</xm:sqref>
        </x14:dataValidation>
        <x14:dataValidation type="list" allowBlank="1" showInputMessage="1" showErrorMessage="1" xr:uid="{00000000-0002-0000-0400-000009000000}">
          <x14:formula1>
            <xm:f>'seguridad info'!$A$113:$A$115</xm:f>
          </x14:formula1>
          <xm:sqref>L5:L64</xm:sqref>
        </x14:dataValidation>
        <x14:dataValidation type="list" allowBlank="1" showInputMessage="1" showErrorMessage="1" xr:uid="{00000000-0002-0000-0400-00000A000000}">
          <x14:formula1>
            <xm:f>'Tabla Impacto'!$F$210:$F$221</xm:f>
          </x14:formula1>
          <xm:sqref>P5:P64</xm:sqref>
        </x14:dataValidation>
        <x14:dataValidation type="list" allowBlank="1" showInputMessage="1" showErrorMessage="1" xr:uid="{00000000-0002-0000-0400-00000B000000}">
          <x14:formula1>
            <xm:f>'Opciones Tratamiento'!$B$28:$B$29</xm:f>
          </x14:formula1>
          <xm:sqref>X5:AA64</xm:sqref>
        </x14:dataValidation>
        <x14:dataValidation type="list" allowBlank="1" showInputMessage="1" showErrorMessage="1" xr:uid="{00000000-0002-0000-0400-00000C000000}">
          <x14:formula1>
            <xm:f>Hoja1!$A$12:$A$14</xm:f>
          </x14:formula1>
          <xm:sqref>AG5:AG64</xm:sqref>
        </x14:dataValidation>
        <x14:dataValidation type="list" allowBlank="1" showInputMessage="1" showErrorMessage="1" xr:uid="{00000000-0002-0000-0400-00000D000000}">
          <x14:formula1>
            <xm:f>Hoja1!$A$10:$A$11</xm:f>
          </x14:formula1>
          <xm:sqref>AF5:AF64</xm:sqref>
        </x14:dataValidation>
        <x14:dataValidation type="list" allowBlank="1" showInputMessage="1" showErrorMessage="1" xr:uid="{00000000-0002-0000-0400-00000E000000}">
          <x14:formula1>
            <xm:f>Hoja1!$A$8:$A$9</xm:f>
          </x14:formula1>
          <xm:sqref>AE5:AE64</xm:sqref>
        </x14:dataValidation>
        <x14:dataValidation type="list" allowBlank="1" showInputMessage="1" showErrorMessage="1" xr:uid="{00000000-0002-0000-0400-00000F000000}">
          <x14:formula1>
            <xm:f>Hoja1!$A$6:$A$7</xm:f>
          </x14:formula1>
          <xm:sqref>AC5:AC64</xm:sqref>
        </x14:dataValidation>
        <x14:dataValidation type="list" allowBlank="1" showInputMessage="1" showErrorMessage="1" xr:uid="{00000000-0002-0000-0400-000010000000}">
          <x14:formula1>
            <xm:f>Hoja1!$A$3:$A$5</xm:f>
          </x14:formula1>
          <xm:sqref>AB5:AB64</xm:sqref>
        </x14:dataValidation>
        <x14:dataValidation type="list" allowBlank="1" showInputMessage="1" showErrorMessage="1" xr:uid="{00000000-0002-0000-0400-000011000000}">
          <x14:formula1>
            <xm:f>'Opciones Tratamiento'!$B$2:$B$5</xm:f>
          </x14:formula1>
          <xm:sqref>AN5:AN64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4"/>
  <sheetViews>
    <sheetView zoomScaleNormal="100" workbookViewId="0">
      <selection activeCell="F5" sqref="F5:F10"/>
    </sheetView>
  </sheetViews>
  <sheetFormatPr baseColWidth="10" defaultColWidth="11.42578125" defaultRowHeight="16.5" x14ac:dyDescent="0.3"/>
  <cols>
    <col min="1" max="1" width="4" style="2" bestFit="1" customWidth="1"/>
    <col min="2" max="3" width="18.7109375" style="93" customWidth="1"/>
    <col min="4" max="4" width="25.85546875" style="93" customWidth="1"/>
    <col min="5" max="5" width="14.140625" style="2" customWidth="1"/>
    <col min="6" max="6" width="17.5703125" style="2" customWidth="1"/>
    <col min="7" max="7" width="32.42578125" style="1" customWidth="1"/>
    <col min="8" max="8" width="30" style="1" customWidth="1"/>
    <col min="9" max="9" width="18.85546875" style="1" customWidth="1"/>
    <col min="10" max="10" width="22.140625" style="1" customWidth="1"/>
    <col min="11" max="11" width="20.5703125" style="1" customWidth="1"/>
    <col min="12" max="12" width="18.5703125" style="1" customWidth="1"/>
    <col min="13" max="13" width="20.5703125" style="1" customWidth="1"/>
    <col min="14" max="14" width="18.5703125" style="1" customWidth="1"/>
    <col min="15" max="15" width="20.5703125" style="1" customWidth="1"/>
    <col min="16" max="16" width="18.5703125" style="1" customWidth="1"/>
    <col min="17" max="17" width="20.5703125" style="1" customWidth="1"/>
    <col min="18" max="18" width="18.5703125" style="1" customWidth="1"/>
    <col min="19" max="19" width="21" style="1" customWidth="1"/>
    <col min="20" max="20" width="20.5703125" style="1" customWidth="1"/>
    <col min="21" max="21" width="23" style="1" customWidth="1"/>
    <col min="22" max="22" width="18.5703125" style="1" customWidth="1"/>
    <col min="23" max="23" width="20.5703125" style="1" customWidth="1"/>
    <col min="24" max="24" width="18.5703125" style="1" customWidth="1"/>
    <col min="25" max="25" width="21" style="1" customWidth="1"/>
  </cols>
  <sheetData>
    <row r="1" spans="1:25" x14ac:dyDescent="0.3">
      <c r="H1" s="3"/>
      <c r="I1" s="3"/>
      <c r="J1" s="3"/>
      <c r="K1" s="3"/>
      <c r="L1" s="3"/>
      <c r="M1" s="3"/>
      <c r="N1" s="3"/>
      <c r="O1" s="3"/>
      <c r="P1" s="3"/>
      <c r="Q1" s="3"/>
      <c r="R1" s="3"/>
      <c r="S1" s="3"/>
      <c r="T1" s="3"/>
      <c r="U1" s="3"/>
      <c r="V1" s="3"/>
      <c r="W1" s="3"/>
      <c r="X1" s="3"/>
      <c r="Y1" s="3"/>
    </row>
    <row r="2" spans="1:25" x14ac:dyDescent="0.25">
      <c r="A2" s="375" t="s">
        <v>179</v>
      </c>
      <c r="B2" s="376"/>
      <c r="C2" s="376"/>
      <c r="D2" s="376"/>
      <c r="E2" s="376"/>
      <c r="F2" s="376"/>
      <c r="G2" s="376"/>
      <c r="H2" s="335" t="s">
        <v>180</v>
      </c>
      <c r="I2" s="335"/>
      <c r="J2" s="335"/>
      <c r="K2" s="335"/>
      <c r="L2" s="335"/>
      <c r="M2" s="335"/>
      <c r="N2" s="335"/>
      <c r="O2" s="335"/>
      <c r="P2" s="335"/>
      <c r="Q2" s="335"/>
      <c r="R2" s="335"/>
      <c r="S2" s="335"/>
      <c r="T2" s="378" t="s">
        <v>103</v>
      </c>
      <c r="U2" s="378"/>
      <c r="V2" s="378"/>
      <c r="W2" s="409" t="s">
        <v>181</v>
      </c>
      <c r="X2" s="409"/>
      <c r="Y2" s="409"/>
    </row>
    <row r="3" spans="1:25" ht="15" customHeight="1" x14ac:dyDescent="0.25">
      <c r="A3" s="384" t="s">
        <v>105</v>
      </c>
      <c r="B3" s="333" t="s">
        <v>7</v>
      </c>
      <c r="C3" s="333" t="s">
        <v>9</v>
      </c>
      <c r="D3" s="333" t="s">
        <v>11</v>
      </c>
      <c r="E3" s="385" t="s">
        <v>15</v>
      </c>
      <c r="F3" s="333" t="s">
        <v>182</v>
      </c>
      <c r="G3" s="385" t="s">
        <v>183</v>
      </c>
      <c r="H3" s="330" t="s">
        <v>121</v>
      </c>
      <c r="I3" s="330" t="s">
        <v>122</v>
      </c>
      <c r="J3" s="330" t="s">
        <v>123</v>
      </c>
      <c r="K3" s="330" t="s">
        <v>124</v>
      </c>
      <c r="L3" s="330" t="s">
        <v>125</v>
      </c>
      <c r="M3" s="330" t="s">
        <v>124</v>
      </c>
      <c r="N3" s="330" t="s">
        <v>126</v>
      </c>
      <c r="O3" s="330" t="s">
        <v>124</v>
      </c>
      <c r="P3" s="330" t="s">
        <v>127</v>
      </c>
      <c r="Q3" s="330" t="s">
        <v>124</v>
      </c>
      <c r="R3" s="330" t="s">
        <v>128</v>
      </c>
      <c r="S3" s="330" t="s">
        <v>53</v>
      </c>
      <c r="T3" s="379" t="s">
        <v>124</v>
      </c>
      <c r="U3" s="379" t="s">
        <v>136</v>
      </c>
      <c r="V3" s="379" t="s">
        <v>184</v>
      </c>
      <c r="W3" s="326" t="s">
        <v>124</v>
      </c>
      <c r="X3" s="326" t="s">
        <v>185</v>
      </c>
      <c r="Y3" s="326" t="s">
        <v>53</v>
      </c>
    </row>
    <row r="4" spans="1:25" ht="15" customHeight="1" x14ac:dyDescent="0.25">
      <c r="A4" s="384"/>
      <c r="B4" s="333"/>
      <c r="C4" s="333"/>
      <c r="D4" s="333"/>
      <c r="E4" s="385"/>
      <c r="F4" s="333"/>
      <c r="G4" s="385"/>
      <c r="H4" s="330"/>
      <c r="I4" s="330"/>
      <c r="J4" s="330"/>
      <c r="K4" s="330"/>
      <c r="L4" s="330"/>
      <c r="M4" s="330"/>
      <c r="N4" s="330"/>
      <c r="O4" s="330"/>
      <c r="P4" s="330"/>
      <c r="Q4" s="330"/>
      <c r="R4" s="330"/>
      <c r="S4" s="330"/>
      <c r="T4" s="379"/>
      <c r="U4" s="379"/>
      <c r="V4" s="379"/>
      <c r="W4" s="326"/>
      <c r="X4" s="326"/>
      <c r="Y4" s="326"/>
    </row>
    <row r="5" spans="1:25" s="165" customFormat="1" ht="85.5" customHeight="1" x14ac:dyDescent="0.25">
      <c r="A5" s="344">
        <v>1</v>
      </c>
      <c r="B5" s="325"/>
      <c r="C5" s="325"/>
      <c r="D5" s="325"/>
      <c r="E5" s="325"/>
      <c r="F5" s="325"/>
      <c r="G5" s="365"/>
      <c r="H5" s="136"/>
      <c r="I5" s="137"/>
      <c r="J5" s="101"/>
      <c r="K5" s="101"/>
      <c r="L5" s="136"/>
      <c r="M5" s="101"/>
      <c r="N5" s="136"/>
      <c r="O5" s="101"/>
      <c r="P5" s="136"/>
      <c r="Q5" s="101"/>
      <c r="R5" s="136"/>
      <c r="S5" s="137"/>
      <c r="T5" s="101"/>
      <c r="U5" s="136"/>
      <c r="V5" s="136"/>
      <c r="W5" s="101"/>
      <c r="X5" s="136"/>
      <c r="Y5" s="137"/>
    </row>
    <row r="6" spans="1:25" s="165" customFormat="1" ht="31.5" customHeight="1" x14ac:dyDescent="0.25">
      <c r="A6" s="344"/>
      <c r="B6" s="325"/>
      <c r="C6" s="325"/>
      <c r="D6" s="325"/>
      <c r="E6" s="325"/>
      <c r="F6" s="325"/>
      <c r="G6" s="365"/>
      <c r="H6" s="136"/>
      <c r="I6" s="137"/>
      <c r="J6" s="101"/>
      <c r="K6" s="101"/>
      <c r="L6" s="136"/>
      <c r="M6" s="101"/>
      <c r="N6" s="136"/>
      <c r="O6" s="101"/>
      <c r="P6" s="136"/>
      <c r="Q6" s="101"/>
      <c r="R6" s="136"/>
      <c r="S6" s="137"/>
      <c r="T6" s="101"/>
      <c r="U6" s="136"/>
      <c r="V6" s="136"/>
      <c r="W6" s="101"/>
      <c r="X6" s="136"/>
      <c r="Y6" s="137"/>
    </row>
    <row r="7" spans="1:25" s="165" customFormat="1" ht="23.25" customHeight="1" x14ac:dyDescent="0.25">
      <c r="A7" s="344"/>
      <c r="B7" s="325"/>
      <c r="C7" s="325"/>
      <c r="D7" s="325"/>
      <c r="E7" s="325"/>
      <c r="F7" s="325"/>
      <c r="G7" s="365"/>
      <c r="H7" s="136"/>
      <c r="I7" s="137"/>
      <c r="J7" s="101"/>
      <c r="K7" s="101"/>
      <c r="L7" s="136"/>
      <c r="M7" s="101"/>
      <c r="N7" s="136"/>
      <c r="O7" s="101"/>
      <c r="P7" s="136"/>
      <c r="Q7" s="101"/>
      <c r="R7" s="136"/>
      <c r="S7" s="137"/>
      <c r="T7" s="101"/>
      <c r="U7" s="136"/>
      <c r="V7" s="136"/>
      <c r="W7" s="101"/>
      <c r="X7" s="136"/>
      <c r="Y7" s="137"/>
    </row>
    <row r="8" spans="1:25" s="165" customFormat="1" ht="25.5" customHeight="1" x14ac:dyDescent="0.25">
      <c r="A8" s="344"/>
      <c r="B8" s="325"/>
      <c r="C8" s="325"/>
      <c r="D8" s="325"/>
      <c r="E8" s="325"/>
      <c r="F8" s="325"/>
      <c r="G8" s="365"/>
      <c r="H8" s="136"/>
      <c r="I8" s="137"/>
      <c r="J8" s="101"/>
      <c r="K8" s="101"/>
      <c r="L8" s="136"/>
      <c r="M8" s="101"/>
      <c r="N8" s="136"/>
      <c r="O8" s="101"/>
      <c r="P8" s="136"/>
      <c r="Q8" s="101"/>
      <c r="R8" s="136"/>
      <c r="S8" s="137"/>
      <c r="T8" s="101"/>
      <c r="U8" s="136"/>
      <c r="V8" s="136"/>
      <c r="W8" s="101"/>
      <c r="X8" s="136"/>
      <c r="Y8" s="137"/>
    </row>
    <row r="9" spans="1:25" s="165" customFormat="1" ht="26.25" customHeight="1" x14ac:dyDescent="0.25">
      <c r="A9" s="344"/>
      <c r="B9" s="325"/>
      <c r="C9" s="325"/>
      <c r="D9" s="325"/>
      <c r="E9" s="325"/>
      <c r="F9" s="325"/>
      <c r="G9" s="365"/>
      <c r="H9" s="136"/>
      <c r="I9" s="137"/>
      <c r="J9" s="101"/>
      <c r="K9" s="101"/>
      <c r="L9" s="136"/>
      <c r="M9" s="101"/>
      <c r="N9" s="136"/>
      <c r="O9" s="101"/>
      <c r="P9" s="136"/>
      <c r="Q9" s="101"/>
      <c r="R9" s="136"/>
      <c r="S9" s="137"/>
      <c r="T9" s="101"/>
      <c r="U9" s="136"/>
      <c r="V9" s="136"/>
      <c r="W9" s="101"/>
      <c r="X9" s="136"/>
      <c r="Y9" s="137"/>
    </row>
    <row r="10" spans="1:25" s="165" customFormat="1" ht="35.25" customHeight="1" x14ac:dyDescent="0.25">
      <c r="A10" s="344"/>
      <c r="B10" s="325"/>
      <c r="C10" s="325"/>
      <c r="D10" s="325"/>
      <c r="E10" s="325"/>
      <c r="F10" s="325"/>
      <c r="G10" s="365"/>
      <c r="H10" s="136"/>
      <c r="I10" s="137"/>
      <c r="J10" s="101"/>
      <c r="K10" s="101"/>
      <c r="L10" s="136"/>
      <c r="M10" s="101"/>
      <c r="N10" s="136"/>
      <c r="O10" s="101"/>
      <c r="P10" s="136"/>
      <c r="Q10" s="101"/>
      <c r="R10" s="136"/>
      <c r="S10" s="137"/>
      <c r="T10" s="101"/>
      <c r="U10" s="136"/>
      <c r="V10" s="136"/>
      <c r="W10" s="101"/>
      <c r="X10" s="136"/>
      <c r="Y10" s="137"/>
    </row>
    <row r="11" spans="1:25" s="165" customFormat="1" ht="15" customHeight="1" x14ac:dyDescent="0.25">
      <c r="A11" s="344">
        <v>2</v>
      </c>
      <c r="B11" s="325"/>
      <c r="C11" s="325"/>
      <c r="D11" s="325"/>
      <c r="E11" s="325"/>
      <c r="F11" s="325"/>
      <c r="G11" s="365"/>
      <c r="H11" s="136"/>
      <c r="I11" s="137"/>
      <c r="J11" s="101"/>
      <c r="K11" s="101"/>
      <c r="L11" s="136"/>
      <c r="M11" s="101"/>
      <c r="N11" s="136"/>
      <c r="O11" s="101"/>
      <c r="P11" s="136"/>
      <c r="Q11" s="101"/>
      <c r="R11" s="136"/>
      <c r="S11" s="137"/>
      <c r="T11" s="101"/>
      <c r="U11" s="136"/>
      <c r="V11" s="136"/>
      <c r="W11" s="101"/>
      <c r="X11" s="136"/>
      <c r="Y11" s="137"/>
    </row>
    <row r="12" spans="1:25" s="165" customFormat="1" ht="15" customHeight="1" x14ac:dyDescent="0.25">
      <c r="A12" s="344"/>
      <c r="B12" s="325"/>
      <c r="C12" s="325"/>
      <c r="D12" s="325"/>
      <c r="E12" s="325"/>
      <c r="F12" s="325"/>
      <c r="G12" s="365"/>
      <c r="H12" s="136"/>
      <c r="I12" s="137"/>
      <c r="J12" s="101"/>
      <c r="K12" s="101"/>
      <c r="L12" s="136"/>
      <c r="M12" s="101"/>
      <c r="N12" s="136"/>
      <c r="O12" s="101"/>
      <c r="P12" s="136"/>
      <c r="Q12" s="101"/>
      <c r="R12" s="136"/>
      <c r="S12" s="137"/>
      <c r="T12" s="101"/>
      <c r="U12" s="136"/>
      <c r="V12" s="136"/>
      <c r="W12" s="101"/>
      <c r="X12" s="136"/>
      <c r="Y12" s="137"/>
    </row>
    <row r="13" spans="1:25" s="165" customFormat="1" ht="15" customHeight="1" x14ac:dyDescent="0.25">
      <c r="A13" s="344"/>
      <c r="B13" s="325"/>
      <c r="C13" s="325"/>
      <c r="D13" s="325"/>
      <c r="E13" s="325"/>
      <c r="F13" s="325"/>
      <c r="G13" s="365"/>
      <c r="H13" s="136"/>
      <c r="I13" s="137"/>
      <c r="J13" s="101"/>
      <c r="K13" s="101"/>
      <c r="L13" s="136"/>
      <c r="M13" s="101"/>
      <c r="N13" s="136"/>
      <c r="O13" s="101"/>
      <c r="P13" s="136"/>
      <c r="Q13" s="101"/>
      <c r="R13" s="136"/>
      <c r="S13" s="137"/>
      <c r="T13" s="101"/>
      <c r="U13" s="136"/>
      <c r="V13" s="136"/>
      <c r="W13" s="101"/>
      <c r="X13" s="136"/>
      <c r="Y13" s="137"/>
    </row>
    <row r="14" spans="1:25" s="165" customFormat="1" ht="15" customHeight="1" x14ac:dyDescent="0.25">
      <c r="A14" s="344"/>
      <c r="B14" s="325"/>
      <c r="C14" s="325"/>
      <c r="D14" s="325"/>
      <c r="E14" s="325"/>
      <c r="F14" s="325"/>
      <c r="G14" s="365"/>
      <c r="H14" s="136"/>
      <c r="I14" s="137"/>
      <c r="J14" s="101"/>
      <c r="K14" s="101"/>
      <c r="L14" s="136"/>
      <c r="M14" s="101"/>
      <c r="N14" s="136"/>
      <c r="O14" s="101"/>
      <c r="P14" s="136"/>
      <c r="Q14" s="101"/>
      <c r="R14" s="136"/>
      <c r="S14" s="137"/>
      <c r="T14" s="101"/>
      <c r="U14" s="136"/>
      <c r="V14" s="136"/>
      <c r="W14" s="101"/>
      <c r="X14" s="136"/>
      <c r="Y14" s="137"/>
    </row>
    <row r="15" spans="1:25" s="165" customFormat="1" ht="15" customHeight="1" x14ac:dyDescent="0.25">
      <c r="A15" s="344"/>
      <c r="B15" s="325"/>
      <c r="C15" s="325"/>
      <c r="D15" s="325"/>
      <c r="E15" s="325"/>
      <c r="F15" s="325"/>
      <c r="G15" s="365"/>
      <c r="H15" s="136"/>
      <c r="I15" s="137"/>
      <c r="J15" s="101"/>
      <c r="K15" s="101"/>
      <c r="L15" s="136"/>
      <c r="M15" s="101"/>
      <c r="N15" s="136"/>
      <c r="O15" s="101"/>
      <c r="P15" s="136"/>
      <c r="Q15" s="101"/>
      <c r="R15" s="136"/>
      <c r="S15" s="137"/>
      <c r="T15" s="101"/>
      <c r="U15" s="136"/>
      <c r="V15" s="136"/>
      <c r="W15" s="101"/>
      <c r="X15" s="136"/>
      <c r="Y15" s="137"/>
    </row>
    <row r="16" spans="1:25" s="165" customFormat="1" ht="15" customHeight="1" x14ac:dyDescent="0.25">
      <c r="A16" s="344"/>
      <c r="B16" s="325"/>
      <c r="C16" s="325"/>
      <c r="D16" s="325"/>
      <c r="E16" s="325"/>
      <c r="F16" s="325"/>
      <c r="G16" s="365"/>
      <c r="H16" s="136"/>
      <c r="I16" s="137"/>
      <c r="J16" s="101"/>
      <c r="K16" s="101"/>
      <c r="L16" s="136"/>
      <c r="M16" s="101"/>
      <c r="N16" s="136"/>
      <c r="O16" s="101"/>
      <c r="P16" s="136"/>
      <c r="Q16" s="101"/>
      <c r="R16" s="136"/>
      <c r="S16" s="137"/>
      <c r="T16" s="101"/>
      <c r="U16" s="136"/>
      <c r="V16" s="136"/>
      <c r="W16" s="101"/>
      <c r="X16" s="136"/>
      <c r="Y16" s="137"/>
    </row>
    <row r="17" spans="1:25" s="165" customFormat="1" ht="15" customHeight="1" x14ac:dyDescent="0.25">
      <c r="A17" s="344">
        <v>3</v>
      </c>
      <c r="B17" s="325"/>
      <c r="C17" s="325"/>
      <c r="D17" s="325"/>
      <c r="E17" s="325"/>
      <c r="F17" s="325"/>
      <c r="G17" s="365"/>
      <c r="H17" s="136"/>
      <c r="I17" s="137"/>
      <c r="J17" s="101"/>
      <c r="K17" s="101"/>
      <c r="L17" s="136"/>
      <c r="M17" s="101"/>
      <c r="N17" s="136"/>
      <c r="O17" s="101"/>
      <c r="P17" s="136"/>
      <c r="Q17" s="101"/>
      <c r="R17" s="136"/>
      <c r="S17" s="137"/>
      <c r="T17" s="101"/>
      <c r="U17" s="136"/>
      <c r="V17" s="136"/>
      <c r="W17" s="101"/>
      <c r="X17" s="136"/>
      <c r="Y17" s="137"/>
    </row>
    <row r="18" spans="1:25" s="165" customFormat="1" ht="15" customHeight="1" x14ac:dyDescent="0.25">
      <c r="A18" s="344"/>
      <c r="B18" s="325"/>
      <c r="C18" s="325"/>
      <c r="D18" s="325"/>
      <c r="E18" s="325"/>
      <c r="F18" s="325"/>
      <c r="G18" s="365"/>
      <c r="H18" s="136"/>
      <c r="I18" s="137"/>
      <c r="J18" s="101"/>
      <c r="K18" s="101"/>
      <c r="L18" s="136"/>
      <c r="M18" s="101"/>
      <c r="N18" s="136"/>
      <c r="O18" s="101"/>
      <c r="P18" s="136"/>
      <c r="Q18" s="101"/>
      <c r="R18" s="136"/>
      <c r="S18" s="137"/>
      <c r="T18" s="101"/>
      <c r="U18" s="136"/>
      <c r="V18" s="136"/>
      <c r="W18" s="101"/>
      <c r="X18" s="136"/>
      <c r="Y18" s="137"/>
    </row>
    <row r="19" spans="1:25" s="165" customFormat="1" ht="15" customHeight="1" x14ac:dyDescent="0.25">
      <c r="A19" s="344"/>
      <c r="B19" s="325"/>
      <c r="C19" s="325"/>
      <c r="D19" s="325"/>
      <c r="E19" s="325"/>
      <c r="F19" s="325"/>
      <c r="G19" s="365"/>
      <c r="H19" s="136"/>
      <c r="I19" s="137"/>
      <c r="J19" s="101"/>
      <c r="K19" s="101"/>
      <c r="L19" s="136"/>
      <c r="M19" s="101"/>
      <c r="N19" s="136"/>
      <c r="O19" s="101"/>
      <c r="P19" s="136"/>
      <c r="Q19" s="101"/>
      <c r="R19" s="136"/>
      <c r="S19" s="137"/>
      <c r="T19" s="101"/>
      <c r="U19" s="136"/>
      <c r="V19" s="136"/>
      <c r="W19" s="101"/>
      <c r="X19" s="136"/>
      <c r="Y19" s="137"/>
    </row>
    <row r="20" spans="1:25" s="165" customFormat="1" ht="15" customHeight="1" x14ac:dyDescent="0.25">
      <c r="A20" s="344"/>
      <c r="B20" s="325"/>
      <c r="C20" s="325"/>
      <c r="D20" s="325"/>
      <c r="E20" s="325"/>
      <c r="F20" s="325"/>
      <c r="G20" s="365"/>
      <c r="H20" s="136"/>
      <c r="I20" s="137"/>
      <c r="J20" s="101"/>
      <c r="K20" s="101"/>
      <c r="L20" s="136"/>
      <c r="M20" s="101"/>
      <c r="N20" s="136"/>
      <c r="O20" s="101"/>
      <c r="P20" s="136"/>
      <c r="Q20" s="101"/>
      <c r="R20" s="136"/>
      <c r="S20" s="137"/>
      <c r="T20" s="101"/>
      <c r="U20" s="136"/>
      <c r="V20" s="136"/>
      <c r="W20" s="101"/>
      <c r="X20" s="136"/>
      <c r="Y20" s="137"/>
    </row>
    <row r="21" spans="1:25" s="165" customFormat="1" ht="15" customHeight="1" x14ac:dyDescent="0.25">
      <c r="A21" s="344"/>
      <c r="B21" s="325"/>
      <c r="C21" s="325"/>
      <c r="D21" s="325"/>
      <c r="E21" s="325"/>
      <c r="F21" s="325"/>
      <c r="G21" s="365"/>
      <c r="H21" s="136"/>
      <c r="I21" s="137"/>
      <c r="J21" s="101"/>
      <c r="K21" s="101"/>
      <c r="L21" s="136"/>
      <c r="M21" s="101"/>
      <c r="N21" s="136"/>
      <c r="O21" s="101"/>
      <c r="P21" s="136"/>
      <c r="Q21" s="101"/>
      <c r="R21" s="136"/>
      <c r="S21" s="137"/>
      <c r="T21" s="101"/>
      <c r="U21" s="136"/>
      <c r="V21" s="136"/>
      <c r="W21" s="101"/>
      <c r="X21" s="136"/>
      <c r="Y21" s="137"/>
    </row>
    <row r="22" spans="1:25" s="165" customFormat="1" ht="15" customHeight="1" x14ac:dyDescent="0.25">
      <c r="A22" s="344"/>
      <c r="B22" s="325"/>
      <c r="C22" s="325"/>
      <c r="D22" s="325"/>
      <c r="E22" s="325"/>
      <c r="F22" s="325"/>
      <c r="G22" s="365"/>
      <c r="H22" s="136"/>
      <c r="I22" s="137"/>
      <c r="J22" s="101"/>
      <c r="K22" s="101"/>
      <c r="L22" s="136"/>
      <c r="M22" s="101"/>
      <c r="N22" s="136"/>
      <c r="O22" s="101"/>
      <c r="P22" s="136"/>
      <c r="Q22" s="101"/>
      <c r="R22" s="136"/>
      <c r="S22" s="137"/>
      <c r="T22" s="101"/>
      <c r="U22" s="136"/>
      <c r="V22" s="136"/>
      <c r="W22" s="101"/>
      <c r="X22" s="136"/>
      <c r="Y22" s="137"/>
    </row>
    <row r="23" spans="1:25" s="165" customFormat="1" ht="15" customHeight="1" x14ac:dyDescent="0.25">
      <c r="A23" s="344">
        <v>4</v>
      </c>
      <c r="B23" s="325"/>
      <c r="C23" s="325"/>
      <c r="D23" s="325"/>
      <c r="E23" s="325"/>
      <c r="F23" s="325"/>
      <c r="G23" s="365"/>
      <c r="H23" s="136"/>
      <c r="I23" s="137"/>
      <c r="J23" s="101"/>
      <c r="K23" s="101"/>
      <c r="L23" s="136"/>
      <c r="M23" s="101"/>
      <c r="N23" s="136"/>
      <c r="O23" s="101"/>
      <c r="P23" s="136"/>
      <c r="Q23" s="101"/>
      <c r="R23" s="136"/>
      <c r="S23" s="137"/>
      <c r="T23" s="101"/>
      <c r="U23" s="136"/>
      <c r="V23" s="136"/>
      <c r="W23" s="101"/>
      <c r="X23" s="136"/>
      <c r="Y23" s="137"/>
    </row>
    <row r="24" spans="1:25" s="165" customFormat="1" ht="15" customHeight="1" x14ac:dyDescent="0.25">
      <c r="A24" s="344"/>
      <c r="B24" s="325"/>
      <c r="C24" s="325"/>
      <c r="D24" s="325"/>
      <c r="E24" s="325"/>
      <c r="F24" s="325"/>
      <c r="G24" s="365"/>
      <c r="H24" s="136"/>
      <c r="I24" s="137"/>
      <c r="J24" s="101"/>
      <c r="K24" s="101"/>
      <c r="L24" s="136"/>
      <c r="M24" s="101"/>
      <c r="N24" s="136"/>
      <c r="O24" s="101"/>
      <c r="P24" s="136"/>
      <c r="Q24" s="101"/>
      <c r="R24" s="136"/>
      <c r="S24" s="137"/>
      <c r="T24" s="101"/>
      <c r="U24" s="136"/>
      <c r="V24" s="136"/>
      <c r="W24" s="101"/>
      <c r="X24" s="136"/>
      <c r="Y24" s="137"/>
    </row>
    <row r="25" spans="1:25" s="165" customFormat="1" ht="15" customHeight="1" x14ac:dyDescent="0.25">
      <c r="A25" s="344"/>
      <c r="B25" s="325"/>
      <c r="C25" s="325"/>
      <c r="D25" s="325"/>
      <c r="E25" s="325"/>
      <c r="F25" s="325"/>
      <c r="G25" s="365"/>
      <c r="H25" s="136"/>
      <c r="I25" s="137"/>
      <c r="J25" s="101"/>
      <c r="K25" s="101"/>
      <c r="L25" s="136"/>
      <c r="M25" s="101"/>
      <c r="N25" s="136"/>
      <c r="O25" s="101"/>
      <c r="P25" s="136"/>
      <c r="Q25" s="101"/>
      <c r="R25" s="136"/>
      <c r="S25" s="137"/>
      <c r="T25" s="101"/>
      <c r="U25" s="136"/>
      <c r="V25" s="136"/>
      <c r="W25" s="101"/>
      <c r="X25" s="136"/>
      <c r="Y25" s="137"/>
    </row>
    <row r="26" spans="1:25" s="165" customFormat="1" ht="15" customHeight="1" x14ac:dyDescent="0.25">
      <c r="A26" s="344"/>
      <c r="B26" s="325"/>
      <c r="C26" s="325"/>
      <c r="D26" s="325"/>
      <c r="E26" s="325"/>
      <c r="F26" s="325"/>
      <c r="G26" s="365"/>
      <c r="H26" s="136"/>
      <c r="I26" s="137"/>
      <c r="J26" s="101"/>
      <c r="K26" s="101"/>
      <c r="L26" s="136"/>
      <c r="M26" s="101"/>
      <c r="N26" s="136"/>
      <c r="O26" s="101"/>
      <c r="P26" s="136"/>
      <c r="Q26" s="101"/>
      <c r="R26" s="136"/>
      <c r="S26" s="137"/>
      <c r="T26" s="101"/>
      <c r="U26" s="136"/>
      <c r="V26" s="136"/>
      <c r="W26" s="101"/>
      <c r="X26" s="136"/>
      <c r="Y26" s="137"/>
    </row>
    <row r="27" spans="1:25" s="165" customFormat="1" ht="15" customHeight="1" x14ac:dyDescent="0.25">
      <c r="A27" s="344"/>
      <c r="B27" s="325"/>
      <c r="C27" s="325"/>
      <c r="D27" s="325"/>
      <c r="E27" s="325"/>
      <c r="F27" s="325"/>
      <c r="G27" s="365"/>
      <c r="H27" s="136"/>
      <c r="I27" s="137"/>
      <c r="J27" s="101"/>
      <c r="K27" s="101"/>
      <c r="L27" s="136"/>
      <c r="M27" s="101"/>
      <c r="N27" s="136"/>
      <c r="O27" s="101"/>
      <c r="P27" s="136"/>
      <c r="Q27" s="101"/>
      <c r="R27" s="136"/>
      <c r="S27" s="137"/>
      <c r="T27" s="101"/>
      <c r="U27" s="136"/>
      <c r="V27" s="136"/>
      <c r="W27" s="101"/>
      <c r="X27" s="136"/>
      <c r="Y27" s="137"/>
    </row>
    <row r="28" spans="1:25" s="165" customFormat="1" ht="15" customHeight="1" x14ac:dyDescent="0.25">
      <c r="A28" s="344"/>
      <c r="B28" s="325"/>
      <c r="C28" s="325"/>
      <c r="D28" s="325"/>
      <c r="E28" s="325"/>
      <c r="F28" s="325"/>
      <c r="G28" s="365"/>
      <c r="H28" s="136"/>
      <c r="I28" s="137"/>
      <c r="J28" s="101"/>
      <c r="K28" s="101"/>
      <c r="L28" s="136"/>
      <c r="M28" s="101"/>
      <c r="N28" s="136"/>
      <c r="O28" s="101"/>
      <c r="P28" s="136"/>
      <c r="Q28" s="101"/>
      <c r="R28" s="136"/>
      <c r="S28" s="137"/>
      <c r="T28" s="101"/>
      <c r="U28" s="136"/>
      <c r="V28" s="136"/>
      <c r="W28" s="101"/>
      <c r="X28" s="136"/>
      <c r="Y28" s="137"/>
    </row>
    <row r="29" spans="1:25" s="165" customFormat="1" ht="15" customHeight="1" x14ac:dyDescent="0.25">
      <c r="A29" s="344">
        <v>5</v>
      </c>
      <c r="B29" s="325"/>
      <c r="C29" s="325"/>
      <c r="D29" s="325"/>
      <c r="E29" s="325"/>
      <c r="F29" s="325"/>
      <c r="G29" s="365"/>
      <c r="H29" s="136"/>
      <c r="I29" s="137"/>
      <c r="J29" s="101"/>
      <c r="K29" s="101"/>
      <c r="L29" s="136"/>
      <c r="M29" s="101"/>
      <c r="N29" s="136"/>
      <c r="O29" s="101"/>
      <c r="P29" s="136"/>
      <c r="Q29" s="101"/>
      <c r="R29" s="136"/>
      <c r="S29" s="137"/>
      <c r="T29" s="101"/>
      <c r="U29" s="136"/>
      <c r="V29" s="136"/>
      <c r="W29" s="101"/>
      <c r="X29" s="136"/>
      <c r="Y29" s="137"/>
    </row>
    <row r="30" spans="1:25" s="165" customFormat="1" ht="15" customHeight="1" x14ac:dyDescent="0.25">
      <c r="A30" s="344"/>
      <c r="B30" s="325"/>
      <c r="C30" s="325"/>
      <c r="D30" s="325"/>
      <c r="E30" s="325"/>
      <c r="F30" s="325"/>
      <c r="G30" s="365"/>
      <c r="H30" s="136"/>
      <c r="I30" s="137"/>
      <c r="J30" s="101"/>
      <c r="K30" s="101"/>
      <c r="L30" s="136"/>
      <c r="M30" s="101"/>
      <c r="N30" s="136"/>
      <c r="O30" s="101"/>
      <c r="P30" s="136"/>
      <c r="Q30" s="101"/>
      <c r="R30" s="136"/>
      <c r="S30" s="137"/>
      <c r="T30" s="101"/>
      <c r="U30" s="136"/>
      <c r="V30" s="136"/>
      <c r="W30" s="101"/>
      <c r="X30" s="136"/>
      <c r="Y30" s="137"/>
    </row>
    <row r="31" spans="1:25" s="165" customFormat="1" ht="15" customHeight="1" x14ac:dyDescent="0.25">
      <c r="A31" s="344"/>
      <c r="B31" s="325"/>
      <c r="C31" s="325"/>
      <c r="D31" s="325"/>
      <c r="E31" s="325"/>
      <c r="F31" s="325"/>
      <c r="G31" s="365"/>
      <c r="H31" s="136"/>
      <c r="I31" s="137"/>
      <c r="J31" s="101"/>
      <c r="K31" s="101"/>
      <c r="L31" s="136"/>
      <c r="M31" s="101"/>
      <c r="N31" s="136"/>
      <c r="O31" s="101"/>
      <c r="P31" s="136"/>
      <c r="Q31" s="101"/>
      <c r="R31" s="136"/>
      <c r="S31" s="137"/>
      <c r="T31" s="101"/>
      <c r="U31" s="136"/>
      <c r="V31" s="136"/>
      <c r="W31" s="101"/>
      <c r="X31" s="136"/>
      <c r="Y31" s="137"/>
    </row>
    <row r="32" spans="1:25" s="165" customFormat="1" ht="15" customHeight="1" x14ac:dyDescent="0.25">
      <c r="A32" s="344"/>
      <c r="B32" s="325"/>
      <c r="C32" s="325"/>
      <c r="D32" s="325"/>
      <c r="E32" s="325"/>
      <c r="F32" s="325"/>
      <c r="G32" s="365"/>
      <c r="H32" s="136"/>
      <c r="I32" s="137"/>
      <c r="J32" s="101"/>
      <c r="K32" s="101"/>
      <c r="L32" s="136"/>
      <c r="M32" s="101"/>
      <c r="N32" s="136"/>
      <c r="O32" s="101"/>
      <c r="P32" s="136"/>
      <c r="Q32" s="101"/>
      <c r="R32" s="136"/>
      <c r="S32" s="137"/>
      <c r="T32" s="101"/>
      <c r="U32" s="136"/>
      <c r="V32" s="136"/>
      <c r="W32" s="101"/>
      <c r="X32" s="136"/>
      <c r="Y32" s="137"/>
    </row>
    <row r="33" spans="1:25" s="165" customFormat="1" ht="15" customHeight="1" x14ac:dyDescent="0.25">
      <c r="A33" s="344"/>
      <c r="B33" s="325"/>
      <c r="C33" s="325"/>
      <c r="D33" s="325"/>
      <c r="E33" s="325"/>
      <c r="F33" s="325"/>
      <c r="G33" s="365"/>
      <c r="H33" s="136"/>
      <c r="I33" s="137"/>
      <c r="J33" s="101"/>
      <c r="K33" s="101"/>
      <c r="L33" s="136"/>
      <c r="M33" s="101"/>
      <c r="N33" s="136"/>
      <c r="O33" s="101"/>
      <c r="P33" s="136"/>
      <c r="Q33" s="101"/>
      <c r="R33" s="136"/>
      <c r="S33" s="137"/>
      <c r="T33" s="101"/>
      <c r="U33" s="136"/>
      <c r="V33" s="136"/>
      <c r="W33" s="101"/>
      <c r="X33" s="136"/>
      <c r="Y33" s="137"/>
    </row>
    <row r="34" spans="1:25" s="165" customFormat="1" ht="15" customHeight="1" x14ac:dyDescent="0.25">
      <c r="A34" s="344"/>
      <c r="B34" s="325"/>
      <c r="C34" s="325"/>
      <c r="D34" s="325"/>
      <c r="E34" s="325"/>
      <c r="F34" s="325"/>
      <c r="G34" s="365"/>
      <c r="H34" s="136"/>
      <c r="I34" s="137"/>
      <c r="J34" s="101"/>
      <c r="K34" s="101"/>
      <c r="L34" s="136"/>
      <c r="M34" s="101"/>
      <c r="N34" s="136"/>
      <c r="O34" s="101"/>
      <c r="P34" s="136"/>
      <c r="Q34" s="101"/>
      <c r="R34" s="136"/>
      <c r="S34" s="137"/>
      <c r="T34" s="101"/>
      <c r="U34" s="136"/>
      <c r="V34" s="136"/>
      <c r="W34" s="101"/>
      <c r="X34" s="136"/>
      <c r="Y34" s="137"/>
    </row>
    <row r="35" spans="1:25" s="165" customFormat="1" ht="15" customHeight="1" x14ac:dyDescent="0.25">
      <c r="A35" s="344">
        <v>6</v>
      </c>
      <c r="B35" s="325"/>
      <c r="C35" s="325"/>
      <c r="D35" s="325"/>
      <c r="E35" s="325"/>
      <c r="F35" s="325"/>
      <c r="G35" s="365"/>
      <c r="H35" s="136"/>
      <c r="I35" s="137"/>
      <c r="J35" s="101"/>
      <c r="K35" s="101"/>
      <c r="L35" s="136"/>
      <c r="M35" s="101"/>
      <c r="N35" s="136"/>
      <c r="O35" s="101"/>
      <c r="P35" s="136"/>
      <c r="Q35" s="101"/>
      <c r="R35" s="136"/>
      <c r="S35" s="137"/>
      <c r="T35" s="101"/>
      <c r="U35" s="136"/>
      <c r="V35" s="136"/>
      <c r="W35" s="101"/>
      <c r="X35" s="136"/>
      <c r="Y35" s="137"/>
    </row>
    <row r="36" spans="1:25" s="165" customFormat="1" ht="15" customHeight="1" x14ac:dyDescent="0.25">
      <c r="A36" s="344"/>
      <c r="B36" s="325"/>
      <c r="C36" s="325"/>
      <c r="D36" s="325"/>
      <c r="E36" s="325"/>
      <c r="F36" s="325"/>
      <c r="G36" s="365"/>
      <c r="H36" s="136"/>
      <c r="I36" s="137"/>
      <c r="J36" s="101"/>
      <c r="K36" s="101"/>
      <c r="L36" s="136"/>
      <c r="M36" s="101"/>
      <c r="N36" s="136"/>
      <c r="O36" s="101"/>
      <c r="P36" s="136"/>
      <c r="Q36" s="101"/>
      <c r="R36" s="136"/>
      <c r="S36" s="137"/>
      <c r="T36" s="101"/>
      <c r="U36" s="136"/>
      <c r="V36" s="136"/>
      <c r="W36" s="101"/>
      <c r="X36" s="136"/>
      <c r="Y36" s="137"/>
    </row>
    <row r="37" spans="1:25" s="165" customFormat="1" ht="15" customHeight="1" x14ac:dyDescent="0.25">
      <c r="A37" s="344"/>
      <c r="B37" s="325"/>
      <c r="C37" s="325"/>
      <c r="D37" s="325"/>
      <c r="E37" s="325"/>
      <c r="F37" s="325"/>
      <c r="G37" s="365"/>
      <c r="H37" s="136"/>
      <c r="I37" s="137"/>
      <c r="J37" s="101"/>
      <c r="K37" s="101"/>
      <c r="L37" s="136"/>
      <c r="M37" s="101"/>
      <c r="N37" s="136"/>
      <c r="O37" s="101"/>
      <c r="P37" s="136"/>
      <c r="Q37" s="101"/>
      <c r="R37" s="136"/>
      <c r="S37" s="137"/>
      <c r="T37" s="101"/>
      <c r="U37" s="136"/>
      <c r="V37" s="136"/>
      <c r="W37" s="101"/>
      <c r="X37" s="136"/>
      <c r="Y37" s="137"/>
    </row>
    <row r="38" spans="1:25" s="165" customFormat="1" ht="15" customHeight="1" x14ac:dyDescent="0.25">
      <c r="A38" s="344"/>
      <c r="B38" s="325"/>
      <c r="C38" s="325"/>
      <c r="D38" s="325"/>
      <c r="E38" s="325"/>
      <c r="F38" s="325"/>
      <c r="G38" s="365"/>
      <c r="H38" s="136"/>
      <c r="I38" s="137"/>
      <c r="J38" s="101"/>
      <c r="K38" s="101"/>
      <c r="L38" s="136"/>
      <c r="M38" s="101"/>
      <c r="N38" s="136"/>
      <c r="O38" s="101"/>
      <c r="P38" s="136"/>
      <c r="Q38" s="101"/>
      <c r="R38" s="136"/>
      <c r="S38" s="137"/>
      <c r="T38" s="101"/>
      <c r="U38" s="136"/>
      <c r="V38" s="136"/>
      <c r="W38" s="101"/>
      <c r="X38" s="136"/>
      <c r="Y38" s="137"/>
    </row>
    <row r="39" spans="1:25" s="165" customFormat="1" ht="15" customHeight="1" x14ac:dyDescent="0.25">
      <c r="A39" s="344"/>
      <c r="B39" s="325"/>
      <c r="C39" s="325"/>
      <c r="D39" s="325"/>
      <c r="E39" s="325"/>
      <c r="F39" s="325"/>
      <c r="G39" s="365"/>
      <c r="H39" s="136"/>
      <c r="I39" s="137"/>
      <c r="J39" s="101"/>
      <c r="K39" s="101"/>
      <c r="L39" s="136"/>
      <c r="M39" s="101"/>
      <c r="N39" s="136"/>
      <c r="O39" s="101"/>
      <c r="P39" s="136"/>
      <c r="Q39" s="101"/>
      <c r="R39" s="136"/>
      <c r="S39" s="137"/>
      <c r="T39" s="101"/>
      <c r="U39" s="136"/>
      <c r="V39" s="136"/>
      <c r="W39" s="101"/>
      <c r="X39" s="136"/>
      <c r="Y39" s="137"/>
    </row>
    <row r="40" spans="1:25" s="165" customFormat="1" ht="15" customHeight="1" x14ac:dyDescent="0.25">
      <c r="A40" s="344"/>
      <c r="B40" s="325"/>
      <c r="C40" s="325"/>
      <c r="D40" s="325"/>
      <c r="E40" s="325"/>
      <c r="F40" s="325"/>
      <c r="G40" s="365"/>
      <c r="H40" s="136"/>
      <c r="I40" s="137"/>
      <c r="J40" s="101"/>
      <c r="K40" s="101"/>
      <c r="L40" s="136"/>
      <c r="M40" s="101"/>
      <c r="N40" s="136"/>
      <c r="O40" s="101"/>
      <c r="P40" s="136"/>
      <c r="Q40" s="101"/>
      <c r="R40" s="136"/>
      <c r="S40" s="137"/>
      <c r="T40" s="101"/>
      <c r="U40" s="136"/>
      <c r="V40" s="136"/>
      <c r="W40" s="101"/>
      <c r="X40" s="136"/>
      <c r="Y40" s="137"/>
    </row>
    <row r="41" spans="1:25" s="165" customFormat="1" ht="15" customHeight="1" x14ac:dyDescent="0.25">
      <c r="A41" s="344">
        <v>7</v>
      </c>
      <c r="B41" s="325"/>
      <c r="C41" s="325"/>
      <c r="D41" s="325"/>
      <c r="E41" s="325"/>
      <c r="F41" s="325"/>
      <c r="G41" s="365"/>
      <c r="H41" s="136"/>
      <c r="I41" s="137"/>
      <c r="J41" s="101"/>
      <c r="K41" s="101"/>
      <c r="L41" s="136"/>
      <c r="M41" s="101"/>
      <c r="N41" s="136"/>
      <c r="O41" s="101"/>
      <c r="P41" s="136"/>
      <c r="Q41" s="101"/>
      <c r="R41" s="136"/>
      <c r="S41" s="137"/>
      <c r="T41" s="101"/>
      <c r="U41" s="136"/>
      <c r="V41" s="136"/>
      <c r="W41" s="101"/>
      <c r="X41" s="136"/>
      <c r="Y41" s="137"/>
    </row>
    <row r="42" spans="1:25" s="165" customFormat="1" ht="15" customHeight="1" x14ac:dyDescent="0.25">
      <c r="A42" s="344"/>
      <c r="B42" s="325"/>
      <c r="C42" s="325"/>
      <c r="D42" s="325"/>
      <c r="E42" s="325"/>
      <c r="F42" s="325"/>
      <c r="G42" s="365"/>
      <c r="H42" s="136"/>
      <c r="I42" s="137"/>
      <c r="J42" s="101"/>
      <c r="K42" s="101"/>
      <c r="L42" s="136"/>
      <c r="M42" s="101"/>
      <c r="N42" s="136"/>
      <c r="O42" s="101"/>
      <c r="P42" s="136"/>
      <c r="Q42" s="101"/>
      <c r="R42" s="136"/>
      <c r="S42" s="137"/>
      <c r="T42" s="101"/>
      <c r="U42" s="136"/>
      <c r="V42" s="136"/>
      <c r="W42" s="101"/>
      <c r="X42" s="136"/>
      <c r="Y42" s="137"/>
    </row>
    <row r="43" spans="1:25" s="165" customFormat="1" ht="15" customHeight="1" x14ac:dyDescent="0.25">
      <c r="A43" s="344"/>
      <c r="B43" s="325"/>
      <c r="C43" s="325"/>
      <c r="D43" s="325"/>
      <c r="E43" s="325"/>
      <c r="F43" s="325"/>
      <c r="G43" s="365"/>
      <c r="H43" s="136"/>
      <c r="I43" s="137"/>
      <c r="J43" s="101"/>
      <c r="K43" s="101"/>
      <c r="L43" s="136"/>
      <c r="M43" s="101"/>
      <c r="N43" s="136"/>
      <c r="O43" s="101"/>
      <c r="P43" s="136"/>
      <c r="Q43" s="101"/>
      <c r="R43" s="136"/>
      <c r="S43" s="137"/>
      <c r="T43" s="101"/>
      <c r="U43" s="136"/>
      <c r="V43" s="136"/>
      <c r="W43" s="101"/>
      <c r="X43" s="136"/>
      <c r="Y43" s="137"/>
    </row>
    <row r="44" spans="1:25" s="165" customFormat="1" ht="15" customHeight="1" x14ac:dyDescent="0.25">
      <c r="A44" s="344"/>
      <c r="B44" s="325"/>
      <c r="C44" s="325"/>
      <c r="D44" s="325"/>
      <c r="E44" s="325"/>
      <c r="F44" s="325"/>
      <c r="G44" s="365"/>
      <c r="H44" s="136"/>
      <c r="I44" s="137"/>
      <c r="J44" s="101"/>
      <c r="K44" s="101"/>
      <c r="L44" s="136"/>
      <c r="M44" s="101"/>
      <c r="N44" s="136"/>
      <c r="O44" s="101"/>
      <c r="P44" s="136"/>
      <c r="Q44" s="101"/>
      <c r="R44" s="136"/>
      <c r="S44" s="137"/>
      <c r="T44" s="101"/>
      <c r="U44" s="136"/>
      <c r="V44" s="136"/>
      <c r="W44" s="101"/>
      <c r="X44" s="136"/>
      <c r="Y44" s="137"/>
    </row>
    <row r="45" spans="1:25" s="165" customFormat="1" ht="15" customHeight="1" x14ac:dyDescent="0.25">
      <c r="A45" s="344"/>
      <c r="B45" s="325"/>
      <c r="C45" s="325"/>
      <c r="D45" s="325"/>
      <c r="E45" s="325"/>
      <c r="F45" s="325"/>
      <c r="G45" s="365"/>
      <c r="H45" s="136"/>
      <c r="I45" s="137"/>
      <c r="J45" s="101"/>
      <c r="K45" s="101"/>
      <c r="L45" s="136"/>
      <c r="M45" s="101"/>
      <c r="N45" s="136"/>
      <c r="O45" s="101"/>
      <c r="P45" s="136"/>
      <c r="Q45" s="101"/>
      <c r="R45" s="136"/>
      <c r="S45" s="137"/>
      <c r="T45" s="101"/>
      <c r="U45" s="136"/>
      <c r="V45" s="136"/>
      <c r="W45" s="101"/>
      <c r="X45" s="136"/>
      <c r="Y45" s="137"/>
    </row>
    <row r="46" spans="1:25" s="165" customFormat="1" ht="15" customHeight="1" x14ac:dyDescent="0.25">
      <c r="A46" s="344"/>
      <c r="B46" s="325"/>
      <c r="C46" s="325"/>
      <c r="D46" s="325"/>
      <c r="E46" s="325"/>
      <c r="F46" s="325"/>
      <c r="G46" s="365"/>
      <c r="H46" s="136"/>
      <c r="I46" s="137"/>
      <c r="J46" s="101"/>
      <c r="K46" s="101"/>
      <c r="L46" s="136"/>
      <c r="M46" s="101"/>
      <c r="N46" s="136"/>
      <c r="O46" s="101"/>
      <c r="P46" s="136"/>
      <c r="Q46" s="101"/>
      <c r="R46" s="136"/>
      <c r="S46" s="137"/>
      <c r="T46" s="101"/>
      <c r="U46" s="136"/>
      <c r="V46" s="136"/>
      <c r="W46" s="101"/>
      <c r="X46" s="136"/>
      <c r="Y46" s="137"/>
    </row>
    <row r="47" spans="1:25" s="165" customFormat="1" ht="15" customHeight="1" x14ac:dyDescent="0.25">
      <c r="A47" s="344">
        <v>8</v>
      </c>
      <c r="B47" s="325"/>
      <c r="C47" s="325"/>
      <c r="D47" s="325"/>
      <c r="E47" s="325"/>
      <c r="F47" s="325"/>
      <c r="G47" s="365"/>
      <c r="H47" s="136"/>
      <c r="I47" s="137"/>
      <c r="J47" s="101"/>
      <c r="K47" s="101"/>
      <c r="L47" s="136"/>
      <c r="M47" s="101"/>
      <c r="N47" s="136"/>
      <c r="O47" s="101"/>
      <c r="P47" s="136"/>
      <c r="Q47" s="101"/>
      <c r="R47" s="136"/>
      <c r="S47" s="137"/>
      <c r="T47" s="101"/>
      <c r="U47" s="136"/>
      <c r="V47" s="136"/>
      <c r="W47" s="101"/>
      <c r="X47" s="136"/>
      <c r="Y47" s="137"/>
    </row>
    <row r="48" spans="1:25" s="165" customFormat="1" ht="15" customHeight="1" x14ac:dyDescent="0.25">
      <c r="A48" s="344"/>
      <c r="B48" s="325"/>
      <c r="C48" s="325"/>
      <c r="D48" s="325"/>
      <c r="E48" s="325"/>
      <c r="F48" s="325"/>
      <c r="G48" s="365"/>
      <c r="H48" s="136"/>
      <c r="I48" s="137"/>
      <c r="J48" s="101"/>
      <c r="K48" s="101"/>
      <c r="L48" s="136"/>
      <c r="M48" s="101"/>
      <c r="N48" s="136"/>
      <c r="O48" s="101"/>
      <c r="P48" s="136"/>
      <c r="Q48" s="101"/>
      <c r="R48" s="136"/>
      <c r="S48" s="137"/>
      <c r="T48" s="101"/>
      <c r="U48" s="136"/>
      <c r="V48" s="136"/>
      <c r="W48" s="101"/>
      <c r="X48" s="136"/>
      <c r="Y48" s="137"/>
    </row>
    <row r="49" spans="1:25" s="165" customFormat="1" ht="15" customHeight="1" x14ac:dyDescent="0.25">
      <c r="A49" s="344"/>
      <c r="B49" s="325"/>
      <c r="C49" s="325"/>
      <c r="D49" s="325"/>
      <c r="E49" s="325"/>
      <c r="F49" s="325"/>
      <c r="G49" s="365"/>
      <c r="H49" s="136"/>
      <c r="I49" s="137"/>
      <c r="J49" s="101"/>
      <c r="K49" s="101"/>
      <c r="L49" s="136"/>
      <c r="M49" s="101"/>
      <c r="N49" s="136"/>
      <c r="O49" s="101"/>
      <c r="P49" s="136"/>
      <c r="Q49" s="101"/>
      <c r="R49" s="136"/>
      <c r="S49" s="137"/>
      <c r="T49" s="101"/>
      <c r="U49" s="136"/>
      <c r="V49" s="136"/>
      <c r="W49" s="101"/>
      <c r="X49" s="136"/>
      <c r="Y49" s="137"/>
    </row>
    <row r="50" spans="1:25" s="165" customFormat="1" ht="15" customHeight="1" x14ac:dyDescent="0.25">
      <c r="A50" s="344"/>
      <c r="B50" s="325"/>
      <c r="C50" s="325"/>
      <c r="D50" s="325"/>
      <c r="E50" s="325"/>
      <c r="F50" s="325"/>
      <c r="G50" s="365"/>
      <c r="H50" s="136"/>
      <c r="I50" s="137"/>
      <c r="J50" s="101"/>
      <c r="K50" s="101"/>
      <c r="L50" s="136"/>
      <c r="M50" s="101"/>
      <c r="N50" s="136"/>
      <c r="O50" s="101"/>
      <c r="P50" s="136"/>
      <c r="Q50" s="101"/>
      <c r="R50" s="136"/>
      <c r="S50" s="137"/>
      <c r="T50" s="101"/>
      <c r="U50" s="136"/>
      <c r="V50" s="136"/>
      <c r="W50" s="101"/>
      <c r="X50" s="136"/>
      <c r="Y50" s="137"/>
    </row>
    <row r="51" spans="1:25" s="165" customFormat="1" ht="15" customHeight="1" x14ac:dyDescent="0.25">
      <c r="A51" s="344"/>
      <c r="B51" s="325"/>
      <c r="C51" s="325"/>
      <c r="D51" s="325"/>
      <c r="E51" s="325"/>
      <c r="F51" s="325"/>
      <c r="G51" s="365"/>
      <c r="H51" s="136"/>
      <c r="I51" s="137"/>
      <c r="J51" s="101"/>
      <c r="K51" s="101"/>
      <c r="L51" s="136"/>
      <c r="M51" s="101"/>
      <c r="N51" s="136"/>
      <c r="O51" s="101"/>
      <c r="P51" s="136"/>
      <c r="Q51" s="101"/>
      <c r="R51" s="136"/>
      <c r="S51" s="137"/>
      <c r="T51" s="101"/>
      <c r="U51" s="136"/>
      <c r="V51" s="136"/>
      <c r="W51" s="101"/>
      <c r="X51" s="136"/>
      <c r="Y51" s="137"/>
    </row>
    <row r="52" spans="1:25" s="165" customFormat="1" ht="15" customHeight="1" x14ac:dyDescent="0.25">
      <c r="A52" s="344"/>
      <c r="B52" s="325"/>
      <c r="C52" s="325"/>
      <c r="D52" s="325"/>
      <c r="E52" s="325"/>
      <c r="F52" s="325"/>
      <c r="G52" s="365"/>
      <c r="H52" s="136"/>
      <c r="I52" s="137"/>
      <c r="J52" s="101"/>
      <c r="K52" s="101"/>
      <c r="L52" s="136"/>
      <c r="M52" s="101"/>
      <c r="N52" s="136"/>
      <c r="O52" s="101"/>
      <c r="P52" s="136"/>
      <c r="Q52" s="101"/>
      <c r="R52" s="136"/>
      <c r="S52" s="137"/>
      <c r="T52" s="101"/>
      <c r="U52" s="136"/>
      <c r="V52" s="136"/>
      <c r="W52" s="101"/>
      <c r="X52" s="136"/>
      <c r="Y52" s="137"/>
    </row>
    <row r="53" spans="1:25" s="165" customFormat="1" ht="15" customHeight="1" x14ac:dyDescent="0.25">
      <c r="A53" s="344">
        <v>9</v>
      </c>
      <c r="B53" s="325"/>
      <c r="C53" s="325"/>
      <c r="D53" s="325"/>
      <c r="E53" s="325"/>
      <c r="F53" s="325"/>
      <c r="G53" s="365"/>
      <c r="H53" s="136"/>
      <c r="I53" s="137"/>
      <c r="J53" s="101"/>
      <c r="K53" s="101"/>
      <c r="L53" s="136"/>
      <c r="M53" s="101"/>
      <c r="N53" s="136"/>
      <c r="O53" s="101"/>
      <c r="P53" s="136"/>
      <c r="Q53" s="101"/>
      <c r="R53" s="136"/>
      <c r="S53" s="137"/>
      <c r="T53" s="101"/>
      <c r="U53" s="136"/>
      <c r="V53" s="136"/>
      <c r="W53" s="101"/>
      <c r="X53" s="136"/>
      <c r="Y53" s="137"/>
    </row>
    <row r="54" spans="1:25" s="165" customFormat="1" ht="15" customHeight="1" x14ac:dyDescent="0.25">
      <c r="A54" s="344"/>
      <c r="B54" s="325"/>
      <c r="C54" s="325"/>
      <c r="D54" s="325"/>
      <c r="E54" s="325"/>
      <c r="F54" s="325"/>
      <c r="G54" s="365"/>
      <c r="H54" s="136"/>
      <c r="I54" s="137"/>
      <c r="J54" s="101"/>
      <c r="K54" s="101"/>
      <c r="L54" s="136"/>
      <c r="M54" s="101"/>
      <c r="N54" s="136"/>
      <c r="O54" s="101"/>
      <c r="P54" s="136"/>
      <c r="Q54" s="101"/>
      <c r="R54" s="136"/>
      <c r="S54" s="137"/>
      <c r="T54" s="101"/>
      <c r="U54" s="136"/>
      <c r="V54" s="136"/>
      <c r="W54" s="101"/>
      <c r="X54" s="136"/>
      <c r="Y54" s="137"/>
    </row>
    <row r="55" spans="1:25" s="165" customFormat="1" ht="15" customHeight="1" x14ac:dyDescent="0.25">
      <c r="A55" s="344"/>
      <c r="B55" s="325"/>
      <c r="C55" s="325"/>
      <c r="D55" s="325"/>
      <c r="E55" s="325"/>
      <c r="F55" s="325"/>
      <c r="G55" s="365"/>
      <c r="H55" s="136"/>
      <c r="I55" s="137"/>
      <c r="J55" s="101"/>
      <c r="K55" s="101"/>
      <c r="L55" s="136"/>
      <c r="M55" s="101"/>
      <c r="N55" s="136"/>
      <c r="O55" s="101"/>
      <c r="P55" s="136"/>
      <c r="Q55" s="101"/>
      <c r="R55" s="136"/>
      <c r="S55" s="137"/>
      <c r="T55" s="101"/>
      <c r="U55" s="136"/>
      <c r="V55" s="136"/>
      <c r="W55" s="101"/>
      <c r="X55" s="136"/>
      <c r="Y55" s="137"/>
    </row>
    <row r="56" spans="1:25" s="165" customFormat="1" ht="15" customHeight="1" x14ac:dyDescent="0.25">
      <c r="A56" s="344"/>
      <c r="B56" s="325"/>
      <c r="C56" s="325"/>
      <c r="D56" s="325"/>
      <c r="E56" s="325"/>
      <c r="F56" s="325"/>
      <c r="G56" s="365"/>
      <c r="H56" s="136"/>
      <c r="I56" s="137"/>
      <c r="J56" s="101"/>
      <c r="K56" s="101"/>
      <c r="L56" s="136"/>
      <c r="M56" s="101"/>
      <c r="N56" s="136"/>
      <c r="O56" s="101"/>
      <c r="P56" s="136"/>
      <c r="Q56" s="101"/>
      <c r="R56" s="136"/>
      <c r="S56" s="137"/>
      <c r="T56" s="101"/>
      <c r="U56" s="136"/>
      <c r="V56" s="136"/>
      <c r="W56" s="101"/>
      <c r="X56" s="136"/>
      <c r="Y56" s="137"/>
    </row>
    <row r="57" spans="1:25" s="165" customFormat="1" ht="15" customHeight="1" x14ac:dyDescent="0.25">
      <c r="A57" s="344"/>
      <c r="B57" s="325"/>
      <c r="C57" s="325"/>
      <c r="D57" s="325"/>
      <c r="E57" s="325"/>
      <c r="F57" s="325"/>
      <c r="G57" s="365"/>
      <c r="H57" s="136"/>
      <c r="I57" s="137"/>
      <c r="J57" s="101"/>
      <c r="K57" s="101"/>
      <c r="L57" s="136"/>
      <c r="M57" s="101"/>
      <c r="N57" s="136"/>
      <c r="O57" s="101"/>
      <c r="P57" s="136"/>
      <c r="Q57" s="101"/>
      <c r="R57" s="136"/>
      <c r="S57" s="137"/>
      <c r="T57" s="101"/>
      <c r="U57" s="136"/>
      <c r="V57" s="136"/>
      <c r="W57" s="101"/>
      <c r="X57" s="136"/>
      <c r="Y57" s="137"/>
    </row>
    <row r="58" spans="1:25" s="165" customFormat="1" ht="15" customHeight="1" x14ac:dyDescent="0.25">
      <c r="A58" s="344"/>
      <c r="B58" s="325"/>
      <c r="C58" s="325"/>
      <c r="D58" s="325"/>
      <c r="E58" s="325"/>
      <c r="F58" s="325"/>
      <c r="G58" s="365"/>
      <c r="H58" s="136"/>
      <c r="I58" s="137"/>
      <c r="J58" s="101"/>
      <c r="K58" s="101"/>
      <c r="L58" s="136"/>
      <c r="M58" s="101"/>
      <c r="N58" s="136"/>
      <c r="O58" s="101"/>
      <c r="P58" s="136"/>
      <c r="Q58" s="101"/>
      <c r="R58" s="136"/>
      <c r="S58" s="137"/>
      <c r="T58" s="101"/>
      <c r="U58" s="136"/>
      <c r="V58" s="136"/>
      <c r="W58" s="101"/>
      <c r="X58" s="136"/>
      <c r="Y58" s="137"/>
    </row>
    <row r="59" spans="1:25" s="165" customFormat="1" ht="15" customHeight="1" x14ac:dyDescent="0.25">
      <c r="A59" s="344">
        <v>10</v>
      </c>
      <c r="B59" s="325"/>
      <c r="C59" s="325"/>
      <c r="D59" s="325"/>
      <c r="E59" s="325"/>
      <c r="F59" s="325"/>
      <c r="G59" s="365"/>
      <c r="H59" s="136"/>
      <c r="I59" s="137"/>
      <c r="J59" s="101"/>
      <c r="K59" s="101"/>
      <c r="L59" s="136"/>
      <c r="M59" s="101"/>
      <c r="N59" s="136"/>
      <c r="O59" s="101"/>
      <c r="P59" s="136"/>
      <c r="Q59" s="101"/>
      <c r="R59" s="136"/>
      <c r="S59" s="137"/>
      <c r="T59" s="101"/>
      <c r="U59" s="136"/>
      <c r="V59" s="136"/>
      <c r="W59" s="101"/>
      <c r="X59" s="136"/>
      <c r="Y59" s="137"/>
    </row>
    <row r="60" spans="1:25" s="165" customFormat="1" ht="15" customHeight="1" x14ac:dyDescent="0.25">
      <c r="A60" s="344"/>
      <c r="B60" s="325"/>
      <c r="C60" s="325"/>
      <c r="D60" s="325"/>
      <c r="E60" s="325"/>
      <c r="F60" s="325"/>
      <c r="G60" s="365"/>
      <c r="H60" s="136"/>
      <c r="I60" s="137"/>
      <c r="J60" s="101"/>
      <c r="K60" s="101"/>
      <c r="L60" s="136"/>
      <c r="M60" s="101"/>
      <c r="N60" s="136"/>
      <c r="O60" s="101"/>
      <c r="P60" s="136"/>
      <c r="Q60" s="101"/>
      <c r="R60" s="136"/>
      <c r="S60" s="137"/>
      <c r="T60" s="101"/>
      <c r="U60" s="136"/>
      <c r="V60" s="136"/>
      <c r="W60" s="101"/>
      <c r="X60" s="136"/>
      <c r="Y60" s="137"/>
    </row>
    <row r="61" spans="1:25" s="165" customFormat="1" ht="15" customHeight="1" x14ac:dyDescent="0.25">
      <c r="A61" s="344"/>
      <c r="B61" s="325"/>
      <c r="C61" s="325"/>
      <c r="D61" s="325"/>
      <c r="E61" s="325"/>
      <c r="F61" s="325"/>
      <c r="G61" s="365"/>
      <c r="H61" s="136"/>
      <c r="I61" s="137"/>
      <c r="J61" s="101"/>
      <c r="K61" s="101"/>
      <c r="L61" s="136"/>
      <c r="M61" s="101"/>
      <c r="N61" s="136"/>
      <c r="O61" s="101"/>
      <c r="P61" s="136"/>
      <c r="Q61" s="101"/>
      <c r="R61" s="136"/>
      <c r="S61" s="137"/>
      <c r="T61" s="101"/>
      <c r="U61" s="136"/>
      <c r="V61" s="136"/>
      <c r="W61" s="101"/>
      <c r="X61" s="136"/>
      <c r="Y61" s="137"/>
    </row>
    <row r="62" spans="1:25" s="165" customFormat="1" ht="15" customHeight="1" x14ac:dyDescent="0.25">
      <c r="A62" s="344"/>
      <c r="B62" s="325"/>
      <c r="C62" s="325"/>
      <c r="D62" s="325"/>
      <c r="E62" s="325"/>
      <c r="F62" s="325"/>
      <c r="G62" s="365"/>
      <c r="H62" s="136"/>
      <c r="I62" s="137"/>
      <c r="J62" s="101"/>
      <c r="K62" s="101"/>
      <c r="L62" s="136"/>
      <c r="M62" s="101"/>
      <c r="N62" s="136"/>
      <c r="O62" s="101"/>
      <c r="P62" s="136"/>
      <c r="Q62" s="101"/>
      <c r="R62" s="136"/>
      <c r="S62" s="137"/>
      <c r="T62" s="101"/>
      <c r="U62" s="136"/>
      <c r="V62" s="136"/>
      <c r="W62" s="101"/>
      <c r="X62" s="136"/>
      <c r="Y62" s="137"/>
    </row>
    <row r="63" spans="1:25" s="165" customFormat="1" ht="15" customHeight="1" x14ac:dyDescent="0.25">
      <c r="A63" s="344"/>
      <c r="B63" s="325"/>
      <c r="C63" s="325"/>
      <c r="D63" s="325"/>
      <c r="E63" s="325"/>
      <c r="F63" s="325"/>
      <c r="G63" s="365"/>
      <c r="H63" s="136"/>
      <c r="I63" s="137"/>
      <c r="J63" s="101"/>
      <c r="K63" s="101"/>
      <c r="L63" s="136"/>
      <c r="M63" s="101"/>
      <c r="N63" s="136"/>
      <c r="O63" s="101"/>
      <c r="P63" s="136"/>
      <c r="Q63" s="101"/>
      <c r="R63" s="136"/>
      <c r="S63" s="137"/>
      <c r="T63" s="101"/>
      <c r="U63" s="136"/>
      <c r="V63" s="136"/>
      <c r="W63" s="101"/>
      <c r="X63" s="136"/>
      <c r="Y63" s="137"/>
    </row>
    <row r="64" spans="1:25" s="165" customFormat="1" ht="15" customHeight="1" x14ac:dyDescent="0.25">
      <c r="A64" s="344"/>
      <c r="B64" s="325"/>
      <c r="C64" s="325"/>
      <c r="D64" s="325"/>
      <c r="E64" s="325"/>
      <c r="F64" s="325"/>
      <c r="G64" s="365"/>
      <c r="H64" s="136"/>
      <c r="I64" s="137"/>
      <c r="J64" s="101"/>
      <c r="K64" s="101"/>
      <c r="L64" s="136"/>
      <c r="M64" s="101"/>
      <c r="N64" s="136"/>
      <c r="O64" s="101"/>
      <c r="P64" s="136"/>
      <c r="Q64" s="101"/>
      <c r="R64" s="136"/>
      <c r="S64" s="137"/>
      <c r="T64" s="101"/>
      <c r="U64" s="136"/>
      <c r="V64" s="136"/>
      <c r="W64" s="101"/>
      <c r="X64" s="136"/>
      <c r="Y64" s="137"/>
    </row>
  </sheetData>
  <sheetProtection algorithmName="SHA-512" hashValue="p101hEfi6+7OuVe+tuIzi3xTLVaNels0Ak7jEpinUHWc/7J6F69vNxqTPxbpLllYcmsya4X5OoxS8/C4gJ7qcA==" saltValue="nPafZFVw68PI9enVFQUqOA==" spinCount="100000" sheet="1" objects="1" scenarios="1" formatCells="0" formatColumns="0" formatRows="0"/>
  <mergeCells count="99">
    <mergeCell ref="W2:Y2"/>
    <mergeCell ref="A3:A4"/>
    <mergeCell ref="B3:B4"/>
    <mergeCell ref="C3:C4"/>
    <mergeCell ref="D3:D4"/>
    <mergeCell ref="E3:E4"/>
    <mergeCell ref="F3:F4"/>
    <mergeCell ref="Q3:Q4"/>
    <mergeCell ref="R3:R4"/>
    <mergeCell ref="A2:G2"/>
    <mergeCell ref="H2:S2"/>
    <mergeCell ref="T2:V2"/>
    <mergeCell ref="Y3:Y4"/>
    <mergeCell ref="V3:V4"/>
    <mergeCell ref="W3:W4"/>
    <mergeCell ref="X3:X4"/>
    <mergeCell ref="A5:A10"/>
    <mergeCell ref="B5:B10"/>
    <mergeCell ref="C5:C10"/>
    <mergeCell ref="D5:D10"/>
    <mergeCell ref="E5:E10"/>
    <mergeCell ref="F5:F10"/>
    <mergeCell ref="G5:G10"/>
    <mergeCell ref="S3:S4"/>
    <mergeCell ref="T3:T4"/>
    <mergeCell ref="U3:U4"/>
    <mergeCell ref="G3:G4"/>
    <mergeCell ref="H3:H4"/>
    <mergeCell ref="O3:O4"/>
    <mergeCell ref="P3:P4"/>
    <mergeCell ref="M3:M4"/>
    <mergeCell ref="N3:N4"/>
    <mergeCell ref="K3:K4"/>
    <mergeCell ref="L3:L4"/>
    <mergeCell ref="I3:I4"/>
    <mergeCell ref="J3:J4"/>
    <mergeCell ref="F17:F22"/>
    <mergeCell ref="G17:G22"/>
    <mergeCell ref="A11:A16"/>
    <mergeCell ref="B11:B16"/>
    <mergeCell ref="C11:C16"/>
    <mergeCell ref="D11:D16"/>
    <mergeCell ref="E11:E16"/>
    <mergeCell ref="F11:F16"/>
    <mergeCell ref="A17:A22"/>
    <mergeCell ref="B17:B22"/>
    <mergeCell ref="C17:C22"/>
    <mergeCell ref="D17:D22"/>
    <mergeCell ref="E17:E22"/>
    <mergeCell ref="G11:G16"/>
    <mergeCell ref="F29:F34"/>
    <mergeCell ref="G29:G34"/>
    <mergeCell ref="A23:A28"/>
    <mergeCell ref="B23:B28"/>
    <mergeCell ref="C23:C28"/>
    <mergeCell ref="D23:D28"/>
    <mergeCell ref="E23:E28"/>
    <mergeCell ref="F23:F28"/>
    <mergeCell ref="A29:A34"/>
    <mergeCell ref="B29:B34"/>
    <mergeCell ref="C29:C34"/>
    <mergeCell ref="D29:D34"/>
    <mergeCell ref="E29:E34"/>
    <mergeCell ref="G23:G28"/>
    <mergeCell ref="A59:A64"/>
    <mergeCell ref="F41:F46"/>
    <mergeCell ref="G41:G46"/>
    <mergeCell ref="A35:A40"/>
    <mergeCell ref="B35:B40"/>
    <mergeCell ref="C35:C40"/>
    <mergeCell ref="D35:D40"/>
    <mergeCell ref="E35:E40"/>
    <mergeCell ref="F35:F40"/>
    <mergeCell ref="A41:A46"/>
    <mergeCell ref="B41:B46"/>
    <mergeCell ref="C41:C46"/>
    <mergeCell ref="D41:D46"/>
    <mergeCell ref="E41:E46"/>
    <mergeCell ref="G35:G40"/>
    <mergeCell ref="G47:G52"/>
    <mergeCell ref="F53:F58"/>
    <mergeCell ref="G53:G58"/>
    <mergeCell ref="A47:A52"/>
    <mergeCell ref="B47:B52"/>
    <mergeCell ref="C47:C52"/>
    <mergeCell ref="D47:D52"/>
    <mergeCell ref="E47:E52"/>
    <mergeCell ref="F47:F52"/>
    <mergeCell ref="A53:A58"/>
    <mergeCell ref="B53:B58"/>
    <mergeCell ref="C53:C58"/>
    <mergeCell ref="D53:D58"/>
    <mergeCell ref="E53:E58"/>
    <mergeCell ref="B59:B64"/>
    <mergeCell ref="C59:C64"/>
    <mergeCell ref="D59:D64"/>
    <mergeCell ref="E59:E64"/>
    <mergeCell ref="G59:G64"/>
    <mergeCell ref="F59:F64"/>
  </mergeCells>
  <pageMargins left="0.70866141732283472" right="0.70866141732283472" top="0.74803149606299213" bottom="0.74803149606299213" header="0.31496062992125984" footer="0.31496062992125984"/>
  <pageSetup paperSize="9" scale="52" orientation="landscape" r:id="rId1"/>
  <headerFooter>
    <oddHeader>&amp;L&amp;G&amp;C&amp;"Arial,Negrita"&amp;12MAPA Y PLAN DE MANEJO DE RIESGOS Y OPORTUNIDADES</oddHeader>
    <oddFooter>&amp;L&amp;G&amp;C&amp;N&amp;RDES-FM-12
V11</oddFooter>
  </headerFooter>
  <colBreaks count="1" manualBreakCount="1">
    <brk id="13" max="63" man="1"/>
  </colBreaks>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Hoja1!$A$26:$A$40</xm:f>
          </x14:formula1>
          <xm:sqref>B5:B64</xm:sqref>
        </x14:dataValidation>
        <x14:dataValidation type="list" allowBlank="1" showInputMessage="1" showErrorMessage="1" xr:uid="{00000000-0002-0000-0500-000001000000}">
          <x14:formula1>
            <xm:f>Hoja1!$B$26:$B$40</xm:f>
          </x14:formula1>
          <xm:sqref>C5:C64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U140"/>
  <sheetViews>
    <sheetView zoomScale="50" zoomScaleNormal="50" workbookViewId="0">
      <selection activeCell="AX20" sqref="AX20"/>
    </sheetView>
  </sheetViews>
  <sheetFormatPr baseColWidth="10" defaultColWidth="11.42578125" defaultRowHeight="15" x14ac:dyDescent="0.25"/>
  <cols>
    <col min="2" max="39" width="5.7109375" customWidth="1"/>
    <col min="41" max="46" width="5.7109375" customWidth="1"/>
  </cols>
  <sheetData>
    <row r="1" spans="1:99" x14ac:dyDescent="0.2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row>
    <row r="2" spans="1:99" ht="18" customHeight="1" x14ac:dyDescent="0.25">
      <c r="A2" s="57"/>
      <c r="B2" s="410" t="s">
        <v>186</v>
      </c>
      <c r="C2" s="410"/>
      <c r="D2" s="410"/>
      <c r="E2" s="410"/>
      <c r="F2" s="410"/>
      <c r="G2" s="410"/>
      <c r="H2" s="410"/>
      <c r="I2" s="410"/>
      <c r="J2" s="447" t="s">
        <v>15</v>
      </c>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c r="AK2" s="447"/>
      <c r="AL2" s="447"/>
      <c r="AM2" s="44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row>
    <row r="3" spans="1:99" ht="18.75" customHeight="1" x14ac:dyDescent="0.25">
      <c r="A3" s="57"/>
      <c r="B3" s="410"/>
      <c r="C3" s="410"/>
      <c r="D3" s="410"/>
      <c r="E3" s="410"/>
      <c r="F3" s="410"/>
      <c r="G3" s="410"/>
      <c r="H3" s="410"/>
      <c r="I3" s="410"/>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row>
    <row r="4" spans="1:99" ht="15" customHeight="1" x14ac:dyDescent="0.25">
      <c r="A4" s="57"/>
      <c r="B4" s="410"/>
      <c r="C4" s="410"/>
      <c r="D4" s="410"/>
      <c r="E4" s="410"/>
      <c r="F4" s="410"/>
      <c r="G4" s="410"/>
      <c r="H4" s="410"/>
      <c r="I4" s="410"/>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7"/>
      <c r="AL4" s="447"/>
      <c r="AM4" s="44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row>
    <row r="5" spans="1:99" ht="15.75" thickBot="1" x14ac:dyDescent="0.3">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row>
    <row r="6" spans="1:99" ht="15" customHeight="1" x14ac:dyDescent="0.25">
      <c r="A6" s="57"/>
      <c r="B6" s="458" t="s">
        <v>151</v>
      </c>
      <c r="C6" s="458"/>
      <c r="D6" s="459"/>
      <c r="E6" s="448" t="s">
        <v>187</v>
      </c>
      <c r="F6" s="449"/>
      <c r="G6" s="449"/>
      <c r="H6" s="449"/>
      <c r="I6" s="450"/>
      <c r="J6" s="444" t="e">
        <f>IF(AND(' RIESGOS DE GESTION'!#REF!="Muy Alta",' RIESGOS DE GESTION'!#REF!="Leve"),CONCATENATE("R",' RIESGOS DE GESTION'!#REF!),"")</f>
        <v>#REF!</v>
      </c>
      <c r="K6" s="445"/>
      <c r="L6" s="445" t="e">
        <f>IF(AND(' RIESGOS DE GESTION'!#REF!="Muy Alta",' RIESGOS DE GESTION'!#REF!="Leve"),CONCATENATE("R",' RIESGOS DE GESTION'!#REF!),"")</f>
        <v>#REF!</v>
      </c>
      <c r="M6" s="445"/>
      <c r="N6" s="445" t="e">
        <f>IF(AND(' RIESGOS DE GESTION'!#REF!="Muy Alta",' RIESGOS DE GESTION'!#REF!="Leve"),CONCATENATE("R",' RIESGOS DE GESTION'!#REF!),"")</f>
        <v>#REF!</v>
      </c>
      <c r="O6" s="446"/>
      <c r="P6" s="444" t="e">
        <f>IF(AND(' RIESGOS DE GESTION'!#REF!="Muy Alta",' RIESGOS DE GESTION'!#REF!="Menor"),CONCATENATE("R",' RIESGOS DE GESTION'!#REF!),"")</f>
        <v>#REF!</v>
      </c>
      <c r="Q6" s="445"/>
      <c r="R6" s="445" t="e">
        <f>IF(AND(' RIESGOS DE GESTION'!#REF!="Muy Alta",' RIESGOS DE GESTION'!#REF!="Menor"),CONCATENATE("R",' RIESGOS DE GESTION'!#REF!),"")</f>
        <v>#REF!</v>
      </c>
      <c r="S6" s="445"/>
      <c r="T6" s="445" t="e">
        <f>IF(AND(' RIESGOS DE GESTION'!#REF!="Muy Alta",' RIESGOS DE GESTION'!#REF!="Menor"),CONCATENATE("R",' RIESGOS DE GESTION'!#REF!),"")</f>
        <v>#REF!</v>
      </c>
      <c r="U6" s="446"/>
      <c r="V6" s="444" t="e">
        <f>IF(AND(' RIESGOS DE GESTION'!#REF!="Muy Alta",' RIESGOS DE GESTION'!#REF!="Moderado"),CONCATENATE("R",' RIESGOS DE GESTION'!#REF!),"")</f>
        <v>#REF!</v>
      </c>
      <c r="W6" s="445"/>
      <c r="X6" s="445" t="e">
        <f>IF(AND(' RIESGOS DE GESTION'!#REF!="Muy Alta",' RIESGOS DE GESTION'!#REF!="Moderado"),CONCATENATE("R",' RIESGOS DE GESTION'!#REF!),"")</f>
        <v>#REF!</v>
      </c>
      <c r="Y6" s="445"/>
      <c r="Z6" s="445" t="e">
        <f>IF(AND(' RIESGOS DE GESTION'!#REF!="Muy Alta",' RIESGOS DE GESTION'!#REF!="Moderado"),CONCATENATE("R",' RIESGOS DE GESTION'!#REF!),"")</f>
        <v>#REF!</v>
      </c>
      <c r="AA6" s="446"/>
      <c r="AB6" s="444" t="e">
        <f>IF(AND(' RIESGOS DE GESTION'!#REF!="Muy Alta",' RIESGOS DE GESTION'!#REF!="Mayor"),CONCATENATE("R",' RIESGOS DE GESTION'!#REF!),"")</f>
        <v>#REF!</v>
      </c>
      <c r="AC6" s="445"/>
      <c r="AD6" s="445" t="e">
        <f>IF(AND(' RIESGOS DE GESTION'!#REF!="Muy Alta",' RIESGOS DE GESTION'!#REF!="Mayor"),CONCATENATE("R",' RIESGOS DE GESTION'!#REF!),"")</f>
        <v>#REF!</v>
      </c>
      <c r="AE6" s="445"/>
      <c r="AF6" s="445" t="e">
        <f>IF(AND(' RIESGOS DE GESTION'!#REF!="Muy Alta",' RIESGOS DE GESTION'!#REF!="Mayor"),CONCATENATE("R",' RIESGOS DE GESTION'!#REF!),"")</f>
        <v>#REF!</v>
      </c>
      <c r="AG6" s="446"/>
      <c r="AH6" s="435" t="e">
        <f>IF(AND(' RIESGOS DE GESTION'!#REF!="Muy Alta",' RIESGOS DE GESTION'!#REF!="Catastrófico"),CONCATENATE("R",' RIESGOS DE GESTION'!#REF!),"")</f>
        <v>#REF!</v>
      </c>
      <c r="AI6" s="436"/>
      <c r="AJ6" s="436" t="e">
        <f>IF(AND(' RIESGOS DE GESTION'!#REF!="Muy Alta",' RIESGOS DE GESTION'!#REF!="Catastrófico"),CONCATENATE("R",' RIESGOS DE GESTION'!#REF!),"")</f>
        <v>#REF!</v>
      </c>
      <c r="AK6" s="436"/>
      <c r="AL6" s="436" t="e">
        <f>IF(AND(' RIESGOS DE GESTION'!#REF!="Muy Alta",' RIESGOS DE GESTION'!#REF!="Catastrófico"),CONCATENATE("R",' RIESGOS DE GESTION'!#REF!),"")</f>
        <v>#REF!</v>
      </c>
      <c r="AM6" s="437"/>
      <c r="AO6" s="460" t="s">
        <v>188</v>
      </c>
      <c r="AP6" s="461"/>
      <c r="AQ6" s="461"/>
      <c r="AR6" s="461"/>
      <c r="AS6" s="461"/>
      <c r="AT6" s="462"/>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row>
    <row r="7" spans="1:99" ht="15" customHeight="1" x14ac:dyDescent="0.25">
      <c r="A7" s="57"/>
      <c r="B7" s="458"/>
      <c r="C7" s="458"/>
      <c r="D7" s="459"/>
      <c r="E7" s="451"/>
      <c r="F7" s="452"/>
      <c r="G7" s="452"/>
      <c r="H7" s="452"/>
      <c r="I7" s="453"/>
      <c r="J7" s="438"/>
      <c r="K7" s="439"/>
      <c r="L7" s="439"/>
      <c r="M7" s="439"/>
      <c r="N7" s="439"/>
      <c r="O7" s="440"/>
      <c r="P7" s="438"/>
      <c r="Q7" s="439"/>
      <c r="R7" s="439"/>
      <c r="S7" s="439"/>
      <c r="T7" s="439"/>
      <c r="U7" s="440"/>
      <c r="V7" s="438"/>
      <c r="W7" s="439"/>
      <c r="X7" s="439"/>
      <c r="Y7" s="439"/>
      <c r="Z7" s="439"/>
      <c r="AA7" s="440"/>
      <c r="AB7" s="438"/>
      <c r="AC7" s="439"/>
      <c r="AD7" s="439"/>
      <c r="AE7" s="439"/>
      <c r="AF7" s="439"/>
      <c r="AG7" s="440"/>
      <c r="AH7" s="429"/>
      <c r="AI7" s="430"/>
      <c r="AJ7" s="430"/>
      <c r="AK7" s="430"/>
      <c r="AL7" s="430"/>
      <c r="AM7" s="431"/>
      <c r="AN7" s="57"/>
      <c r="AO7" s="463"/>
      <c r="AP7" s="464"/>
      <c r="AQ7" s="464"/>
      <c r="AR7" s="464"/>
      <c r="AS7" s="464"/>
      <c r="AT7" s="465"/>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row>
    <row r="8" spans="1:99" ht="15" customHeight="1" x14ac:dyDescent="0.25">
      <c r="A8" s="57"/>
      <c r="B8" s="458"/>
      <c r="C8" s="458"/>
      <c r="D8" s="459"/>
      <c r="E8" s="451"/>
      <c r="F8" s="452"/>
      <c r="G8" s="452"/>
      <c r="H8" s="452"/>
      <c r="I8" s="453"/>
      <c r="J8" s="438" t="e">
        <f>IF(AND(' RIESGOS DE GESTION'!#REF!="Muy Alta",' RIESGOS DE GESTION'!#REF!="Leve"),CONCATENATE("R",' RIESGOS DE GESTION'!#REF!),"")</f>
        <v>#REF!</v>
      </c>
      <c r="K8" s="439"/>
      <c r="L8" s="439" t="e">
        <f>IF(AND(' RIESGOS DE GESTION'!#REF!="Muy Alta",' RIESGOS DE GESTION'!#REF!="Leve"),CONCATENATE("R",' RIESGOS DE GESTION'!#REF!),"")</f>
        <v>#REF!</v>
      </c>
      <c r="M8" s="439"/>
      <c r="N8" s="439" t="e">
        <f>IF(AND(' RIESGOS DE GESTION'!#REF!="Muy Alta",' RIESGOS DE GESTION'!#REF!="Leve"),CONCATENATE("R",' RIESGOS DE GESTION'!#REF!),"")</f>
        <v>#REF!</v>
      </c>
      <c r="O8" s="440"/>
      <c r="P8" s="438" t="e">
        <f>IF(AND(' RIESGOS DE GESTION'!#REF!="Muy Alta",' RIESGOS DE GESTION'!#REF!="Menor"),CONCATENATE("R",' RIESGOS DE GESTION'!#REF!),"")</f>
        <v>#REF!</v>
      </c>
      <c r="Q8" s="439"/>
      <c r="R8" s="439" t="e">
        <f>IF(AND(' RIESGOS DE GESTION'!#REF!="Muy Alta",' RIESGOS DE GESTION'!#REF!="Menor"),CONCATENATE("R",' RIESGOS DE GESTION'!#REF!),"")</f>
        <v>#REF!</v>
      </c>
      <c r="S8" s="439"/>
      <c r="T8" s="439" t="e">
        <f>IF(AND(' RIESGOS DE GESTION'!#REF!="Muy Alta",' RIESGOS DE GESTION'!#REF!="Menor"),CONCATENATE("R",' RIESGOS DE GESTION'!#REF!),"")</f>
        <v>#REF!</v>
      </c>
      <c r="U8" s="440"/>
      <c r="V8" s="438" t="e">
        <f>IF(AND(' RIESGOS DE GESTION'!#REF!="Muy Alta",' RIESGOS DE GESTION'!#REF!="Moderado"),CONCATENATE("R",' RIESGOS DE GESTION'!#REF!),"")</f>
        <v>#REF!</v>
      </c>
      <c r="W8" s="439"/>
      <c r="X8" s="439" t="e">
        <f>IF(AND(' RIESGOS DE GESTION'!#REF!="Muy Alta",' RIESGOS DE GESTION'!#REF!="Moderado"),CONCATENATE("R",' RIESGOS DE GESTION'!#REF!),"")</f>
        <v>#REF!</v>
      </c>
      <c r="Y8" s="439"/>
      <c r="Z8" s="439" t="e">
        <f>IF(AND(' RIESGOS DE GESTION'!#REF!="Muy Alta",' RIESGOS DE GESTION'!#REF!="Moderado"),CONCATENATE("R",' RIESGOS DE GESTION'!#REF!),"")</f>
        <v>#REF!</v>
      </c>
      <c r="AA8" s="440"/>
      <c r="AB8" s="438" t="e">
        <f>IF(AND(' RIESGOS DE GESTION'!#REF!="Muy Alta",' RIESGOS DE GESTION'!#REF!="Mayor"),CONCATENATE("R",' RIESGOS DE GESTION'!#REF!),"")</f>
        <v>#REF!</v>
      </c>
      <c r="AC8" s="439"/>
      <c r="AD8" s="439" t="e">
        <f>IF(AND(' RIESGOS DE GESTION'!#REF!="Muy Alta",' RIESGOS DE GESTION'!#REF!="Mayor"),CONCATENATE("R",' RIESGOS DE GESTION'!#REF!),"")</f>
        <v>#REF!</v>
      </c>
      <c r="AE8" s="439"/>
      <c r="AF8" s="439" t="e">
        <f>IF(AND(' RIESGOS DE GESTION'!#REF!="Muy Alta",' RIESGOS DE GESTION'!#REF!="Mayor"),CONCATENATE("R",' RIESGOS DE GESTION'!#REF!),"")</f>
        <v>#REF!</v>
      </c>
      <c r="AG8" s="440"/>
      <c r="AH8" s="429" t="e">
        <f>IF(AND(' RIESGOS DE GESTION'!#REF!="Muy Alta",' RIESGOS DE GESTION'!#REF!="Catastrófico"),CONCATENATE("R",' RIESGOS DE GESTION'!#REF!),"")</f>
        <v>#REF!</v>
      </c>
      <c r="AI8" s="430"/>
      <c r="AJ8" s="430" t="e">
        <f>IF(AND(' RIESGOS DE GESTION'!#REF!="Muy Alta",' RIESGOS DE GESTION'!#REF!="Catastrófico"),CONCATENATE("R",' RIESGOS DE GESTION'!#REF!),"")</f>
        <v>#REF!</v>
      </c>
      <c r="AK8" s="430"/>
      <c r="AL8" s="430" t="e">
        <f>IF(AND(' RIESGOS DE GESTION'!#REF!="Muy Alta",' RIESGOS DE GESTION'!#REF!="Catastrófico"),CONCATENATE("R",' RIESGOS DE GESTION'!#REF!),"")</f>
        <v>#REF!</v>
      </c>
      <c r="AM8" s="431"/>
      <c r="AN8" s="57"/>
      <c r="AO8" s="463"/>
      <c r="AP8" s="464"/>
      <c r="AQ8" s="464"/>
      <c r="AR8" s="464"/>
      <c r="AS8" s="464"/>
      <c r="AT8" s="465"/>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row>
    <row r="9" spans="1:99" ht="15" customHeight="1" x14ac:dyDescent="0.25">
      <c r="A9" s="57"/>
      <c r="B9" s="458"/>
      <c r="C9" s="458"/>
      <c r="D9" s="459"/>
      <c r="E9" s="451"/>
      <c r="F9" s="452"/>
      <c r="G9" s="452"/>
      <c r="H9" s="452"/>
      <c r="I9" s="453"/>
      <c r="J9" s="438"/>
      <c r="K9" s="439"/>
      <c r="L9" s="439"/>
      <c r="M9" s="439"/>
      <c r="N9" s="439"/>
      <c r="O9" s="440"/>
      <c r="P9" s="438"/>
      <c r="Q9" s="439"/>
      <c r="R9" s="439"/>
      <c r="S9" s="439"/>
      <c r="T9" s="439"/>
      <c r="U9" s="440"/>
      <c r="V9" s="438"/>
      <c r="W9" s="439"/>
      <c r="X9" s="439"/>
      <c r="Y9" s="439"/>
      <c r="Z9" s="439"/>
      <c r="AA9" s="440"/>
      <c r="AB9" s="438"/>
      <c r="AC9" s="439"/>
      <c r="AD9" s="439"/>
      <c r="AE9" s="439"/>
      <c r="AF9" s="439"/>
      <c r="AG9" s="440"/>
      <c r="AH9" s="429"/>
      <c r="AI9" s="430"/>
      <c r="AJ9" s="430"/>
      <c r="AK9" s="430"/>
      <c r="AL9" s="430"/>
      <c r="AM9" s="431"/>
      <c r="AN9" s="57"/>
      <c r="AO9" s="463"/>
      <c r="AP9" s="464"/>
      <c r="AQ9" s="464"/>
      <c r="AR9" s="464"/>
      <c r="AS9" s="464"/>
      <c r="AT9" s="465"/>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row>
    <row r="10" spans="1:99" ht="15" customHeight="1" x14ac:dyDescent="0.25">
      <c r="A10" s="57"/>
      <c r="B10" s="458"/>
      <c r="C10" s="458"/>
      <c r="D10" s="459"/>
      <c r="E10" s="451"/>
      <c r="F10" s="452"/>
      <c r="G10" s="452"/>
      <c r="H10" s="452"/>
      <c r="I10" s="453"/>
      <c r="J10" s="438" t="e">
        <f>IF(AND(' RIESGOS DE GESTION'!#REF!="Muy Alta",' RIESGOS DE GESTION'!#REF!="Leve"),CONCATENATE("R",' RIESGOS DE GESTION'!#REF!),"")</f>
        <v>#REF!</v>
      </c>
      <c r="K10" s="439"/>
      <c r="L10" s="439" t="e">
        <f>IF(AND(' RIESGOS DE GESTION'!#REF!="Muy Alta",' RIESGOS DE GESTION'!#REF!="Leve"),CONCATENATE("R",' RIESGOS DE GESTION'!#REF!),"")</f>
        <v>#REF!</v>
      </c>
      <c r="M10" s="439"/>
      <c r="N10" s="439" t="e">
        <f>IF(AND(' RIESGOS DE GESTION'!#REF!="Muy Alta",' RIESGOS DE GESTION'!#REF!="Leve"),CONCATENATE("R",' RIESGOS DE GESTION'!#REF!),"")</f>
        <v>#REF!</v>
      </c>
      <c r="O10" s="440"/>
      <c r="P10" s="438" t="e">
        <f>IF(AND(' RIESGOS DE GESTION'!#REF!="Muy Alta",' RIESGOS DE GESTION'!#REF!="Menor"),CONCATENATE("R",' RIESGOS DE GESTION'!#REF!),"")</f>
        <v>#REF!</v>
      </c>
      <c r="Q10" s="439"/>
      <c r="R10" s="439" t="e">
        <f>IF(AND(' RIESGOS DE GESTION'!#REF!="Muy Alta",' RIESGOS DE GESTION'!#REF!="Menor"),CONCATENATE("R",' RIESGOS DE GESTION'!#REF!),"")</f>
        <v>#REF!</v>
      </c>
      <c r="S10" s="439"/>
      <c r="T10" s="439" t="e">
        <f>IF(AND(' RIESGOS DE GESTION'!#REF!="Muy Alta",' RIESGOS DE GESTION'!#REF!="Menor"),CONCATENATE("R",' RIESGOS DE GESTION'!#REF!),"")</f>
        <v>#REF!</v>
      </c>
      <c r="U10" s="440"/>
      <c r="V10" s="438" t="e">
        <f>IF(AND(' RIESGOS DE GESTION'!#REF!="Muy Alta",' RIESGOS DE GESTION'!#REF!="Moderado"),CONCATENATE("R",' RIESGOS DE GESTION'!#REF!),"")</f>
        <v>#REF!</v>
      </c>
      <c r="W10" s="439"/>
      <c r="X10" s="439" t="e">
        <f>IF(AND(' RIESGOS DE GESTION'!#REF!="Muy Alta",' RIESGOS DE GESTION'!#REF!="Moderado"),CONCATENATE("R",' RIESGOS DE GESTION'!#REF!),"")</f>
        <v>#REF!</v>
      </c>
      <c r="Y10" s="439"/>
      <c r="Z10" s="439" t="e">
        <f>IF(AND(' RIESGOS DE GESTION'!#REF!="Muy Alta",' RIESGOS DE GESTION'!#REF!="Moderado"),CONCATENATE("R",' RIESGOS DE GESTION'!#REF!),"")</f>
        <v>#REF!</v>
      </c>
      <c r="AA10" s="440"/>
      <c r="AB10" s="438" t="e">
        <f>IF(AND(' RIESGOS DE GESTION'!#REF!="Muy Alta",' RIESGOS DE GESTION'!#REF!="Mayor"),CONCATENATE("R",' RIESGOS DE GESTION'!#REF!),"")</f>
        <v>#REF!</v>
      </c>
      <c r="AC10" s="439"/>
      <c r="AD10" s="439" t="e">
        <f>IF(AND(' RIESGOS DE GESTION'!#REF!="Muy Alta",' RIESGOS DE GESTION'!#REF!="Mayor"),CONCATENATE("R",' RIESGOS DE GESTION'!#REF!),"")</f>
        <v>#REF!</v>
      </c>
      <c r="AE10" s="439"/>
      <c r="AF10" s="439" t="e">
        <f>IF(AND(' RIESGOS DE GESTION'!#REF!="Muy Alta",' RIESGOS DE GESTION'!#REF!="Mayor"),CONCATENATE("R",' RIESGOS DE GESTION'!#REF!),"")</f>
        <v>#REF!</v>
      </c>
      <c r="AG10" s="440"/>
      <c r="AH10" s="429" t="e">
        <f>IF(AND(' RIESGOS DE GESTION'!#REF!="Muy Alta",' RIESGOS DE GESTION'!#REF!="Catastrófico"),CONCATENATE("R",' RIESGOS DE GESTION'!#REF!),"")</f>
        <v>#REF!</v>
      </c>
      <c r="AI10" s="430"/>
      <c r="AJ10" s="430" t="e">
        <f>IF(AND(' RIESGOS DE GESTION'!#REF!="Muy Alta",' RIESGOS DE GESTION'!#REF!="Catastrófico"),CONCATENATE("R",' RIESGOS DE GESTION'!#REF!),"")</f>
        <v>#REF!</v>
      </c>
      <c r="AK10" s="430"/>
      <c r="AL10" s="430" t="e">
        <f>IF(AND(' RIESGOS DE GESTION'!#REF!="Muy Alta",' RIESGOS DE GESTION'!#REF!="Catastrófico"),CONCATENATE("R",' RIESGOS DE GESTION'!#REF!),"")</f>
        <v>#REF!</v>
      </c>
      <c r="AM10" s="431"/>
      <c r="AN10" s="57"/>
      <c r="AO10" s="463"/>
      <c r="AP10" s="464"/>
      <c r="AQ10" s="464"/>
      <c r="AR10" s="464"/>
      <c r="AS10" s="464"/>
      <c r="AT10" s="465"/>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row>
    <row r="11" spans="1:99" ht="15" customHeight="1" x14ac:dyDescent="0.25">
      <c r="A11" s="57"/>
      <c r="B11" s="458"/>
      <c r="C11" s="458"/>
      <c r="D11" s="459"/>
      <c r="E11" s="451"/>
      <c r="F11" s="452"/>
      <c r="G11" s="452"/>
      <c r="H11" s="452"/>
      <c r="I11" s="453"/>
      <c r="J11" s="438"/>
      <c r="K11" s="439"/>
      <c r="L11" s="439"/>
      <c r="M11" s="439"/>
      <c r="N11" s="439"/>
      <c r="O11" s="440"/>
      <c r="P11" s="438"/>
      <c r="Q11" s="439"/>
      <c r="R11" s="439"/>
      <c r="S11" s="439"/>
      <c r="T11" s="439"/>
      <c r="U11" s="440"/>
      <c r="V11" s="438"/>
      <c r="W11" s="439"/>
      <c r="X11" s="439"/>
      <c r="Y11" s="439"/>
      <c r="Z11" s="439"/>
      <c r="AA11" s="440"/>
      <c r="AB11" s="438"/>
      <c r="AC11" s="439"/>
      <c r="AD11" s="439"/>
      <c r="AE11" s="439"/>
      <c r="AF11" s="439"/>
      <c r="AG11" s="440"/>
      <c r="AH11" s="429"/>
      <c r="AI11" s="430"/>
      <c r="AJ11" s="430"/>
      <c r="AK11" s="430"/>
      <c r="AL11" s="430"/>
      <c r="AM11" s="431"/>
      <c r="AN11" s="57"/>
      <c r="AO11" s="463"/>
      <c r="AP11" s="464"/>
      <c r="AQ11" s="464"/>
      <c r="AR11" s="464"/>
      <c r="AS11" s="464"/>
      <c r="AT11" s="465"/>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row>
    <row r="12" spans="1:99" ht="15" customHeight="1" x14ac:dyDescent="0.25">
      <c r="A12" s="57"/>
      <c r="B12" s="458"/>
      <c r="C12" s="458"/>
      <c r="D12" s="459"/>
      <c r="E12" s="451"/>
      <c r="F12" s="452"/>
      <c r="G12" s="452"/>
      <c r="H12" s="452"/>
      <c r="I12" s="453"/>
      <c r="J12" s="438" t="e">
        <f>IF(AND(' RIESGOS DE GESTION'!#REF!="Muy Alta",' RIESGOS DE GESTION'!#REF!="Leve"),CONCATENATE("R",' RIESGOS DE GESTION'!#REF!),"")</f>
        <v>#REF!</v>
      </c>
      <c r="K12" s="439"/>
      <c r="L12" s="439" t="e">
        <f>IF(AND(' RIESGOS DE GESTION'!#REF!="Muy Alta",' RIESGOS DE GESTION'!#REF!="Leve"),CONCATENATE("R",' RIESGOS DE GESTION'!#REF!),"")</f>
        <v>#REF!</v>
      </c>
      <c r="M12" s="439"/>
      <c r="N12" s="439" t="e">
        <f>IF(AND(' RIESGOS DE GESTION'!#REF!="Muy Alta",' RIESGOS DE GESTION'!#REF!="Leve"),CONCATENATE("R",' RIESGOS DE GESTION'!#REF!),"")</f>
        <v>#REF!</v>
      </c>
      <c r="O12" s="440"/>
      <c r="P12" s="438" t="e">
        <f>IF(AND(' RIESGOS DE GESTION'!#REF!="Muy Alta",' RIESGOS DE GESTION'!#REF!="Menor"),CONCATENATE("R",' RIESGOS DE GESTION'!#REF!),"")</f>
        <v>#REF!</v>
      </c>
      <c r="Q12" s="439"/>
      <c r="R12" s="439" t="e">
        <f>IF(AND(' RIESGOS DE GESTION'!#REF!="Muy Alta",' RIESGOS DE GESTION'!#REF!="Menor"),CONCATENATE("R",' RIESGOS DE GESTION'!#REF!),"")</f>
        <v>#REF!</v>
      </c>
      <c r="S12" s="439"/>
      <c r="T12" s="439" t="e">
        <f>IF(AND(' RIESGOS DE GESTION'!#REF!="Muy Alta",' RIESGOS DE GESTION'!#REF!="Menor"),CONCATENATE("R",' RIESGOS DE GESTION'!#REF!),"")</f>
        <v>#REF!</v>
      </c>
      <c r="U12" s="440"/>
      <c r="V12" s="438" t="e">
        <f>IF(AND(' RIESGOS DE GESTION'!#REF!="Muy Alta",' RIESGOS DE GESTION'!#REF!="Moderado"),CONCATENATE("R",' RIESGOS DE GESTION'!#REF!),"")</f>
        <v>#REF!</v>
      </c>
      <c r="W12" s="439"/>
      <c r="X12" s="439" t="e">
        <f>IF(AND(' RIESGOS DE GESTION'!#REF!="Muy Alta",' RIESGOS DE GESTION'!#REF!="Moderado"),CONCATENATE("R",' RIESGOS DE GESTION'!#REF!),"")</f>
        <v>#REF!</v>
      </c>
      <c r="Y12" s="439"/>
      <c r="Z12" s="439" t="e">
        <f>IF(AND(' RIESGOS DE GESTION'!#REF!="Muy Alta",' RIESGOS DE GESTION'!#REF!="Moderado"),CONCATENATE("R",' RIESGOS DE GESTION'!#REF!),"")</f>
        <v>#REF!</v>
      </c>
      <c r="AA12" s="440"/>
      <c r="AB12" s="438" t="e">
        <f>IF(AND(' RIESGOS DE GESTION'!#REF!="Muy Alta",' RIESGOS DE GESTION'!#REF!="Mayor"),CONCATENATE("R",' RIESGOS DE GESTION'!#REF!),"")</f>
        <v>#REF!</v>
      </c>
      <c r="AC12" s="439"/>
      <c r="AD12" s="439" t="e">
        <f>IF(AND(' RIESGOS DE GESTION'!#REF!="Muy Alta",' RIESGOS DE GESTION'!#REF!="Mayor"),CONCATENATE("R",' RIESGOS DE GESTION'!#REF!),"")</f>
        <v>#REF!</v>
      </c>
      <c r="AE12" s="439"/>
      <c r="AF12" s="439" t="e">
        <f>IF(AND(' RIESGOS DE GESTION'!#REF!="Muy Alta",' RIESGOS DE GESTION'!#REF!="Mayor"),CONCATENATE("R",' RIESGOS DE GESTION'!#REF!),"")</f>
        <v>#REF!</v>
      </c>
      <c r="AG12" s="440"/>
      <c r="AH12" s="429" t="e">
        <f>IF(AND(' RIESGOS DE GESTION'!#REF!="Muy Alta",' RIESGOS DE GESTION'!#REF!="Catastrófico"),CONCATENATE("R",' RIESGOS DE GESTION'!#REF!),"")</f>
        <v>#REF!</v>
      </c>
      <c r="AI12" s="430"/>
      <c r="AJ12" s="430" t="e">
        <f>IF(AND(' RIESGOS DE GESTION'!#REF!="Muy Alta",' RIESGOS DE GESTION'!#REF!="Catastrófico"),CONCATENATE("R",' RIESGOS DE GESTION'!#REF!),"")</f>
        <v>#REF!</v>
      </c>
      <c r="AK12" s="430"/>
      <c r="AL12" s="430" t="e">
        <f>IF(AND(' RIESGOS DE GESTION'!#REF!="Muy Alta",' RIESGOS DE GESTION'!#REF!="Catastrófico"),CONCATENATE("R",' RIESGOS DE GESTION'!#REF!),"")</f>
        <v>#REF!</v>
      </c>
      <c r="AM12" s="431"/>
      <c r="AN12" s="57"/>
      <c r="AO12" s="463"/>
      <c r="AP12" s="464"/>
      <c r="AQ12" s="464"/>
      <c r="AR12" s="464"/>
      <c r="AS12" s="464"/>
      <c r="AT12" s="465"/>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row>
    <row r="13" spans="1:99" ht="15.75" customHeight="1" thickBot="1" x14ac:dyDescent="0.3">
      <c r="A13" s="57"/>
      <c r="B13" s="458"/>
      <c r="C13" s="458"/>
      <c r="D13" s="459"/>
      <c r="E13" s="454"/>
      <c r="F13" s="455"/>
      <c r="G13" s="455"/>
      <c r="H13" s="455"/>
      <c r="I13" s="456"/>
      <c r="J13" s="438"/>
      <c r="K13" s="439"/>
      <c r="L13" s="439"/>
      <c r="M13" s="439"/>
      <c r="N13" s="439"/>
      <c r="O13" s="440"/>
      <c r="P13" s="438"/>
      <c r="Q13" s="439"/>
      <c r="R13" s="439"/>
      <c r="S13" s="439"/>
      <c r="T13" s="439"/>
      <c r="U13" s="440"/>
      <c r="V13" s="438"/>
      <c r="W13" s="439"/>
      <c r="X13" s="439"/>
      <c r="Y13" s="439"/>
      <c r="Z13" s="439"/>
      <c r="AA13" s="440"/>
      <c r="AB13" s="438"/>
      <c r="AC13" s="439"/>
      <c r="AD13" s="439"/>
      <c r="AE13" s="439"/>
      <c r="AF13" s="439"/>
      <c r="AG13" s="440"/>
      <c r="AH13" s="432"/>
      <c r="AI13" s="433"/>
      <c r="AJ13" s="433"/>
      <c r="AK13" s="433"/>
      <c r="AL13" s="433"/>
      <c r="AM13" s="434"/>
      <c r="AN13" s="57"/>
      <c r="AO13" s="466"/>
      <c r="AP13" s="467"/>
      <c r="AQ13" s="467"/>
      <c r="AR13" s="467"/>
      <c r="AS13" s="467"/>
      <c r="AT13" s="468"/>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row>
    <row r="14" spans="1:99" ht="15" customHeight="1" x14ac:dyDescent="0.25">
      <c r="A14" s="57"/>
      <c r="B14" s="458"/>
      <c r="C14" s="458"/>
      <c r="D14" s="459"/>
      <c r="E14" s="448" t="s">
        <v>189</v>
      </c>
      <c r="F14" s="449"/>
      <c r="G14" s="449"/>
      <c r="H14" s="449"/>
      <c r="I14" s="449"/>
      <c r="J14" s="426" t="e">
        <f>IF(AND(' RIESGOS DE GESTION'!#REF!="Alta",' RIESGOS DE GESTION'!#REF!="Leve"),CONCATENATE("R",' RIESGOS DE GESTION'!#REF!),"")</f>
        <v>#REF!</v>
      </c>
      <c r="K14" s="427"/>
      <c r="L14" s="427" t="e">
        <f>IF(AND(' RIESGOS DE GESTION'!#REF!="Alta",' RIESGOS DE GESTION'!#REF!="Leve"),CONCATENATE("R",' RIESGOS DE GESTION'!#REF!),"")</f>
        <v>#REF!</v>
      </c>
      <c r="M14" s="427"/>
      <c r="N14" s="427" t="e">
        <f>IF(AND(' RIESGOS DE GESTION'!#REF!="Alta",' RIESGOS DE GESTION'!#REF!="Leve"),CONCATENATE("R",' RIESGOS DE GESTION'!#REF!),"")</f>
        <v>#REF!</v>
      </c>
      <c r="O14" s="428"/>
      <c r="P14" s="426" t="e">
        <f>IF(AND(' RIESGOS DE GESTION'!#REF!="Alta",' RIESGOS DE GESTION'!#REF!="Menor"),CONCATENATE("R",' RIESGOS DE GESTION'!#REF!),"")</f>
        <v>#REF!</v>
      </c>
      <c r="Q14" s="427"/>
      <c r="R14" s="427" t="e">
        <f>IF(AND(' RIESGOS DE GESTION'!#REF!="Alta",' RIESGOS DE GESTION'!#REF!="Menor"),CONCATENATE("R",' RIESGOS DE GESTION'!#REF!),"")</f>
        <v>#REF!</v>
      </c>
      <c r="S14" s="427"/>
      <c r="T14" s="427" t="e">
        <f>IF(AND(' RIESGOS DE GESTION'!#REF!="Alta",' RIESGOS DE GESTION'!#REF!="Menor"),CONCATENATE("R",' RIESGOS DE GESTION'!#REF!),"")</f>
        <v>#REF!</v>
      </c>
      <c r="U14" s="428"/>
      <c r="V14" s="444" t="e">
        <f>IF(AND(' RIESGOS DE GESTION'!#REF!="Alta",' RIESGOS DE GESTION'!#REF!="Moderado"),CONCATENATE("R",' RIESGOS DE GESTION'!#REF!),"")</f>
        <v>#REF!</v>
      </c>
      <c r="W14" s="445"/>
      <c r="X14" s="445" t="e">
        <f>IF(AND(' RIESGOS DE GESTION'!#REF!="Alta",' RIESGOS DE GESTION'!#REF!="Moderado"),CONCATENATE("R",' RIESGOS DE GESTION'!#REF!),"")</f>
        <v>#REF!</v>
      </c>
      <c r="Y14" s="445"/>
      <c r="Z14" s="445" t="e">
        <f>IF(AND(' RIESGOS DE GESTION'!#REF!="Alta",' RIESGOS DE GESTION'!#REF!="Moderado"),CONCATENATE("R",' RIESGOS DE GESTION'!#REF!),"")</f>
        <v>#REF!</v>
      </c>
      <c r="AA14" s="446"/>
      <c r="AB14" s="444" t="e">
        <f>IF(AND(' RIESGOS DE GESTION'!#REF!="Alta",' RIESGOS DE GESTION'!#REF!="Mayor"),CONCATENATE("R",' RIESGOS DE GESTION'!#REF!),"")</f>
        <v>#REF!</v>
      </c>
      <c r="AC14" s="445"/>
      <c r="AD14" s="445" t="e">
        <f>IF(AND(' RIESGOS DE GESTION'!#REF!="Alta",' RIESGOS DE GESTION'!#REF!="Mayor"),CONCATENATE("R",' RIESGOS DE GESTION'!#REF!),"")</f>
        <v>#REF!</v>
      </c>
      <c r="AE14" s="445"/>
      <c r="AF14" s="445" t="e">
        <f>IF(AND(' RIESGOS DE GESTION'!#REF!="Alta",' RIESGOS DE GESTION'!#REF!="Mayor"),CONCATENATE("R",' RIESGOS DE GESTION'!#REF!),"")</f>
        <v>#REF!</v>
      </c>
      <c r="AG14" s="446"/>
      <c r="AH14" s="435" t="e">
        <f>IF(AND(' RIESGOS DE GESTION'!#REF!="Alta",' RIESGOS DE GESTION'!#REF!="Catastrófico"),CONCATENATE("R",' RIESGOS DE GESTION'!#REF!),"")</f>
        <v>#REF!</v>
      </c>
      <c r="AI14" s="436"/>
      <c r="AJ14" s="436" t="e">
        <f>IF(AND(' RIESGOS DE GESTION'!#REF!="Alta",' RIESGOS DE GESTION'!#REF!="Catastrófico"),CONCATENATE("R",' RIESGOS DE GESTION'!#REF!),"")</f>
        <v>#REF!</v>
      </c>
      <c r="AK14" s="436"/>
      <c r="AL14" s="436" t="e">
        <f>IF(AND(' RIESGOS DE GESTION'!#REF!="Alta",' RIESGOS DE GESTION'!#REF!="Catastrófico"),CONCATENATE("R",' RIESGOS DE GESTION'!#REF!),"")</f>
        <v>#REF!</v>
      </c>
      <c r="AM14" s="437"/>
      <c r="AN14" s="57"/>
      <c r="AO14" s="469" t="s">
        <v>190</v>
      </c>
      <c r="AP14" s="470"/>
      <c r="AQ14" s="470"/>
      <c r="AR14" s="470"/>
      <c r="AS14" s="470"/>
      <c r="AT14" s="471"/>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row>
    <row r="15" spans="1:99" ht="15" customHeight="1" x14ac:dyDescent="0.25">
      <c r="A15" s="57"/>
      <c r="B15" s="458"/>
      <c r="C15" s="458"/>
      <c r="D15" s="459"/>
      <c r="E15" s="451"/>
      <c r="F15" s="452"/>
      <c r="G15" s="452"/>
      <c r="H15" s="452"/>
      <c r="I15" s="452"/>
      <c r="J15" s="420"/>
      <c r="K15" s="421"/>
      <c r="L15" s="421"/>
      <c r="M15" s="421"/>
      <c r="N15" s="421"/>
      <c r="O15" s="422"/>
      <c r="P15" s="420"/>
      <c r="Q15" s="421"/>
      <c r="R15" s="421"/>
      <c r="S15" s="421"/>
      <c r="T15" s="421"/>
      <c r="U15" s="422"/>
      <c r="V15" s="438"/>
      <c r="W15" s="439"/>
      <c r="X15" s="439"/>
      <c r="Y15" s="439"/>
      <c r="Z15" s="439"/>
      <c r="AA15" s="440"/>
      <c r="AB15" s="438"/>
      <c r="AC15" s="439"/>
      <c r="AD15" s="439"/>
      <c r="AE15" s="439"/>
      <c r="AF15" s="439"/>
      <c r="AG15" s="440"/>
      <c r="AH15" s="429"/>
      <c r="AI15" s="430"/>
      <c r="AJ15" s="430"/>
      <c r="AK15" s="430"/>
      <c r="AL15" s="430"/>
      <c r="AM15" s="431"/>
      <c r="AN15" s="57"/>
      <c r="AO15" s="472"/>
      <c r="AP15" s="473"/>
      <c r="AQ15" s="473"/>
      <c r="AR15" s="473"/>
      <c r="AS15" s="473"/>
      <c r="AT15" s="474"/>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row>
    <row r="16" spans="1:99" ht="15" customHeight="1" x14ac:dyDescent="0.25">
      <c r="A16" s="57"/>
      <c r="B16" s="458"/>
      <c r="C16" s="458"/>
      <c r="D16" s="459"/>
      <c r="E16" s="451"/>
      <c r="F16" s="452"/>
      <c r="G16" s="452"/>
      <c r="H16" s="452"/>
      <c r="I16" s="452"/>
      <c r="J16" s="420" t="e">
        <f>IF(AND(' RIESGOS DE GESTION'!#REF!="Alta",' RIESGOS DE GESTION'!#REF!="Leve"),CONCATENATE("R",' RIESGOS DE GESTION'!#REF!),"")</f>
        <v>#REF!</v>
      </c>
      <c r="K16" s="421"/>
      <c r="L16" s="421" t="e">
        <f>IF(AND(' RIESGOS DE GESTION'!#REF!="Alta",' RIESGOS DE GESTION'!#REF!="Leve"),CONCATENATE("R",' RIESGOS DE GESTION'!#REF!),"")</f>
        <v>#REF!</v>
      </c>
      <c r="M16" s="421"/>
      <c r="N16" s="421" t="e">
        <f>IF(AND(' RIESGOS DE GESTION'!#REF!="Alta",' RIESGOS DE GESTION'!#REF!="Leve"),CONCATENATE("R",' RIESGOS DE GESTION'!#REF!),"")</f>
        <v>#REF!</v>
      </c>
      <c r="O16" s="422"/>
      <c r="P16" s="420" t="e">
        <f>IF(AND(' RIESGOS DE GESTION'!#REF!="Alta",' RIESGOS DE GESTION'!#REF!="Menor"),CONCATENATE("R",' RIESGOS DE GESTION'!#REF!),"")</f>
        <v>#REF!</v>
      </c>
      <c r="Q16" s="421"/>
      <c r="R16" s="421" t="e">
        <f>IF(AND(' RIESGOS DE GESTION'!#REF!="Alta",' RIESGOS DE GESTION'!#REF!="Menor"),CONCATENATE("R",' RIESGOS DE GESTION'!#REF!),"")</f>
        <v>#REF!</v>
      </c>
      <c r="S16" s="421"/>
      <c r="T16" s="421" t="e">
        <f>IF(AND(' RIESGOS DE GESTION'!#REF!="Alta",' RIESGOS DE GESTION'!#REF!="Menor"),CONCATENATE("R",' RIESGOS DE GESTION'!#REF!),"")</f>
        <v>#REF!</v>
      </c>
      <c r="U16" s="422"/>
      <c r="V16" s="438" t="e">
        <f>IF(AND(' RIESGOS DE GESTION'!#REF!="Alta",' RIESGOS DE GESTION'!#REF!="Moderado"),CONCATENATE("R",' RIESGOS DE GESTION'!#REF!),"")</f>
        <v>#REF!</v>
      </c>
      <c r="W16" s="439"/>
      <c r="X16" s="439" t="e">
        <f>IF(AND(' RIESGOS DE GESTION'!#REF!="Alta",' RIESGOS DE GESTION'!#REF!="Moderado"),CONCATENATE("R",' RIESGOS DE GESTION'!#REF!),"")</f>
        <v>#REF!</v>
      </c>
      <c r="Y16" s="439"/>
      <c r="Z16" s="439" t="e">
        <f>IF(AND(' RIESGOS DE GESTION'!#REF!="Alta",' RIESGOS DE GESTION'!#REF!="Moderado"),CONCATENATE("R",' RIESGOS DE GESTION'!#REF!),"")</f>
        <v>#REF!</v>
      </c>
      <c r="AA16" s="440"/>
      <c r="AB16" s="438" t="e">
        <f>IF(AND(' RIESGOS DE GESTION'!#REF!="Alta",' RIESGOS DE GESTION'!#REF!="Mayor"),CONCATENATE("R",' RIESGOS DE GESTION'!#REF!),"")</f>
        <v>#REF!</v>
      </c>
      <c r="AC16" s="439"/>
      <c r="AD16" s="439" t="e">
        <f>IF(AND(' RIESGOS DE GESTION'!#REF!="Alta",' RIESGOS DE GESTION'!#REF!="Mayor"),CONCATENATE("R",' RIESGOS DE GESTION'!#REF!),"")</f>
        <v>#REF!</v>
      </c>
      <c r="AE16" s="439"/>
      <c r="AF16" s="439" t="e">
        <f>IF(AND(' RIESGOS DE GESTION'!#REF!="Alta",' RIESGOS DE GESTION'!#REF!="Mayor"),CONCATENATE("R",' RIESGOS DE GESTION'!#REF!),"")</f>
        <v>#REF!</v>
      </c>
      <c r="AG16" s="440"/>
      <c r="AH16" s="429" t="e">
        <f>IF(AND(' RIESGOS DE GESTION'!#REF!="Alta",' RIESGOS DE GESTION'!#REF!="Catastrófico"),CONCATENATE("R",' RIESGOS DE GESTION'!#REF!),"")</f>
        <v>#REF!</v>
      </c>
      <c r="AI16" s="430"/>
      <c r="AJ16" s="430" t="e">
        <f>IF(AND(' RIESGOS DE GESTION'!#REF!="Alta",' RIESGOS DE GESTION'!#REF!="Catastrófico"),CONCATENATE("R",' RIESGOS DE GESTION'!#REF!),"")</f>
        <v>#REF!</v>
      </c>
      <c r="AK16" s="430"/>
      <c r="AL16" s="430" t="e">
        <f>IF(AND(' RIESGOS DE GESTION'!#REF!="Alta",' RIESGOS DE GESTION'!#REF!="Catastrófico"),CONCATENATE("R",' RIESGOS DE GESTION'!#REF!),"")</f>
        <v>#REF!</v>
      </c>
      <c r="AM16" s="431"/>
      <c r="AN16" s="57"/>
      <c r="AO16" s="472"/>
      <c r="AP16" s="473"/>
      <c r="AQ16" s="473"/>
      <c r="AR16" s="473"/>
      <c r="AS16" s="473"/>
      <c r="AT16" s="474"/>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row>
    <row r="17" spans="1:80" ht="15" customHeight="1" x14ac:dyDescent="0.25">
      <c r="A17" s="57"/>
      <c r="B17" s="458"/>
      <c r="C17" s="458"/>
      <c r="D17" s="459"/>
      <c r="E17" s="451"/>
      <c r="F17" s="452"/>
      <c r="G17" s="452"/>
      <c r="H17" s="452"/>
      <c r="I17" s="452"/>
      <c r="J17" s="420"/>
      <c r="K17" s="421"/>
      <c r="L17" s="421"/>
      <c r="M17" s="421"/>
      <c r="N17" s="421"/>
      <c r="O17" s="422"/>
      <c r="P17" s="420"/>
      <c r="Q17" s="421"/>
      <c r="R17" s="421"/>
      <c r="S17" s="421"/>
      <c r="T17" s="421"/>
      <c r="U17" s="422"/>
      <c r="V17" s="438"/>
      <c r="W17" s="439"/>
      <c r="X17" s="439"/>
      <c r="Y17" s="439"/>
      <c r="Z17" s="439"/>
      <c r="AA17" s="440"/>
      <c r="AB17" s="438"/>
      <c r="AC17" s="439"/>
      <c r="AD17" s="439"/>
      <c r="AE17" s="439"/>
      <c r="AF17" s="439"/>
      <c r="AG17" s="440"/>
      <c r="AH17" s="429"/>
      <c r="AI17" s="430"/>
      <c r="AJ17" s="430"/>
      <c r="AK17" s="430"/>
      <c r="AL17" s="430"/>
      <c r="AM17" s="431"/>
      <c r="AN17" s="57"/>
      <c r="AO17" s="472"/>
      <c r="AP17" s="473"/>
      <c r="AQ17" s="473"/>
      <c r="AR17" s="473"/>
      <c r="AS17" s="473"/>
      <c r="AT17" s="474"/>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row>
    <row r="18" spans="1:80" ht="15" customHeight="1" x14ac:dyDescent="0.25">
      <c r="A18" s="57"/>
      <c r="B18" s="458"/>
      <c r="C18" s="458"/>
      <c r="D18" s="459"/>
      <c r="E18" s="451"/>
      <c r="F18" s="452"/>
      <c r="G18" s="452"/>
      <c r="H18" s="452"/>
      <c r="I18" s="452"/>
      <c r="J18" s="420" t="e">
        <f>IF(AND(' RIESGOS DE GESTION'!#REF!="Alta",' RIESGOS DE GESTION'!#REF!="Leve"),CONCATENATE("R",' RIESGOS DE GESTION'!#REF!),"")</f>
        <v>#REF!</v>
      </c>
      <c r="K18" s="421"/>
      <c r="L18" s="421" t="e">
        <f>IF(AND(' RIESGOS DE GESTION'!#REF!="Alta",' RIESGOS DE GESTION'!#REF!="Leve"),CONCATENATE("R",' RIESGOS DE GESTION'!#REF!),"")</f>
        <v>#REF!</v>
      </c>
      <c r="M18" s="421"/>
      <c r="N18" s="421" t="e">
        <f>IF(AND(' RIESGOS DE GESTION'!#REF!="Alta",' RIESGOS DE GESTION'!#REF!="Leve"),CONCATENATE("R",' RIESGOS DE GESTION'!#REF!),"")</f>
        <v>#REF!</v>
      </c>
      <c r="O18" s="422"/>
      <c r="P18" s="420" t="e">
        <f>IF(AND(' RIESGOS DE GESTION'!#REF!="Alta",' RIESGOS DE GESTION'!#REF!="Menor"),CONCATENATE("R",' RIESGOS DE GESTION'!#REF!),"")</f>
        <v>#REF!</v>
      </c>
      <c r="Q18" s="421"/>
      <c r="R18" s="421" t="e">
        <f>IF(AND(' RIESGOS DE GESTION'!#REF!="Alta",' RIESGOS DE GESTION'!#REF!="Menor"),CONCATENATE("R",' RIESGOS DE GESTION'!#REF!),"")</f>
        <v>#REF!</v>
      </c>
      <c r="S18" s="421"/>
      <c r="T18" s="421" t="e">
        <f>IF(AND(' RIESGOS DE GESTION'!#REF!="Alta",' RIESGOS DE GESTION'!#REF!="Menor"),CONCATENATE("R",' RIESGOS DE GESTION'!#REF!),"")</f>
        <v>#REF!</v>
      </c>
      <c r="U18" s="422"/>
      <c r="V18" s="438" t="e">
        <f>IF(AND(' RIESGOS DE GESTION'!#REF!="Alta",' RIESGOS DE GESTION'!#REF!="Moderado"),CONCATENATE("R",' RIESGOS DE GESTION'!#REF!),"")</f>
        <v>#REF!</v>
      </c>
      <c r="W18" s="439"/>
      <c r="X18" s="439" t="e">
        <f>IF(AND(' RIESGOS DE GESTION'!#REF!="Alta",' RIESGOS DE GESTION'!#REF!="Moderado"),CONCATENATE("R",' RIESGOS DE GESTION'!#REF!),"")</f>
        <v>#REF!</v>
      </c>
      <c r="Y18" s="439"/>
      <c r="Z18" s="439" t="e">
        <f>IF(AND(' RIESGOS DE GESTION'!#REF!="Alta",' RIESGOS DE GESTION'!#REF!="Moderado"),CONCATENATE("R",' RIESGOS DE GESTION'!#REF!),"")</f>
        <v>#REF!</v>
      </c>
      <c r="AA18" s="440"/>
      <c r="AB18" s="438" t="e">
        <f>IF(AND(' RIESGOS DE GESTION'!#REF!="Alta",' RIESGOS DE GESTION'!#REF!="Mayor"),CONCATENATE("R",' RIESGOS DE GESTION'!#REF!),"")</f>
        <v>#REF!</v>
      </c>
      <c r="AC18" s="439"/>
      <c r="AD18" s="439" t="e">
        <f>IF(AND(' RIESGOS DE GESTION'!#REF!="Alta",' RIESGOS DE GESTION'!#REF!="Mayor"),CONCATENATE("R",' RIESGOS DE GESTION'!#REF!),"")</f>
        <v>#REF!</v>
      </c>
      <c r="AE18" s="439"/>
      <c r="AF18" s="439" t="e">
        <f>IF(AND(' RIESGOS DE GESTION'!#REF!="Alta",' RIESGOS DE GESTION'!#REF!="Mayor"),CONCATENATE("R",' RIESGOS DE GESTION'!#REF!),"")</f>
        <v>#REF!</v>
      </c>
      <c r="AG18" s="440"/>
      <c r="AH18" s="429" t="e">
        <f>IF(AND(' RIESGOS DE GESTION'!#REF!="Alta",' RIESGOS DE GESTION'!#REF!="Catastrófico"),CONCATENATE("R",' RIESGOS DE GESTION'!#REF!),"")</f>
        <v>#REF!</v>
      </c>
      <c r="AI18" s="430"/>
      <c r="AJ18" s="430" t="e">
        <f>IF(AND(' RIESGOS DE GESTION'!#REF!="Alta",' RIESGOS DE GESTION'!#REF!="Catastrófico"),CONCATENATE("R",' RIESGOS DE GESTION'!#REF!),"")</f>
        <v>#REF!</v>
      </c>
      <c r="AK18" s="430"/>
      <c r="AL18" s="430" t="e">
        <f>IF(AND(' RIESGOS DE GESTION'!#REF!="Alta",' RIESGOS DE GESTION'!#REF!="Catastrófico"),CONCATENATE("R",' RIESGOS DE GESTION'!#REF!),"")</f>
        <v>#REF!</v>
      </c>
      <c r="AM18" s="431"/>
      <c r="AN18" s="57"/>
      <c r="AO18" s="472"/>
      <c r="AP18" s="473"/>
      <c r="AQ18" s="473"/>
      <c r="AR18" s="473"/>
      <c r="AS18" s="473"/>
      <c r="AT18" s="474"/>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row>
    <row r="19" spans="1:80" ht="15" customHeight="1" x14ac:dyDescent="0.25">
      <c r="A19" s="57"/>
      <c r="B19" s="458"/>
      <c r="C19" s="458"/>
      <c r="D19" s="459"/>
      <c r="E19" s="451"/>
      <c r="F19" s="452"/>
      <c r="G19" s="452"/>
      <c r="H19" s="452"/>
      <c r="I19" s="452"/>
      <c r="J19" s="420"/>
      <c r="K19" s="421"/>
      <c r="L19" s="421"/>
      <c r="M19" s="421"/>
      <c r="N19" s="421"/>
      <c r="O19" s="422"/>
      <c r="P19" s="420"/>
      <c r="Q19" s="421"/>
      <c r="R19" s="421"/>
      <c r="S19" s="421"/>
      <c r="T19" s="421"/>
      <c r="U19" s="422"/>
      <c r="V19" s="438"/>
      <c r="W19" s="439"/>
      <c r="X19" s="439"/>
      <c r="Y19" s="439"/>
      <c r="Z19" s="439"/>
      <c r="AA19" s="440"/>
      <c r="AB19" s="438"/>
      <c r="AC19" s="439"/>
      <c r="AD19" s="439"/>
      <c r="AE19" s="439"/>
      <c r="AF19" s="439"/>
      <c r="AG19" s="440"/>
      <c r="AH19" s="429"/>
      <c r="AI19" s="430"/>
      <c r="AJ19" s="430"/>
      <c r="AK19" s="430"/>
      <c r="AL19" s="430"/>
      <c r="AM19" s="431"/>
      <c r="AN19" s="57"/>
      <c r="AO19" s="472"/>
      <c r="AP19" s="473"/>
      <c r="AQ19" s="473"/>
      <c r="AR19" s="473"/>
      <c r="AS19" s="473"/>
      <c r="AT19" s="474"/>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row>
    <row r="20" spans="1:80" ht="15" customHeight="1" x14ac:dyDescent="0.25">
      <c r="A20" s="57"/>
      <c r="B20" s="458"/>
      <c r="C20" s="458"/>
      <c r="D20" s="459"/>
      <c r="E20" s="451"/>
      <c r="F20" s="452"/>
      <c r="G20" s="452"/>
      <c r="H20" s="452"/>
      <c r="I20" s="452"/>
      <c r="J20" s="420" t="e">
        <f>IF(AND(' RIESGOS DE GESTION'!#REF!="Alta",' RIESGOS DE GESTION'!#REF!="Leve"),CONCATENATE("R",' RIESGOS DE GESTION'!#REF!),"")</f>
        <v>#REF!</v>
      </c>
      <c r="K20" s="421"/>
      <c r="L20" s="421" t="e">
        <f>IF(AND(' RIESGOS DE GESTION'!#REF!="Alta",' RIESGOS DE GESTION'!#REF!="Leve"),CONCATENATE("R",' RIESGOS DE GESTION'!#REF!),"")</f>
        <v>#REF!</v>
      </c>
      <c r="M20" s="421"/>
      <c r="N20" s="421" t="e">
        <f>IF(AND(' RIESGOS DE GESTION'!#REF!="Alta",' RIESGOS DE GESTION'!#REF!="Leve"),CONCATENATE("R",' RIESGOS DE GESTION'!#REF!),"")</f>
        <v>#REF!</v>
      </c>
      <c r="O20" s="422"/>
      <c r="P20" s="420" t="e">
        <f>IF(AND(' RIESGOS DE GESTION'!#REF!="Alta",' RIESGOS DE GESTION'!#REF!="Menor"),CONCATENATE("R",' RIESGOS DE GESTION'!#REF!),"")</f>
        <v>#REF!</v>
      </c>
      <c r="Q20" s="421"/>
      <c r="R20" s="421" t="e">
        <f>IF(AND(' RIESGOS DE GESTION'!#REF!="Alta",' RIESGOS DE GESTION'!#REF!="Menor"),CONCATENATE("R",' RIESGOS DE GESTION'!#REF!),"")</f>
        <v>#REF!</v>
      </c>
      <c r="S20" s="421"/>
      <c r="T20" s="421" t="e">
        <f>IF(AND(' RIESGOS DE GESTION'!#REF!="Alta",' RIESGOS DE GESTION'!#REF!="Menor"),CONCATENATE("R",' RIESGOS DE GESTION'!#REF!),"")</f>
        <v>#REF!</v>
      </c>
      <c r="U20" s="422"/>
      <c r="V20" s="438" t="e">
        <f>IF(AND(' RIESGOS DE GESTION'!#REF!="Alta",' RIESGOS DE GESTION'!#REF!="Moderado"),CONCATENATE("R",' RIESGOS DE GESTION'!#REF!),"")</f>
        <v>#REF!</v>
      </c>
      <c r="W20" s="439"/>
      <c r="X20" s="439" t="e">
        <f>IF(AND(' RIESGOS DE GESTION'!#REF!="Alta",' RIESGOS DE GESTION'!#REF!="Moderado"),CONCATENATE("R",' RIESGOS DE GESTION'!#REF!),"")</f>
        <v>#REF!</v>
      </c>
      <c r="Y20" s="439"/>
      <c r="Z20" s="439" t="e">
        <f>IF(AND(' RIESGOS DE GESTION'!#REF!="Alta",' RIESGOS DE GESTION'!#REF!="Moderado"),CONCATENATE("R",' RIESGOS DE GESTION'!#REF!),"")</f>
        <v>#REF!</v>
      </c>
      <c r="AA20" s="440"/>
      <c r="AB20" s="438" t="e">
        <f>IF(AND(' RIESGOS DE GESTION'!#REF!="Alta",' RIESGOS DE GESTION'!#REF!="Mayor"),CONCATENATE("R",' RIESGOS DE GESTION'!#REF!),"")</f>
        <v>#REF!</v>
      </c>
      <c r="AC20" s="439"/>
      <c r="AD20" s="439" t="e">
        <f>IF(AND(' RIESGOS DE GESTION'!#REF!="Alta",' RIESGOS DE GESTION'!#REF!="Mayor"),CONCATENATE("R",' RIESGOS DE GESTION'!#REF!),"")</f>
        <v>#REF!</v>
      </c>
      <c r="AE20" s="439"/>
      <c r="AF20" s="439" t="e">
        <f>IF(AND(' RIESGOS DE GESTION'!#REF!="Alta",' RIESGOS DE GESTION'!#REF!="Mayor"),CONCATENATE("R",' RIESGOS DE GESTION'!#REF!),"")</f>
        <v>#REF!</v>
      </c>
      <c r="AG20" s="440"/>
      <c r="AH20" s="429" t="e">
        <f>IF(AND(' RIESGOS DE GESTION'!#REF!="Alta",' RIESGOS DE GESTION'!#REF!="Catastrófico"),CONCATENATE("R",' RIESGOS DE GESTION'!#REF!),"")</f>
        <v>#REF!</v>
      </c>
      <c r="AI20" s="430"/>
      <c r="AJ20" s="430" t="e">
        <f>IF(AND(' RIESGOS DE GESTION'!#REF!="Alta",' RIESGOS DE GESTION'!#REF!="Catastrófico"),CONCATENATE("R",' RIESGOS DE GESTION'!#REF!),"")</f>
        <v>#REF!</v>
      </c>
      <c r="AK20" s="430"/>
      <c r="AL20" s="430" t="e">
        <f>IF(AND(' RIESGOS DE GESTION'!#REF!="Alta",' RIESGOS DE GESTION'!#REF!="Catastrófico"),CONCATENATE("R",' RIESGOS DE GESTION'!#REF!),"")</f>
        <v>#REF!</v>
      </c>
      <c r="AM20" s="431"/>
      <c r="AN20" s="57"/>
      <c r="AO20" s="472"/>
      <c r="AP20" s="473"/>
      <c r="AQ20" s="473"/>
      <c r="AR20" s="473"/>
      <c r="AS20" s="473"/>
      <c r="AT20" s="474"/>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row>
    <row r="21" spans="1:80" ht="15.75" customHeight="1" thickBot="1" x14ac:dyDescent="0.3">
      <c r="A21" s="57"/>
      <c r="B21" s="458"/>
      <c r="C21" s="458"/>
      <c r="D21" s="459"/>
      <c r="E21" s="454"/>
      <c r="F21" s="455"/>
      <c r="G21" s="455"/>
      <c r="H21" s="455"/>
      <c r="I21" s="455"/>
      <c r="J21" s="423"/>
      <c r="K21" s="424"/>
      <c r="L21" s="424"/>
      <c r="M21" s="424"/>
      <c r="N21" s="424"/>
      <c r="O21" s="425"/>
      <c r="P21" s="423"/>
      <c r="Q21" s="424"/>
      <c r="R21" s="424"/>
      <c r="S21" s="424"/>
      <c r="T21" s="424"/>
      <c r="U21" s="425"/>
      <c r="V21" s="441"/>
      <c r="W21" s="442"/>
      <c r="X21" s="442"/>
      <c r="Y21" s="442"/>
      <c r="Z21" s="442"/>
      <c r="AA21" s="443"/>
      <c r="AB21" s="441"/>
      <c r="AC21" s="442"/>
      <c r="AD21" s="442"/>
      <c r="AE21" s="442"/>
      <c r="AF21" s="442"/>
      <c r="AG21" s="443"/>
      <c r="AH21" s="432"/>
      <c r="AI21" s="433"/>
      <c r="AJ21" s="433"/>
      <c r="AK21" s="433"/>
      <c r="AL21" s="433"/>
      <c r="AM21" s="434"/>
      <c r="AN21" s="57"/>
      <c r="AO21" s="475"/>
      <c r="AP21" s="476"/>
      <c r="AQ21" s="476"/>
      <c r="AR21" s="476"/>
      <c r="AS21" s="476"/>
      <c r="AT21" s="47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row>
    <row r="22" spans="1:80" x14ac:dyDescent="0.25">
      <c r="A22" s="57"/>
      <c r="B22" s="458"/>
      <c r="C22" s="458"/>
      <c r="D22" s="459"/>
      <c r="E22" s="448" t="s">
        <v>191</v>
      </c>
      <c r="F22" s="449"/>
      <c r="G22" s="449"/>
      <c r="H22" s="449"/>
      <c r="I22" s="450"/>
      <c r="J22" s="426" t="e">
        <f>IF(AND(' RIESGOS DE GESTION'!#REF!="Media",' RIESGOS DE GESTION'!#REF!="Leve"),CONCATENATE("R",' RIESGOS DE GESTION'!#REF!),"")</f>
        <v>#REF!</v>
      </c>
      <c r="K22" s="427"/>
      <c r="L22" s="427" t="e">
        <f>IF(AND(' RIESGOS DE GESTION'!#REF!="Media",' RIESGOS DE GESTION'!#REF!="Leve"),CONCATENATE("R",' RIESGOS DE GESTION'!#REF!),"")</f>
        <v>#REF!</v>
      </c>
      <c r="M22" s="427"/>
      <c r="N22" s="427" t="e">
        <f>IF(AND(' RIESGOS DE GESTION'!#REF!="Media",' RIESGOS DE GESTION'!#REF!="Leve"),CONCATENATE("R",' RIESGOS DE GESTION'!#REF!),"")</f>
        <v>#REF!</v>
      </c>
      <c r="O22" s="428"/>
      <c r="P22" s="426" t="e">
        <f>IF(AND(' RIESGOS DE GESTION'!#REF!="Media",' RIESGOS DE GESTION'!#REF!="Menor"),CONCATENATE("R",' RIESGOS DE GESTION'!#REF!),"")</f>
        <v>#REF!</v>
      </c>
      <c r="Q22" s="427"/>
      <c r="R22" s="427" t="e">
        <f>IF(AND(' RIESGOS DE GESTION'!#REF!="Media",' RIESGOS DE GESTION'!#REF!="Menor"),CONCATENATE("R",' RIESGOS DE GESTION'!#REF!),"")</f>
        <v>#REF!</v>
      </c>
      <c r="S22" s="427"/>
      <c r="T22" s="427" t="e">
        <f>IF(AND(' RIESGOS DE GESTION'!#REF!="Media",' RIESGOS DE GESTION'!#REF!="Menor"),CONCATENATE("R",' RIESGOS DE GESTION'!#REF!),"")</f>
        <v>#REF!</v>
      </c>
      <c r="U22" s="428"/>
      <c r="V22" s="426" t="e">
        <f>IF(AND(' RIESGOS DE GESTION'!#REF!="Media",' RIESGOS DE GESTION'!#REF!="Moderado"),CONCATENATE("R",' RIESGOS DE GESTION'!#REF!),"")</f>
        <v>#REF!</v>
      </c>
      <c r="W22" s="427"/>
      <c r="X22" s="427" t="e">
        <f>IF(AND(' RIESGOS DE GESTION'!#REF!="Media",' RIESGOS DE GESTION'!#REF!="Moderado"),CONCATENATE("R",' RIESGOS DE GESTION'!#REF!),"")</f>
        <v>#REF!</v>
      </c>
      <c r="Y22" s="427"/>
      <c r="Z22" s="427" t="e">
        <f>IF(AND(' RIESGOS DE GESTION'!#REF!="Media",' RIESGOS DE GESTION'!#REF!="Moderado"),CONCATENATE("R",' RIESGOS DE GESTION'!#REF!),"")</f>
        <v>#REF!</v>
      </c>
      <c r="AA22" s="428"/>
      <c r="AB22" s="444" t="e">
        <f>IF(AND(' RIESGOS DE GESTION'!#REF!="Media",' RIESGOS DE GESTION'!#REF!="Mayor"),CONCATENATE("R",' RIESGOS DE GESTION'!#REF!),"")</f>
        <v>#REF!</v>
      </c>
      <c r="AC22" s="445"/>
      <c r="AD22" s="445" t="e">
        <f>IF(AND(' RIESGOS DE GESTION'!#REF!="Media",' RIESGOS DE GESTION'!#REF!="Mayor"),CONCATENATE("R",' RIESGOS DE GESTION'!#REF!),"")</f>
        <v>#REF!</v>
      </c>
      <c r="AE22" s="445"/>
      <c r="AF22" s="445" t="e">
        <f>IF(AND(' RIESGOS DE GESTION'!#REF!="Media",' RIESGOS DE GESTION'!#REF!="Mayor"),CONCATENATE("R",' RIESGOS DE GESTION'!#REF!),"")</f>
        <v>#REF!</v>
      </c>
      <c r="AG22" s="446"/>
      <c r="AH22" s="435" t="e">
        <f>IF(AND(' RIESGOS DE GESTION'!#REF!="Media",' RIESGOS DE GESTION'!#REF!="Catastrófico"),CONCATENATE("R",' RIESGOS DE GESTION'!#REF!),"")</f>
        <v>#REF!</v>
      </c>
      <c r="AI22" s="436"/>
      <c r="AJ22" s="436" t="e">
        <f>IF(AND(' RIESGOS DE GESTION'!#REF!="Media",' RIESGOS DE GESTION'!#REF!="Catastrófico"),CONCATENATE("R",' RIESGOS DE GESTION'!#REF!),"")</f>
        <v>#REF!</v>
      </c>
      <c r="AK22" s="436"/>
      <c r="AL22" s="436" t="e">
        <f>IF(AND(' RIESGOS DE GESTION'!#REF!="Media",' RIESGOS DE GESTION'!#REF!="Catastrófico"),CONCATENATE("R",' RIESGOS DE GESTION'!#REF!),"")</f>
        <v>#REF!</v>
      </c>
      <c r="AM22" s="437"/>
      <c r="AN22" s="57"/>
      <c r="AO22" s="478" t="s">
        <v>192</v>
      </c>
      <c r="AP22" s="479"/>
      <c r="AQ22" s="479"/>
      <c r="AR22" s="479"/>
      <c r="AS22" s="479"/>
      <c r="AT22" s="480"/>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row>
    <row r="23" spans="1:80" x14ac:dyDescent="0.25">
      <c r="A23" s="57"/>
      <c r="B23" s="458"/>
      <c r="C23" s="458"/>
      <c r="D23" s="459"/>
      <c r="E23" s="451"/>
      <c r="F23" s="452"/>
      <c r="G23" s="452"/>
      <c r="H23" s="452"/>
      <c r="I23" s="453"/>
      <c r="J23" s="420"/>
      <c r="K23" s="421"/>
      <c r="L23" s="421"/>
      <c r="M23" s="421"/>
      <c r="N23" s="421"/>
      <c r="O23" s="422"/>
      <c r="P23" s="420"/>
      <c r="Q23" s="421"/>
      <c r="R23" s="421"/>
      <c r="S23" s="421"/>
      <c r="T23" s="421"/>
      <c r="U23" s="422"/>
      <c r="V23" s="420"/>
      <c r="W23" s="421"/>
      <c r="X23" s="421"/>
      <c r="Y23" s="421"/>
      <c r="Z23" s="421"/>
      <c r="AA23" s="422"/>
      <c r="AB23" s="438"/>
      <c r="AC23" s="439"/>
      <c r="AD23" s="439"/>
      <c r="AE23" s="439"/>
      <c r="AF23" s="439"/>
      <c r="AG23" s="440"/>
      <c r="AH23" s="429"/>
      <c r="AI23" s="430"/>
      <c r="AJ23" s="430"/>
      <c r="AK23" s="430"/>
      <c r="AL23" s="430"/>
      <c r="AM23" s="431"/>
      <c r="AN23" s="57"/>
      <c r="AO23" s="481"/>
      <c r="AP23" s="482"/>
      <c r="AQ23" s="482"/>
      <c r="AR23" s="482"/>
      <c r="AS23" s="482"/>
      <c r="AT23" s="483"/>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row>
    <row r="24" spans="1:80" x14ac:dyDescent="0.25">
      <c r="A24" s="57"/>
      <c r="B24" s="458"/>
      <c r="C24" s="458"/>
      <c r="D24" s="459"/>
      <c r="E24" s="451"/>
      <c r="F24" s="452"/>
      <c r="G24" s="452"/>
      <c r="H24" s="452"/>
      <c r="I24" s="453"/>
      <c r="J24" s="420" t="e">
        <f>IF(AND(' RIESGOS DE GESTION'!#REF!="Media",' RIESGOS DE GESTION'!#REF!="Leve"),CONCATENATE("R",' RIESGOS DE GESTION'!#REF!),"")</f>
        <v>#REF!</v>
      </c>
      <c r="K24" s="421"/>
      <c r="L24" s="421" t="e">
        <f>IF(AND(' RIESGOS DE GESTION'!#REF!="Media",' RIESGOS DE GESTION'!#REF!="Leve"),CONCATENATE("R",' RIESGOS DE GESTION'!#REF!),"")</f>
        <v>#REF!</v>
      </c>
      <c r="M24" s="421"/>
      <c r="N24" s="421" t="e">
        <f>IF(AND(' RIESGOS DE GESTION'!#REF!="Media",' RIESGOS DE GESTION'!#REF!="Leve"),CONCATENATE("R",' RIESGOS DE GESTION'!#REF!),"")</f>
        <v>#REF!</v>
      </c>
      <c r="O24" s="422"/>
      <c r="P24" s="420" t="e">
        <f>IF(AND(' RIESGOS DE GESTION'!#REF!="Media",' RIESGOS DE GESTION'!#REF!="Menor"),CONCATENATE("R",' RIESGOS DE GESTION'!#REF!),"")</f>
        <v>#REF!</v>
      </c>
      <c r="Q24" s="421"/>
      <c r="R24" s="421" t="e">
        <f>IF(AND(' RIESGOS DE GESTION'!#REF!="Media",' RIESGOS DE GESTION'!#REF!="Menor"),CONCATENATE("R",' RIESGOS DE GESTION'!#REF!),"")</f>
        <v>#REF!</v>
      </c>
      <c r="S24" s="421"/>
      <c r="T24" s="421" t="e">
        <f>IF(AND(' RIESGOS DE GESTION'!#REF!="Media",' RIESGOS DE GESTION'!#REF!="Menor"),CONCATENATE("R",' RIESGOS DE GESTION'!#REF!),"")</f>
        <v>#REF!</v>
      </c>
      <c r="U24" s="422"/>
      <c r="V24" s="420" t="e">
        <f>IF(AND(' RIESGOS DE GESTION'!#REF!="Media",' RIESGOS DE GESTION'!#REF!="Moderado"),CONCATENATE("R",' RIESGOS DE GESTION'!#REF!),"")</f>
        <v>#REF!</v>
      </c>
      <c r="W24" s="421"/>
      <c r="X24" s="421" t="e">
        <f>IF(AND(' RIESGOS DE GESTION'!#REF!="Media",' RIESGOS DE GESTION'!#REF!="Moderado"),CONCATENATE("R",' RIESGOS DE GESTION'!#REF!),"")</f>
        <v>#REF!</v>
      </c>
      <c r="Y24" s="421"/>
      <c r="Z24" s="421" t="e">
        <f>IF(AND(' RIESGOS DE GESTION'!#REF!="Media",' RIESGOS DE GESTION'!#REF!="Moderado"),CONCATENATE("R",' RIESGOS DE GESTION'!#REF!),"")</f>
        <v>#REF!</v>
      </c>
      <c r="AA24" s="422"/>
      <c r="AB24" s="438" t="e">
        <f>IF(AND(' RIESGOS DE GESTION'!#REF!="Media",' RIESGOS DE GESTION'!#REF!="Mayor"),CONCATENATE("R",' RIESGOS DE GESTION'!#REF!),"")</f>
        <v>#REF!</v>
      </c>
      <c r="AC24" s="439"/>
      <c r="AD24" s="439" t="e">
        <f>IF(AND(' RIESGOS DE GESTION'!#REF!="Media",' RIESGOS DE GESTION'!#REF!="Mayor"),CONCATENATE("R",' RIESGOS DE GESTION'!#REF!),"")</f>
        <v>#REF!</v>
      </c>
      <c r="AE24" s="439"/>
      <c r="AF24" s="439" t="e">
        <f>IF(AND(' RIESGOS DE GESTION'!#REF!="Media",' RIESGOS DE GESTION'!#REF!="Mayor"),CONCATENATE("R",' RIESGOS DE GESTION'!#REF!),"")</f>
        <v>#REF!</v>
      </c>
      <c r="AG24" s="440"/>
      <c r="AH24" s="429" t="e">
        <f>IF(AND(' RIESGOS DE GESTION'!#REF!="Media",' RIESGOS DE GESTION'!#REF!="Catastrófico"),CONCATENATE("R",' RIESGOS DE GESTION'!#REF!),"")</f>
        <v>#REF!</v>
      </c>
      <c r="AI24" s="430"/>
      <c r="AJ24" s="430" t="e">
        <f>IF(AND(' RIESGOS DE GESTION'!#REF!="Media",' RIESGOS DE GESTION'!#REF!="Catastrófico"),CONCATENATE("R",' RIESGOS DE GESTION'!#REF!),"")</f>
        <v>#REF!</v>
      </c>
      <c r="AK24" s="430"/>
      <c r="AL24" s="430" t="e">
        <f>IF(AND(' RIESGOS DE GESTION'!#REF!="Media",' RIESGOS DE GESTION'!#REF!="Catastrófico"),CONCATENATE("R",' RIESGOS DE GESTION'!#REF!),"")</f>
        <v>#REF!</v>
      </c>
      <c r="AM24" s="431"/>
      <c r="AN24" s="57"/>
      <c r="AO24" s="481"/>
      <c r="AP24" s="482"/>
      <c r="AQ24" s="482"/>
      <c r="AR24" s="482"/>
      <c r="AS24" s="482"/>
      <c r="AT24" s="483"/>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row>
    <row r="25" spans="1:80" x14ac:dyDescent="0.25">
      <c r="A25" s="57"/>
      <c r="B25" s="458"/>
      <c r="C25" s="458"/>
      <c r="D25" s="459"/>
      <c r="E25" s="451"/>
      <c r="F25" s="452"/>
      <c r="G25" s="452"/>
      <c r="H25" s="452"/>
      <c r="I25" s="453"/>
      <c r="J25" s="420"/>
      <c r="K25" s="421"/>
      <c r="L25" s="421"/>
      <c r="M25" s="421"/>
      <c r="N25" s="421"/>
      <c r="O25" s="422"/>
      <c r="P25" s="420"/>
      <c r="Q25" s="421"/>
      <c r="R25" s="421"/>
      <c r="S25" s="421"/>
      <c r="T25" s="421"/>
      <c r="U25" s="422"/>
      <c r="V25" s="420"/>
      <c r="W25" s="421"/>
      <c r="X25" s="421"/>
      <c r="Y25" s="421"/>
      <c r="Z25" s="421"/>
      <c r="AA25" s="422"/>
      <c r="AB25" s="438"/>
      <c r="AC25" s="439"/>
      <c r="AD25" s="439"/>
      <c r="AE25" s="439"/>
      <c r="AF25" s="439"/>
      <c r="AG25" s="440"/>
      <c r="AH25" s="429"/>
      <c r="AI25" s="430"/>
      <c r="AJ25" s="430"/>
      <c r="AK25" s="430"/>
      <c r="AL25" s="430"/>
      <c r="AM25" s="431"/>
      <c r="AN25" s="57"/>
      <c r="AO25" s="481"/>
      <c r="AP25" s="482"/>
      <c r="AQ25" s="482"/>
      <c r="AR25" s="482"/>
      <c r="AS25" s="482"/>
      <c r="AT25" s="483"/>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row>
    <row r="26" spans="1:80" x14ac:dyDescent="0.25">
      <c r="A26" s="57"/>
      <c r="B26" s="458"/>
      <c r="C26" s="458"/>
      <c r="D26" s="459"/>
      <c r="E26" s="451"/>
      <c r="F26" s="452"/>
      <c r="G26" s="452"/>
      <c r="H26" s="452"/>
      <c r="I26" s="453"/>
      <c r="J26" s="420" t="e">
        <f>IF(AND(' RIESGOS DE GESTION'!#REF!="Media",' RIESGOS DE GESTION'!#REF!="Leve"),CONCATENATE("R",' RIESGOS DE GESTION'!#REF!),"")</f>
        <v>#REF!</v>
      </c>
      <c r="K26" s="421"/>
      <c r="L26" s="421" t="e">
        <f>IF(AND(' RIESGOS DE GESTION'!#REF!="Media",' RIESGOS DE GESTION'!#REF!="Leve"),CONCATENATE("R",' RIESGOS DE GESTION'!#REF!),"")</f>
        <v>#REF!</v>
      </c>
      <c r="M26" s="421"/>
      <c r="N26" s="421" t="e">
        <f>IF(AND(' RIESGOS DE GESTION'!#REF!="Media",' RIESGOS DE GESTION'!#REF!="Leve"),CONCATENATE("R",' RIESGOS DE GESTION'!#REF!),"")</f>
        <v>#REF!</v>
      </c>
      <c r="O26" s="422"/>
      <c r="P26" s="420" t="e">
        <f>IF(AND(' RIESGOS DE GESTION'!#REF!="Media",' RIESGOS DE GESTION'!#REF!="Menor"),CONCATENATE("R",' RIESGOS DE GESTION'!#REF!),"")</f>
        <v>#REF!</v>
      </c>
      <c r="Q26" s="421"/>
      <c r="R26" s="421" t="e">
        <f>IF(AND(' RIESGOS DE GESTION'!#REF!="Media",' RIESGOS DE GESTION'!#REF!="Menor"),CONCATENATE("R",' RIESGOS DE GESTION'!#REF!),"")</f>
        <v>#REF!</v>
      </c>
      <c r="S26" s="421"/>
      <c r="T26" s="421" t="e">
        <f>IF(AND(' RIESGOS DE GESTION'!#REF!="Media",' RIESGOS DE GESTION'!#REF!="Menor"),CONCATENATE("R",' RIESGOS DE GESTION'!#REF!),"")</f>
        <v>#REF!</v>
      </c>
      <c r="U26" s="422"/>
      <c r="V26" s="420" t="e">
        <f>IF(AND(' RIESGOS DE GESTION'!#REF!="Media",' RIESGOS DE GESTION'!#REF!="Moderado"),CONCATENATE("R",' RIESGOS DE GESTION'!#REF!),"")</f>
        <v>#REF!</v>
      </c>
      <c r="W26" s="421"/>
      <c r="X26" s="421" t="e">
        <f>IF(AND(' RIESGOS DE GESTION'!#REF!="Media",' RIESGOS DE GESTION'!#REF!="Moderado"),CONCATENATE("R",' RIESGOS DE GESTION'!#REF!),"")</f>
        <v>#REF!</v>
      </c>
      <c r="Y26" s="421"/>
      <c r="Z26" s="421" t="e">
        <f>IF(AND(' RIESGOS DE GESTION'!#REF!="Media",' RIESGOS DE GESTION'!#REF!="Moderado"),CONCATENATE("R",' RIESGOS DE GESTION'!#REF!),"")</f>
        <v>#REF!</v>
      </c>
      <c r="AA26" s="422"/>
      <c r="AB26" s="438" t="e">
        <f>IF(AND(' RIESGOS DE GESTION'!#REF!="Media",' RIESGOS DE GESTION'!#REF!="Mayor"),CONCATENATE("R",' RIESGOS DE GESTION'!#REF!),"")</f>
        <v>#REF!</v>
      </c>
      <c r="AC26" s="439"/>
      <c r="AD26" s="439" t="e">
        <f>IF(AND(' RIESGOS DE GESTION'!#REF!="Media",' RIESGOS DE GESTION'!#REF!="Mayor"),CONCATENATE("R",' RIESGOS DE GESTION'!#REF!),"")</f>
        <v>#REF!</v>
      </c>
      <c r="AE26" s="439"/>
      <c r="AF26" s="439" t="e">
        <f>IF(AND(' RIESGOS DE GESTION'!#REF!="Media",' RIESGOS DE GESTION'!#REF!="Mayor"),CONCATENATE("R",' RIESGOS DE GESTION'!#REF!),"")</f>
        <v>#REF!</v>
      </c>
      <c r="AG26" s="440"/>
      <c r="AH26" s="429" t="e">
        <f>IF(AND(' RIESGOS DE GESTION'!#REF!="Media",' RIESGOS DE GESTION'!#REF!="Catastrófico"),CONCATENATE("R",' RIESGOS DE GESTION'!#REF!),"")</f>
        <v>#REF!</v>
      </c>
      <c r="AI26" s="430"/>
      <c r="AJ26" s="430" t="e">
        <f>IF(AND(' RIESGOS DE GESTION'!#REF!="Media",' RIESGOS DE GESTION'!#REF!="Catastrófico"),CONCATENATE("R",' RIESGOS DE GESTION'!#REF!),"")</f>
        <v>#REF!</v>
      </c>
      <c r="AK26" s="430"/>
      <c r="AL26" s="430" t="e">
        <f>IF(AND(' RIESGOS DE GESTION'!#REF!="Media",' RIESGOS DE GESTION'!#REF!="Catastrófico"),CONCATENATE("R",' RIESGOS DE GESTION'!#REF!),"")</f>
        <v>#REF!</v>
      </c>
      <c r="AM26" s="431"/>
      <c r="AN26" s="57"/>
      <c r="AO26" s="481"/>
      <c r="AP26" s="482"/>
      <c r="AQ26" s="482"/>
      <c r="AR26" s="482"/>
      <c r="AS26" s="482"/>
      <c r="AT26" s="483"/>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row>
    <row r="27" spans="1:80" x14ac:dyDescent="0.25">
      <c r="A27" s="57"/>
      <c r="B27" s="458"/>
      <c r="C27" s="458"/>
      <c r="D27" s="459"/>
      <c r="E27" s="451"/>
      <c r="F27" s="452"/>
      <c r="G27" s="452"/>
      <c r="H27" s="452"/>
      <c r="I27" s="453"/>
      <c r="J27" s="420"/>
      <c r="K27" s="421"/>
      <c r="L27" s="421"/>
      <c r="M27" s="421"/>
      <c r="N27" s="421"/>
      <c r="O27" s="422"/>
      <c r="P27" s="420"/>
      <c r="Q27" s="421"/>
      <c r="R27" s="421"/>
      <c r="S27" s="421"/>
      <c r="T27" s="421"/>
      <c r="U27" s="422"/>
      <c r="V27" s="420"/>
      <c r="W27" s="421"/>
      <c r="X27" s="421"/>
      <c r="Y27" s="421"/>
      <c r="Z27" s="421"/>
      <c r="AA27" s="422"/>
      <c r="AB27" s="438"/>
      <c r="AC27" s="439"/>
      <c r="AD27" s="439"/>
      <c r="AE27" s="439"/>
      <c r="AF27" s="439"/>
      <c r="AG27" s="440"/>
      <c r="AH27" s="429"/>
      <c r="AI27" s="430"/>
      <c r="AJ27" s="430"/>
      <c r="AK27" s="430"/>
      <c r="AL27" s="430"/>
      <c r="AM27" s="431"/>
      <c r="AN27" s="57"/>
      <c r="AO27" s="481"/>
      <c r="AP27" s="482"/>
      <c r="AQ27" s="482"/>
      <c r="AR27" s="482"/>
      <c r="AS27" s="482"/>
      <c r="AT27" s="483"/>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row>
    <row r="28" spans="1:80" x14ac:dyDescent="0.25">
      <c r="A28" s="57"/>
      <c r="B28" s="458"/>
      <c r="C28" s="458"/>
      <c r="D28" s="459"/>
      <c r="E28" s="451"/>
      <c r="F28" s="452"/>
      <c r="G28" s="452"/>
      <c r="H28" s="452"/>
      <c r="I28" s="453"/>
      <c r="J28" s="420" t="e">
        <f>IF(AND(' RIESGOS DE GESTION'!#REF!="Media",' RIESGOS DE GESTION'!#REF!="Leve"),CONCATENATE("R",' RIESGOS DE GESTION'!#REF!),"")</f>
        <v>#REF!</v>
      </c>
      <c r="K28" s="421"/>
      <c r="L28" s="421" t="e">
        <f>IF(AND(' RIESGOS DE GESTION'!#REF!="Media",' RIESGOS DE GESTION'!#REF!="Leve"),CONCATENATE("R",' RIESGOS DE GESTION'!#REF!),"")</f>
        <v>#REF!</v>
      </c>
      <c r="M28" s="421"/>
      <c r="N28" s="421" t="e">
        <f>IF(AND(' RIESGOS DE GESTION'!#REF!="Media",' RIESGOS DE GESTION'!#REF!="Leve"),CONCATENATE("R",' RIESGOS DE GESTION'!#REF!),"")</f>
        <v>#REF!</v>
      </c>
      <c r="O28" s="422"/>
      <c r="P28" s="420" t="e">
        <f>IF(AND(' RIESGOS DE GESTION'!#REF!="Media",' RIESGOS DE GESTION'!#REF!="Menor"),CONCATENATE("R",' RIESGOS DE GESTION'!#REF!),"")</f>
        <v>#REF!</v>
      </c>
      <c r="Q28" s="421"/>
      <c r="R28" s="421" t="e">
        <f>IF(AND(' RIESGOS DE GESTION'!#REF!="Media",' RIESGOS DE GESTION'!#REF!="Menor"),CONCATENATE("R",' RIESGOS DE GESTION'!#REF!),"")</f>
        <v>#REF!</v>
      </c>
      <c r="S28" s="421"/>
      <c r="T28" s="421" t="e">
        <f>IF(AND(' RIESGOS DE GESTION'!#REF!="Media",' RIESGOS DE GESTION'!#REF!="Menor"),CONCATENATE("R",' RIESGOS DE GESTION'!#REF!),"")</f>
        <v>#REF!</v>
      </c>
      <c r="U28" s="422"/>
      <c r="V28" s="420" t="e">
        <f>IF(AND(' RIESGOS DE GESTION'!#REF!="Media",' RIESGOS DE GESTION'!#REF!="Moderado"),CONCATENATE("R",' RIESGOS DE GESTION'!#REF!),"")</f>
        <v>#REF!</v>
      </c>
      <c r="W28" s="421"/>
      <c r="X28" s="421" t="e">
        <f>IF(AND(' RIESGOS DE GESTION'!#REF!="Media",' RIESGOS DE GESTION'!#REF!="Moderado"),CONCATENATE("R",' RIESGOS DE GESTION'!#REF!),"")</f>
        <v>#REF!</v>
      </c>
      <c r="Y28" s="421"/>
      <c r="Z28" s="421" t="e">
        <f>IF(AND(' RIESGOS DE GESTION'!#REF!="Media",' RIESGOS DE GESTION'!#REF!="Moderado"),CONCATENATE("R",' RIESGOS DE GESTION'!#REF!),"")</f>
        <v>#REF!</v>
      </c>
      <c r="AA28" s="422"/>
      <c r="AB28" s="438" t="e">
        <f>IF(AND(' RIESGOS DE GESTION'!#REF!="Media",' RIESGOS DE GESTION'!#REF!="Mayor"),CONCATENATE("R",' RIESGOS DE GESTION'!#REF!),"")</f>
        <v>#REF!</v>
      </c>
      <c r="AC28" s="439"/>
      <c r="AD28" s="439" t="e">
        <f>IF(AND(' RIESGOS DE GESTION'!#REF!="Media",' RIESGOS DE GESTION'!#REF!="Mayor"),CONCATENATE("R",' RIESGOS DE GESTION'!#REF!),"")</f>
        <v>#REF!</v>
      </c>
      <c r="AE28" s="439"/>
      <c r="AF28" s="439" t="e">
        <f>IF(AND(' RIESGOS DE GESTION'!#REF!="Media",' RIESGOS DE GESTION'!#REF!="Mayor"),CONCATENATE("R",' RIESGOS DE GESTION'!#REF!),"")</f>
        <v>#REF!</v>
      </c>
      <c r="AG28" s="440"/>
      <c r="AH28" s="429" t="e">
        <f>IF(AND(' RIESGOS DE GESTION'!#REF!="Media",' RIESGOS DE GESTION'!#REF!="Catastrófico"),CONCATENATE("R",' RIESGOS DE GESTION'!#REF!),"")</f>
        <v>#REF!</v>
      </c>
      <c r="AI28" s="430"/>
      <c r="AJ28" s="430" t="e">
        <f>IF(AND(' RIESGOS DE GESTION'!#REF!="Media",' RIESGOS DE GESTION'!#REF!="Catastrófico"),CONCATENATE("R",' RIESGOS DE GESTION'!#REF!),"")</f>
        <v>#REF!</v>
      </c>
      <c r="AK28" s="430"/>
      <c r="AL28" s="430" t="e">
        <f>IF(AND(' RIESGOS DE GESTION'!#REF!="Media",' RIESGOS DE GESTION'!#REF!="Catastrófico"),CONCATENATE("R",' RIESGOS DE GESTION'!#REF!),"")</f>
        <v>#REF!</v>
      </c>
      <c r="AM28" s="431"/>
      <c r="AN28" s="57"/>
      <c r="AO28" s="481"/>
      <c r="AP28" s="482"/>
      <c r="AQ28" s="482"/>
      <c r="AR28" s="482"/>
      <c r="AS28" s="482"/>
      <c r="AT28" s="483"/>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row>
    <row r="29" spans="1:80" ht="15.75" thickBot="1" x14ac:dyDescent="0.3">
      <c r="A29" s="57"/>
      <c r="B29" s="458"/>
      <c r="C29" s="458"/>
      <c r="D29" s="459"/>
      <c r="E29" s="454"/>
      <c r="F29" s="455"/>
      <c r="G29" s="455"/>
      <c r="H29" s="455"/>
      <c r="I29" s="456"/>
      <c r="J29" s="420"/>
      <c r="K29" s="421"/>
      <c r="L29" s="421"/>
      <c r="M29" s="421"/>
      <c r="N29" s="421"/>
      <c r="O29" s="422"/>
      <c r="P29" s="423"/>
      <c r="Q29" s="424"/>
      <c r="R29" s="424"/>
      <c r="S29" s="424"/>
      <c r="T29" s="424"/>
      <c r="U29" s="425"/>
      <c r="V29" s="423"/>
      <c r="W29" s="424"/>
      <c r="X29" s="424"/>
      <c r="Y29" s="424"/>
      <c r="Z29" s="424"/>
      <c r="AA29" s="425"/>
      <c r="AB29" s="441"/>
      <c r="AC29" s="442"/>
      <c r="AD29" s="442"/>
      <c r="AE29" s="442"/>
      <c r="AF29" s="442"/>
      <c r="AG29" s="443"/>
      <c r="AH29" s="432"/>
      <c r="AI29" s="433"/>
      <c r="AJ29" s="433"/>
      <c r="AK29" s="433"/>
      <c r="AL29" s="433"/>
      <c r="AM29" s="434"/>
      <c r="AN29" s="57"/>
      <c r="AO29" s="484"/>
      <c r="AP29" s="485"/>
      <c r="AQ29" s="485"/>
      <c r="AR29" s="485"/>
      <c r="AS29" s="485"/>
      <c r="AT29" s="486"/>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row>
    <row r="30" spans="1:80" x14ac:dyDescent="0.25">
      <c r="A30" s="57"/>
      <c r="B30" s="458"/>
      <c r="C30" s="458"/>
      <c r="D30" s="459"/>
      <c r="E30" s="448" t="s">
        <v>193</v>
      </c>
      <c r="F30" s="449"/>
      <c r="G30" s="449"/>
      <c r="H30" s="449"/>
      <c r="I30" s="449"/>
      <c r="J30" s="417" t="e">
        <f>IF(AND(' RIESGOS DE GESTION'!#REF!="Baja",' RIESGOS DE GESTION'!#REF!="Leve"),CONCATENATE("R",' RIESGOS DE GESTION'!#REF!),"")</f>
        <v>#REF!</v>
      </c>
      <c r="K30" s="418"/>
      <c r="L30" s="418" t="e">
        <f>IF(AND(' RIESGOS DE GESTION'!#REF!="Baja",' RIESGOS DE GESTION'!#REF!="Leve"),CONCATENATE("R",' RIESGOS DE GESTION'!#REF!),"")</f>
        <v>#REF!</v>
      </c>
      <c r="M30" s="418"/>
      <c r="N30" s="418" t="e">
        <f>IF(AND(' RIESGOS DE GESTION'!#REF!="Baja",' RIESGOS DE GESTION'!#REF!="Leve"),CONCATENATE("R",' RIESGOS DE GESTION'!#REF!),"")</f>
        <v>#REF!</v>
      </c>
      <c r="O30" s="419"/>
      <c r="P30" s="427" t="e">
        <f>IF(AND(' RIESGOS DE GESTION'!#REF!="Baja",' RIESGOS DE GESTION'!#REF!="Menor"),CONCATENATE("R",' RIESGOS DE GESTION'!#REF!),"")</f>
        <v>#REF!</v>
      </c>
      <c r="Q30" s="427"/>
      <c r="R30" s="427" t="e">
        <f>IF(AND(' RIESGOS DE GESTION'!#REF!="Baja",' RIESGOS DE GESTION'!#REF!="Menor"),CONCATENATE("R",' RIESGOS DE GESTION'!#REF!),"")</f>
        <v>#REF!</v>
      </c>
      <c r="S30" s="427"/>
      <c r="T30" s="427" t="e">
        <f>IF(AND(' RIESGOS DE GESTION'!#REF!="Baja",' RIESGOS DE GESTION'!#REF!="Menor"),CONCATENATE("R",' RIESGOS DE GESTION'!#REF!),"")</f>
        <v>#REF!</v>
      </c>
      <c r="U30" s="428"/>
      <c r="V30" s="426" t="e">
        <f>IF(AND(' RIESGOS DE GESTION'!#REF!="Baja",' RIESGOS DE GESTION'!#REF!="Moderado"),CONCATENATE("R",' RIESGOS DE GESTION'!#REF!),"")</f>
        <v>#REF!</v>
      </c>
      <c r="W30" s="427"/>
      <c r="X30" s="427" t="e">
        <f>IF(AND(' RIESGOS DE GESTION'!#REF!="Baja",' RIESGOS DE GESTION'!#REF!="Moderado"),CONCATENATE("R",' RIESGOS DE GESTION'!#REF!),"")</f>
        <v>#REF!</v>
      </c>
      <c r="Y30" s="427"/>
      <c r="Z30" s="427" t="e">
        <f>IF(AND(' RIESGOS DE GESTION'!#REF!="Baja",' RIESGOS DE GESTION'!#REF!="Moderado"),CONCATENATE("R",' RIESGOS DE GESTION'!#REF!),"")</f>
        <v>#REF!</v>
      </c>
      <c r="AA30" s="428"/>
      <c r="AB30" s="444" t="e">
        <f>IF(AND(' RIESGOS DE GESTION'!#REF!="Baja",' RIESGOS DE GESTION'!#REF!="Mayor"),CONCATENATE("R",' RIESGOS DE GESTION'!#REF!),"")</f>
        <v>#REF!</v>
      </c>
      <c r="AC30" s="445"/>
      <c r="AD30" s="445" t="e">
        <f>IF(AND(' RIESGOS DE GESTION'!#REF!="Baja",' RIESGOS DE GESTION'!#REF!="Mayor"),CONCATENATE("R",' RIESGOS DE GESTION'!#REF!),"")</f>
        <v>#REF!</v>
      </c>
      <c r="AE30" s="445"/>
      <c r="AF30" s="445" t="e">
        <f>IF(AND(' RIESGOS DE GESTION'!#REF!="Baja",' RIESGOS DE GESTION'!#REF!="Mayor"),CONCATENATE("R",' RIESGOS DE GESTION'!#REF!),"")</f>
        <v>#REF!</v>
      </c>
      <c r="AG30" s="446"/>
      <c r="AH30" s="435" t="e">
        <f>IF(AND(' RIESGOS DE GESTION'!#REF!="Baja",' RIESGOS DE GESTION'!#REF!="Catastrófico"),CONCATENATE("R",' RIESGOS DE GESTION'!#REF!),"")</f>
        <v>#REF!</v>
      </c>
      <c r="AI30" s="436"/>
      <c r="AJ30" s="436" t="e">
        <f>IF(AND(' RIESGOS DE GESTION'!#REF!="Baja",' RIESGOS DE GESTION'!#REF!="Catastrófico"),CONCATENATE("R",' RIESGOS DE GESTION'!#REF!),"")</f>
        <v>#REF!</v>
      </c>
      <c r="AK30" s="436"/>
      <c r="AL30" s="436" t="e">
        <f>IF(AND(' RIESGOS DE GESTION'!#REF!="Baja",' RIESGOS DE GESTION'!#REF!="Catastrófico"),CONCATENATE("R",' RIESGOS DE GESTION'!#REF!),"")</f>
        <v>#REF!</v>
      </c>
      <c r="AM30" s="437"/>
      <c r="AN30" s="57"/>
      <c r="AO30" s="487" t="s">
        <v>194</v>
      </c>
      <c r="AP30" s="488"/>
      <c r="AQ30" s="488"/>
      <c r="AR30" s="488"/>
      <c r="AS30" s="488"/>
      <c r="AT30" s="489"/>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row>
    <row r="31" spans="1:80" x14ac:dyDescent="0.25">
      <c r="A31" s="57"/>
      <c r="B31" s="458"/>
      <c r="C31" s="458"/>
      <c r="D31" s="459"/>
      <c r="E31" s="451"/>
      <c r="F31" s="452"/>
      <c r="G31" s="452"/>
      <c r="H31" s="452"/>
      <c r="I31" s="452"/>
      <c r="J31" s="411"/>
      <c r="K31" s="412"/>
      <c r="L31" s="412"/>
      <c r="M31" s="412"/>
      <c r="N31" s="412"/>
      <c r="O31" s="413"/>
      <c r="P31" s="421"/>
      <c r="Q31" s="421"/>
      <c r="R31" s="421"/>
      <c r="S31" s="421"/>
      <c r="T31" s="421"/>
      <c r="U31" s="422"/>
      <c r="V31" s="420"/>
      <c r="W31" s="421"/>
      <c r="X31" s="421"/>
      <c r="Y31" s="421"/>
      <c r="Z31" s="421"/>
      <c r="AA31" s="422"/>
      <c r="AB31" s="438"/>
      <c r="AC31" s="439"/>
      <c r="AD31" s="439"/>
      <c r="AE31" s="439"/>
      <c r="AF31" s="439"/>
      <c r="AG31" s="440"/>
      <c r="AH31" s="429"/>
      <c r="AI31" s="430"/>
      <c r="AJ31" s="430"/>
      <c r="AK31" s="430"/>
      <c r="AL31" s="430"/>
      <c r="AM31" s="431"/>
      <c r="AN31" s="57"/>
      <c r="AO31" s="490"/>
      <c r="AP31" s="491"/>
      <c r="AQ31" s="491"/>
      <c r="AR31" s="491"/>
      <c r="AS31" s="491"/>
      <c r="AT31" s="492"/>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row>
    <row r="32" spans="1:80" x14ac:dyDescent="0.25">
      <c r="A32" s="57"/>
      <c r="B32" s="458"/>
      <c r="C32" s="458"/>
      <c r="D32" s="459"/>
      <c r="E32" s="451"/>
      <c r="F32" s="452"/>
      <c r="G32" s="452"/>
      <c r="H32" s="452"/>
      <c r="I32" s="452"/>
      <c r="J32" s="411" t="e">
        <f>IF(AND(' RIESGOS DE GESTION'!#REF!="Baja",' RIESGOS DE GESTION'!#REF!="Leve"),CONCATENATE("R",' RIESGOS DE GESTION'!#REF!),"")</f>
        <v>#REF!</v>
      </c>
      <c r="K32" s="412"/>
      <c r="L32" s="412" t="e">
        <f>IF(AND(' RIESGOS DE GESTION'!#REF!="Baja",' RIESGOS DE GESTION'!#REF!="Leve"),CONCATENATE("R",' RIESGOS DE GESTION'!#REF!),"")</f>
        <v>#REF!</v>
      </c>
      <c r="M32" s="412"/>
      <c r="N32" s="412" t="e">
        <f>IF(AND(' RIESGOS DE GESTION'!#REF!="Baja",' RIESGOS DE GESTION'!#REF!="Leve"),CONCATENATE("R",' RIESGOS DE GESTION'!#REF!),"")</f>
        <v>#REF!</v>
      </c>
      <c r="O32" s="413"/>
      <c r="P32" s="421" t="e">
        <f>IF(AND(' RIESGOS DE GESTION'!#REF!="Baja",' RIESGOS DE GESTION'!#REF!="Menor"),CONCATENATE("R",' RIESGOS DE GESTION'!#REF!),"")</f>
        <v>#REF!</v>
      </c>
      <c r="Q32" s="421"/>
      <c r="R32" s="421" t="e">
        <f>IF(AND(' RIESGOS DE GESTION'!#REF!="Baja",' RIESGOS DE GESTION'!#REF!="Menor"),CONCATENATE("R",' RIESGOS DE GESTION'!#REF!),"")</f>
        <v>#REF!</v>
      </c>
      <c r="S32" s="421"/>
      <c r="T32" s="421" t="e">
        <f>IF(AND(' RIESGOS DE GESTION'!#REF!="Baja",' RIESGOS DE GESTION'!#REF!="Menor"),CONCATENATE("R",' RIESGOS DE GESTION'!#REF!),"")</f>
        <v>#REF!</v>
      </c>
      <c r="U32" s="422"/>
      <c r="V32" s="420" t="e">
        <f>IF(AND(' RIESGOS DE GESTION'!#REF!="Baja",' RIESGOS DE GESTION'!#REF!="Moderado"),CONCATENATE("R",' RIESGOS DE GESTION'!#REF!),"")</f>
        <v>#REF!</v>
      </c>
      <c r="W32" s="421"/>
      <c r="X32" s="421" t="e">
        <f>IF(AND(' RIESGOS DE GESTION'!#REF!="Baja",' RIESGOS DE GESTION'!#REF!="Moderado"),CONCATENATE("R",' RIESGOS DE GESTION'!#REF!),"")</f>
        <v>#REF!</v>
      </c>
      <c r="Y32" s="421"/>
      <c r="Z32" s="421" t="e">
        <f>IF(AND(' RIESGOS DE GESTION'!#REF!="Baja",' RIESGOS DE GESTION'!#REF!="Moderado"),CONCATENATE("R",' RIESGOS DE GESTION'!#REF!),"")</f>
        <v>#REF!</v>
      </c>
      <c r="AA32" s="422"/>
      <c r="AB32" s="438" t="e">
        <f>IF(AND(' RIESGOS DE GESTION'!#REF!="Baja",' RIESGOS DE GESTION'!#REF!="Mayor"),CONCATENATE("R",' RIESGOS DE GESTION'!#REF!),"")</f>
        <v>#REF!</v>
      </c>
      <c r="AC32" s="439"/>
      <c r="AD32" s="439" t="e">
        <f>IF(AND(' RIESGOS DE GESTION'!#REF!="Baja",' RIESGOS DE GESTION'!#REF!="Mayor"),CONCATENATE("R",' RIESGOS DE GESTION'!#REF!),"")</f>
        <v>#REF!</v>
      </c>
      <c r="AE32" s="439"/>
      <c r="AF32" s="439" t="e">
        <f>IF(AND(' RIESGOS DE GESTION'!#REF!="Baja",' RIESGOS DE GESTION'!#REF!="Mayor"),CONCATENATE("R",' RIESGOS DE GESTION'!#REF!),"")</f>
        <v>#REF!</v>
      </c>
      <c r="AG32" s="440"/>
      <c r="AH32" s="429" t="e">
        <f>IF(AND(' RIESGOS DE GESTION'!#REF!="Baja",' RIESGOS DE GESTION'!#REF!="Catastrófico"),CONCATENATE("R",' RIESGOS DE GESTION'!#REF!),"")</f>
        <v>#REF!</v>
      </c>
      <c r="AI32" s="430"/>
      <c r="AJ32" s="430" t="e">
        <f>IF(AND(' RIESGOS DE GESTION'!#REF!="Baja",' RIESGOS DE GESTION'!#REF!="Catastrófico"),CONCATENATE("R",' RIESGOS DE GESTION'!#REF!),"")</f>
        <v>#REF!</v>
      </c>
      <c r="AK32" s="430"/>
      <c r="AL32" s="430" t="e">
        <f>IF(AND(' RIESGOS DE GESTION'!#REF!="Baja",' RIESGOS DE GESTION'!#REF!="Catastrófico"),CONCATENATE("R",' RIESGOS DE GESTION'!#REF!),"")</f>
        <v>#REF!</v>
      </c>
      <c r="AM32" s="431"/>
      <c r="AN32" s="57"/>
      <c r="AO32" s="490"/>
      <c r="AP32" s="491"/>
      <c r="AQ32" s="491"/>
      <c r="AR32" s="491"/>
      <c r="AS32" s="491"/>
      <c r="AT32" s="492"/>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row>
    <row r="33" spans="1:80" x14ac:dyDescent="0.25">
      <c r="A33" s="57"/>
      <c r="B33" s="458"/>
      <c r="C33" s="458"/>
      <c r="D33" s="459"/>
      <c r="E33" s="451"/>
      <c r="F33" s="452"/>
      <c r="G33" s="452"/>
      <c r="H33" s="452"/>
      <c r="I33" s="452"/>
      <c r="J33" s="411"/>
      <c r="K33" s="412"/>
      <c r="L33" s="412"/>
      <c r="M33" s="412"/>
      <c r="N33" s="412"/>
      <c r="O33" s="413"/>
      <c r="P33" s="421"/>
      <c r="Q33" s="421"/>
      <c r="R33" s="421"/>
      <c r="S33" s="421"/>
      <c r="T33" s="421"/>
      <c r="U33" s="422"/>
      <c r="V33" s="420"/>
      <c r="W33" s="421"/>
      <c r="X33" s="421"/>
      <c r="Y33" s="421"/>
      <c r="Z33" s="421"/>
      <c r="AA33" s="422"/>
      <c r="AB33" s="438"/>
      <c r="AC33" s="439"/>
      <c r="AD33" s="439"/>
      <c r="AE33" s="439"/>
      <c r="AF33" s="439"/>
      <c r="AG33" s="440"/>
      <c r="AH33" s="429"/>
      <c r="AI33" s="430"/>
      <c r="AJ33" s="430"/>
      <c r="AK33" s="430"/>
      <c r="AL33" s="430"/>
      <c r="AM33" s="431"/>
      <c r="AN33" s="57"/>
      <c r="AO33" s="490"/>
      <c r="AP33" s="491"/>
      <c r="AQ33" s="491"/>
      <c r="AR33" s="491"/>
      <c r="AS33" s="491"/>
      <c r="AT33" s="492"/>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row>
    <row r="34" spans="1:80" x14ac:dyDescent="0.25">
      <c r="A34" s="57"/>
      <c r="B34" s="458"/>
      <c r="C34" s="458"/>
      <c r="D34" s="459"/>
      <c r="E34" s="451"/>
      <c r="F34" s="452"/>
      <c r="G34" s="452"/>
      <c r="H34" s="452"/>
      <c r="I34" s="452"/>
      <c r="J34" s="411" t="e">
        <f>IF(AND(' RIESGOS DE GESTION'!#REF!="Baja",' RIESGOS DE GESTION'!#REF!="Leve"),CONCATENATE("R",' RIESGOS DE GESTION'!#REF!),"")</f>
        <v>#REF!</v>
      </c>
      <c r="K34" s="412"/>
      <c r="L34" s="412" t="e">
        <f>IF(AND(' RIESGOS DE GESTION'!#REF!="Baja",' RIESGOS DE GESTION'!#REF!="Leve"),CONCATENATE("R",' RIESGOS DE GESTION'!#REF!),"")</f>
        <v>#REF!</v>
      </c>
      <c r="M34" s="412"/>
      <c r="N34" s="412" t="e">
        <f>IF(AND(' RIESGOS DE GESTION'!#REF!="Baja",' RIESGOS DE GESTION'!#REF!="Leve"),CONCATENATE("R",' RIESGOS DE GESTION'!#REF!),"")</f>
        <v>#REF!</v>
      </c>
      <c r="O34" s="413"/>
      <c r="P34" s="421" t="e">
        <f>IF(AND(' RIESGOS DE GESTION'!#REF!="Baja",' RIESGOS DE GESTION'!#REF!="Menor"),CONCATENATE("R",' RIESGOS DE GESTION'!#REF!),"")</f>
        <v>#REF!</v>
      </c>
      <c r="Q34" s="421"/>
      <c r="R34" s="421" t="e">
        <f>IF(AND(' RIESGOS DE GESTION'!#REF!="Baja",' RIESGOS DE GESTION'!#REF!="Menor"),CONCATENATE("R",' RIESGOS DE GESTION'!#REF!),"")</f>
        <v>#REF!</v>
      </c>
      <c r="S34" s="421"/>
      <c r="T34" s="421" t="e">
        <f>IF(AND(' RIESGOS DE GESTION'!#REF!="Baja",' RIESGOS DE GESTION'!#REF!="Menor"),CONCATENATE("R",' RIESGOS DE GESTION'!#REF!),"")</f>
        <v>#REF!</v>
      </c>
      <c r="U34" s="422"/>
      <c r="V34" s="420" t="e">
        <f>IF(AND(' RIESGOS DE GESTION'!#REF!="Baja",' RIESGOS DE GESTION'!#REF!="Moderado"),CONCATENATE("R",' RIESGOS DE GESTION'!#REF!),"")</f>
        <v>#REF!</v>
      </c>
      <c r="W34" s="421"/>
      <c r="X34" s="421" t="e">
        <f>IF(AND(' RIESGOS DE GESTION'!#REF!="Baja",' RIESGOS DE GESTION'!#REF!="Moderado"),CONCATENATE("R",' RIESGOS DE GESTION'!#REF!),"")</f>
        <v>#REF!</v>
      </c>
      <c r="Y34" s="421"/>
      <c r="Z34" s="421" t="e">
        <f>IF(AND(' RIESGOS DE GESTION'!#REF!="Baja",' RIESGOS DE GESTION'!#REF!="Moderado"),CONCATENATE("R",' RIESGOS DE GESTION'!#REF!),"")</f>
        <v>#REF!</v>
      </c>
      <c r="AA34" s="422"/>
      <c r="AB34" s="438" t="e">
        <f>IF(AND(' RIESGOS DE GESTION'!#REF!="Baja",' RIESGOS DE GESTION'!#REF!="Mayor"),CONCATENATE("R",' RIESGOS DE GESTION'!#REF!),"")</f>
        <v>#REF!</v>
      </c>
      <c r="AC34" s="439"/>
      <c r="AD34" s="439" t="e">
        <f>IF(AND(' RIESGOS DE GESTION'!#REF!="Baja",' RIESGOS DE GESTION'!#REF!="Mayor"),CONCATENATE("R",' RIESGOS DE GESTION'!#REF!),"")</f>
        <v>#REF!</v>
      </c>
      <c r="AE34" s="439"/>
      <c r="AF34" s="439" t="e">
        <f>IF(AND(' RIESGOS DE GESTION'!#REF!="Baja",' RIESGOS DE GESTION'!#REF!="Mayor"),CONCATENATE("R",' RIESGOS DE GESTION'!#REF!),"")</f>
        <v>#REF!</v>
      </c>
      <c r="AG34" s="440"/>
      <c r="AH34" s="429" t="e">
        <f>IF(AND(' RIESGOS DE GESTION'!#REF!="Baja",' RIESGOS DE GESTION'!#REF!="Catastrófico"),CONCATENATE("R",' RIESGOS DE GESTION'!#REF!),"")</f>
        <v>#REF!</v>
      </c>
      <c r="AI34" s="430"/>
      <c r="AJ34" s="430" t="e">
        <f>IF(AND(' RIESGOS DE GESTION'!#REF!="Baja",' RIESGOS DE GESTION'!#REF!="Catastrófico"),CONCATENATE("R",' RIESGOS DE GESTION'!#REF!),"")</f>
        <v>#REF!</v>
      </c>
      <c r="AK34" s="430"/>
      <c r="AL34" s="430" t="e">
        <f>IF(AND(' RIESGOS DE GESTION'!#REF!="Baja",' RIESGOS DE GESTION'!#REF!="Catastrófico"),CONCATENATE("R",' RIESGOS DE GESTION'!#REF!),"")</f>
        <v>#REF!</v>
      </c>
      <c r="AM34" s="431"/>
      <c r="AN34" s="57"/>
      <c r="AO34" s="490"/>
      <c r="AP34" s="491"/>
      <c r="AQ34" s="491"/>
      <c r="AR34" s="491"/>
      <c r="AS34" s="491"/>
      <c r="AT34" s="492"/>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row>
    <row r="35" spans="1:80" x14ac:dyDescent="0.25">
      <c r="A35" s="57"/>
      <c r="B35" s="458"/>
      <c r="C35" s="458"/>
      <c r="D35" s="459"/>
      <c r="E35" s="451"/>
      <c r="F35" s="452"/>
      <c r="G35" s="452"/>
      <c r="H35" s="452"/>
      <c r="I35" s="452"/>
      <c r="J35" s="411"/>
      <c r="K35" s="412"/>
      <c r="L35" s="412"/>
      <c r="M35" s="412"/>
      <c r="N35" s="412"/>
      <c r="O35" s="413"/>
      <c r="P35" s="421"/>
      <c r="Q35" s="421"/>
      <c r="R35" s="421"/>
      <c r="S35" s="421"/>
      <c r="T35" s="421"/>
      <c r="U35" s="422"/>
      <c r="V35" s="420"/>
      <c r="W35" s="421"/>
      <c r="X35" s="421"/>
      <c r="Y35" s="421"/>
      <c r="Z35" s="421"/>
      <c r="AA35" s="422"/>
      <c r="AB35" s="438"/>
      <c r="AC35" s="439"/>
      <c r="AD35" s="439"/>
      <c r="AE35" s="439"/>
      <c r="AF35" s="439"/>
      <c r="AG35" s="440"/>
      <c r="AH35" s="429"/>
      <c r="AI35" s="430"/>
      <c r="AJ35" s="430"/>
      <c r="AK35" s="430"/>
      <c r="AL35" s="430"/>
      <c r="AM35" s="431"/>
      <c r="AN35" s="57"/>
      <c r="AO35" s="490"/>
      <c r="AP35" s="491"/>
      <c r="AQ35" s="491"/>
      <c r="AR35" s="491"/>
      <c r="AS35" s="491"/>
      <c r="AT35" s="492"/>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row>
    <row r="36" spans="1:80" x14ac:dyDescent="0.25">
      <c r="A36" s="57"/>
      <c r="B36" s="458"/>
      <c r="C36" s="458"/>
      <c r="D36" s="459"/>
      <c r="E36" s="451"/>
      <c r="F36" s="452"/>
      <c r="G36" s="452"/>
      <c r="H36" s="452"/>
      <c r="I36" s="452"/>
      <c r="J36" s="411" t="e">
        <f>IF(AND(' RIESGOS DE GESTION'!#REF!="Baja",' RIESGOS DE GESTION'!#REF!="Leve"),CONCATENATE("R",' RIESGOS DE GESTION'!#REF!),"")</f>
        <v>#REF!</v>
      </c>
      <c r="K36" s="412"/>
      <c r="L36" s="412" t="e">
        <f>IF(AND(' RIESGOS DE GESTION'!#REF!="Baja",' RIESGOS DE GESTION'!#REF!="Leve"),CONCATENATE("R",' RIESGOS DE GESTION'!#REF!),"")</f>
        <v>#REF!</v>
      </c>
      <c r="M36" s="412"/>
      <c r="N36" s="412" t="e">
        <f>IF(AND(' RIESGOS DE GESTION'!#REF!="Baja",' RIESGOS DE GESTION'!#REF!="Leve"),CONCATENATE("R",' RIESGOS DE GESTION'!#REF!),"")</f>
        <v>#REF!</v>
      </c>
      <c r="O36" s="413"/>
      <c r="P36" s="421" t="e">
        <f>IF(AND(' RIESGOS DE GESTION'!#REF!="Baja",' RIESGOS DE GESTION'!#REF!="Menor"),CONCATENATE("R",' RIESGOS DE GESTION'!#REF!),"")</f>
        <v>#REF!</v>
      </c>
      <c r="Q36" s="421"/>
      <c r="R36" s="421" t="e">
        <f>IF(AND(' RIESGOS DE GESTION'!#REF!="Baja",' RIESGOS DE GESTION'!#REF!="Menor"),CONCATENATE("R",' RIESGOS DE GESTION'!#REF!),"")</f>
        <v>#REF!</v>
      </c>
      <c r="S36" s="421"/>
      <c r="T36" s="421" t="e">
        <f>IF(AND(' RIESGOS DE GESTION'!#REF!="Baja",' RIESGOS DE GESTION'!#REF!="Menor"),CONCATENATE("R",' RIESGOS DE GESTION'!#REF!),"")</f>
        <v>#REF!</v>
      </c>
      <c r="U36" s="422"/>
      <c r="V36" s="420" t="e">
        <f>IF(AND(' RIESGOS DE GESTION'!#REF!="Baja",' RIESGOS DE GESTION'!#REF!="Moderado"),CONCATENATE("R",' RIESGOS DE GESTION'!#REF!),"")</f>
        <v>#REF!</v>
      </c>
      <c r="W36" s="421"/>
      <c r="X36" s="421" t="e">
        <f>IF(AND(' RIESGOS DE GESTION'!#REF!="Baja",' RIESGOS DE GESTION'!#REF!="Moderado"),CONCATENATE("R",' RIESGOS DE GESTION'!#REF!),"")</f>
        <v>#REF!</v>
      </c>
      <c r="Y36" s="421"/>
      <c r="Z36" s="421" t="e">
        <f>IF(AND(' RIESGOS DE GESTION'!#REF!="Baja",' RIESGOS DE GESTION'!#REF!="Moderado"),CONCATENATE("R",' RIESGOS DE GESTION'!#REF!),"")</f>
        <v>#REF!</v>
      </c>
      <c r="AA36" s="422"/>
      <c r="AB36" s="438" t="e">
        <f>IF(AND(' RIESGOS DE GESTION'!#REF!="Baja",' RIESGOS DE GESTION'!#REF!="Mayor"),CONCATENATE("R",' RIESGOS DE GESTION'!#REF!),"")</f>
        <v>#REF!</v>
      </c>
      <c r="AC36" s="439"/>
      <c r="AD36" s="439" t="e">
        <f>IF(AND(' RIESGOS DE GESTION'!#REF!="Baja",' RIESGOS DE GESTION'!#REF!="Mayor"),CONCATENATE("R",' RIESGOS DE GESTION'!#REF!),"")</f>
        <v>#REF!</v>
      </c>
      <c r="AE36" s="439"/>
      <c r="AF36" s="439" t="e">
        <f>IF(AND(' RIESGOS DE GESTION'!#REF!="Baja",' RIESGOS DE GESTION'!#REF!="Mayor"),CONCATENATE("R",' RIESGOS DE GESTION'!#REF!),"")</f>
        <v>#REF!</v>
      </c>
      <c r="AG36" s="440"/>
      <c r="AH36" s="429" t="e">
        <f>IF(AND(' RIESGOS DE GESTION'!#REF!="Baja",' RIESGOS DE GESTION'!#REF!="Catastrófico"),CONCATENATE("R",' RIESGOS DE GESTION'!#REF!),"")</f>
        <v>#REF!</v>
      </c>
      <c r="AI36" s="430"/>
      <c r="AJ36" s="430" t="e">
        <f>IF(AND(' RIESGOS DE GESTION'!#REF!="Baja",' RIESGOS DE GESTION'!#REF!="Catastrófico"),CONCATENATE("R",' RIESGOS DE GESTION'!#REF!),"")</f>
        <v>#REF!</v>
      </c>
      <c r="AK36" s="430"/>
      <c r="AL36" s="430" t="e">
        <f>IF(AND(' RIESGOS DE GESTION'!#REF!="Baja",' RIESGOS DE GESTION'!#REF!="Catastrófico"),CONCATENATE("R",' RIESGOS DE GESTION'!#REF!),"")</f>
        <v>#REF!</v>
      </c>
      <c r="AM36" s="431"/>
      <c r="AN36" s="57"/>
      <c r="AO36" s="490"/>
      <c r="AP36" s="491"/>
      <c r="AQ36" s="491"/>
      <c r="AR36" s="491"/>
      <c r="AS36" s="491"/>
      <c r="AT36" s="492"/>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row>
    <row r="37" spans="1:80" ht="15.75" thickBot="1" x14ac:dyDescent="0.3">
      <c r="A37" s="57"/>
      <c r="B37" s="458"/>
      <c r="C37" s="458"/>
      <c r="D37" s="459"/>
      <c r="E37" s="454"/>
      <c r="F37" s="455"/>
      <c r="G37" s="455"/>
      <c r="H37" s="455"/>
      <c r="I37" s="455"/>
      <c r="J37" s="414"/>
      <c r="K37" s="415"/>
      <c r="L37" s="415"/>
      <c r="M37" s="415"/>
      <c r="N37" s="415"/>
      <c r="O37" s="416"/>
      <c r="P37" s="424"/>
      <c r="Q37" s="424"/>
      <c r="R37" s="424"/>
      <c r="S37" s="424"/>
      <c r="T37" s="424"/>
      <c r="U37" s="425"/>
      <c r="V37" s="423"/>
      <c r="W37" s="424"/>
      <c r="X37" s="424"/>
      <c r="Y37" s="424"/>
      <c r="Z37" s="424"/>
      <c r="AA37" s="425"/>
      <c r="AB37" s="441"/>
      <c r="AC37" s="442"/>
      <c r="AD37" s="442"/>
      <c r="AE37" s="442"/>
      <c r="AF37" s="442"/>
      <c r="AG37" s="443"/>
      <c r="AH37" s="432"/>
      <c r="AI37" s="433"/>
      <c r="AJ37" s="433"/>
      <c r="AK37" s="433"/>
      <c r="AL37" s="433"/>
      <c r="AM37" s="434"/>
      <c r="AN37" s="57"/>
      <c r="AO37" s="493"/>
      <c r="AP37" s="494"/>
      <c r="AQ37" s="494"/>
      <c r="AR37" s="494"/>
      <c r="AS37" s="494"/>
      <c r="AT37" s="495"/>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row>
    <row r="38" spans="1:80" x14ac:dyDescent="0.25">
      <c r="A38" s="57"/>
      <c r="B38" s="458"/>
      <c r="C38" s="458"/>
      <c r="D38" s="459"/>
      <c r="E38" s="448" t="s">
        <v>195</v>
      </c>
      <c r="F38" s="449"/>
      <c r="G38" s="449"/>
      <c r="H38" s="449"/>
      <c r="I38" s="450"/>
      <c r="J38" s="417" t="e">
        <f>IF(AND(' RIESGOS DE GESTION'!#REF!="Muy Baja",' RIESGOS DE GESTION'!#REF!="Leve"),CONCATENATE("R",' RIESGOS DE GESTION'!#REF!),"")</f>
        <v>#REF!</v>
      </c>
      <c r="K38" s="418"/>
      <c r="L38" s="418" t="e">
        <f>IF(AND(' RIESGOS DE GESTION'!#REF!="Muy Baja",' RIESGOS DE GESTION'!#REF!="Leve"),CONCATENATE("R",' RIESGOS DE GESTION'!#REF!),"")</f>
        <v>#REF!</v>
      </c>
      <c r="M38" s="418"/>
      <c r="N38" s="418" t="e">
        <f>IF(AND(' RIESGOS DE GESTION'!#REF!="Muy Baja",' RIESGOS DE GESTION'!#REF!="Leve"),CONCATENATE("R",' RIESGOS DE GESTION'!#REF!),"")</f>
        <v>#REF!</v>
      </c>
      <c r="O38" s="419"/>
      <c r="P38" s="417" t="e">
        <f>IF(AND(' RIESGOS DE GESTION'!#REF!="Muy Baja",' RIESGOS DE GESTION'!#REF!="Menor"),CONCATENATE("R",' RIESGOS DE GESTION'!#REF!),"")</f>
        <v>#REF!</v>
      </c>
      <c r="Q38" s="418"/>
      <c r="R38" s="418" t="e">
        <f>IF(AND(' RIESGOS DE GESTION'!#REF!="Muy Baja",' RIESGOS DE GESTION'!#REF!="Menor"),CONCATENATE("R",' RIESGOS DE GESTION'!#REF!),"")</f>
        <v>#REF!</v>
      </c>
      <c r="S38" s="418"/>
      <c r="T38" s="418" t="e">
        <f>IF(AND(' RIESGOS DE GESTION'!#REF!="Muy Baja",' RIESGOS DE GESTION'!#REF!="Menor"),CONCATENATE("R",' RIESGOS DE GESTION'!#REF!),"")</f>
        <v>#REF!</v>
      </c>
      <c r="U38" s="419"/>
      <c r="V38" s="426" t="e">
        <f>IF(AND(' RIESGOS DE GESTION'!#REF!="Muy Baja",' RIESGOS DE GESTION'!#REF!="Moderado"),CONCATENATE("R",' RIESGOS DE GESTION'!#REF!),"")</f>
        <v>#REF!</v>
      </c>
      <c r="W38" s="427"/>
      <c r="X38" s="427" t="e">
        <f>IF(AND(' RIESGOS DE GESTION'!#REF!="Muy Baja",' RIESGOS DE GESTION'!#REF!="Moderado"),CONCATENATE("R",' RIESGOS DE GESTION'!#REF!),"")</f>
        <v>#REF!</v>
      </c>
      <c r="Y38" s="427"/>
      <c r="Z38" s="427" t="e">
        <f>IF(AND(' RIESGOS DE GESTION'!#REF!="Muy Baja",' RIESGOS DE GESTION'!#REF!="Moderado"),CONCATENATE("R",' RIESGOS DE GESTION'!#REF!),"")</f>
        <v>#REF!</v>
      </c>
      <c r="AA38" s="428"/>
      <c r="AB38" s="444" t="e">
        <f>IF(AND(' RIESGOS DE GESTION'!#REF!="Muy Baja",' RIESGOS DE GESTION'!#REF!="Mayor"),CONCATENATE("R",' RIESGOS DE GESTION'!#REF!),"")</f>
        <v>#REF!</v>
      </c>
      <c r="AC38" s="445"/>
      <c r="AD38" s="445" t="e">
        <f>IF(AND(' RIESGOS DE GESTION'!#REF!="Muy Baja",' RIESGOS DE GESTION'!#REF!="Mayor"),CONCATENATE("R",' RIESGOS DE GESTION'!#REF!),"")</f>
        <v>#REF!</v>
      </c>
      <c r="AE38" s="445"/>
      <c r="AF38" s="445" t="e">
        <f>IF(AND(' RIESGOS DE GESTION'!#REF!="Muy Baja",' RIESGOS DE GESTION'!#REF!="Mayor"),CONCATENATE("R",' RIESGOS DE GESTION'!#REF!),"")</f>
        <v>#REF!</v>
      </c>
      <c r="AG38" s="446"/>
      <c r="AH38" s="435" t="e">
        <f>IF(AND(' RIESGOS DE GESTION'!#REF!="Muy Baja",' RIESGOS DE GESTION'!#REF!="Catastrófico"),CONCATENATE("R",' RIESGOS DE GESTION'!#REF!),"")</f>
        <v>#REF!</v>
      </c>
      <c r="AI38" s="436"/>
      <c r="AJ38" s="436" t="e">
        <f>IF(AND(' RIESGOS DE GESTION'!#REF!="Muy Baja",' RIESGOS DE GESTION'!#REF!="Catastrófico"),CONCATENATE("R",' RIESGOS DE GESTION'!#REF!),"")</f>
        <v>#REF!</v>
      </c>
      <c r="AK38" s="436"/>
      <c r="AL38" s="436" t="e">
        <f>IF(AND(' RIESGOS DE GESTION'!#REF!="Muy Baja",' RIESGOS DE GESTION'!#REF!="Catastrófico"),CONCATENATE("R",' RIESGOS DE GESTION'!#REF!),"")</f>
        <v>#REF!</v>
      </c>
      <c r="AM38" s="43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row>
    <row r="39" spans="1:80" x14ac:dyDescent="0.25">
      <c r="A39" s="57"/>
      <c r="B39" s="458"/>
      <c r="C39" s="458"/>
      <c r="D39" s="459"/>
      <c r="E39" s="451"/>
      <c r="F39" s="452"/>
      <c r="G39" s="452"/>
      <c r="H39" s="452"/>
      <c r="I39" s="453"/>
      <c r="J39" s="411"/>
      <c r="K39" s="412"/>
      <c r="L39" s="412"/>
      <c r="M39" s="412"/>
      <c r="N39" s="412"/>
      <c r="O39" s="413"/>
      <c r="P39" s="411"/>
      <c r="Q39" s="412"/>
      <c r="R39" s="412"/>
      <c r="S39" s="412"/>
      <c r="T39" s="412"/>
      <c r="U39" s="413"/>
      <c r="V39" s="420"/>
      <c r="W39" s="421"/>
      <c r="X39" s="421"/>
      <c r="Y39" s="421"/>
      <c r="Z39" s="421"/>
      <c r="AA39" s="422"/>
      <c r="AB39" s="438"/>
      <c r="AC39" s="439"/>
      <c r="AD39" s="439"/>
      <c r="AE39" s="439"/>
      <c r="AF39" s="439"/>
      <c r="AG39" s="440"/>
      <c r="AH39" s="429"/>
      <c r="AI39" s="430"/>
      <c r="AJ39" s="430"/>
      <c r="AK39" s="430"/>
      <c r="AL39" s="430"/>
      <c r="AM39" s="431"/>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row>
    <row r="40" spans="1:80" x14ac:dyDescent="0.25">
      <c r="A40" s="57"/>
      <c r="B40" s="458"/>
      <c r="C40" s="458"/>
      <c r="D40" s="459"/>
      <c r="E40" s="451"/>
      <c r="F40" s="452"/>
      <c r="G40" s="452"/>
      <c r="H40" s="452"/>
      <c r="I40" s="453"/>
      <c r="J40" s="411" t="e">
        <f>IF(AND(' RIESGOS DE GESTION'!#REF!="Muy Baja",' RIESGOS DE GESTION'!#REF!="Leve"),CONCATENATE("R",' RIESGOS DE GESTION'!#REF!),"")</f>
        <v>#REF!</v>
      </c>
      <c r="K40" s="412"/>
      <c r="L40" s="412" t="e">
        <f>IF(AND(' RIESGOS DE GESTION'!#REF!="Muy Baja",' RIESGOS DE GESTION'!#REF!="Leve"),CONCATENATE("R",' RIESGOS DE GESTION'!#REF!),"")</f>
        <v>#REF!</v>
      </c>
      <c r="M40" s="412"/>
      <c r="N40" s="412" t="e">
        <f>IF(AND(' RIESGOS DE GESTION'!#REF!="Muy Baja",' RIESGOS DE GESTION'!#REF!="Leve"),CONCATENATE("R",' RIESGOS DE GESTION'!#REF!),"")</f>
        <v>#REF!</v>
      </c>
      <c r="O40" s="413"/>
      <c r="P40" s="411" t="e">
        <f>IF(AND(' RIESGOS DE GESTION'!#REF!="Muy Baja",' RIESGOS DE GESTION'!#REF!="Menor"),CONCATENATE("R",' RIESGOS DE GESTION'!#REF!),"")</f>
        <v>#REF!</v>
      </c>
      <c r="Q40" s="412"/>
      <c r="R40" s="412" t="e">
        <f>IF(AND(' RIESGOS DE GESTION'!#REF!="Muy Baja",' RIESGOS DE GESTION'!#REF!="Menor"),CONCATENATE("R",' RIESGOS DE GESTION'!#REF!),"")</f>
        <v>#REF!</v>
      </c>
      <c r="S40" s="412"/>
      <c r="T40" s="412" t="e">
        <f>IF(AND(' RIESGOS DE GESTION'!#REF!="Muy Baja",' RIESGOS DE GESTION'!#REF!="Menor"),CONCATENATE("R",' RIESGOS DE GESTION'!#REF!),"")</f>
        <v>#REF!</v>
      </c>
      <c r="U40" s="413"/>
      <c r="V40" s="420" t="e">
        <f>IF(AND(' RIESGOS DE GESTION'!#REF!="Muy Baja",' RIESGOS DE GESTION'!#REF!="Moderado"),CONCATENATE("R",' RIESGOS DE GESTION'!#REF!),"")</f>
        <v>#REF!</v>
      </c>
      <c r="W40" s="421"/>
      <c r="X40" s="421" t="e">
        <f>IF(AND(' RIESGOS DE GESTION'!#REF!="Muy Baja",' RIESGOS DE GESTION'!#REF!="Moderado"),CONCATENATE("R",' RIESGOS DE GESTION'!#REF!),"")</f>
        <v>#REF!</v>
      </c>
      <c r="Y40" s="421"/>
      <c r="Z40" s="421" t="e">
        <f>IF(AND(' RIESGOS DE GESTION'!#REF!="Muy Baja",' RIESGOS DE GESTION'!#REF!="Moderado"),CONCATENATE("R",' RIESGOS DE GESTION'!#REF!),"")</f>
        <v>#REF!</v>
      </c>
      <c r="AA40" s="422"/>
      <c r="AB40" s="438" t="e">
        <f>IF(AND(' RIESGOS DE GESTION'!#REF!="Muy Baja",' RIESGOS DE GESTION'!#REF!="Mayor"),CONCATENATE("R",' RIESGOS DE GESTION'!#REF!),"")</f>
        <v>#REF!</v>
      </c>
      <c r="AC40" s="439"/>
      <c r="AD40" s="439" t="e">
        <f>IF(AND(' RIESGOS DE GESTION'!#REF!="Muy Baja",' RIESGOS DE GESTION'!#REF!="Mayor"),CONCATENATE("R",' RIESGOS DE GESTION'!#REF!),"")</f>
        <v>#REF!</v>
      </c>
      <c r="AE40" s="439"/>
      <c r="AF40" s="439" t="e">
        <f>IF(AND(' RIESGOS DE GESTION'!#REF!="Muy Baja",' RIESGOS DE GESTION'!#REF!="Mayor"),CONCATENATE("R",' RIESGOS DE GESTION'!#REF!),"")</f>
        <v>#REF!</v>
      </c>
      <c r="AG40" s="440"/>
      <c r="AH40" s="429" t="e">
        <f>IF(AND(' RIESGOS DE GESTION'!#REF!="Muy Baja",' RIESGOS DE GESTION'!#REF!="Catastrófico"),CONCATENATE("R",' RIESGOS DE GESTION'!#REF!),"")</f>
        <v>#REF!</v>
      </c>
      <c r="AI40" s="430"/>
      <c r="AJ40" s="430" t="e">
        <f>IF(AND(' RIESGOS DE GESTION'!#REF!="Muy Baja",' RIESGOS DE GESTION'!#REF!="Catastrófico"),CONCATENATE("R",' RIESGOS DE GESTION'!#REF!),"")</f>
        <v>#REF!</v>
      </c>
      <c r="AK40" s="430"/>
      <c r="AL40" s="430" t="e">
        <f>IF(AND(' RIESGOS DE GESTION'!#REF!="Muy Baja",' RIESGOS DE GESTION'!#REF!="Catastrófico"),CONCATENATE("R",' RIESGOS DE GESTION'!#REF!),"")</f>
        <v>#REF!</v>
      </c>
      <c r="AM40" s="431"/>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row>
    <row r="41" spans="1:80" x14ac:dyDescent="0.25">
      <c r="A41" s="57"/>
      <c r="B41" s="458"/>
      <c r="C41" s="458"/>
      <c r="D41" s="459"/>
      <c r="E41" s="451"/>
      <c r="F41" s="452"/>
      <c r="G41" s="452"/>
      <c r="H41" s="452"/>
      <c r="I41" s="453"/>
      <c r="J41" s="411"/>
      <c r="K41" s="412"/>
      <c r="L41" s="412"/>
      <c r="M41" s="412"/>
      <c r="N41" s="412"/>
      <c r="O41" s="413"/>
      <c r="P41" s="411"/>
      <c r="Q41" s="412"/>
      <c r="R41" s="412"/>
      <c r="S41" s="412"/>
      <c r="T41" s="412"/>
      <c r="U41" s="413"/>
      <c r="V41" s="420"/>
      <c r="W41" s="421"/>
      <c r="X41" s="421"/>
      <c r="Y41" s="421"/>
      <c r="Z41" s="421"/>
      <c r="AA41" s="422"/>
      <c r="AB41" s="438"/>
      <c r="AC41" s="439"/>
      <c r="AD41" s="439"/>
      <c r="AE41" s="439"/>
      <c r="AF41" s="439"/>
      <c r="AG41" s="440"/>
      <c r="AH41" s="429"/>
      <c r="AI41" s="430"/>
      <c r="AJ41" s="430"/>
      <c r="AK41" s="430"/>
      <c r="AL41" s="430"/>
      <c r="AM41" s="431"/>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row>
    <row r="42" spans="1:80" x14ac:dyDescent="0.25">
      <c r="A42" s="57"/>
      <c r="B42" s="458"/>
      <c r="C42" s="458"/>
      <c r="D42" s="459"/>
      <c r="E42" s="451"/>
      <c r="F42" s="452"/>
      <c r="G42" s="452"/>
      <c r="H42" s="452"/>
      <c r="I42" s="453"/>
      <c r="J42" s="411" t="e">
        <f>IF(AND(' RIESGOS DE GESTION'!#REF!="Muy Baja",' RIESGOS DE GESTION'!#REF!="Leve"),CONCATENATE("R",' RIESGOS DE GESTION'!#REF!),"")</f>
        <v>#REF!</v>
      </c>
      <c r="K42" s="412"/>
      <c r="L42" s="412" t="e">
        <f>IF(AND(' RIESGOS DE GESTION'!#REF!="Muy Baja",' RIESGOS DE GESTION'!#REF!="Leve"),CONCATENATE("R",' RIESGOS DE GESTION'!#REF!),"")</f>
        <v>#REF!</v>
      </c>
      <c r="M42" s="412"/>
      <c r="N42" s="412" t="e">
        <f>IF(AND(' RIESGOS DE GESTION'!#REF!="Muy Baja",' RIESGOS DE GESTION'!#REF!="Leve"),CONCATENATE("R",' RIESGOS DE GESTION'!#REF!),"")</f>
        <v>#REF!</v>
      </c>
      <c r="O42" s="413"/>
      <c r="P42" s="411" t="e">
        <f>IF(AND(' RIESGOS DE GESTION'!#REF!="Muy Baja",' RIESGOS DE GESTION'!#REF!="Menor"),CONCATENATE("R",' RIESGOS DE GESTION'!#REF!),"")</f>
        <v>#REF!</v>
      </c>
      <c r="Q42" s="412"/>
      <c r="R42" s="412" t="e">
        <f>IF(AND(' RIESGOS DE GESTION'!#REF!="Muy Baja",' RIESGOS DE GESTION'!#REF!="Menor"),CONCATENATE("R",' RIESGOS DE GESTION'!#REF!),"")</f>
        <v>#REF!</v>
      </c>
      <c r="S42" s="412"/>
      <c r="T42" s="412" t="e">
        <f>IF(AND(' RIESGOS DE GESTION'!#REF!="Muy Baja",' RIESGOS DE GESTION'!#REF!="Menor"),CONCATENATE("R",' RIESGOS DE GESTION'!#REF!),"")</f>
        <v>#REF!</v>
      </c>
      <c r="U42" s="413"/>
      <c r="V42" s="420" t="e">
        <f>IF(AND(' RIESGOS DE GESTION'!#REF!="Muy Baja",' RIESGOS DE GESTION'!#REF!="Moderado"),CONCATENATE("R",' RIESGOS DE GESTION'!#REF!),"")</f>
        <v>#REF!</v>
      </c>
      <c r="W42" s="421"/>
      <c r="X42" s="421" t="e">
        <f>IF(AND(' RIESGOS DE GESTION'!#REF!="Muy Baja",' RIESGOS DE GESTION'!#REF!="Moderado"),CONCATENATE("R",' RIESGOS DE GESTION'!#REF!),"")</f>
        <v>#REF!</v>
      </c>
      <c r="Y42" s="421"/>
      <c r="Z42" s="421" t="e">
        <f>IF(AND(' RIESGOS DE GESTION'!#REF!="Muy Baja",' RIESGOS DE GESTION'!#REF!="Moderado"),CONCATENATE("R",' RIESGOS DE GESTION'!#REF!),"")</f>
        <v>#REF!</v>
      </c>
      <c r="AA42" s="422"/>
      <c r="AB42" s="438" t="e">
        <f>IF(AND(' RIESGOS DE GESTION'!#REF!="Muy Baja",' RIESGOS DE GESTION'!#REF!="Mayor"),CONCATENATE("R",' RIESGOS DE GESTION'!#REF!),"")</f>
        <v>#REF!</v>
      </c>
      <c r="AC42" s="439"/>
      <c r="AD42" s="439" t="e">
        <f>IF(AND(' RIESGOS DE GESTION'!#REF!="Muy Baja",' RIESGOS DE GESTION'!#REF!="Mayor"),CONCATENATE("R",' RIESGOS DE GESTION'!#REF!),"")</f>
        <v>#REF!</v>
      </c>
      <c r="AE42" s="439"/>
      <c r="AF42" s="439" t="e">
        <f>IF(AND(' RIESGOS DE GESTION'!#REF!="Muy Baja",' RIESGOS DE GESTION'!#REF!="Mayor"),CONCATENATE("R",' RIESGOS DE GESTION'!#REF!),"")</f>
        <v>#REF!</v>
      </c>
      <c r="AG42" s="440"/>
      <c r="AH42" s="429" t="e">
        <f>IF(AND(' RIESGOS DE GESTION'!#REF!="Muy Baja",' RIESGOS DE GESTION'!#REF!="Catastrófico"),CONCATENATE("R",' RIESGOS DE GESTION'!#REF!),"")</f>
        <v>#REF!</v>
      </c>
      <c r="AI42" s="430"/>
      <c r="AJ42" s="430" t="e">
        <f>IF(AND(' RIESGOS DE GESTION'!#REF!="Muy Baja",' RIESGOS DE GESTION'!#REF!="Catastrófico"),CONCATENATE("R",' RIESGOS DE GESTION'!#REF!),"")</f>
        <v>#REF!</v>
      </c>
      <c r="AK42" s="430"/>
      <c r="AL42" s="430" t="e">
        <f>IF(AND(' RIESGOS DE GESTION'!#REF!="Muy Baja",' RIESGOS DE GESTION'!#REF!="Catastrófico"),CONCATENATE("R",' RIESGOS DE GESTION'!#REF!),"")</f>
        <v>#REF!</v>
      </c>
      <c r="AM42" s="431"/>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row>
    <row r="43" spans="1:80" x14ac:dyDescent="0.25">
      <c r="A43" s="57"/>
      <c r="B43" s="458"/>
      <c r="C43" s="458"/>
      <c r="D43" s="459"/>
      <c r="E43" s="451"/>
      <c r="F43" s="452"/>
      <c r="G43" s="452"/>
      <c r="H43" s="452"/>
      <c r="I43" s="453"/>
      <c r="J43" s="411"/>
      <c r="K43" s="412"/>
      <c r="L43" s="412"/>
      <c r="M43" s="412"/>
      <c r="N43" s="412"/>
      <c r="O43" s="413"/>
      <c r="P43" s="411"/>
      <c r="Q43" s="412"/>
      <c r="R43" s="412"/>
      <c r="S43" s="412"/>
      <c r="T43" s="412"/>
      <c r="U43" s="413"/>
      <c r="V43" s="420"/>
      <c r="W43" s="421"/>
      <c r="X43" s="421"/>
      <c r="Y43" s="421"/>
      <c r="Z43" s="421"/>
      <c r="AA43" s="422"/>
      <c r="AB43" s="438"/>
      <c r="AC43" s="439"/>
      <c r="AD43" s="439"/>
      <c r="AE43" s="439"/>
      <c r="AF43" s="439"/>
      <c r="AG43" s="440"/>
      <c r="AH43" s="429"/>
      <c r="AI43" s="430"/>
      <c r="AJ43" s="430"/>
      <c r="AK43" s="430"/>
      <c r="AL43" s="430"/>
      <c r="AM43" s="431"/>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row>
    <row r="44" spans="1:80" x14ac:dyDescent="0.25">
      <c r="A44" s="57"/>
      <c r="B44" s="458"/>
      <c r="C44" s="458"/>
      <c r="D44" s="459"/>
      <c r="E44" s="451"/>
      <c r="F44" s="452"/>
      <c r="G44" s="452"/>
      <c r="H44" s="452"/>
      <c r="I44" s="453"/>
      <c r="J44" s="411" t="e">
        <f>IF(AND(' RIESGOS DE GESTION'!#REF!="Muy Baja",' RIESGOS DE GESTION'!#REF!="Leve"),CONCATENATE("R",' RIESGOS DE GESTION'!#REF!),"")</f>
        <v>#REF!</v>
      </c>
      <c r="K44" s="412"/>
      <c r="L44" s="412" t="e">
        <f>IF(AND(' RIESGOS DE GESTION'!#REF!="Muy Baja",' RIESGOS DE GESTION'!#REF!="Leve"),CONCATENATE("R",' RIESGOS DE GESTION'!#REF!),"")</f>
        <v>#REF!</v>
      </c>
      <c r="M44" s="412"/>
      <c r="N44" s="412" t="e">
        <f>IF(AND(' RIESGOS DE GESTION'!#REF!="Muy Baja",' RIESGOS DE GESTION'!#REF!="Leve"),CONCATENATE("R",' RIESGOS DE GESTION'!#REF!),"")</f>
        <v>#REF!</v>
      </c>
      <c r="O44" s="413"/>
      <c r="P44" s="411" t="e">
        <f>IF(AND(' RIESGOS DE GESTION'!#REF!="Muy Baja",' RIESGOS DE GESTION'!#REF!="Menor"),CONCATENATE("R",' RIESGOS DE GESTION'!#REF!),"")</f>
        <v>#REF!</v>
      </c>
      <c r="Q44" s="412"/>
      <c r="R44" s="412" t="e">
        <f>IF(AND(' RIESGOS DE GESTION'!#REF!="Muy Baja",' RIESGOS DE GESTION'!#REF!="Menor"),CONCATENATE("R",' RIESGOS DE GESTION'!#REF!),"")</f>
        <v>#REF!</v>
      </c>
      <c r="S44" s="412"/>
      <c r="T44" s="412" t="e">
        <f>IF(AND(' RIESGOS DE GESTION'!#REF!="Muy Baja",' RIESGOS DE GESTION'!#REF!="Menor"),CONCATENATE("R",' RIESGOS DE GESTION'!#REF!),"")</f>
        <v>#REF!</v>
      </c>
      <c r="U44" s="413"/>
      <c r="V44" s="420" t="e">
        <f>IF(AND(' RIESGOS DE GESTION'!#REF!="Muy Baja",' RIESGOS DE GESTION'!#REF!="Moderado"),CONCATENATE("R",' RIESGOS DE GESTION'!#REF!),"")</f>
        <v>#REF!</v>
      </c>
      <c r="W44" s="421"/>
      <c r="X44" s="421" t="e">
        <f>IF(AND(' RIESGOS DE GESTION'!#REF!="Muy Baja",' RIESGOS DE GESTION'!#REF!="Moderado"),CONCATENATE("R",' RIESGOS DE GESTION'!#REF!),"")</f>
        <v>#REF!</v>
      </c>
      <c r="Y44" s="421"/>
      <c r="Z44" s="421" t="e">
        <f>IF(AND(' RIESGOS DE GESTION'!#REF!="Muy Baja",' RIESGOS DE GESTION'!#REF!="Moderado"),CONCATENATE("R",' RIESGOS DE GESTION'!#REF!),"")</f>
        <v>#REF!</v>
      </c>
      <c r="AA44" s="422"/>
      <c r="AB44" s="438" t="e">
        <f>IF(AND(' RIESGOS DE GESTION'!#REF!="Muy Baja",' RIESGOS DE GESTION'!#REF!="Mayor"),CONCATENATE("R",' RIESGOS DE GESTION'!#REF!),"")</f>
        <v>#REF!</v>
      </c>
      <c r="AC44" s="439"/>
      <c r="AD44" s="439" t="e">
        <f>IF(AND(' RIESGOS DE GESTION'!#REF!="Muy Baja",' RIESGOS DE GESTION'!#REF!="Mayor"),CONCATENATE("R",' RIESGOS DE GESTION'!#REF!),"")</f>
        <v>#REF!</v>
      </c>
      <c r="AE44" s="439"/>
      <c r="AF44" s="439" t="e">
        <f>IF(AND(' RIESGOS DE GESTION'!#REF!="Muy Baja",' RIESGOS DE GESTION'!#REF!="Mayor"),CONCATENATE("R",' RIESGOS DE GESTION'!#REF!),"")</f>
        <v>#REF!</v>
      </c>
      <c r="AG44" s="440"/>
      <c r="AH44" s="429" t="e">
        <f>IF(AND(' RIESGOS DE GESTION'!#REF!="Muy Baja",' RIESGOS DE GESTION'!#REF!="Catastrófico"),CONCATENATE("R",' RIESGOS DE GESTION'!#REF!),"")</f>
        <v>#REF!</v>
      </c>
      <c r="AI44" s="430"/>
      <c r="AJ44" s="430" t="e">
        <f>IF(AND(' RIESGOS DE GESTION'!#REF!="Muy Baja",' RIESGOS DE GESTION'!#REF!="Catastrófico"),CONCATENATE("R",' RIESGOS DE GESTION'!#REF!),"")</f>
        <v>#REF!</v>
      </c>
      <c r="AK44" s="430"/>
      <c r="AL44" s="430" t="e">
        <f>IF(AND(' RIESGOS DE GESTION'!#REF!="Muy Baja",' RIESGOS DE GESTION'!#REF!="Catastrófico"),CONCATENATE("R",' RIESGOS DE GESTION'!#REF!),"")</f>
        <v>#REF!</v>
      </c>
      <c r="AM44" s="431"/>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row>
    <row r="45" spans="1:80" ht="15.75" thickBot="1" x14ac:dyDescent="0.3">
      <c r="A45" s="57"/>
      <c r="B45" s="458"/>
      <c r="C45" s="458"/>
      <c r="D45" s="459"/>
      <c r="E45" s="454"/>
      <c r="F45" s="455"/>
      <c r="G45" s="455"/>
      <c r="H45" s="455"/>
      <c r="I45" s="456"/>
      <c r="J45" s="414"/>
      <c r="K45" s="415"/>
      <c r="L45" s="415"/>
      <c r="M45" s="415"/>
      <c r="N45" s="415"/>
      <c r="O45" s="416"/>
      <c r="P45" s="414"/>
      <c r="Q45" s="415"/>
      <c r="R45" s="415"/>
      <c r="S45" s="415"/>
      <c r="T45" s="415"/>
      <c r="U45" s="416"/>
      <c r="V45" s="423"/>
      <c r="W45" s="424"/>
      <c r="X45" s="424"/>
      <c r="Y45" s="424"/>
      <c r="Z45" s="424"/>
      <c r="AA45" s="425"/>
      <c r="AB45" s="441"/>
      <c r="AC45" s="442"/>
      <c r="AD45" s="442"/>
      <c r="AE45" s="442"/>
      <c r="AF45" s="442"/>
      <c r="AG45" s="443"/>
      <c r="AH45" s="432"/>
      <c r="AI45" s="433"/>
      <c r="AJ45" s="433"/>
      <c r="AK45" s="433"/>
      <c r="AL45" s="433"/>
      <c r="AM45" s="434"/>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row>
    <row r="46" spans="1:80" x14ac:dyDescent="0.25">
      <c r="A46" s="57"/>
      <c r="B46" s="57"/>
      <c r="C46" s="57"/>
      <c r="D46" s="57"/>
      <c r="E46" s="57"/>
      <c r="F46" s="57"/>
      <c r="G46" s="57"/>
      <c r="H46" s="57"/>
      <c r="I46" s="57"/>
      <c r="J46" s="448" t="s">
        <v>196</v>
      </c>
      <c r="K46" s="449"/>
      <c r="L46" s="449"/>
      <c r="M46" s="449"/>
      <c r="N46" s="449"/>
      <c r="O46" s="450"/>
      <c r="P46" s="448" t="s">
        <v>197</v>
      </c>
      <c r="Q46" s="449"/>
      <c r="R46" s="449"/>
      <c r="S46" s="449"/>
      <c r="T46" s="449"/>
      <c r="U46" s="450"/>
      <c r="V46" s="448" t="s">
        <v>198</v>
      </c>
      <c r="W46" s="449"/>
      <c r="X46" s="449"/>
      <c r="Y46" s="449"/>
      <c r="Z46" s="449"/>
      <c r="AA46" s="450"/>
      <c r="AB46" s="448" t="s">
        <v>199</v>
      </c>
      <c r="AC46" s="457"/>
      <c r="AD46" s="449"/>
      <c r="AE46" s="449"/>
      <c r="AF46" s="449"/>
      <c r="AG46" s="450"/>
      <c r="AH46" s="448" t="s">
        <v>200</v>
      </c>
      <c r="AI46" s="449"/>
      <c r="AJ46" s="449"/>
      <c r="AK46" s="449"/>
      <c r="AL46" s="449"/>
      <c r="AM46" s="450"/>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row>
    <row r="47" spans="1:80" x14ac:dyDescent="0.25">
      <c r="A47" s="57"/>
      <c r="B47" s="57"/>
      <c r="C47" s="57"/>
      <c r="D47" s="57"/>
      <c r="E47" s="57"/>
      <c r="F47" s="57"/>
      <c r="G47" s="57"/>
      <c r="H47" s="57"/>
      <c r="I47" s="57"/>
      <c r="J47" s="451"/>
      <c r="K47" s="452"/>
      <c r="L47" s="452"/>
      <c r="M47" s="452"/>
      <c r="N47" s="452"/>
      <c r="O47" s="453"/>
      <c r="P47" s="451"/>
      <c r="Q47" s="452"/>
      <c r="R47" s="452"/>
      <c r="S47" s="452"/>
      <c r="T47" s="452"/>
      <c r="U47" s="453"/>
      <c r="V47" s="451"/>
      <c r="W47" s="452"/>
      <c r="X47" s="452"/>
      <c r="Y47" s="452"/>
      <c r="Z47" s="452"/>
      <c r="AA47" s="453"/>
      <c r="AB47" s="451"/>
      <c r="AC47" s="452"/>
      <c r="AD47" s="452"/>
      <c r="AE47" s="452"/>
      <c r="AF47" s="452"/>
      <c r="AG47" s="453"/>
      <c r="AH47" s="451"/>
      <c r="AI47" s="452"/>
      <c r="AJ47" s="452"/>
      <c r="AK47" s="452"/>
      <c r="AL47" s="452"/>
      <c r="AM47" s="453"/>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row>
    <row r="48" spans="1:80" x14ac:dyDescent="0.25">
      <c r="A48" s="57"/>
      <c r="B48" s="57"/>
      <c r="C48" s="57"/>
      <c r="D48" s="57"/>
      <c r="E48" s="57"/>
      <c r="F48" s="57"/>
      <c r="G48" s="57"/>
      <c r="H48" s="57"/>
      <c r="I48" s="57"/>
      <c r="J48" s="451"/>
      <c r="K48" s="452"/>
      <c r="L48" s="452"/>
      <c r="M48" s="452"/>
      <c r="N48" s="452"/>
      <c r="O48" s="453"/>
      <c r="P48" s="451"/>
      <c r="Q48" s="452"/>
      <c r="R48" s="452"/>
      <c r="S48" s="452"/>
      <c r="T48" s="452"/>
      <c r="U48" s="453"/>
      <c r="V48" s="451"/>
      <c r="W48" s="452"/>
      <c r="X48" s="452"/>
      <c r="Y48" s="452"/>
      <c r="Z48" s="452"/>
      <c r="AA48" s="453"/>
      <c r="AB48" s="451"/>
      <c r="AC48" s="452"/>
      <c r="AD48" s="452"/>
      <c r="AE48" s="452"/>
      <c r="AF48" s="452"/>
      <c r="AG48" s="453"/>
      <c r="AH48" s="451"/>
      <c r="AI48" s="452"/>
      <c r="AJ48" s="452"/>
      <c r="AK48" s="452"/>
      <c r="AL48" s="452"/>
      <c r="AM48" s="453"/>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row>
    <row r="49" spans="1:80" x14ac:dyDescent="0.25">
      <c r="A49" s="57"/>
      <c r="B49" s="57"/>
      <c r="C49" s="57"/>
      <c r="D49" s="57"/>
      <c r="E49" s="57"/>
      <c r="F49" s="57"/>
      <c r="G49" s="57"/>
      <c r="H49" s="57"/>
      <c r="I49" s="57"/>
      <c r="J49" s="451"/>
      <c r="K49" s="452"/>
      <c r="L49" s="452"/>
      <c r="M49" s="452"/>
      <c r="N49" s="452"/>
      <c r="O49" s="453"/>
      <c r="P49" s="451"/>
      <c r="Q49" s="452"/>
      <c r="R49" s="452"/>
      <c r="S49" s="452"/>
      <c r="T49" s="452"/>
      <c r="U49" s="453"/>
      <c r="V49" s="451"/>
      <c r="W49" s="452"/>
      <c r="X49" s="452"/>
      <c r="Y49" s="452"/>
      <c r="Z49" s="452"/>
      <c r="AA49" s="453"/>
      <c r="AB49" s="451"/>
      <c r="AC49" s="452"/>
      <c r="AD49" s="452"/>
      <c r="AE49" s="452"/>
      <c r="AF49" s="452"/>
      <c r="AG49" s="453"/>
      <c r="AH49" s="451"/>
      <c r="AI49" s="452"/>
      <c r="AJ49" s="452"/>
      <c r="AK49" s="452"/>
      <c r="AL49" s="452"/>
      <c r="AM49" s="453"/>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row>
    <row r="50" spans="1:80" x14ac:dyDescent="0.25">
      <c r="A50" s="57"/>
      <c r="B50" s="57"/>
      <c r="C50" s="57"/>
      <c r="D50" s="57"/>
      <c r="E50" s="57"/>
      <c r="F50" s="57"/>
      <c r="G50" s="57"/>
      <c r="H50" s="57"/>
      <c r="I50" s="57"/>
      <c r="J50" s="451"/>
      <c r="K50" s="452"/>
      <c r="L50" s="452"/>
      <c r="M50" s="452"/>
      <c r="N50" s="452"/>
      <c r="O50" s="453"/>
      <c r="P50" s="451"/>
      <c r="Q50" s="452"/>
      <c r="R50" s="452"/>
      <c r="S50" s="452"/>
      <c r="T50" s="452"/>
      <c r="U50" s="453"/>
      <c r="V50" s="451"/>
      <c r="W50" s="452"/>
      <c r="X50" s="452"/>
      <c r="Y50" s="452"/>
      <c r="Z50" s="452"/>
      <c r="AA50" s="453"/>
      <c r="AB50" s="451"/>
      <c r="AC50" s="452"/>
      <c r="AD50" s="452"/>
      <c r="AE50" s="452"/>
      <c r="AF50" s="452"/>
      <c r="AG50" s="453"/>
      <c r="AH50" s="451"/>
      <c r="AI50" s="452"/>
      <c r="AJ50" s="452"/>
      <c r="AK50" s="452"/>
      <c r="AL50" s="452"/>
      <c r="AM50" s="453"/>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row>
    <row r="51" spans="1:80" ht="15.75" thickBot="1" x14ac:dyDescent="0.3">
      <c r="A51" s="57"/>
      <c r="B51" s="57"/>
      <c r="C51" s="57"/>
      <c r="D51" s="57"/>
      <c r="E51" s="57"/>
      <c r="F51" s="57"/>
      <c r="G51" s="57"/>
      <c r="H51" s="57"/>
      <c r="I51" s="57"/>
      <c r="J51" s="454"/>
      <c r="K51" s="455"/>
      <c r="L51" s="455"/>
      <c r="M51" s="455"/>
      <c r="N51" s="455"/>
      <c r="O51" s="456"/>
      <c r="P51" s="454"/>
      <c r="Q51" s="455"/>
      <c r="R51" s="455"/>
      <c r="S51" s="455"/>
      <c r="T51" s="455"/>
      <c r="U51" s="456"/>
      <c r="V51" s="454"/>
      <c r="W51" s="455"/>
      <c r="X51" s="455"/>
      <c r="Y51" s="455"/>
      <c r="Z51" s="455"/>
      <c r="AA51" s="456"/>
      <c r="AB51" s="454"/>
      <c r="AC51" s="455"/>
      <c r="AD51" s="455"/>
      <c r="AE51" s="455"/>
      <c r="AF51" s="455"/>
      <c r="AG51" s="456"/>
      <c r="AH51" s="454"/>
      <c r="AI51" s="455"/>
      <c r="AJ51" s="455"/>
      <c r="AK51" s="455"/>
      <c r="AL51" s="455"/>
      <c r="AM51" s="456"/>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row>
    <row r="52" spans="1:80" x14ac:dyDescent="0.2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row>
    <row r="53" spans="1:80" ht="15" customHeight="1" x14ac:dyDescent="0.25">
      <c r="A53" s="57"/>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row>
    <row r="54" spans="1:80" ht="15" customHeight="1" x14ac:dyDescent="0.25">
      <c r="A54" s="57"/>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row>
    <row r="55" spans="1:80" x14ac:dyDescent="0.2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row>
    <row r="56" spans="1:80" x14ac:dyDescent="0.2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row>
    <row r="57" spans="1:80" x14ac:dyDescent="0.2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row>
    <row r="58" spans="1:80" x14ac:dyDescent="0.2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row>
    <row r="59" spans="1:80" x14ac:dyDescent="0.2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row>
    <row r="60" spans="1:80" x14ac:dyDescent="0.2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row>
    <row r="61" spans="1:80" x14ac:dyDescent="0.2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row>
    <row r="62" spans="1:80" x14ac:dyDescent="0.2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row>
    <row r="63" spans="1:80" x14ac:dyDescent="0.2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row>
    <row r="64" spans="1:80" x14ac:dyDescent="0.2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row>
    <row r="65" spans="1:80"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row>
    <row r="66" spans="1:80"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row>
    <row r="67" spans="1:80"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row>
    <row r="68" spans="1:80"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row>
    <row r="69" spans="1:80"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row>
    <row r="70" spans="1:80"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row>
    <row r="71" spans="1:80"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row>
    <row r="72" spans="1:80"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row>
    <row r="73" spans="1:80"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row>
    <row r="74" spans="1:80" x14ac:dyDescent="0.25">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row>
    <row r="75" spans="1:80" x14ac:dyDescent="0.25">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row>
    <row r="76" spans="1:80"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row>
    <row r="77" spans="1:80"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row>
    <row r="78" spans="1:80"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row>
    <row r="79" spans="1:80" x14ac:dyDescent="0.25">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row>
    <row r="80" spans="1:80"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row>
    <row r="81" spans="1:63"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row>
    <row r="82" spans="1:63"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row>
    <row r="83" spans="1:63"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row>
    <row r="84" spans="1:63"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row>
    <row r="85" spans="1:63"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row>
    <row r="86" spans="1:63"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row>
    <row r="87" spans="1:63"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row>
    <row r="88" spans="1:63"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row>
    <row r="89" spans="1:63"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row>
    <row r="90" spans="1:63"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row>
    <row r="91" spans="1:63"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row>
    <row r="92" spans="1:63"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row>
    <row r="93" spans="1:63"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row>
    <row r="94" spans="1:63" x14ac:dyDescent="0.25">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row>
    <row r="95" spans="1:63" x14ac:dyDescent="0.2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row>
    <row r="96" spans="1:63" x14ac:dyDescent="0.25">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row>
    <row r="97" spans="1:63" x14ac:dyDescent="0.25">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row>
    <row r="98" spans="1:63" x14ac:dyDescent="0.25">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row>
    <row r="99" spans="1:63" x14ac:dyDescent="0.25">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row>
    <row r="100" spans="1:63" x14ac:dyDescent="0.2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row>
    <row r="101" spans="1:63" x14ac:dyDescent="0.2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row>
    <row r="102" spans="1:63" x14ac:dyDescent="0.2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row>
    <row r="103" spans="1:63" x14ac:dyDescent="0.2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row>
    <row r="104" spans="1:63" x14ac:dyDescent="0.2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row>
    <row r="105" spans="1:63" x14ac:dyDescent="0.2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row>
    <row r="106" spans="1:63" x14ac:dyDescent="0.2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row>
    <row r="107" spans="1:63" x14ac:dyDescent="0.25">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row>
    <row r="108" spans="1:63" x14ac:dyDescent="0.25">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row>
    <row r="109" spans="1:63" x14ac:dyDescent="0.25">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row>
    <row r="110" spans="1:63" x14ac:dyDescent="0.25">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row>
    <row r="111" spans="1:63" x14ac:dyDescent="0.25">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row>
    <row r="112" spans="1:63" x14ac:dyDescent="0.25">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row>
    <row r="113" spans="1:63" x14ac:dyDescent="0.2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row>
    <row r="114" spans="1:63" x14ac:dyDescent="0.25">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row>
    <row r="115" spans="1:63" x14ac:dyDescent="0.2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row>
    <row r="116" spans="1:63" x14ac:dyDescent="0.2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row>
    <row r="117" spans="1:63" x14ac:dyDescent="0.2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row>
    <row r="118" spans="1:63" x14ac:dyDescent="0.2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row>
    <row r="119" spans="1:63" x14ac:dyDescent="0.2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row>
    <row r="120" spans="1:63" x14ac:dyDescent="0.25">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row>
    <row r="121" spans="1:63" x14ac:dyDescent="0.25">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row>
    <row r="122" spans="1:63" x14ac:dyDescent="0.25">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row>
    <row r="123" spans="1:63" x14ac:dyDescent="0.25">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row>
    <row r="124" spans="1:63" x14ac:dyDescent="0.25">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row>
    <row r="125" spans="1:63" x14ac:dyDescent="0.25">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row>
    <row r="126" spans="1:63" x14ac:dyDescent="0.25">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row>
    <row r="127" spans="1:63" x14ac:dyDescent="0.25">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row>
    <row r="128" spans="1:63" x14ac:dyDescent="0.25">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row>
    <row r="129" spans="2:63" x14ac:dyDescent="0.25">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row>
    <row r="130" spans="2:63" x14ac:dyDescent="0.25">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row>
    <row r="131" spans="2:63" x14ac:dyDescent="0.25">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row>
    <row r="132" spans="2:63" x14ac:dyDescent="0.25">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row>
    <row r="133" spans="2:63" x14ac:dyDescent="0.25">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row>
    <row r="134" spans="2:63" x14ac:dyDescent="0.25">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row>
    <row r="135" spans="2:63" x14ac:dyDescent="0.25">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row>
    <row r="136" spans="2:63" x14ac:dyDescent="0.25">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row>
    <row r="137" spans="2:63" x14ac:dyDescent="0.25">
      <c r="B137" s="57"/>
      <c r="C137" s="57"/>
      <c r="D137" s="57"/>
      <c r="E137" s="57"/>
      <c r="F137" s="57"/>
      <c r="G137" s="57"/>
      <c r="H137" s="57"/>
      <c r="I137" s="57"/>
    </row>
    <row r="138" spans="2:63" x14ac:dyDescent="0.25">
      <c r="B138" s="57"/>
      <c r="C138" s="57"/>
      <c r="D138" s="57"/>
      <c r="E138" s="57"/>
      <c r="F138" s="57"/>
      <c r="G138" s="57"/>
      <c r="H138" s="57"/>
      <c r="I138" s="57"/>
    </row>
    <row r="139" spans="2:63" x14ac:dyDescent="0.25">
      <c r="B139" s="57"/>
      <c r="C139" s="57"/>
      <c r="D139" s="57"/>
      <c r="E139" s="57"/>
      <c r="F139" s="57"/>
      <c r="G139" s="57"/>
      <c r="H139" s="57"/>
      <c r="I139" s="57"/>
    </row>
    <row r="140" spans="2:63" x14ac:dyDescent="0.25">
      <c r="B140" s="57"/>
      <c r="C140" s="57"/>
      <c r="D140" s="57"/>
      <c r="E140" s="57"/>
      <c r="F140" s="57"/>
      <c r="G140" s="57"/>
      <c r="H140" s="57"/>
      <c r="I140" s="57"/>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M248"/>
  <sheetViews>
    <sheetView zoomScale="50" zoomScaleNormal="50" workbookViewId="0">
      <selection activeCell="A2" sqref="A2"/>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row>
    <row r="2" spans="1:91" ht="18" customHeight="1" x14ac:dyDescent="0.25">
      <c r="A2" s="57"/>
      <c r="B2" s="525" t="s">
        <v>201</v>
      </c>
      <c r="C2" s="526"/>
      <c r="D2" s="526"/>
      <c r="E2" s="526"/>
      <c r="F2" s="526"/>
      <c r="G2" s="526"/>
      <c r="H2" s="526"/>
      <c r="I2" s="526"/>
      <c r="J2" s="447" t="s">
        <v>15</v>
      </c>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c r="AK2" s="447"/>
      <c r="AL2" s="447"/>
      <c r="AM2" s="44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row>
    <row r="3" spans="1:91" ht="18.75" customHeight="1" x14ac:dyDescent="0.25">
      <c r="A3" s="57"/>
      <c r="B3" s="526"/>
      <c r="C3" s="526"/>
      <c r="D3" s="526"/>
      <c r="E3" s="526"/>
      <c r="F3" s="526"/>
      <c r="G3" s="526"/>
      <c r="H3" s="526"/>
      <c r="I3" s="526"/>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row>
    <row r="4" spans="1:91" ht="15" customHeight="1" x14ac:dyDescent="0.25">
      <c r="A4" s="57"/>
      <c r="B4" s="526"/>
      <c r="C4" s="526"/>
      <c r="D4" s="526"/>
      <c r="E4" s="526"/>
      <c r="F4" s="526"/>
      <c r="G4" s="526"/>
      <c r="H4" s="526"/>
      <c r="I4" s="526"/>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7"/>
      <c r="AL4" s="447"/>
      <c r="AM4" s="44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row>
    <row r="5" spans="1:91" ht="15.75" thickBot="1" x14ac:dyDescent="0.3">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row>
    <row r="6" spans="1:91" ht="15" customHeight="1" x14ac:dyDescent="0.25">
      <c r="A6" s="57"/>
      <c r="B6" s="458" t="s">
        <v>151</v>
      </c>
      <c r="C6" s="458"/>
      <c r="D6" s="459"/>
      <c r="E6" s="496" t="s">
        <v>187</v>
      </c>
      <c r="F6" s="497"/>
      <c r="G6" s="497"/>
      <c r="H6" s="497"/>
      <c r="I6" s="498"/>
      <c r="J6" s="20" t="e">
        <f>IF(AND(' RIESGOS DE GESTION'!#REF!="Muy Alta",' RIESGOS DE GESTION'!#REF!="Leve"),CONCATENATE("R1C",' RIESGOS DE GESTION'!#REF!),"")</f>
        <v>#REF!</v>
      </c>
      <c r="K6" s="21" t="e">
        <f>IF(AND(' RIESGOS DE GESTION'!#REF!="Muy Alta",' RIESGOS DE GESTION'!#REF!="Leve"),CONCATENATE("R1C",' RIESGOS DE GESTION'!#REF!),"")</f>
        <v>#REF!</v>
      </c>
      <c r="L6" s="21" t="e">
        <f>IF(AND(' RIESGOS DE GESTION'!#REF!="Muy Alta",' RIESGOS DE GESTION'!#REF!="Leve"),CONCATENATE("R1C",' RIESGOS DE GESTION'!#REF!),"")</f>
        <v>#REF!</v>
      </c>
      <c r="M6" s="21" t="e">
        <f>IF(AND(' RIESGOS DE GESTION'!#REF!="Muy Alta",' RIESGOS DE GESTION'!#REF!="Leve"),CONCATENATE("R1C",' RIESGOS DE GESTION'!#REF!),"")</f>
        <v>#REF!</v>
      </c>
      <c r="N6" s="21" t="e">
        <f>IF(AND(' RIESGOS DE GESTION'!#REF!="Muy Alta",' RIESGOS DE GESTION'!#REF!="Leve"),CONCATENATE("R1C",' RIESGOS DE GESTION'!#REF!),"")</f>
        <v>#REF!</v>
      </c>
      <c r="O6" s="22" t="e">
        <f>IF(AND(' RIESGOS DE GESTION'!#REF!="Muy Alta",' RIESGOS DE GESTION'!#REF!="Leve"),CONCATENATE("R1C",' RIESGOS DE GESTION'!#REF!),"")</f>
        <v>#REF!</v>
      </c>
      <c r="P6" s="20" t="e">
        <f>IF(AND(' RIESGOS DE GESTION'!#REF!="Muy Alta",' RIESGOS DE GESTION'!#REF!="Menor"),CONCATENATE("R1C",' RIESGOS DE GESTION'!#REF!),"")</f>
        <v>#REF!</v>
      </c>
      <c r="Q6" s="21" t="e">
        <f>IF(AND(' RIESGOS DE GESTION'!#REF!="Muy Alta",' RIESGOS DE GESTION'!#REF!="Menor"),CONCATENATE("R1C",' RIESGOS DE GESTION'!#REF!),"")</f>
        <v>#REF!</v>
      </c>
      <c r="R6" s="21" t="e">
        <f>IF(AND(' RIESGOS DE GESTION'!#REF!="Muy Alta",' RIESGOS DE GESTION'!#REF!="Menor"),CONCATENATE("R1C",' RIESGOS DE GESTION'!#REF!),"")</f>
        <v>#REF!</v>
      </c>
      <c r="S6" s="21" t="e">
        <f>IF(AND(' RIESGOS DE GESTION'!#REF!="Muy Alta",' RIESGOS DE GESTION'!#REF!="Menor"),CONCATENATE("R1C",' RIESGOS DE GESTION'!#REF!),"")</f>
        <v>#REF!</v>
      </c>
      <c r="T6" s="21" t="e">
        <f>IF(AND(' RIESGOS DE GESTION'!#REF!="Muy Alta",' RIESGOS DE GESTION'!#REF!="Menor"),CONCATENATE("R1C",' RIESGOS DE GESTION'!#REF!),"")</f>
        <v>#REF!</v>
      </c>
      <c r="U6" s="22" t="e">
        <f>IF(AND(' RIESGOS DE GESTION'!#REF!="Muy Alta",' RIESGOS DE GESTION'!#REF!="Menor"),CONCATENATE("R1C",' RIESGOS DE GESTION'!#REF!),"")</f>
        <v>#REF!</v>
      </c>
      <c r="V6" s="20" t="e">
        <f>IF(AND(' RIESGOS DE GESTION'!#REF!="Muy Alta",' RIESGOS DE GESTION'!#REF!="Moderado"),CONCATENATE("R1C",' RIESGOS DE GESTION'!#REF!),"")</f>
        <v>#REF!</v>
      </c>
      <c r="W6" s="21" t="e">
        <f>IF(AND(' RIESGOS DE GESTION'!#REF!="Muy Alta",' RIESGOS DE GESTION'!#REF!="Moderado"),CONCATENATE("R1C",' RIESGOS DE GESTION'!#REF!),"")</f>
        <v>#REF!</v>
      </c>
      <c r="X6" s="21" t="e">
        <f>IF(AND(' RIESGOS DE GESTION'!#REF!="Muy Alta",' RIESGOS DE GESTION'!#REF!="Moderado"),CONCATENATE("R1C",' RIESGOS DE GESTION'!#REF!),"")</f>
        <v>#REF!</v>
      </c>
      <c r="Y6" s="21" t="e">
        <f>IF(AND(' RIESGOS DE GESTION'!#REF!="Muy Alta",' RIESGOS DE GESTION'!#REF!="Moderado"),CONCATENATE("R1C",' RIESGOS DE GESTION'!#REF!),"")</f>
        <v>#REF!</v>
      </c>
      <c r="Z6" s="21" t="e">
        <f>IF(AND(' RIESGOS DE GESTION'!#REF!="Muy Alta",' RIESGOS DE GESTION'!#REF!="Moderado"),CONCATENATE("R1C",' RIESGOS DE GESTION'!#REF!),"")</f>
        <v>#REF!</v>
      </c>
      <c r="AA6" s="22" t="e">
        <f>IF(AND(' RIESGOS DE GESTION'!#REF!="Muy Alta",' RIESGOS DE GESTION'!#REF!="Moderado"),CONCATENATE("R1C",' RIESGOS DE GESTION'!#REF!),"")</f>
        <v>#REF!</v>
      </c>
      <c r="AB6" s="20" t="e">
        <f>IF(AND(' RIESGOS DE GESTION'!#REF!="Muy Alta",' RIESGOS DE GESTION'!#REF!="Mayor"),CONCATENATE("R1C",' RIESGOS DE GESTION'!#REF!),"")</f>
        <v>#REF!</v>
      </c>
      <c r="AC6" s="21" t="e">
        <f>IF(AND(' RIESGOS DE GESTION'!#REF!="Muy Alta",' RIESGOS DE GESTION'!#REF!="Mayor"),CONCATENATE("R1C",' RIESGOS DE GESTION'!#REF!),"")</f>
        <v>#REF!</v>
      </c>
      <c r="AD6" s="21" t="e">
        <f>IF(AND(' RIESGOS DE GESTION'!#REF!="Muy Alta",' RIESGOS DE GESTION'!#REF!="Mayor"),CONCATENATE("R1C",' RIESGOS DE GESTION'!#REF!),"")</f>
        <v>#REF!</v>
      </c>
      <c r="AE6" s="21" t="e">
        <f>IF(AND(' RIESGOS DE GESTION'!#REF!="Muy Alta",' RIESGOS DE GESTION'!#REF!="Mayor"),CONCATENATE("R1C",' RIESGOS DE GESTION'!#REF!),"")</f>
        <v>#REF!</v>
      </c>
      <c r="AF6" s="21" t="e">
        <f>IF(AND(' RIESGOS DE GESTION'!#REF!="Muy Alta",' RIESGOS DE GESTION'!#REF!="Mayor"),CONCATENATE("R1C",' RIESGOS DE GESTION'!#REF!),"")</f>
        <v>#REF!</v>
      </c>
      <c r="AG6" s="22" t="e">
        <f>IF(AND(' RIESGOS DE GESTION'!#REF!="Muy Alta",' RIESGOS DE GESTION'!#REF!="Mayor"),CONCATENATE("R1C",' RIESGOS DE GESTION'!#REF!),"")</f>
        <v>#REF!</v>
      </c>
      <c r="AH6" s="23" t="e">
        <f>IF(AND(' RIESGOS DE GESTION'!#REF!="Muy Alta",' RIESGOS DE GESTION'!#REF!="Catastrófico"),CONCATENATE("R1C",' RIESGOS DE GESTION'!#REF!),"")</f>
        <v>#REF!</v>
      </c>
      <c r="AI6" s="24" t="e">
        <f>IF(AND(' RIESGOS DE GESTION'!#REF!="Muy Alta",' RIESGOS DE GESTION'!#REF!="Catastrófico"),CONCATENATE("R1C",' RIESGOS DE GESTION'!#REF!),"")</f>
        <v>#REF!</v>
      </c>
      <c r="AJ6" s="24" t="e">
        <f>IF(AND(' RIESGOS DE GESTION'!#REF!="Muy Alta",' RIESGOS DE GESTION'!#REF!="Catastrófico"),CONCATENATE("R1C",' RIESGOS DE GESTION'!#REF!),"")</f>
        <v>#REF!</v>
      </c>
      <c r="AK6" s="24" t="e">
        <f>IF(AND(' RIESGOS DE GESTION'!#REF!="Muy Alta",' RIESGOS DE GESTION'!#REF!="Catastrófico"),CONCATENATE("R1C",' RIESGOS DE GESTION'!#REF!),"")</f>
        <v>#REF!</v>
      </c>
      <c r="AL6" s="24" t="e">
        <f>IF(AND(' RIESGOS DE GESTION'!#REF!="Muy Alta",' RIESGOS DE GESTION'!#REF!="Catastrófico"),CONCATENATE("R1C",' RIESGOS DE GESTION'!#REF!),"")</f>
        <v>#REF!</v>
      </c>
      <c r="AM6" s="25" t="e">
        <f>IF(AND(' RIESGOS DE GESTION'!#REF!="Muy Alta",' RIESGOS DE GESTION'!#REF!="Catastrófico"),CONCATENATE("R1C",' RIESGOS DE GESTION'!#REF!),"")</f>
        <v>#REF!</v>
      </c>
      <c r="AN6" s="57"/>
      <c r="AO6" s="516" t="s">
        <v>188</v>
      </c>
      <c r="AP6" s="517"/>
      <c r="AQ6" s="517"/>
      <c r="AR6" s="517"/>
      <c r="AS6" s="517"/>
      <c r="AT6" s="518"/>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row>
    <row r="7" spans="1:91" ht="15" customHeight="1" x14ac:dyDescent="0.25">
      <c r="A7" s="57"/>
      <c r="B7" s="458"/>
      <c r="C7" s="458"/>
      <c r="D7" s="459"/>
      <c r="E7" s="499"/>
      <c r="F7" s="500"/>
      <c r="G7" s="500"/>
      <c r="H7" s="500"/>
      <c r="I7" s="501"/>
      <c r="J7" s="26" t="e">
        <f>IF(AND(' RIESGOS DE GESTION'!#REF!="Muy Alta",' RIESGOS DE GESTION'!#REF!="Leve"),CONCATENATE("R2C",' RIESGOS DE GESTION'!#REF!),"")</f>
        <v>#REF!</v>
      </c>
      <c r="K7" s="27" t="e">
        <f>IF(AND(' RIESGOS DE GESTION'!#REF!="Muy Alta",' RIESGOS DE GESTION'!#REF!="Leve"),CONCATENATE("R2C",' RIESGOS DE GESTION'!#REF!),"")</f>
        <v>#REF!</v>
      </c>
      <c r="L7" s="27" t="e">
        <f>IF(AND(' RIESGOS DE GESTION'!#REF!="Muy Alta",' RIESGOS DE GESTION'!#REF!="Leve"),CONCATENATE("R2C",' RIESGOS DE GESTION'!#REF!),"")</f>
        <v>#REF!</v>
      </c>
      <c r="M7" s="27" t="e">
        <f>IF(AND(' RIESGOS DE GESTION'!#REF!="Muy Alta",' RIESGOS DE GESTION'!#REF!="Leve"),CONCATENATE("R2C",' RIESGOS DE GESTION'!#REF!),"")</f>
        <v>#REF!</v>
      </c>
      <c r="N7" s="27" t="e">
        <f>IF(AND(' RIESGOS DE GESTION'!#REF!="Muy Alta",' RIESGOS DE GESTION'!#REF!="Leve"),CONCATENATE("R2C",' RIESGOS DE GESTION'!#REF!),"")</f>
        <v>#REF!</v>
      </c>
      <c r="O7" s="28" t="e">
        <f>IF(AND(' RIESGOS DE GESTION'!#REF!="Muy Alta",' RIESGOS DE GESTION'!#REF!="Leve"),CONCATENATE("R2C",' RIESGOS DE GESTION'!#REF!),"")</f>
        <v>#REF!</v>
      </c>
      <c r="P7" s="26" t="e">
        <f>IF(AND(' RIESGOS DE GESTION'!#REF!="Muy Alta",' RIESGOS DE GESTION'!#REF!="Menor"),CONCATENATE("R2C",' RIESGOS DE GESTION'!#REF!),"")</f>
        <v>#REF!</v>
      </c>
      <c r="Q7" s="27" t="e">
        <f>IF(AND(' RIESGOS DE GESTION'!#REF!="Muy Alta",' RIESGOS DE GESTION'!#REF!="Menor"),CONCATENATE("R2C",' RIESGOS DE GESTION'!#REF!),"")</f>
        <v>#REF!</v>
      </c>
      <c r="R7" s="27" t="e">
        <f>IF(AND(' RIESGOS DE GESTION'!#REF!="Muy Alta",' RIESGOS DE GESTION'!#REF!="Menor"),CONCATENATE("R2C",' RIESGOS DE GESTION'!#REF!),"")</f>
        <v>#REF!</v>
      </c>
      <c r="S7" s="27" t="e">
        <f>IF(AND(' RIESGOS DE GESTION'!#REF!="Muy Alta",' RIESGOS DE GESTION'!#REF!="Menor"),CONCATENATE("R2C",' RIESGOS DE GESTION'!#REF!),"")</f>
        <v>#REF!</v>
      </c>
      <c r="T7" s="27" t="e">
        <f>IF(AND(' RIESGOS DE GESTION'!#REF!="Muy Alta",' RIESGOS DE GESTION'!#REF!="Menor"),CONCATENATE("R2C",' RIESGOS DE GESTION'!#REF!),"")</f>
        <v>#REF!</v>
      </c>
      <c r="U7" s="28" t="e">
        <f>IF(AND(' RIESGOS DE GESTION'!#REF!="Muy Alta",' RIESGOS DE GESTION'!#REF!="Menor"),CONCATENATE("R2C",' RIESGOS DE GESTION'!#REF!),"")</f>
        <v>#REF!</v>
      </c>
      <c r="V7" s="26" t="e">
        <f>IF(AND(' RIESGOS DE GESTION'!#REF!="Muy Alta",' RIESGOS DE GESTION'!#REF!="Moderado"),CONCATENATE("R2C",' RIESGOS DE GESTION'!#REF!),"")</f>
        <v>#REF!</v>
      </c>
      <c r="W7" s="27" t="e">
        <f>IF(AND(' RIESGOS DE GESTION'!#REF!="Muy Alta",' RIESGOS DE GESTION'!#REF!="Moderado"),CONCATENATE("R2C",' RIESGOS DE GESTION'!#REF!),"")</f>
        <v>#REF!</v>
      </c>
      <c r="X7" s="27" t="e">
        <f>IF(AND(' RIESGOS DE GESTION'!#REF!="Muy Alta",' RIESGOS DE GESTION'!#REF!="Moderado"),CONCATENATE("R2C",' RIESGOS DE GESTION'!#REF!),"")</f>
        <v>#REF!</v>
      </c>
      <c r="Y7" s="27" t="e">
        <f>IF(AND(' RIESGOS DE GESTION'!#REF!="Muy Alta",' RIESGOS DE GESTION'!#REF!="Moderado"),CONCATENATE("R2C",' RIESGOS DE GESTION'!#REF!),"")</f>
        <v>#REF!</v>
      </c>
      <c r="Z7" s="27" t="e">
        <f>IF(AND(' RIESGOS DE GESTION'!#REF!="Muy Alta",' RIESGOS DE GESTION'!#REF!="Moderado"),CONCATENATE("R2C",' RIESGOS DE GESTION'!#REF!),"")</f>
        <v>#REF!</v>
      </c>
      <c r="AA7" s="28" t="e">
        <f>IF(AND(' RIESGOS DE GESTION'!#REF!="Muy Alta",' RIESGOS DE GESTION'!#REF!="Moderado"),CONCATENATE("R2C",' RIESGOS DE GESTION'!#REF!),"")</f>
        <v>#REF!</v>
      </c>
      <c r="AB7" s="26" t="e">
        <f>IF(AND(' RIESGOS DE GESTION'!#REF!="Muy Alta",' RIESGOS DE GESTION'!#REF!="Mayor"),CONCATENATE("R2C",' RIESGOS DE GESTION'!#REF!),"")</f>
        <v>#REF!</v>
      </c>
      <c r="AC7" s="27" t="e">
        <f>IF(AND(' RIESGOS DE GESTION'!#REF!="Muy Alta",' RIESGOS DE GESTION'!#REF!="Mayor"),CONCATENATE("R2C",' RIESGOS DE GESTION'!#REF!),"")</f>
        <v>#REF!</v>
      </c>
      <c r="AD7" s="27" t="e">
        <f>IF(AND(' RIESGOS DE GESTION'!#REF!="Muy Alta",' RIESGOS DE GESTION'!#REF!="Mayor"),CONCATENATE("R2C",' RIESGOS DE GESTION'!#REF!),"")</f>
        <v>#REF!</v>
      </c>
      <c r="AE7" s="27" t="e">
        <f>IF(AND(' RIESGOS DE GESTION'!#REF!="Muy Alta",' RIESGOS DE GESTION'!#REF!="Mayor"),CONCATENATE("R2C",' RIESGOS DE GESTION'!#REF!),"")</f>
        <v>#REF!</v>
      </c>
      <c r="AF7" s="27" t="e">
        <f>IF(AND(' RIESGOS DE GESTION'!#REF!="Muy Alta",' RIESGOS DE GESTION'!#REF!="Mayor"),CONCATENATE("R2C",' RIESGOS DE GESTION'!#REF!),"")</f>
        <v>#REF!</v>
      </c>
      <c r="AG7" s="28" t="e">
        <f>IF(AND(' RIESGOS DE GESTION'!#REF!="Muy Alta",' RIESGOS DE GESTION'!#REF!="Mayor"),CONCATENATE("R2C",' RIESGOS DE GESTION'!#REF!),"")</f>
        <v>#REF!</v>
      </c>
      <c r="AH7" s="29" t="e">
        <f>IF(AND(' RIESGOS DE GESTION'!#REF!="Muy Alta",' RIESGOS DE GESTION'!#REF!="Catastrófico"),CONCATENATE("R2C",' RIESGOS DE GESTION'!#REF!),"")</f>
        <v>#REF!</v>
      </c>
      <c r="AI7" s="30" t="e">
        <f>IF(AND(' RIESGOS DE GESTION'!#REF!="Muy Alta",' RIESGOS DE GESTION'!#REF!="Catastrófico"),CONCATENATE("R2C",' RIESGOS DE GESTION'!#REF!),"")</f>
        <v>#REF!</v>
      </c>
      <c r="AJ7" s="30" t="e">
        <f>IF(AND(' RIESGOS DE GESTION'!#REF!="Muy Alta",' RIESGOS DE GESTION'!#REF!="Catastrófico"),CONCATENATE("R2C",' RIESGOS DE GESTION'!#REF!),"")</f>
        <v>#REF!</v>
      </c>
      <c r="AK7" s="30" t="e">
        <f>IF(AND(' RIESGOS DE GESTION'!#REF!="Muy Alta",' RIESGOS DE GESTION'!#REF!="Catastrófico"),CONCATENATE("R2C",' RIESGOS DE GESTION'!#REF!),"")</f>
        <v>#REF!</v>
      </c>
      <c r="AL7" s="30" t="e">
        <f>IF(AND(' RIESGOS DE GESTION'!#REF!="Muy Alta",' RIESGOS DE GESTION'!#REF!="Catastrófico"),CONCATENATE("R2C",' RIESGOS DE GESTION'!#REF!),"")</f>
        <v>#REF!</v>
      </c>
      <c r="AM7" s="31" t="e">
        <f>IF(AND(' RIESGOS DE GESTION'!#REF!="Muy Alta",' RIESGOS DE GESTION'!#REF!="Catastrófico"),CONCATENATE("R2C",' RIESGOS DE GESTION'!#REF!),"")</f>
        <v>#REF!</v>
      </c>
      <c r="AN7" s="57"/>
      <c r="AO7" s="519"/>
      <c r="AP7" s="520"/>
      <c r="AQ7" s="520"/>
      <c r="AR7" s="520"/>
      <c r="AS7" s="520"/>
      <c r="AT7" s="521"/>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row>
    <row r="8" spans="1:91" ht="15" customHeight="1" x14ac:dyDescent="0.25">
      <c r="A8" s="57"/>
      <c r="B8" s="458"/>
      <c r="C8" s="458"/>
      <c r="D8" s="459"/>
      <c r="E8" s="499"/>
      <c r="F8" s="500"/>
      <c r="G8" s="500"/>
      <c r="H8" s="500"/>
      <c r="I8" s="501"/>
      <c r="J8" s="26" t="e">
        <f>IF(AND(' RIESGOS DE GESTION'!#REF!="Muy Alta",' RIESGOS DE GESTION'!#REF!="Leve"),CONCATENATE("R3C",' RIESGOS DE GESTION'!#REF!),"")</f>
        <v>#REF!</v>
      </c>
      <c r="K8" s="27" t="e">
        <f>IF(AND(' RIESGOS DE GESTION'!#REF!="Muy Alta",' RIESGOS DE GESTION'!#REF!="Leve"),CONCATENATE("R3C",' RIESGOS DE GESTION'!#REF!),"")</f>
        <v>#REF!</v>
      </c>
      <c r="L8" s="27" t="e">
        <f>IF(AND(' RIESGOS DE GESTION'!#REF!="Muy Alta",' RIESGOS DE GESTION'!#REF!="Leve"),CONCATENATE("R3C",' RIESGOS DE GESTION'!#REF!),"")</f>
        <v>#REF!</v>
      </c>
      <c r="M8" s="27" t="e">
        <f>IF(AND(' RIESGOS DE GESTION'!#REF!="Muy Alta",' RIESGOS DE GESTION'!#REF!="Leve"),CONCATENATE("R3C",' RIESGOS DE GESTION'!#REF!),"")</f>
        <v>#REF!</v>
      </c>
      <c r="N8" s="27" t="e">
        <f>IF(AND(' RIESGOS DE GESTION'!#REF!="Muy Alta",' RIESGOS DE GESTION'!#REF!="Leve"),CONCATENATE("R3C",' RIESGOS DE GESTION'!#REF!),"")</f>
        <v>#REF!</v>
      </c>
      <c r="O8" s="28" t="e">
        <f>IF(AND(' RIESGOS DE GESTION'!#REF!="Muy Alta",' RIESGOS DE GESTION'!#REF!="Leve"),CONCATENATE("R3C",' RIESGOS DE GESTION'!#REF!),"")</f>
        <v>#REF!</v>
      </c>
      <c r="P8" s="26" t="e">
        <f>IF(AND(' RIESGOS DE GESTION'!#REF!="Muy Alta",' RIESGOS DE GESTION'!#REF!="Menor"),CONCATENATE("R3C",' RIESGOS DE GESTION'!#REF!),"")</f>
        <v>#REF!</v>
      </c>
      <c r="Q8" s="27" t="e">
        <f>IF(AND(' RIESGOS DE GESTION'!#REF!="Muy Alta",' RIESGOS DE GESTION'!#REF!="Menor"),CONCATENATE("R3C",' RIESGOS DE GESTION'!#REF!),"")</f>
        <v>#REF!</v>
      </c>
      <c r="R8" s="27" t="e">
        <f>IF(AND(' RIESGOS DE GESTION'!#REF!="Muy Alta",' RIESGOS DE GESTION'!#REF!="Menor"),CONCATENATE("R3C",' RIESGOS DE GESTION'!#REF!),"")</f>
        <v>#REF!</v>
      </c>
      <c r="S8" s="27" t="e">
        <f>IF(AND(' RIESGOS DE GESTION'!#REF!="Muy Alta",' RIESGOS DE GESTION'!#REF!="Menor"),CONCATENATE("R3C",' RIESGOS DE GESTION'!#REF!),"")</f>
        <v>#REF!</v>
      </c>
      <c r="T8" s="27" t="e">
        <f>IF(AND(' RIESGOS DE GESTION'!#REF!="Muy Alta",' RIESGOS DE GESTION'!#REF!="Menor"),CONCATENATE("R3C",' RIESGOS DE GESTION'!#REF!),"")</f>
        <v>#REF!</v>
      </c>
      <c r="U8" s="28" t="e">
        <f>IF(AND(' RIESGOS DE GESTION'!#REF!="Muy Alta",' RIESGOS DE GESTION'!#REF!="Menor"),CONCATENATE("R3C",' RIESGOS DE GESTION'!#REF!),"")</f>
        <v>#REF!</v>
      </c>
      <c r="V8" s="26" t="e">
        <f>IF(AND(' RIESGOS DE GESTION'!#REF!="Muy Alta",' RIESGOS DE GESTION'!#REF!="Moderado"),CONCATENATE("R3C",' RIESGOS DE GESTION'!#REF!),"")</f>
        <v>#REF!</v>
      </c>
      <c r="W8" s="27" t="e">
        <f>IF(AND(' RIESGOS DE GESTION'!#REF!="Muy Alta",' RIESGOS DE GESTION'!#REF!="Moderado"),CONCATENATE("R3C",' RIESGOS DE GESTION'!#REF!),"")</f>
        <v>#REF!</v>
      </c>
      <c r="X8" s="27" t="e">
        <f>IF(AND(' RIESGOS DE GESTION'!#REF!="Muy Alta",' RIESGOS DE GESTION'!#REF!="Moderado"),CONCATENATE("R3C",' RIESGOS DE GESTION'!#REF!),"")</f>
        <v>#REF!</v>
      </c>
      <c r="Y8" s="27" t="e">
        <f>IF(AND(' RIESGOS DE GESTION'!#REF!="Muy Alta",' RIESGOS DE GESTION'!#REF!="Moderado"),CONCATENATE("R3C",' RIESGOS DE GESTION'!#REF!),"")</f>
        <v>#REF!</v>
      </c>
      <c r="Z8" s="27" t="e">
        <f>IF(AND(' RIESGOS DE GESTION'!#REF!="Muy Alta",' RIESGOS DE GESTION'!#REF!="Moderado"),CONCATENATE("R3C",' RIESGOS DE GESTION'!#REF!),"")</f>
        <v>#REF!</v>
      </c>
      <c r="AA8" s="28" t="e">
        <f>IF(AND(' RIESGOS DE GESTION'!#REF!="Muy Alta",' RIESGOS DE GESTION'!#REF!="Moderado"),CONCATENATE("R3C",' RIESGOS DE GESTION'!#REF!),"")</f>
        <v>#REF!</v>
      </c>
      <c r="AB8" s="26" t="e">
        <f>IF(AND(' RIESGOS DE GESTION'!#REF!="Muy Alta",' RIESGOS DE GESTION'!#REF!="Mayor"),CONCATENATE("R3C",' RIESGOS DE GESTION'!#REF!),"")</f>
        <v>#REF!</v>
      </c>
      <c r="AC8" s="27" t="e">
        <f>IF(AND(' RIESGOS DE GESTION'!#REF!="Muy Alta",' RIESGOS DE GESTION'!#REF!="Mayor"),CONCATENATE("R3C",' RIESGOS DE GESTION'!#REF!),"")</f>
        <v>#REF!</v>
      </c>
      <c r="AD8" s="27" t="e">
        <f>IF(AND(' RIESGOS DE GESTION'!#REF!="Muy Alta",' RIESGOS DE GESTION'!#REF!="Mayor"),CONCATENATE("R3C",' RIESGOS DE GESTION'!#REF!),"")</f>
        <v>#REF!</v>
      </c>
      <c r="AE8" s="27" t="e">
        <f>IF(AND(' RIESGOS DE GESTION'!#REF!="Muy Alta",' RIESGOS DE GESTION'!#REF!="Mayor"),CONCATENATE("R3C",' RIESGOS DE GESTION'!#REF!),"")</f>
        <v>#REF!</v>
      </c>
      <c r="AF8" s="27" t="e">
        <f>IF(AND(' RIESGOS DE GESTION'!#REF!="Muy Alta",' RIESGOS DE GESTION'!#REF!="Mayor"),CONCATENATE("R3C",' RIESGOS DE GESTION'!#REF!),"")</f>
        <v>#REF!</v>
      </c>
      <c r="AG8" s="28" t="e">
        <f>IF(AND(' RIESGOS DE GESTION'!#REF!="Muy Alta",' RIESGOS DE GESTION'!#REF!="Mayor"),CONCATENATE("R3C",' RIESGOS DE GESTION'!#REF!),"")</f>
        <v>#REF!</v>
      </c>
      <c r="AH8" s="29" t="e">
        <f>IF(AND(' RIESGOS DE GESTION'!#REF!="Muy Alta",' RIESGOS DE GESTION'!#REF!="Catastrófico"),CONCATENATE("R3C",' RIESGOS DE GESTION'!#REF!),"")</f>
        <v>#REF!</v>
      </c>
      <c r="AI8" s="30" t="e">
        <f>IF(AND(' RIESGOS DE GESTION'!#REF!="Muy Alta",' RIESGOS DE GESTION'!#REF!="Catastrófico"),CONCATENATE("R3C",' RIESGOS DE GESTION'!#REF!),"")</f>
        <v>#REF!</v>
      </c>
      <c r="AJ8" s="30" t="e">
        <f>IF(AND(' RIESGOS DE GESTION'!#REF!="Muy Alta",' RIESGOS DE GESTION'!#REF!="Catastrófico"),CONCATENATE("R3C",' RIESGOS DE GESTION'!#REF!),"")</f>
        <v>#REF!</v>
      </c>
      <c r="AK8" s="30" t="e">
        <f>IF(AND(' RIESGOS DE GESTION'!#REF!="Muy Alta",' RIESGOS DE GESTION'!#REF!="Catastrófico"),CONCATENATE("R3C",' RIESGOS DE GESTION'!#REF!),"")</f>
        <v>#REF!</v>
      </c>
      <c r="AL8" s="30" t="e">
        <f>IF(AND(' RIESGOS DE GESTION'!#REF!="Muy Alta",' RIESGOS DE GESTION'!#REF!="Catastrófico"),CONCATENATE("R3C",' RIESGOS DE GESTION'!#REF!),"")</f>
        <v>#REF!</v>
      </c>
      <c r="AM8" s="31" t="e">
        <f>IF(AND(' RIESGOS DE GESTION'!#REF!="Muy Alta",' RIESGOS DE GESTION'!#REF!="Catastrófico"),CONCATENATE("R3C",' RIESGOS DE GESTION'!#REF!),"")</f>
        <v>#REF!</v>
      </c>
      <c r="AN8" s="57"/>
      <c r="AO8" s="519"/>
      <c r="AP8" s="520"/>
      <c r="AQ8" s="520"/>
      <c r="AR8" s="520"/>
      <c r="AS8" s="520"/>
      <c r="AT8" s="521"/>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row>
    <row r="9" spans="1:91" ht="15" customHeight="1" x14ac:dyDescent="0.25">
      <c r="A9" s="57"/>
      <c r="B9" s="458"/>
      <c r="C9" s="458"/>
      <c r="D9" s="459"/>
      <c r="E9" s="499"/>
      <c r="F9" s="500"/>
      <c r="G9" s="500"/>
      <c r="H9" s="500"/>
      <c r="I9" s="501"/>
      <c r="J9" s="26" t="e">
        <f>IF(AND(' RIESGOS DE GESTION'!#REF!="Muy Alta",' RIESGOS DE GESTION'!#REF!="Leve"),CONCATENATE("R4C",' RIESGOS DE GESTION'!#REF!),"")</f>
        <v>#REF!</v>
      </c>
      <c r="K9" s="27" t="e">
        <f>IF(AND(' RIESGOS DE GESTION'!#REF!="Muy Alta",' RIESGOS DE GESTION'!#REF!="Leve"),CONCATENATE("R4C",' RIESGOS DE GESTION'!#REF!),"")</f>
        <v>#REF!</v>
      </c>
      <c r="L9" s="27" t="e">
        <f>IF(AND(' RIESGOS DE GESTION'!#REF!="Muy Alta",' RIESGOS DE GESTION'!#REF!="Leve"),CONCATENATE("R4C",' RIESGOS DE GESTION'!#REF!),"")</f>
        <v>#REF!</v>
      </c>
      <c r="M9" s="27" t="e">
        <f>IF(AND(' RIESGOS DE GESTION'!#REF!="Muy Alta",' RIESGOS DE GESTION'!#REF!="Leve"),CONCATENATE("R4C",' RIESGOS DE GESTION'!#REF!),"")</f>
        <v>#REF!</v>
      </c>
      <c r="N9" s="27" t="e">
        <f>IF(AND(' RIESGOS DE GESTION'!#REF!="Muy Alta",' RIESGOS DE GESTION'!#REF!="Leve"),CONCATENATE("R4C",' RIESGOS DE GESTION'!#REF!),"")</f>
        <v>#REF!</v>
      </c>
      <c r="O9" s="28" t="e">
        <f>IF(AND(' RIESGOS DE GESTION'!#REF!="Muy Alta",' RIESGOS DE GESTION'!#REF!="Leve"),CONCATENATE("R4C",' RIESGOS DE GESTION'!#REF!),"")</f>
        <v>#REF!</v>
      </c>
      <c r="P9" s="26" t="e">
        <f>IF(AND(' RIESGOS DE GESTION'!#REF!="Muy Alta",' RIESGOS DE GESTION'!#REF!="Menor"),CONCATENATE("R4C",' RIESGOS DE GESTION'!#REF!),"")</f>
        <v>#REF!</v>
      </c>
      <c r="Q9" s="27" t="e">
        <f>IF(AND(' RIESGOS DE GESTION'!#REF!="Muy Alta",' RIESGOS DE GESTION'!#REF!="Menor"),CONCATENATE("R4C",' RIESGOS DE GESTION'!#REF!),"")</f>
        <v>#REF!</v>
      </c>
      <c r="R9" s="27" t="e">
        <f>IF(AND(' RIESGOS DE GESTION'!#REF!="Muy Alta",' RIESGOS DE GESTION'!#REF!="Menor"),CONCATENATE("R4C",' RIESGOS DE GESTION'!#REF!),"")</f>
        <v>#REF!</v>
      </c>
      <c r="S9" s="27" t="e">
        <f>IF(AND(' RIESGOS DE GESTION'!#REF!="Muy Alta",' RIESGOS DE GESTION'!#REF!="Menor"),CONCATENATE("R4C",' RIESGOS DE GESTION'!#REF!),"")</f>
        <v>#REF!</v>
      </c>
      <c r="T9" s="27" t="e">
        <f>IF(AND(' RIESGOS DE GESTION'!#REF!="Muy Alta",' RIESGOS DE GESTION'!#REF!="Menor"),CONCATENATE("R4C",' RIESGOS DE GESTION'!#REF!),"")</f>
        <v>#REF!</v>
      </c>
      <c r="U9" s="28" t="e">
        <f>IF(AND(' RIESGOS DE GESTION'!#REF!="Muy Alta",' RIESGOS DE GESTION'!#REF!="Menor"),CONCATENATE("R4C",' RIESGOS DE GESTION'!#REF!),"")</f>
        <v>#REF!</v>
      </c>
      <c r="V9" s="26" t="e">
        <f>IF(AND(' RIESGOS DE GESTION'!#REF!="Muy Alta",' RIESGOS DE GESTION'!#REF!="Moderado"),CONCATENATE("R4C",' RIESGOS DE GESTION'!#REF!),"")</f>
        <v>#REF!</v>
      </c>
      <c r="W9" s="27" t="e">
        <f>IF(AND(' RIESGOS DE GESTION'!#REF!="Muy Alta",' RIESGOS DE GESTION'!#REF!="Moderado"),CONCATENATE("R4C",' RIESGOS DE GESTION'!#REF!),"")</f>
        <v>#REF!</v>
      </c>
      <c r="X9" s="27" t="e">
        <f>IF(AND(' RIESGOS DE GESTION'!#REF!="Muy Alta",' RIESGOS DE GESTION'!#REF!="Moderado"),CONCATENATE("R4C",' RIESGOS DE GESTION'!#REF!),"")</f>
        <v>#REF!</v>
      </c>
      <c r="Y9" s="27" t="e">
        <f>IF(AND(' RIESGOS DE GESTION'!#REF!="Muy Alta",' RIESGOS DE GESTION'!#REF!="Moderado"),CONCATENATE("R4C",' RIESGOS DE GESTION'!#REF!),"")</f>
        <v>#REF!</v>
      </c>
      <c r="Z9" s="27" t="e">
        <f>IF(AND(' RIESGOS DE GESTION'!#REF!="Muy Alta",' RIESGOS DE GESTION'!#REF!="Moderado"),CONCATENATE("R4C",' RIESGOS DE GESTION'!#REF!),"")</f>
        <v>#REF!</v>
      </c>
      <c r="AA9" s="28" t="e">
        <f>IF(AND(' RIESGOS DE GESTION'!#REF!="Muy Alta",' RIESGOS DE GESTION'!#REF!="Moderado"),CONCATENATE("R4C",' RIESGOS DE GESTION'!#REF!),"")</f>
        <v>#REF!</v>
      </c>
      <c r="AB9" s="26" t="e">
        <f>IF(AND(' RIESGOS DE GESTION'!#REF!="Muy Alta",' RIESGOS DE GESTION'!#REF!="Mayor"),CONCATENATE("R4C",' RIESGOS DE GESTION'!#REF!),"")</f>
        <v>#REF!</v>
      </c>
      <c r="AC9" s="27" t="e">
        <f>IF(AND(' RIESGOS DE GESTION'!#REF!="Muy Alta",' RIESGOS DE GESTION'!#REF!="Mayor"),CONCATENATE("R4C",' RIESGOS DE GESTION'!#REF!),"")</f>
        <v>#REF!</v>
      </c>
      <c r="AD9" s="27" t="e">
        <f>IF(AND(' RIESGOS DE GESTION'!#REF!="Muy Alta",' RIESGOS DE GESTION'!#REF!="Mayor"),CONCATENATE("R4C",' RIESGOS DE GESTION'!#REF!),"")</f>
        <v>#REF!</v>
      </c>
      <c r="AE9" s="27" t="e">
        <f>IF(AND(' RIESGOS DE GESTION'!#REF!="Muy Alta",' RIESGOS DE GESTION'!#REF!="Mayor"),CONCATENATE("R4C",' RIESGOS DE GESTION'!#REF!),"")</f>
        <v>#REF!</v>
      </c>
      <c r="AF9" s="27" t="e">
        <f>IF(AND(' RIESGOS DE GESTION'!#REF!="Muy Alta",' RIESGOS DE GESTION'!#REF!="Mayor"),CONCATENATE("R4C",' RIESGOS DE GESTION'!#REF!),"")</f>
        <v>#REF!</v>
      </c>
      <c r="AG9" s="28" t="e">
        <f>IF(AND(' RIESGOS DE GESTION'!#REF!="Muy Alta",' RIESGOS DE GESTION'!#REF!="Mayor"),CONCATENATE("R4C",' RIESGOS DE GESTION'!#REF!),"")</f>
        <v>#REF!</v>
      </c>
      <c r="AH9" s="29" t="e">
        <f>IF(AND(' RIESGOS DE GESTION'!#REF!="Muy Alta",' RIESGOS DE GESTION'!#REF!="Catastrófico"),CONCATENATE("R4C",' RIESGOS DE GESTION'!#REF!),"")</f>
        <v>#REF!</v>
      </c>
      <c r="AI9" s="30" t="e">
        <f>IF(AND(' RIESGOS DE GESTION'!#REF!="Muy Alta",' RIESGOS DE GESTION'!#REF!="Catastrófico"),CONCATENATE("R4C",' RIESGOS DE GESTION'!#REF!),"")</f>
        <v>#REF!</v>
      </c>
      <c r="AJ9" s="30" t="e">
        <f>IF(AND(' RIESGOS DE GESTION'!#REF!="Muy Alta",' RIESGOS DE GESTION'!#REF!="Catastrófico"),CONCATENATE("R4C",' RIESGOS DE GESTION'!#REF!),"")</f>
        <v>#REF!</v>
      </c>
      <c r="AK9" s="30" t="e">
        <f>IF(AND(' RIESGOS DE GESTION'!#REF!="Muy Alta",' RIESGOS DE GESTION'!#REF!="Catastrófico"),CONCATENATE("R4C",' RIESGOS DE GESTION'!#REF!),"")</f>
        <v>#REF!</v>
      </c>
      <c r="AL9" s="30" t="e">
        <f>IF(AND(' RIESGOS DE GESTION'!#REF!="Muy Alta",' RIESGOS DE GESTION'!#REF!="Catastrófico"),CONCATENATE("R4C",' RIESGOS DE GESTION'!#REF!),"")</f>
        <v>#REF!</v>
      </c>
      <c r="AM9" s="31" t="e">
        <f>IF(AND(' RIESGOS DE GESTION'!#REF!="Muy Alta",' RIESGOS DE GESTION'!#REF!="Catastrófico"),CONCATENATE("R4C",' RIESGOS DE GESTION'!#REF!),"")</f>
        <v>#REF!</v>
      </c>
      <c r="AN9" s="57"/>
      <c r="AO9" s="519"/>
      <c r="AP9" s="520"/>
      <c r="AQ9" s="520"/>
      <c r="AR9" s="520"/>
      <c r="AS9" s="520"/>
      <c r="AT9" s="521"/>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row>
    <row r="10" spans="1:91" ht="15" customHeight="1" x14ac:dyDescent="0.25">
      <c r="A10" s="57"/>
      <c r="B10" s="458"/>
      <c r="C10" s="458"/>
      <c r="D10" s="459"/>
      <c r="E10" s="499"/>
      <c r="F10" s="500"/>
      <c r="G10" s="500"/>
      <c r="H10" s="500"/>
      <c r="I10" s="501"/>
      <c r="J10" s="26" t="e">
        <f>IF(AND(' RIESGOS DE GESTION'!#REF!="Muy Alta",' RIESGOS DE GESTION'!#REF!="Leve"),CONCATENATE("R5C",' RIESGOS DE GESTION'!#REF!),"")</f>
        <v>#REF!</v>
      </c>
      <c r="K10" s="27" t="e">
        <f>IF(AND(' RIESGOS DE GESTION'!#REF!="Muy Alta",' RIESGOS DE GESTION'!#REF!="Leve"),CONCATENATE("R5C",' RIESGOS DE GESTION'!#REF!),"")</f>
        <v>#REF!</v>
      </c>
      <c r="L10" s="27" t="e">
        <f>IF(AND(' RIESGOS DE GESTION'!#REF!="Muy Alta",' RIESGOS DE GESTION'!#REF!="Leve"),CONCATENATE("R5C",' RIESGOS DE GESTION'!#REF!),"")</f>
        <v>#REF!</v>
      </c>
      <c r="M10" s="27" t="e">
        <f>IF(AND(' RIESGOS DE GESTION'!#REF!="Muy Alta",' RIESGOS DE GESTION'!#REF!="Leve"),CONCATENATE("R5C",' RIESGOS DE GESTION'!#REF!),"")</f>
        <v>#REF!</v>
      </c>
      <c r="N10" s="27" t="e">
        <f>IF(AND(' RIESGOS DE GESTION'!#REF!="Muy Alta",' RIESGOS DE GESTION'!#REF!="Leve"),CONCATENATE("R5C",' RIESGOS DE GESTION'!#REF!),"")</f>
        <v>#REF!</v>
      </c>
      <c r="O10" s="28" t="e">
        <f>IF(AND(' RIESGOS DE GESTION'!#REF!="Muy Alta",' RIESGOS DE GESTION'!#REF!="Leve"),CONCATENATE("R5C",' RIESGOS DE GESTION'!#REF!),"")</f>
        <v>#REF!</v>
      </c>
      <c r="P10" s="26" t="e">
        <f>IF(AND(' RIESGOS DE GESTION'!#REF!="Muy Alta",' RIESGOS DE GESTION'!#REF!="Menor"),CONCATENATE("R5C",' RIESGOS DE GESTION'!#REF!),"")</f>
        <v>#REF!</v>
      </c>
      <c r="Q10" s="27" t="e">
        <f>IF(AND(' RIESGOS DE GESTION'!#REF!="Muy Alta",' RIESGOS DE GESTION'!#REF!="Menor"),CONCATENATE("R5C",' RIESGOS DE GESTION'!#REF!),"")</f>
        <v>#REF!</v>
      </c>
      <c r="R10" s="27" t="e">
        <f>IF(AND(' RIESGOS DE GESTION'!#REF!="Muy Alta",' RIESGOS DE GESTION'!#REF!="Menor"),CONCATENATE("R5C",' RIESGOS DE GESTION'!#REF!),"")</f>
        <v>#REF!</v>
      </c>
      <c r="S10" s="27" t="e">
        <f>IF(AND(' RIESGOS DE GESTION'!#REF!="Muy Alta",' RIESGOS DE GESTION'!#REF!="Menor"),CONCATENATE("R5C",' RIESGOS DE GESTION'!#REF!),"")</f>
        <v>#REF!</v>
      </c>
      <c r="T10" s="27" t="e">
        <f>IF(AND(' RIESGOS DE GESTION'!#REF!="Muy Alta",' RIESGOS DE GESTION'!#REF!="Menor"),CONCATENATE("R5C",' RIESGOS DE GESTION'!#REF!),"")</f>
        <v>#REF!</v>
      </c>
      <c r="U10" s="28" t="e">
        <f>IF(AND(' RIESGOS DE GESTION'!#REF!="Muy Alta",' RIESGOS DE GESTION'!#REF!="Menor"),CONCATENATE("R5C",' RIESGOS DE GESTION'!#REF!),"")</f>
        <v>#REF!</v>
      </c>
      <c r="V10" s="26" t="e">
        <f>IF(AND(' RIESGOS DE GESTION'!#REF!="Muy Alta",' RIESGOS DE GESTION'!#REF!="Moderado"),CONCATENATE("R5C",' RIESGOS DE GESTION'!#REF!),"")</f>
        <v>#REF!</v>
      </c>
      <c r="W10" s="27" t="e">
        <f>IF(AND(' RIESGOS DE GESTION'!#REF!="Muy Alta",' RIESGOS DE GESTION'!#REF!="Moderado"),CONCATENATE("R5C",' RIESGOS DE GESTION'!#REF!),"")</f>
        <v>#REF!</v>
      </c>
      <c r="X10" s="27" t="e">
        <f>IF(AND(' RIESGOS DE GESTION'!#REF!="Muy Alta",' RIESGOS DE GESTION'!#REF!="Moderado"),CONCATENATE("R5C",' RIESGOS DE GESTION'!#REF!),"")</f>
        <v>#REF!</v>
      </c>
      <c r="Y10" s="27" t="e">
        <f>IF(AND(' RIESGOS DE GESTION'!#REF!="Muy Alta",' RIESGOS DE GESTION'!#REF!="Moderado"),CONCATENATE("R5C",' RIESGOS DE GESTION'!#REF!),"")</f>
        <v>#REF!</v>
      </c>
      <c r="Z10" s="27" t="e">
        <f>IF(AND(' RIESGOS DE GESTION'!#REF!="Muy Alta",' RIESGOS DE GESTION'!#REF!="Moderado"),CONCATENATE("R5C",' RIESGOS DE GESTION'!#REF!),"")</f>
        <v>#REF!</v>
      </c>
      <c r="AA10" s="28" t="e">
        <f>IF(AND(' RIESGOS DE GESTION'!#REF!="Muy Alta",' RIESGOS DE GESTION'!#REF!="Moderado"),CONCATENATE("R5C",' RIESGOS DE GESTION'!#REF!),"")</f>
        <v>#REF!</v>
      </c>
      <c r="AB10" s="26" t="e">
        <f>IF(AND(' RIESGOS DE GESTION'!#REF!="Muy Alta",' RIESGOS DE GESTION'!#REF!="Mayor"),CONCATENATE("R5C",' RIESGOS DE GESTION'!#REF!),"")</f>
        <v>#REF!</v>
      </c>
      <c r="AC10" s="27" t="e">
        <f>IF(AND(' RIESGOS DE GESTION'!#REF!="Muy Alta",' RIESGOS DE GESTION'!#REF!="Mayor"),CONCATENATE("R5C",' RIESGOS DE GESTION'!#REF!),"")</f>
        <v>#REF!</v>
      </c>
      <c r="AD10" s="27" t="e">
        <f>IF(AND(' RIESGOS DE GESTION'!#REF!="Muy Alta",' RIESGOS DE GESTION'!#REF!="Mayor"),CONCATENATE("R5C",' RIESGOS DE GESTION'!#REF!),"")</f>
        <v>#REF!</v>
      </c>
      <c r="AE10" s="27" t="e">
        <f>IF(AND(' RIESGOS DE GESTION'!#REF!="Muy Alta",' RIESGOS DE GESTION'!#REF!="Mayor"),CONCATENATE("R5C",' RIESGOS DE GESTION'!#REF!),"")</f>
        <v>#REF!</v>
      </c>
      <c r="AF10" s="27" t="e">
        <f>IF(AND(' RIESGOS DE GESTION'!#REF!="Muy Alta",' RIESGOS DE GESTION'!#REF!="Mayor"),CONCATENATE("R5C",' RIESGOS DE GESTION'!#REF!),"")</f>
        <v>#REF!</v>
      </c>
      <c r="AG10" s="28" t="e">
        <f>IF(AND(' RIESGOS DE GESTION'!#REF!="Muy Alta",' RIESGOS DE GESTION'!#REF!="Mayor"),CONCATENATE("R5C",' RIESGOS DE GESTION'!#REF!),"")</f>
        <v>#REF!</v>
      </c>
      <c r="AH10" s="29" t="e">
        <f>IF(AND(' RIESGOS DE GESTION'!#REF!="Muy Alta",' RIESGOS DE GESTION'!#REF!="Catastrófico"),CONCATENATE("R5C",' RIESGOS DE GESTION'!#REF!),"")</f>
        <v>#REF!</v>
      </c>
      <c r="AI10" s="30" t="e">
        <f>IF(AND(' RIESGOS DE GESTION'!#REF!="Muy Alta",' RIESGOS DE GESTION'!#REF!="Catastrófico"),CONCATENATE("R5C",' RIESGOS DE GESTION'!#REF!),"")</f>
        <v>#REF!</v>
      </c>
      <c r="AJ10" s="30" t="e">
        <f>IF(AND(' RIESGOS DE GESTION'!#REF!="Muy Alta",' RIESGOS DE GESTION'!#REF!="Catastrófico"),CONCATENATE("R5C",' RIESGOS DE GESTION'!#REF!),"")</f>
        <v>#REF!</v>
      </c>
      <c r="AK10" s="30" t="e">
        <f>IF(AND(' RIESGOS DE GESTION'!#REF!="Muy Alta",' RIESGOS DE GESTION'!#REF!="Catastrófico"),CONCATENATE("R5C",' RIESGOS DE GESTION'!#REF!),"")</f>
        <v>#REF!</v>
      </c>
      <c r="AL10" s="30" t="e">
        <f>IF(AND(' RIESGOS DE GESTION'!#REF!="Muy Alta",' RIESGOS DE GESTION'!#REF!="Catastrófico"),CONCATENATE("R5C",' RIESGOS DE GESTION'!#REF!),"")</f>
        <v>#REF!</v>
      </c>
      <c r="AM10" s="31" t="e">
        <f>IF(AND(' RIESGOS DE GESTION'!#REF!="Muy Alta",' RIESGOS DE GESTION'!#REF!="Catastrófico"),CONCATENATE("R5C",' RIESGOS DE GESTION'!#REF!),"")</f>
        <v>#REF!</v>
      </c>
      <c r="AN10" s="57"/>
      <c r="AO10" s="519"/>
      <c r="AP10" s="520"/>
      <c r="AQ10" s="520"/>
      <c r="AR10" s="520"/>
      <c r="AS10" s="520"/>
      <c r="AT10" s="521"/>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row>
    <row r="11" spans="1:91" ht="15" customHeight="1" x14ac:dyDescent="0.25">
      <c r="A11" s="57"/>
      <c r="B11" s="458"/>
      <c r="C11" s="458"/>
      <c r="D11" s="459"/>
      <c r="E11" s="499"/>
      <c r="F11" s="500"/>
      <c r="G11" s="500"/>
      <c r="H11" s="500"/>
      <c r="I11" s="501"/>
      <c r="J11" s="26" t="e">
        <f>IF(AND(' RIESGOS DE GESTION'!#REF!="Muy Alta",' RIESGOS DE GESTION'!#REF!="Leve"),CONCATENATE("R6C",' RIESGOS DE GESTION'!#REF!),"")</f>
        <v>#REF!</v>
      </c>
      <c r="K11" s="27" t="e">
        <f>IF(AND(' RIESGOS DE GESTION'!#REF!="Muy Alta",' RIESGOS DE GESTION'!#REF!="Leve"),CONCATENATE("R6C",' RIESGOS DE GESTION'!#REF!),"")</f>
        <v>#REF!</v>
      </c>
      <c r="L11" s="27" t="e">
        <f>IF(AND(' RIESGOS DE GESTION'!#REF!="Muy Alta",' RIESGOS DE GESTION'!#REF!="Leve"),CONCATENATE("R6C",' RIESGOS DE GESTION'!#REF!),"")</f>
        <v>#REF!</v>
      </c>
      <c r="M11" s="27" t="e">
        <f>IF(AND(' RIESGOS DE GESTION'!#REF!="Muy Alta",' RIESGOS DE GESTION'!#REF!="Leve"),CONCATENATE("R6C",' RIESGOS DE GESTION'!#REF!),"")</f>
        <v>#REF!</v>
      </c>
      <c r="N11" s="27" t="e">
        <f>IF(AND(' RIESGOS DE GESTION'!#REF!="Muy Alta",' RIESGOS DE GESTION'!#REF!="Leve"),CONCATENATE("R6C",' RIESGOS DE GESTION'!#REF!),"")</f>
        <v>#REF!</v>
      </c>
      <c r="O11" s="28" t="e">
        <f>IF(AND(' RIESGOS DE GESTION'!#REF!="Muy Alta",' RIESGOS DE GESTION'!#REF!="Leve"),CONCATENATE("R6C",' RIESGOS DE GESTION'!#REF!),"")</f>
        <v>#REF!</v>
      </c>
      <c r="P11" s="26" t="e">
        <f>IF(AND(' RIESGOS DE GESTION'!#REF!="Muy Alta",' RIESGOS DE GESTION'!#REF!="Menor"),CONCATENATE("R6C",' RIESGOS DE GESTION'!#REF!),"")</f>
        <v>#REF!</v>
      </c>
      <c r="Q11" s="27" t="e">
        <f>IF(AND(' RIESGOS DE GESTION'!#REF!="Muy Alta",' RIESGOS DE GESTION'!#REF!="Menor"),CONCATENATE("R6C",' RIESGOS DE GESTION'!#REF!),"")</f>
        <v>#REF!</v>
      </c>
      <c r="R11" s="27" t="e">
        <f>IF(AND(' RIESGOS DE GESTION'!#REF!="Muy Alta",' RIESGOS DE GESTION'!#REF!="Menor"),CONCATENATE("R6C",' RIESGOS DE GESTION'!#REF!),"")</f>
        <v>#REF!</v>
      </c>
      <c r="S11" s="27" t="e">
        <f>IF(AND(' RIESGOS DE GESTION'!#REF!="Muy Alta",' RIESGOS DE GESTION'!#REF!="Menor"),CONCATENATE("R6C",' RIESGOS DE GESTION'!#REF!),"")</f>
        <v>#REF!</v>
      </c>
      <c r="T11" s="27" t="e">
        <f>IF(AND(' RIESGOS DE GESTION'!#REF!="Muy Alta",' RIESGOS DE GESTION'!#REF!="Menor"),CONCATENATE("R6C",' RIESGOS DE GESTION'!#REF!),"")</f>
        <v>#REF!</v>
      </c>
      <c r="U11" s="28" t="e">
        <f>IF(AND(' RIESGOS DE GESTION'!#REF!="Muy Alta",' RIESGOS DE GESTION'!#REF!="Menor"),CONCATENATE("R6C",' RIESGOS DE GESTION'!#REF!),"")</f>
        <v>#REF!</v>
      </c>
      <c r="V11" s="26" t="e">
        <f>IF(AND(' RIESGOS DE GESTION'!#REF!="Muy Alta",' RIESGOS DE GESTION'!#REF!="Moderado"),CONCATENATE("R6C",' RIESGOS DE GESTION'!#REF!),"")</f>
        <v>#REF!</v>
      </c>
      <c r="W11" s="27" t="e">
        <f>IF(AND(' RIESGOS DE GESTION'!#REF!="Muy Alta",' RIESGOS DE GESTION'!#REF!="Moderado"),CONCATENATE("R6C",' RIESGOS DE GESTION'!#REF!),"")</f>
        <v>#REF!</v>
      </c>
      <c r="X11" s="27" t="e">
        <f>IF(AND(' RIESGOS DE GESTION'!#REF!="Muy Alta",' RIESGOS DE GESTION'!#REF!="Moderado"),CONCATENATE("R6C",' RIESGOS DE GESTION'!#REF!),"")</f>
        <v>#REF!</v>
      </c>
      <c r="Y11" s="27" t="e">
        <f>IF(AND(' RIESGOS DE GESTION'!#REF!="Muy Alta",' RIESGOS DE GESTION'!#REF!="Moderado"),CONCATENATE("R6C",' RIESGOS DE GESTION'!#REF!),"")</f>
        <v>#REF!</v>
      </c>
      <c r="Z11" s="27" t="e">
        <f>IF(AND(' RIESGOS DE GESTION'!#REF!="Muy Alta",' RIESGOS DE GESTION'!#REF!="Moderado"),CONCATENATE("R6C",' RIESGOS DE GESTION'!#REF!),"")</f>
        <v>#REF!</v>
      </c>
      <c r="AA11" s="28" t="e">
        <f>IF(AND(' RIESGOS DE GESTION'!#REF!="Muy Alta",' RIESGOS DE GESTION'!#REF!="Moderado"),CONCATENATE("R6C",' RIESGOS DE GESTION'!#REF!),"")</f>
        <v>#REF!</v>
      </c>
      <c r="AB11" s="26" t="e">
        <f>IF(AND(' RIESGOS DE GESTION'!#REF!="Muy Alta",' RIESGOS DE GESTION'!#REF!="Mayor"),CONCATENATE("R6C",' RIESGOS DE GESTION'!#REF!),"")</f>
        <v>#REF!</v>
      </c>
      <c r="AC11" s="27" t="e">
        <f>IF(AND(' RIESGOS DE GESTION'!#REF!="Muy Alta",' RIESGOS DE GESTION'!#REF!="Mayor"),CONCATENATE("R6C",' RIESGOS DE GESTION'!#REF!),"")</f>
        <v>#REF!</v>
      </c>
      <c r="AD11" s="27" t="e">
        <f>IF(AND(' RIESGOS DE GESTION'!#REF!="Muy Alta",' RIESGOS DE GESTION'!#REF!="Mayor"),CONCATENATE("R6C",' RIESGOS DE GESTION'!#REF!),"")</f>
        <v>#REF!</v>
      </c>
      <c r="AE11" s="27" t="e">
        <f>IF(AND(' RIESGOS DE GESTION'!#REF!="Muy Alta",' RIESGOS DE GESTION'!#REF!="Mayor"),CONCATENATE("R6C",' RIESGOS DE GESTION'!#REF!),"")</f>
        <v>#REF!</v>
      </c>
      <c r="AF11" s="27" t="e">
        <f>IF(AND(' RIESGOS DE GESTION'!#REF!="Muy Alta",' RIESGOS DE GESTION'!#REF!="Mayor"),CONCATENATE("R6C",' RIESGOS DE GESTION'!#REF!),"")</f>
        <v>#REF!</v>
      </c>
      <c r="AG11" s="28" t="e">
        <f>IF(AND(' RIESGOS DE GESTION'!#REF!="Muy Alta",' RIESGOS DE GESTION'!#REF!="Mayor"),CONCATENATE("R6C",' RIESGOS DE GESTION'!#REF!),"")</f>
        <v>#REF!</v>
      </c>
      <c r="AH11" s="29" t="e">
        <f>IF(AND(' RIESGOS DE GESTION'!#REF!="Muy Alta",' RIESGOS DE GESTION'!#REF!="Catastrófico"),CONCATENATE("R6C",' RIESGOS DE GESTION'!#REF!),"")</f>
        <v>#REF!</v>
      </c>
      <c r="AI11" s="30" t="e">
        <f>IF(AND(' RIESGOS DE GESTION'!#REF!="Muy Alta",' RIESGOS DE GESTION'!#REF!="Catastrófico"),CONCATENATE("R6C",' RIESGOS DE GESTION'!#REF!),"")</f>
        <v>#REF!</v>
      </c>
      <c r="AJ11" s="30" t="e">
        <f>IF(AND(' RIESGOS DE GESTION'!#REF!="Muy Alta",' RIESGOS DE GESTION'!#REF!="Catastrófico"),CONCATENATE("R6C",' RIESGOS DE GESTION'!#REF!),"")</f>
        <v>#REF!</v>
      </c>
      <c r="AK11" s="30" t="e">
        <f>IF(AND(' RIESGOS DE GESTION'!#REF!="Muy Alta",' RIESGOS DE GESTION'!#REF!="Catastrófico"),CONCATENATE("R6C",' RIESGOS DE GESTION'!#REF!),"")</f>
        <v>#REF!</v>
      </c>
      <c r="AL11" s="30" t="e">
        <f>IF(AND(' RIESGOS DE GESTION'!#REF!="Muy Alta",' RIESGOS DE GESTION'!#REF!="Catastrófico"),CONCATENATE("R6C",' RIESGOS DE GESTION'!#REF!),"")</f>
        <v>#REF!</v>
      </c>
      <c r="AM11" s="31" t="e">
        <f>IF(AND(' RIESGOS DE GESTION'!#REF!="Muy Alta",' RIESGOS DE GESTION'!#REF!="Catastrófico"),CONCATENATE("R6C",' RIESGOS DE GESTION'!#REF!),"")</f>
        <v>#REF!</v>
      </c>
      <c r="AN11" s="57"/>
      <c r="AO11" s="519"/>
      <c r="AP11" s="520"/>
      <c r="AQ11" s="520"/>
      <c r="AR11" s="520"/>
      <c r="AS11" s="520"/>
      <c r="AT11" s="521"/>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row>
    <row r="12" spans="1:91" ht="15" customHeight="1" x14ac:dyDescent="0.25">
      <c r="A12" s="57"/>
      <c r="B12" s="458"/>
      <c r="C12" s="458"/>
      <c r="D12" s="459"/>
      <c r="E12" s="499"/>
      <c r="F12" s="500"/>
      <c r="G12" s="500"/>
      <c r="H12" s="500"/>
      <c r="I12" s="501"/>
      <c r="J12" s="26" t="e">
        <f>IF(AND(' RIESGOS DE GESTION'!#REF!="Muy Alta",' RIESGOS DE GESTION'!#REF!="Leve"),CONCATENATE("R7C",' RIESGOS DE GESTION'!#REF!),"")</f>
        <v>#REF!</v>
      </c>
      <c r="K12" s="27" t="e">
        <f>IF(AND(' RIESGOS DE GESTION'!#REF!="Muy Alta",' RIESGOS DE GESTION'!#REF!="Leve"),CONCATENATE("R7C",' RIESGOS DE GESTION'!#REF!),"")</f>
        <v>#REF!</v>
      </c>
      <c r="L12" s="27" t="e">
        <f>IF(AND(' RIESGOS DE GESTION'!#REF!="Muy Alta",' RIESGOS DE GESTION'!#REF!="Leve"),CONCATENATE("R7C",' RIESGOS DE GESTION'!#REF!),"")</f>
        <v>#REF!</v>
      </c>
      <c r="M12" s="27" t="e">
        <f>IF(AND(' RIESGOS DE GESTION'!#REF!="Muy Alta",' RIESGOS DE GESTION'!#REF!="Leve"),CONCATENATE("R7C",' RIESGOS DE GESTION'!#REF!),"")</f>
        <v>#REF!</v>
      </c>
      <c r="N12" s="27" t="e">
        <f>IF(AND(' RIESGOS DE GESTION'!#REF!="Muy Alta",' RIESGOS DE GESTION'!#REF!="Leve"),CONCATENATE("R7C",' RIESGOS DE GESTION'!#REF!),"")</f>
        <v>#REF!</v>
      </c>
      <c r="O12" s="28" t="e">
        <f>IF(AND(' RIESGOS DE GESTION'!#REF!="Muy Alta",' RIESGOS DE GESTION'!#REF!="Leve"),CONCATENATE("R7C",' RIESGOS DE GESTION'!#REF!),"")</f>
        <v>#REF!</v>
      </c>
      <c r="P12" s="26" t="e">
        <f>IF(AND(' RIESGOS DE GESTION'!#REF!="Muy Alta",' RIESGOS DE GESTION'!#REF!="Menor"),CONCATENATE("R7C",' RIESGOS DE GESTION'!#REF!),"")</f>
        <v>#REF!</v>
      </c>
      <c r="Q12" s="27" t="e">
        <f>IF(AND(' RIESGOS DE GESTION'!#REF!="Muy Alta",' RIESGOS DE GESTION'!#REF!="Menor"),CONCATENATE("R7C",' RIESGOS DE GESTION'!#REF!),"")</f>
        <v>#REF!</v>
      </c>
      <c r="R12" s="27" t="e">
        <f>IF(AND(' RIESGOS DE GESTION'!#REF!="Muy Alta",' RIESGOS DE GESTION'!#REF!="Menor"),CONCATENATE("R7C",' RIESGOS DE GESTION'!#REF!),"")</f>
        <v>#REF!</v>
      </c>
      <c r="S12" s="27" t="e">
        <f>IF(AND(' RIESGOS DE GESTION'!#REF!="Muy Alta",' RIESGOS DE GESTION'!#REF!="Menor"),CONCATENATE("R7C",' RIESGOS DE GESTION'!#REF!),"")</f>
        <v>#REF!</v>
      </c>
      <c r="T12" s="27" t="e">
        <f>IF(AND(' RIESGOS DE GESTION'!#REF!="Muy Alta",' RIESGOS DE GESTION'!#REF!="Menor"),CONCATENATE("R7C",' RIESGOS DE GESTION'!#REF!),"")</f>
        <v>#REF!</v>
      </c>
      <c r="U12" s="28" t="e">
        <f>IF(AND(' RIESGOS DE GESTION'!#REF!="Muy Alta",' RIESGOS DE GESTION'!#REF!="Menor"),CONCATENATE("R7C",' RIESGOS DE GESTION'!#REF!),"")</f>
        <v>#REF!</v>
      </c>
      <c r="V12" s="26" t="e">
        <f>IF(AND(' RIESGOS DE GESTION'!#REF!="Muy Alta",' RIESGOS DE GESTION'!#REF!="Moderado"),CONCATENATE("R7C",' RIESGOS DE GESTION'!#REF!),"")</f>
        <v>#REF!</v>
      </c>
      <c r="W12" s="27" t="e">
        <f>IF(AND(' RIESGOS DE GESTION'!#REF!="Muy Alta",' RIESGOS DE GESTION'!#REF!="Moderado"),CONCATENATE("R7C",' RIESGOS DE GESTION'!#REF!),"")</f>
        <v>#REF!</v>
      </c>
      <c r="X12" s="27" t="e">
        <f>IF(AND(' RIESGOS DE GESTION'!#REF!="Muy Alta",' RIESGOS DE GESTION'!#REF!="Moderado"),CONCATENATE("R7C",' RIESGOS DE GESTION'!#REF!),"")</f>
        <v>#REF!</v>
      </c>
      <c r="Y12" s="27" t="e">
        <f>IF(AND(' RIESGOS DE GESTION'!#REF!="Muy Alta",' RIESGOS DE GESTION'!#REF!="Moderado"),CONCATENATE("R7C",' RIESGOS DE GESTION'!#REF!),"")</f>
        <v>#REF!</v>
      </c>
      <c r="Z12" s="27" t="e">
        <f>IF(AND(' RIESGOS DE GESTION'!#REF!="Muy Alta",' RIESGOS DE GESTION'!#REF!="Moderado"),CONCATENATE("R7C",' RIESGOS DE GESTION'!#REF!),"")</f>
        <v>#REF!</v>
      </c>
      <c r="AA12" s="28" t="e">
        <f>IF(AND(' RIESGOS DE GESTION'!#REF!="Muy Alta",' RIESGOS DE GESTION'!#REF!="Moderado"),CONCATENATE("R7C",' RIESGOS DE GESTION'!#REF!),"")</f>
        <v>#REF!</v>
      </c>
      <c r="AB12" s="26" t="e">
        <f>IF(AND(' RIESGOS DE GESTION'!#REF!="Muy Alta",' RIESGOS DE GESTION'!#REF!="Mayor"),CONCATENATE("R7C",' RIESGOS DE GESTION'!#REF!),"")</f>
        <v>#REF!</v>
      </c>
      <c r="AC12" s="27" t="e">
        <f>IF(AND(' RIESGOS DE GESTION'!#REF!="Muy Alta",' RIESGOS DE GESTION'!#REF!="Mayor"),CONCATENATE("R7C",' RIESGOS DE GESTION'!#REF!),"")</f>
        <v>#REF!</v>
      </c>
      <c r="AD12" s="27" t="e">
        <f>IF(AND(' RIESGOS DE GESTION'!#REF!="Muy Alta",' RIESGOS DE GESTION'!#REF!="Mayor"),CONCATENATE("R7C",' RIESGOS DE GESTION'!#REF!),"")</f>
        <v>#REF!</v>
      </c>
      <c r="AE12" s="27" t="e">
        <f>IF(AND(' RIESGOS DE GESTION'!#REF!="Muy Alta",' RIESGOS DE GESTION'!#REF!="Mayor"),CONCATENATE("R7C",' RIESGOS DE GESTION'!#REF!),"")</f>
        <v>#REF!</v>
      </c>
      <c r="AF12" s="27" t="e">
        <f>IF(AND(' RIESGOS DE GESTION'!#REF!="Muy Alta",' RIESGOS DE GESTION'!#REF!="Mayor"),CONCATENATE("R7C",' RIESGOS DE GESTION'!#REF!),"")</f>
        <v>#REF!</v>
      </c>
      <c r="AG12" s="28" t="e">
        <f>IF(AND(' RIESGOS DE GESTION'!#REF!="Muy Alta",' RIESGOS DE GESTION'!#REF!="Mayor"),CONCATENATE("R7C",' RIESGOS DE GESTION'!#REF!),"")</f>
        <v>#REF!</v>
      </c>
      <c r="AH12" s="29" t="e">
        <f>IF(AND(' RIESGOS DE GESTION'!#REF!="Muy Alta",' RIESGOS DE GESTION'!#REF!="Catastrófico"),CONCATENATE("R7C",' RIESGOS DE GESTION'!#REF!),"")</f>
        <v>#REF!</v>
      </c>
      <c r="AI12" s="30" t="e">
        <f>IF(AND(' RIESGOS DE GESTION'!#REF!="Muy Alta",' RIESGOS DE GESTION'!#REF!="Catastrófico"),CONCATENATE("R7C",' RIESGOS DE GESTION'!#REF!),"")</f>
        <v>#REF!</v>
      </c>
      <c r="AJ12" s="30" t="e">
        <f>IF(AND(' RIESGOS DE GESTION'!#REF!="Muy Alta",' RIESGOS DE GESTION'!#REF!="Catastrófico"),CONCATENATE("R7C",' RIESGOS DE GESTION'!#REF!),"")</f>
        <v>#REF!</v>
      </c>
      <c r="AK12" s="30" t="e">
        <f>IF(AND(' RIESGOS DE GESTION'!#REF!="Muy Alta",' RIESGOS DE GESTION'!#REF!="Catastrófico"),CONCATENATE("R7C",' RIESGOS DE GESTION'!#REF!),"")</f>
        <v>#REF!</v>
      </c>
      <c r="AL12" s="30" t="e">
        <f>IF(AND(' RIESGOS DE GESTION'!#REF!="Muy Alta",' RIESGOS DE GESTION'!#REF!="Catastrófico"),CONCATENATE("R7C",' RIESGOS DE GESTION'!#REF!),"")</f>
        <v>#REF!</v>
      </c>
      <c r="AM12" s="31" t="e">
        <f>IF(AND(' RIESGOS DE GESTION'!#REF!="Muy Alta",' RIESGOS DE GESTION'!#REF!="Catastrófico"),CONCATENATE("R7C",' RIESGOS DE GESTION'!#REF!),"")</f>
        <v>#REF!</v>
      </c>
      <c r="AN12" s="57"/>
      <c r="AO12" s="519"/>
      <c r="AP12" s="520"/>
      <c r="AQ12" s="520"/>
      <c r="AR12" s="520"/>
      <c r="AS12" s="520"/>
      <c r="AT12" s="521"/>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row>
    <row r="13" spans="1:91" ht="15" customHeight="1" x14ac:dyDescent="0.25">
      <c r="A13" s="57"/>
      <c r="B13" s="458"/>
      <c r="C13" s="458"/>
      <c r="D13" s="459"/>
      <c r="E13" s="499"/>
      <c r="F13" s="500"/>
      <c r="G13" s="500"/>
      <c r="H13" s="500"/>
      <c r="I13" s="501"/>
      <c r="J13" s="26" t="e">
        <f>IF(AND(' RIESGOS DE GESTION'!#REF!="Muy Alta",' RIESGOS DE GESTION'!#REF!="Leve"),CONCATENATE("R8C",' RIESGOS DE GESTION'!#REF!),"")</f>
        <v>#REF!</v>
      </c>
      <c r="K13" s="27" t="e">
        <f>IF(AND(' RIESGOS DE GESTION'!#REF!="Muy Alta",' RIESGOS DE GESTION'!#REF!="Leve"),CONCATENATE("R8C",' RIESGOS DE GESTION'!#REF!),"")</f>
        <v>#REF!</v>
      </c>
      <c r="L13" s="27" t="e">
        <f>IF(AND(' RIESGOS DE GESTION'!#REF!="Muy Alta",' RIESGOS DE GESTION'!#REF!="Leve"),CONCATENATE("R8C",' RIESGOS DE GESTION'!#REF!),"")</f>
        <v>#REF!</v>
      </c>
      <c r="M13" s="27" t="e">
        <f>IF(AND(' RIESGOS DE GESTION'!#REF!="Muy Alta",' RIESGOS DE GESTION'!#REF!="Leve"),CONCATENATE("R8C",' RIESGOS DE GESTION'!#REF!),"")</f>
        <v>#REF!</v>
      </c>
      <c r="N13" s="27" t="e">
        <f>IF(AND(' RIESGOS DE GESTION'!#REF!="Muy Alta",' RIESGOS DE GESTION'!#REF!="Leve"),CONCATENATE("R8C",' RIESGOS DE GESTION'!#REF!),"")</f>
        <v>#REF!</v>
      </c>
      <c r="O13" s="28" t="e">
        <f>IF(AND(' RIESGOS DE GESTION'!#REF!="Muy Alta",' RIESGOS DE GESTION'!#REF!="Leve"),CONCATENATE("R8C",' RIESGOS DE GESTION'!#REF!),"")</f>
        <v>#REF!</v>
      </c>
      <c r="P13" s="26" t="e">
        <f>IF(AND(' RIESGOS DE GESTION'!#REF!="Muy Alta",' RIESGOS DE GESTION'!#REF!="Menor"),CONCATENATE("R8C",' RIESGOS DE GESTION'!#REF!),"")</f>
        <v>#REF!</v>
      </c>
      <c r="Q13" s="27" t="e">
        <f>IF(AND(' RIESGOS DE GESTION'!#REF!="Muy Alta",' RIESGOS DE GESTION'!#REF!="Menor"),CONCATENATE("R8C",' RIESGOS DE GESTION'!#REF!),"")</f>
        <v>#REF!</v>
      </c>
      <c r="R13" s="27" t="e">
        <f>IF(AND(' RIESGOS DE GESTION'!#REF!="Muy Alta",' RIESGOS DE GESTION'!#REF!="Menor"),CONCATENATE("R8C",' RIESGOS DE GESTION'!#REF!),"")</f>
        <v>#REF!</v>
      </c>
      <c r="S13" s="27" t="e">
        <f>IF(AND(' RIESGOS DE GESTION'!#REF!="Muy Alta",' RIESGOS DE GESTION'!#REF!="Menor"),CONCATENATE("R8C",' RIESGOS DE GESTION'!#REF!),"")</f>
        <v>#REF!</v>
      </c>
      <c r="T13" s="27" t="e">
        <f>IF(AND(' RIESGOS DE GESTION'!#REF!="Muy Alta",' RIESGOS DE GESTION'!#REF!="Menor"),CONCATENATE("R8C",' RIESGOS DE GESTION'!#REF!),"")</f>
        <v>#REF!</v>
      </c>
      <c r="U13" s="28" t="e">
        <f>IF(AND(' RIESGOS DE GESTION'!#REF!="Muy Alta",' RIESGOS DE GESTION'!#REF!="Menor"),CONCATENATE("R8C",' RIESGOS DE GESTION'!#REF!),"")</f>
        <v>#REF!</v>
      </c>
      <c r="V13" s="26" t="e">
        <f>IF(AND(' RIESGOS DE GESTION'!#REF!="Muy Alta",' RIESGOS DE GESTION'!#REF!="Moderado"),CONCATENATE("R8C",' RIESGOS DE GESTION'!#REF!),"")</f>
        <v>#REF!</v>
      </c>
      <c r="W13" s="27" t="e">
        <f>IF(AND(' RIESGOS DE GESTION'!#REF!="Muy Alta",' RIESGOS DE GESTION'!#REF!="Moderado"),CONCATENATE("R8C",' RIESGOS DE GESTION'!#REF!),"")</f>
        <v>#REF!</v>
      </c>
      <c r="X13" s="27" t="e">
        <f>IF(AND(' RIESGOS DE GESTION'!#REF!="Muy Alta",' RIESGOS DE GESTION'!#REF!="Moderado"),CONCATENATE("R8C",' RIESGOS DE GESTION'!#REF!),"")</f>
        <v>#REF!</v>
      </c>
      <c r="Y13" s="27" t="e">
        <f>IF(AND(' RIESGOS DE GESTION'!#REF!="Muy Alta",' RIESGOS DE GESTION'!#REF!="Moderado"),CONCATENATE("R8C",' RIESGOS DE GESTION'!#REF!),"")</f>
        <v>#REF!</v>
      </c>
      <c r="Z13" s="27" t="e">
        <f>IF(AND(' RIESGOS DE GESTION'!#REF!="Muy Alta",' RIESGOS DE GESTION'!#REF!="Moderado"),CONCATENATE("R8C",' RIESGOS DE GESTION'!#REF!),"")</f>
        <v>#REF!</v>
      </c>
      <c r="AA13" s="28" t="e">
        <f>IF(AND(' RIESGOS DE GESTION'!#REF!="Muy Alta",' RIESGOS DE GESTION'!#REF!="Moderado"),CONCATENATE("R8C",' RIESGOS DE GESTION'!#REF!),"")</f>
        <v>#REF!</v>
      </c>
      <c r="AB13" s="26" t="e">
        <f>IF(AND(' RIESGOS DE GESTION'!#REF!="Muy Alta",' RIESGOS DE GESTION'!#REF!="Mayor"),CONCATENATE("R8C",' RIESGOS DE GESTION'!#REF!),"")</f>
        <v>#REF!</v>
      </c>
      <c r="AC13" s="27" t="e">
        <f>IF(AND(' RIESGOS DE GESTION'!#REF!="Muy Alta",' RIESGOS DE GESTION'!#REF!="Mayor"),CONCATENATE("R8C",' RIESGOS DE GESTION'!#REF!),"")</f>
        <v>#REF!</v>
      </c>
      <c r="AD13" s="27" t="e">
        <f>IF(AND(' RIESGOS DE GESTION'!#REF!="Muy Alta",' RIESGOS DE GESTION'!#REF!="Mayor"),CONCATENATE("R8C",' RIESGOS DE GESTION'!#REF!),"")</f>
        <v>#REF!</v>
      </c>
      <c r="AE13" s="27" t="e">
        <f>IF(AND(' RIESGOS DE GESTION'!#REF!="Muy Alta",' RIESGOS DE GESTION'!#REF!="Mayor"),CONCATENATE("R8C",' RIESGOS DE GESTION'!#REF!),"")</f>
        <v>#REF!</v>
      </c>
      <c r="AF13" s="27" t="e">
        <f>IF(AND(' RIESGOS DE GESTION'!#REF!="Muy Alta",' RIESGOS DE GESTION'!#REF!="Mayor"),CONCATENATE("R8C",' RIESGOS DE GESTION'!#REF!),"")</f>
        <v>#REF!</v>
      </c>
      <c r="AG13" s="28" t="e">
        <f>IF(AND(' RIESGOS DE GESTION'!#REF!="Muy Alta",' RIESGOS DE GESTION'!#REF!="Mayor"),CONCATENATE("R8C",' RIESGOS DE GESTION'!#REF!),"")</f>
        <v>#REF!</v>
      </c>
      <c r="AH13" s="29" t="e">
        <f>IF(AND(' RIESGOS DE GESTION'!#REF!="Muy Alta",' RIESGOS DE GESTION'!#REF!="Catastrófico"),CONCATENATE("R8C",' RIESGOS DE GESTION'!#REF!),"")</f>
        <v>#REF!</v>
      </c>
      <c r="AI13" s="30" t="e">
        <f>IF(AND(' RIESGOS DE GESTION'!#REF!="Muy Alta",' RIESGOS DE GESTION'!#REF!="Catastrófico"),CONCATENATE("R8C",' RIESGOS DE GESTION'!#REF!),"")</f>
        <v>#REF!</v>
      </c>
      <c r="AJ13" s="30" t="e">
        <f>IF(AND(' RIESGOS DE GESTION'!#REF!="Muy Alta",' RIESGOS DE GESTION'!#REF!="Catastrófico"),CONCATENATE("R8C",' RIESGOS DE GESTION'!#REF!),"")</f>
        <v>#REF!</v>
      </c>
      <c r="AK13" s="30" t="e">
        <f>IF(AND(' RIESGOS DE GESTION'!#REF!="Muy Alta",' RIESGOS DE GESTION'!#REF!="Catastrófico"),CONCATENATE("R8C",' RIESGOS DE GESTION'!#REF!),"")</f>
        <v>#REF!</v>
      </c>
      <c r="AL13" s="30" t="e">
        <f>IF(AND(' RIESGOS DE GESTION'!#REF!="Muy Alta",' RIESGOS DE GESTION'!#REF!="Catastrófico"),CONCATENATE("R8C",' RIESGOS DE GESTION'!#REF!),"")</f>
        <v>#REF!</v>
      </c>
      <c r="AM13" s="31" t="e">
        <f>IF(AND(' RIESGOS DE GESTION'!#REF!="Muy Alta",' RIESGOS DE GESTION'!#REF!="Catastrófico"),CONCATENATE("R8C",' RIESGOS DE GESTION'!#REF!),"")</f>
        <v>#REF!</v>
      </c>
      <c r="AN13" s="57"/>
      <c r="AO13" s="519"/>
      <c r="AP13" s="520"/>
      <c r="AQ13" s="520"/>
      <c r="AR13" s="520"/>
      <c r="AS13" s="520"/>
      <c r="AT13" s="521"/>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row>
    <row r="14" spans="1:91" ht="15" customHeight="1" x14ac:dyDescent="0.25">
      <c r="A14" s="57"/>
      <c r="B14" s="458"/>
      <c r="C14" s="458"/>
      <c r="D14" s="459"/>
      <c r="E14" s="499"/>
      <c r="F14" s="500"/>
      <c r="G14" s="500"/>
      <c r="H14" s="500"/>
      <c r="I14" s="501"/>
      <c r="J14" s="26" t="e">
        <f>IF(AND(' RIESGOS DE GESTION'!#REF!="Muy Alta",' RIESGOS DE GESTION'!#REF!="Leve"),CONCATENATE("R9C",' RIESGOS DE GESTION'!#REF!),"")</f>
        <v>#REF!</v>
      </c>
      <c r="K14" s="27" t="e">
        <f>IF(AND(' RIESGOS DE GESTION'!#REF!="Muy Alta",' RIESGOS DE GESTION'!#REF!="Leve"),CONCATENATE("R9C",' RIESGOS DE GESTION'!#REF!),"")</f>
        <v>#REF!</v>
      </c>
      <c r="L14" s="27" t="e">
        <f>IF(AND(' RIESGOS DE GESTION'!#REF!="Muy Alta",' RIESGOS DE GESTION'!#REF!="Leve"),CONCATENATE("R9C",' RIESGOS DE GESTION'!#REF!),"")</f>
        <v>#REF!</v>
      </c>
      <c r="M14" s="27" t="e">
        <f>IF(AND(' RIESGOS DE GESTION'!#REF!="Muy Alta",' RIESGOS DE GESTION'!#REF!="Leve"),CONCATENATE("R9C",' RIESGOS DE GESTION'!#REF!),"")</f>
        <v>#REF!</v>
      </c>
      <c r="N14" s="27" t="e">
        <f>IF(AND(' RIESGOS DE GESTION'!#REF!="Muy Alta",' RIESGOS DE GESTION'!#REF!="Leve"),CONCATENATE("R9C",' RIESGOS DE GESTION'!#REF!),"")</f>
        <v>#REF!</v>
      </c>
      <c r="O14" s="28" t="e">
        <f>IF(AND(' RIESGOS DE GESTION'!#REF!="Muy Alta",' RIESGOS DE GESTION'!#REF!="Leve"),CONCATENATE("R9C",' RIESGOS DE GESTION'!#REF!),"")</f>
        <v>#REF!</v>
      </c>
      <c r="P14" s="26" t="e">
        <f>IF(AND(' RIESGOS DE GESTION'!#REF!="Muy Alta",' RIESGOS DE GESTION'!#REF!="Menor"),CONCATENATE("R9C",' RIESGOS DE GESTION'!#REF!),"")</f>
        <v>#REF!</v>
      </c>
      <c r="Q14" s="27" t="e">
        <f>IF(AND(' RIESGOS DE GESTION'!#REF!="Muy Alta",' RIESGOS DE GESTION'!#REF!="Menor"),CONCATENATE("R9C",' RIESGOS DE GESTION'!#REF!),"")</f>
        <v>#REF!</v>
      </c>
      <c r="R14" s="27" t="e">
        <f>IF(AND(' RIESGOS DE GESTION'!#REF!="Muy Alta",' RIESGOS DE GESTION'!#REF!="Menor"),CONCATENATE("R9C",' RIESGOS DE GESTION'!#REF!),"")</f>
        <v>#REF!</v>
      </c>
      <c r="S14" s="27" t="e">
        <f>IF(AND(' RIESGOS DE GESTION'!#REF!="Muy Alta",' RIESGOS DE GESTION'!#REF!="Menor"),CONCATENATE("R9C",' RIESGOS DE GESTION'!#REF!),"")</f>
        <v>#REF!</v>
      </c>
      <c r="T14" s="27" t="e">
        <f>IF(AND(' RIESGOS DE GESTION'!#REF!="Muy Alta",' RIESGOS DE GESTION'!#REF!="Menor"),CONCATENATE("R9C",' RIESGOS DE GESTION'!#REF!),"")</f>
        <v>#REF!</v>
      </c>
      <c r="U14" s="28" t="e">
        <f>IF(AND(' RIESGOS DE GESTION'!#REF!="Muy Alta",' RIESGOS DE GESTION'!#REF!="Menor"),CONCATENATE("R9C",' RIESGOS DE GESTION'!#REF!),"")</f>
        <v>#REF!</v>
      </c>
      <c r="V14" s="26" t="e">
        <f>IF(AND(' RIESGOS DE GESTION'!#REF!="Muy Alta",' RIESGOS DE GESTION'!#REF!="Moderado"),CONCATENATE("R9C",' RIESGOS DE GESTION'!#REF!),"")</f>
        <v>#REF!</v>
      </c>
      <c r="W14" s="27" t="e">
        <f>IF(AND(' RIESGOS DE GESTION'!#REF!="Muy Alta",' RIESGOS DE GESTION'!#REF!="Moderado"),CONCATENATE("R9C",' RIESGOS DE GESTION'!#REF!),"")</f>
        <v>#REF!</v>
      </c>
      <c r="X14" s="27" t="e">
        <f>IF(AND(' RIESGOS DE GESTION'!#REF!="Muy Alta",' RIESGOS DE GESTION'!#REF!="Moderado"),CONCATENATE("R9C",' RIESGOS DE GESTION'!#REF!),"")</f>
        <v>#REF!</v>
      </c>
      <c r="Y14" s="27" t="e">
        <f>IF(AND(' RIESGOS DE GESTION'!#REF!="Muy Alta",' RIESGOS DE GESTION'!#REF!="Moderado"),CONCATENATE("R9C",' RIESGOS DE GESTION'!#REF!),"")</f>
        <v>#REF!</v>
      </c>
      <c r="Z14" s="27" t="e">
        <f>IF(AND(' RIESGOS DE GESTION'!#REF!="Muy Alta",' RIESGOS DE GESTION'!#REF!="Moderado"),CONCATENATE("R9C",' RIESGOS DE GESTION'!#REF!),"")</f>
        <v>#REF!</v>
      </c>
      <c r="AA14" s="28" t="e">
        <f>IF(AND(' RIESGOS DE GESTION'!#REF!="Muy Alta",' RIESGOS DE GESTION'!#REF!="Moderado"),CONCATENATE("R9C",' RIESGOS DE GESTION'!#REF!),"")</f>
        <v>#REF!</v>
      </c>
      <c r="AB14" s="26" t="e">
        <f>IF(AND(' RIESGOS DE GESTION'!#REF!="Muy Alta",' RIESGOS DE GESTION'!#REF!="Mayor"),CONCATENATE("R9C",' RIESGOS DE GESTION'!#REF!),"")</f>
        <v>#REF!</v>
      </c>
      <c r="AC14" s="27" t="e">
        <f>IF(AND(' RIESGOS DE GESTION'!#REF!="Muy Alta",' RIESGOS DE GESTION'!#REF!="Mayor"),CONCATENATE("R9C",' RIESGOS DE GESTION'!#REF!),"")</f>
        <v>#REF!</v>
      </c>
      <c r="AD14" s="27" t="e">
        <f>IF(AND(' RIESGOS DE GESTION'!#REF!="Muy Alta",' RIESGOS DE GESTION'!#REF!="Mayor"),CONCATENATE("R9C",' RIESGOS DE GESTION'!#REF!),"")</f>
        <v>#REF!</v>
      </c>
      <c r="AE14" s="27" t="e">
        <f>IF(AND(' RIESGOS DE GESTION'!#REF!="Muy Alta",' RIESGOS DE GESTION'!#REF!="Mayor"),CONCATENATE("R9C",' RIESGOS DE GESTION'!#REF!),"")</f>
        <v>#REF!</v>
      </c>
      <c r="AF14" s="27" t="e">
        <f>IF(AND(' RIESGOS DE GESTION'!#REF!="Muy Alta",' RIESGOS DE GESTION'!#REF!="Mayor"),CONCATENATE("R9C",' RIESGOS DE GESTION'!#REF!),"")</f>
        <v>#REF!</v>
      </c>
      <c r="AG14" s="28" t="e">
        <f>IF(AND(' RIESGOS DE GESTION'!#REF!="Muy Alta",' RIESGOS DE GESTION'!#REF!="Mayor"),CONCATENATE("R9C",' RIESGOS DE GESTION'!#REF!),"")</f>
        <v>#REF!</v>
      </c>
      <c r="AH14" s="29" t="e">
        <f>IF(AND(' RIESGOS DE GESTION'!#REF!="Muy Alta",' RIESGOS DE GESTION'!#REF!="Catastrófico"),CONCATENATE("R9C",' RIESGOS DE GESTION'!#REF!),"")</f>
        <v>#REF!</v>
      </c>
      <c r="AI14" s="30" t="e">
        <f>IF(AND(' RIESGOS DE GESTION'!#REF!="Muy Alta",' RIESGOS DE GESTION'!#REF!="Catastrófico"),CONCATENATE("R9C",' RIESGOS DE GESTION'!#REF!),"")</f>
        <v>#REF!</v>
      </c>
      <c r="AJ14" s="30" t="e">
        <f>IF(AND(' RIESGOS DE GESTION'!#REF!="Muy Alta",' RIESGOS DE GESTION'!#REF!="Catastrófico"),CONCATENATE("R9C",' RIESGOS DE GESTION'!#REF!),"")</f>
        <v>#REF!</v>
      </c>
      <c r="AK14" s="30" t="e">
        <f>IF(AND(' RIESGOS DE GESTION'!#REF!="Muy Alta",' RIESGOS DE GESTION'!#REF!="Catastrófico"),CONCATENATE("R9C",' RIESGOS DE GESTION'!#REF!),"")</f>
        <v>#REF!</v>
      </c>
      <c r="AL14" s="30" t="e">
        <f>IF(AND(' RIESGOS DE GESTION'!#REF!="Muy Alta",' RIESGOS DE GESTION'!#REF!="Catastrófico"),CONCATENATE("R9C",' RIESGOS DE GESTION'!#REF!),"")</f>
        <v>#REF!</v>
      </c>
      <c r="AM14" s="31" t="e">
        <f>IF(AND(' RIESGOS DE GESTION'!#REF!="Muy Alta",' RIESGOS DE GESTION'!#REF!="Catastrófico"),CONCATENATE("R9C",' RIESGOS DE GESTION'!#REF!),"")</f>
        <v>#REF!</v>
      </c>
      <c r="AN14" s="57"/>
      <c r="AO14" s="519"/>
      <c r="AP14" s="520"/>
      <c r="AQ14" s="520"/>
      <c r="AR14" s="520"/>
      <c r="AS14" s="520"/>
      <c r="AT14" s="521"/>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row>
    <row r="15" spans="1:91" ht="15.75" customHeight="1" thickBot="1" x14ac:dyDescent="0.3">
      <c r="A15" s="57"/>
      <c r="B15" s="458"/>
      <c r="C15" s="458"/>
      <c r="D15" s="459"/>
      <c r="E15" s="502"/>
      <c r="F15" s="503"/>
      <c r="G15" s="503"/>
      <c r="H15" s="503"/>
      <c r="I15" s="504"/>
      <c r="J15" s="32" t="e">
        <f>IF(AND(' RIESGOS DE GESTION'!#REF!="Muy Alta",' RIESGOS DE GESTION'!#REF!="Leve"),CONCATENATE("R10C",' RIESGOS DE GESTION'!#REF!),"")</f>
        <v>#REF!</v>
      </c>
      <c r="K15" s="33" t="e">
        <f>IF(AND(' RIESGOS DE GESTION'!#REF!="Muy Alta",' RIESGOS DE GESTION'!#REF!="Leve"),CONCATENATE("R10C",' RIESGOS DE GESTION'!#REF!),"")</f>
        <v>#REF!</v>
      </c>
      <c r="L15" s="33" t="e">
        <f>IF(AND(' RIESGOS DE GESTION'!#REF!="Muy Alta",' RIESGOS DE GESTION'!#REF!="Leve"),CONCATENATE("R10C",' RIESGOS DE GESTION'!#REF!),"")</f>
        <v>#REF!</v>
      </c>
      <c r="M15" s="33" t="e">
        <f>IF(AND(' RIESGOS DE GESTION'!#REF!="Muy Alta",' RIESGOS DE GESTION'!#REF!="Leve"),CONCATENATE("R10C",' RIESGOS DE GESTION'!#REF!),"")</f>
        <v>#REF!</v>
      </c>
      <c r="N15" s="33" t="e">
        <f>IF(AND(' RIESGOS DE GESTION'!#REF!="Muy Alta",' RIESGOS DE GESTION'!#REF!="Leve"),CONCATENATE("R10C",' RIESGOS DE GESTION'!#REF!),"")</f>
        <v>#REF!</v>
      </c>
      <c r="O15" s="34" t="e">
        <f>IF(AND(' RIESGOS DE GESTION'!#REF!="Muy Alta",' RIESGOS DE GESTION'!#REF!="Leve"),CONCATENATE("R10C",' RIESGOS DE GESTION'!#REF!),"")</f>
        <v>#REF!</v>
      </c>
      <c r="P15" s="26" t="e">
        <f>IF(AND(' RIESGOS DE GESTION'!#REF!="Muy Alta",' RIESGOS DE GESTION'!#REF!="Menor"),CONCATENATE("R10C",' RIESGOS DE GESTION'!#REF!),"")</f>
        <v>#REF!</v>
      </c>
      <c r="Q15" s="27" t="e">
        <f>IF(AND(' RIESGOS DE GESTION'!#REF!="Muy Alta",' RIESGOS DE GESTION'!#REF!="Menor"),CONCATENATE("R10C",' RIESGOS DE GESTION'!#REF!),"")</f>
        <v>#REF!</v>
      </c>
      <c r="R15" s="27" t="e">
        <f>IF(AND(' RIESGOS DE GESTION'!#REF!="Muy Alta",' RIESGOS DE GESTION'!#REF!="Menor"),CONCATENATE("R10C",' RIESGOS DE GESTION'!#REF!),"")</f>
        <v>#REF!</v>
      </c>
      <c r="S15" s="27" t="e">
        <f>IF(AND(' RIESGOS DE GESTION'!#REF!="Muy Alta",' RIESGOS DE GESTION'!#REF!="Menor"),CONCATENATE("R10C",' RIESGOS DE GESTION'!#REF!),"")</f>
        <v>#REF!</v>
      </c>
      <c r="T15" s="27" t="e">
        <f>IF(AND(' RIESGOS DE GESTION'!#REF!="Muy Alta",' RIESGOS DE GESTION'!#REF!="Menor"),CONCATENATE("R10C",' RIESGOS DE GESTION'!#REF!),"")</f>
        <v>#REF!</v>
      </c>
      <c r="U15" s="28" t="e">
        <f>IF(AND(' RIESGOS DE GESTION'!#REF!="Muy Alta",' RIESGOS DE GESTION'!#REF!="Menor"),CONCATENATE("R10C",' RIESGOS DE GESTION'!#REF!),"")</f>
        <v>#REF!</v>
      </c>
      <c r="V15" s="32" t="e">
        <f>IF(AND(' RIESGOS DE GESTION'!#REF!="Muy Alta",' RIESGOS DE GESTION'!#REF!="Moderado"),CONCATENATE("R10C",' RIESGOS DE GESTION'!#REF!),"")</f>
        <v>#REF!</v>
      </c>
      <c r="W15" s="33" t="e">
        <f>IF(AND(' RIESGOS DE GESTION'!#REF!="Muy Alta",' RIESGOS DE GESTION'!#REF!="Moderado"),CONCATENATE("R10C",' RIESGOS DE GESTION'!#REF!),"")</f>
        <v>#REF!</v>
      </c>
      <c r="X15" s="33" t="e">
        <f>IF(AND(' RIESGOS DE GESTION'!#REF!="Muy Alta",' RIESGOS DE GESTION'!#REF!="Moderado"),CONCATENATE("R10C",' RIESGOS DE GESTION'!#REF!),"")</f>
        <v>#REF!</v>
      </c>
      <c r="Y15" s="33" t="e">
        <f>IF(AND(' RIESGOS DE GESTION'!#REF!="Muy Alta",' RIESGOS DE GESTION'!#REF!="Moderado"),CONCATENATE("R10C",' RIESGOS DE GESTION'!#REF!),"")</f>
        <v>#REF!</v>
      </c>
      <c r="Z15" s="33" t="e">
        <f>IF(AND(' RIESGOS DE GESTION'!#REF!="Muy Alta",' RIESGOS DE GESTION'!#REF!="Moderado"),CONCATENATE("R10C",' RIESGOS DE GESTION'!#REF!),"")</f>
        <v>#REF!</v>
      </c>
      <c r="AA15" s="34" t="e">
        <f>IF(AND(' RIESGOS DE GESTION'!#REF!="Muy Alta",' RIESGOS DE GESTION'!#REF!="Moderado"),CONCATENATE("R10C",' RIESGOS DE GESTION'!#REF!),"")</f>
        <v>#REF!</v>
      </c>
      <c r="AB15" s="26" t="e">
        <f>IF(AND(' RIESGOS DE GESTION'!#REF!="Muy Alta",' RIESGOS DE GESTION'!#REF!="Mayor"),CONCATENATE("R10C",' RIESGOS DE GESTION'!#REF!),"")</f>
        <v>#REF!</v>
      </c>
      <c r="AC15" s="27" t="e">
        <f>IF(AND(' RIESGOS DE GESTION'!#REF!="Muy Alta",' RIESGOS DE GESTION'!#REF!="Mayor"),CONCATENATE("R10C",' RIESGOS DE GESTION'!#REF!),"")</f>
        <v>#REF!</v>
      </c>
      <c r="AD15" s="27" t="e">
        <f>IF(AND(' RIESGOS DE GESTION'!#REF!="Muy Alta",' RIESGOS DE GESTION'!#REF!="Mayor"),CONCATENATE("R10C",' RIESGOS DE GESTION'!#REF!),"")</f>
        <v>#REF!</v>
      </c>
      <c r="AE15" s="27" t="e">
        <f>IF(AND(' RIESGOS DE GESTION'!#REF!="Muy Alta",' RIESGOS DE GESTION'!#REF!="Mayor"),CONCATENATE("R10C",' RIESGOS DE GESTION'!#REF!),"")</f>
        <v>#REF!</v>
      </c>
      <c r="AF15" s="27" t="e">
        <f>IF(AND(' RIESGOS DE GESTION'!#REF!="Muy Alta",' RIESGOS DE GESTION'!#REF!="Mayor"),CONCATENATE("R10C",' RIESGOS DE GESTION'!#REF!),"")</f>
        <v>#REF!</v>
      </c>
      <c r="AG15" s="28" t="e">
        <f>IF(AND(' RIESGOS DE GESTION'!#REF!="Muy Alta",' RIESGOS DE GESTION'!#REF!="Mayor"),CONCATENATE("R10C",' RIESGOS DE GESTION'!#REF!),"")</f>
        <v>#REF!</v>
      </c>
      <c r="AH15" s="35" t="e">
        <f>IF(AND(' RIESGOS DE GESTION'!#REF!="Muy Alta",' RIESGOS DE GESTION'!#REF!="Catastrófico"),CONCATENATE("R10C",' RIESGOS DE GESTION'!#REF!),"")</f>
        <v>#REF!</v>
      </c>
      <c r="AI15" s="36" t="e">
        <f>IF(AND(' RIESGOS DE GESTION'!#REF!="Muy Alta",' RIESGOS DE GESTION'!#REF!="Catastrófico"),CONCATENATE("R10C",' RIESGOS DE GESTION'!#REF!),"")</f>
        <v>#REF!</v>
      </c>
      <c r="AJ15" s="36" t="e">
        <f>IF(AND(' RIESGOS DE GESTION'!#REF!="Muy Alta",' RIESGOS DE GESTION'!#REF!="Catastrófico"),CONCATENATE("R10C",' RIESGOS DE GESTION'!#REF!),"")</f>
        <v>#REF!</v>
      </c>
      <c r="AK15" s="36" t="e">
        <f>IF(AND(' RIESGOS DE GESTION'!#REF!="Muy Alta",' RIESGOS DE GESTION'!#REF!="Catastrófico"),CONCATENATE("R10C",' RIESGOS DE GESTION'!#REF!),"")</f>
        <v>#REF!</v>
      </c>
      <c r="AL15" s="36" t="e">
        <f>IF(AND(' RIESGOS DE GESTION'!#REF!="Muy Alta",' RIESGOS DE GESTION'!#REF!="Catastrófico"),CONCATENATE("R10C",' RIESGOS DE GESTION'!#REF!),"")</f>
        <v>#REF!</v>
      </c>
      <c r="AM15" s="37" t="e">
        <f>IF(AND(' RIESGOS DE GESTION'!#REF!="Muy Alta",' RIESGOS DE GESTION'!#REF!="Catastrófico"),CONCATENATE("R10C",' RIESGOS DE GESTION'!#REF!),"")</f>
        <v>#REF!</v>
      </c>
      <c r="AN15" s="57"/>
      <c r="AO15" s="522"/>
      <c r="AP15" s="523"/>
      <c r="AQ15" s="523"/>
      <c r="AR15" s="523"/>
      <c r="AS15" s="523"/>
      <c r="AT15" s="524"/>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row>
    <row r="16" spans="1:91" ht="15" customHeight="1" x14ac:dyDescent="0.25">
      <c r="A16" s="57"/>
      <c r="B16" s="458"/>
      <c r="C16" s="458"/>
      <c r="D16" s="459"/>
      <c r="E16" s="496" t="s">
        <v>189</v>
      </c>
      <c r="F16" s="497"/>
      <c r="G16" s="497"/>
      <c r="H16" s="497"/>
      <c r="I16" s="497"/>
      <c r="J16" s="38" t="e">
        <f>IF(AND(' RIESGOS DE GESTION'!#REF!="Alta",' RIESGOS DE GESTION'!#REF!="Leve"),CONCATENATE("R1C",' RIESGOS DE GESTION'!#REF!),"")</f>
        <v>#REF!</v>
      </c>
      <c r="K16" s="39" t="e">
        <f>IF(AND(' RIESGOS DE GESTION'!#REF!="Alta",' RIESGOS DE GESTION'!#REF!="Leve"),CONCATENATE("R1C",' RIESGOS DE GESTION'!#REF!),"")</f>
        <v>#REF!</v>
      </c>
      <c r="L16" s="39" t="e">
        <f>IF(AND(' RIESGOS DE GESTION'!#REF!="Alta",' RIESGOS DE GESTION'!#REF!="Leve"),CONCATENATE("R1C",' RIESGOS DE GESTION'!#REF!),"")</f>
        <v>#REF!</v>
      </c>
      <c r="M16" s="39" t="e">
        <f>IF(AND(' RIESGOS DE GESTION'!#REF!="Alta",' RIESGOS DE GESTION'!#REF!="Leve"),CONCATENATE("R1C",' RIESGOS DE GESTION'!#REF!),"")</f>
        <v>#REF!</v>
      </c>
      <c r="N16" s="39" t="e">
        <f>IF(AND(' RIESGOS DE GESTION'!#REF!="Alta",' RIESGOS DE GESTION'!#REF!="Leve"),CONCATENATE("R1C",' RIESGOS DE GESTION'!#REF!),"")</f>
        <v>#REF!</v>
      </c>
      <c r="O16" s="40" t="e">
        <f>IF(AND(' RIESGOS DE GESTION'!#REF!="Alta",' RIESGOS DE GESTION'!#REF!="Leve"),CONCATENATE("R1C",' RIESGOS DE GESTION'!#REF!),"")</f>
        <v>#REF!</v>
      </c>
      <c r="P16" s="38" t="e">
        <f>IF(AND(' RIESGOS DE GESTION'!#REF!="Alta",' RIESGOS DE GESTION'!#REF!="Menor"),CONCATENATE("R1C",' RIESGOS DE GESTION'!#REF!),"")</f>
        <v>#REF!</v>
      </c>
      <c r="Q16" s="39" t="e">
        <f>IF(AND(' RIESGOS DE GESTION'!#REF!="Alta",' RIESGOS DE GESTION'!#REF!="Menor"),CONCATENATE("R1C",' RIESGOS DE GESTION'!#REF!),"")</f>
        <v>#REF!</v>
      </c>
      <c r="R16" s="39" t="e">
        <f>IF(AND(' RIESGOS DE GESTION'!#REF!="Alta",' RIESGOS DE GESTION'!#REF!="Menor"),CONCATENATE("R1C",' RIESGOS DE GESTION'!#REF!),"")</f>
        <v>#REF!</v>
      </c>
      <c r="S16" s="39" t="e">
        <f>IF(AND(' RIESGOS DE GESTION'!#REF!="Alta",' RIESGOS DE GESTION'!#REF!="Menor"),CONCATENATE("R1C",' RIESGOS DE GESTION'!#REF!),"")</f>
        <v>#REF!</v>
      </c>
      <c r="T16" s="39" t="e">
        <f>IF(AND(' RIESGOS DE GESTION'!#REF!="Alta",' RIESGOS DE GESTION'!#REF!="Menor"),CONCATENATE("R1C",' RIESGOS DE GESTION'!#REF!),"")</f>
        <v>#REF!</v>
      </c>
      <c r="U16" s="40" t="e">
        <f>IF(AND(' RIESGOS DE GESTION'!#REF!="Alta",' RIESGOS DE GESTION'!#REF!="Menor"),CONCATENATE("R1C",' RIESGOS DE GESTION'!#REF!),"")</f>
        <v>#REF!</v>
      </c>
      <c r="V16" s="20" t="e">
        <f>IF(AND(' RIESGOS DE GESTION'!#REF!="Alta",' RIESGOS DE GESTION'!#REF!="Moderado"),CONCATENATE("R1C",' RIESGOS DE GESTION'!#REF!),"")</f>
        <v>#REF!</v>
      </c>
      <c r="W16" s="21" t="e">
        <f>IF(AND(' RIESGOS DE GESTION'!#REF!="Alta",' RIESGOS DE GESTION'!#REF!="Moderado"),CONCATENATE("R1C",' RIESGOS DE GESTION'!#REF!),"")</f>
        <v>#REF!</v>
      </c>
      <c r="X16" s="21" t="e">
        <f>IF(AND(' RIESGOS DE GESTION'!#REF!="Alta",' RIESGOS DE GESTION'!#REF!="Moderado"),CONCATENATE("R1C",' RIESGOS DE GESTION'!#REF!),"")</f>
        <v>#REF!</v>
      </c>
      <c r="Y16" s="21" t="e">
        <f>IF(AND(' RIESGOS DE GESTION'!#REF!="Alta",' RIESGOS DE GESTION'!#REF!="Moderado"),CONCATENATE("R1C",' RIESGOS DE GESTION'!#REF!),"")</f>
        <v>#REF!</v>
      </c>
      <c r="Z16" s="21" t="e">
        <f>IF(AND(' RIESGOS DE GESTION'!#REF!="Alta",' RIESGOS DE GESTION'!#REF!="Moderado"),CONCATENATE("R1C",' RIESGOS DE GESTION'!#REF!),"")</f>
        <v>#REF!</v>
      </c>
      <c r="AA16" s="22" t="e">
        <f>IF(AND(' RIESGOS DE GESTION'!#REF!="Alta",' RIESGOS DE GESTION'!#REF!="Moderado"),CONCATENATE("R1C",' RIESGOS DE GESTION'!#REF!),"")</f>
        <v>#REF!</v>
      </c>
      <c r="AB16" s="20" t="e">
        <f>IF(AND(' RIESGOS DE GESTION'!#REF!="Alta",' RIESGOS DE GESTION'!#REF!="Mayor"),CONCATENATE("R1C",' RIESGOS DE GESTION'!#REF!),"")</f>
        <v>#REF!</v>
      </c>
      <c r="AC16" s="21" t="e">
        <f>IF(AND(' RIESGOS DE GESTION'!#REF!="Alta",' RIESGOS DE GESTION'!#REF!="Mayor"),CONCATENATE("R1C",' RIESGOS DE GESTION'!#REF!),"")</f>
        <v>#REF!</v>
      </c>
      <c r="AD16" s="21" t="e">
        <f>IF(AND(' RIESGOS DE GESTION'!#REF!="Alta",' RIESGOS DE GESTION'!#REF!="Mayor"),CONCATENATE("R1C",' RIESGOS DE GESTION'!#REF!),"")</f>
        <v>#REF!</v>
      </c>
      <c r="AE16" s="21" t="e">
        <f>IF(AND(' RIESGOS DE GESTION'!#REF!="Alta",' RIESGOS DE GESTION'!#REF!="Mayor"),CONCATENATE("R1C",' RIESGOS DE GESTION'!#REF!),"")</f>
        <v>#REF!</v>
      </c>
      <c r="AF16" s="21" t="e">
        <f>IF(AND(' RIESGOS DE GESTION'!#REF!="Alta",' RIESGOS DE GESTION'!#REF!="Mayor"),CONCATENATE("R1C",' RIESGOS DE GESTION'!#REF!),"")</f>
        <v>#REF!</v>
      </c>
      <c r="AG16" s="22" t="e">
        <f>IF(AND(' RIESGOS DE GESTION'!#REF!="Alta",' RIESGOS DE GESTION'!#REF!="Mayor"),CONCATENATE("R1C",' RIESGOS DE GESTION'!#REF!),"")</f>
        <v>#REF!</v>
      </c>
      <c r="AH16" s="23" t="e">
        <f>IF(AND(' RIESGOS DE GESTION'!#REF!="Alta",' RIESGOS DE GESTION'!#REF!="Catastrófico"),CONCATENATE("R1C",' RIESGOS DE GESTION'!#REF!),"")</f>
        <v>#REF!</v>
      </c>
      <c r="AI16" s="24" t="e">
        <f>IF(AND(' RIESGOS DE GESTION'!#REF!="Alta",' RIESGOS DE GESTION'!#REF!="Catastrófico"),CONCATENATE("R1C",' RIESGOS DE GESTION'!#REF!),"")</f>
        <v>#REF!</v>
      </c>
      <c r="AJ16" s="24" t="e">
        <f>IF(AND(' RIESGOS DE GESTION'!#REF!="Alta",' RIESGOS DE GESTION'!#REF!="Catastrófico"),CONCATENATE("R1C",' RIESGOS DE GESTION'!#REF!),"")</f>
        <v>#REF!</v>
      </c>
      <c r="AK16" s="24" t="e">
        <f>IF(AND(' RIESGOS DE GESTION'!#REF!="Alta",' RIESGOS DE GESTION'!#REF!="Catastrófico"),CONCATENATE("R1C",' RIESGOS DE GESTION'!#REF!),"")</f>
        <v>#REF!</v>
      </c>
      <c r="AL16" s="24" t="e">
        <f>IF(AND(' RIESGOS DE GESTION'!#REF!="Alta",' RIESGOS DE GESTION'!#REF!="Catastrófico"),CONCATENATE("R1C",' RIESGOS DE GESTION'!#REF!),"")</f>
        <v>#REF!</v>
      </c>
      <c r="AM16" s="25" t="e">
        <f>IF(AND(' RIESGOS DE GESTION'!#REF!="Alta",' RIESGOS DE GESTION'!#REF!="Catastrófico"),CONCATENATE("R1C",' RIESGOS DE GESTION'!#REF!),"")</f>
        <v>#REF!</v>
      </c>
      <c r="AN16" s="57"/>
      <c r="AO16" s="506" t="s">
        <v>190</v>
      </c>
      <c r="AP16" s="507"/>
      <c r="AQ16" s="507"/>
      <c r="AR16" s="507"/>
      <c r="AS16" s="507"/>
      <c r="AT16" s="508"/>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row>
    <row r="17" spans="1:76" ht="15" customHeight="1" x14ac:dyDescent="0.25">
      <c r="A17" s="57"/>
      <c r="B17" s="458"/>
      <c r="C17" s="458"/>
      <c r="D17" s="459"/>
      <c r="E17" s="515"/>
      <c r="F17" s="500"/>
      <c r="G17" s="500"/>
      <c r="H17" s="500"/>
      <c r="I17" s="500"/>
      <c r="J17" s="41" t="e">
        <f>IF(AND(' RIESGOS DE GESTION'!#REF!="Alta",' RIESGOS DE GESTION'!#REF!="Leve"),CONCATENATE("R2C",' RIESGOS DE GESTION'!#REF!),"")</f>
        <v>#REF!</v>
      </c>
      <c r="K17" s="42" t="e">
        <f>IF(AND(' RIESGOS DE GESTION'!#REF!="Alta",' RIESGOS DE GESTION'!#REF!="Leve"),CONCATENATE("R2C",' RIESGOS DE GESTION'!#REF!),"")</f>
        <v>#REF!</v>
      </c>
      <c r="L17" s="42" t="e">
        <f>IF(AND(' RIESGOS DE GESTION'!#REF!="Alta",' RIESGOS DE GESTION'!#REF!="Leve"),CONCATENATE("R2C",' RIESGOS DE GESTION'!#REF!),"")</f>
        <v>#REF!</v>
      </c>
      <c r="M17" s="42" t="e">
        <f>IF(AND(' RIESGOS DE GESTION'!#REF!="Alta",' RIESGOS DE GESTION'!#REF!="Leve"),CONCATENATE("R2C",' RIESGOS DE GESTION'!#REF!),"")</f>
        <v>#REF!</v>
      </c>
      <c r="N17" s="42" t="e">
        <f>IF(AND(' RIESGOS DE GESTION'!#REF!="Alta",' RIESGOS DE GESTION'!#REF!="Leve"),CONCATENATE("R2C",' RIESGOS DE GESTION'!#REF!),"")</f>
        <v>#REF!</v>
      </c>
      <c r="O17" s="43" t="e">
        <f>IF(AND(' RIESGOS DE GESTION'!#REF!="Alta",' RIESGOS DE GESTION'!#REF!="Leve"),CONCATENATE("R2C",' RIESGOS DE GESTION'!#REF!),"")</f>
        <v>#REF!</v>
      </c>
      <c r="P17" s="41" t="e">
        <f>IF(AND(' RIESGOS DE GESTION'!#REF!="Alta",' RIESGOS DE GESTION'!#REF!="Menor"),CONCATENATE("R2C",' RIESGOS DE GESTION'!#REF!),"")</f>
        <v>#REF!</v>
      </c>
      <c r="Q17" s="42" t="e">
        <f>IF(AND(' RIESGOS DE GESTION'!#REF!="Alta",' RIESGOS DE GESTION'!#REF!="Menor"),CONCATENATE("R2C",' RIESGOS DE GESTION'!#REF!),"")</f>
        <v>#REF!</v>
      </c>
      <c r="R17" s="42" t="e">
        <f>IF(AND(' RIESGOS DE GESTION'!#REF!="Alta",' RIESGOS DE GESTION'!#REF!="Menor"),CONCATENATE("R2C",' RIESGOS DE GESTION'!#REF!),"")</f>
        <v>#REF!</v>
      </c>
      <c r="S17" s="42" t="e">
        <f>IF(AND(' RIESGOS DE GESTION'!#REF!="Alta",' RIESGOS DE GESTION'!#REF!="Menor"),CONCATENATE("R2C",' RIESGOS DE GESTION'!#REF!),"")</f>
        <v>#REF!</v>
      </c>
      <c r="T17" s="42" t="e">
        <f>IF(AND(' RIESGOS DE GESTION'!#REF!="Alta",' RIESGOS DE GESTION'!#REF!="Menor"),CONCATENATE("R2C",' RIESGOS DE GESTION'!#REF!),"")</f>
        <v>#REF!</v>
      </c>
      <c r="U17" s="43" t="e">
        <f>IF(AND(' RIESGOS DE GESTION'!#REF!="Alta",' RIESGOS DE GESTION'!#REF!="Menor"),CONCATENATE("R2C",' RIESGOS DE GESTION'!#REF!),"")</f>
        <v>#REF!</v>
      </c>
      <c r="V17" s="26" t="e">
        <f>IF(AND(' RIESGOS DE GESTION'!#REF!="Alta",' RIESGOS DE GESTION'!#REF!="Moderado"),CONCATENATE("R2C",' RIESGOS DE GESTION'!#REF!),"")</f>
        <v>#REF!</v>
      </c>
      <c r="W17" s="27" t="e">
        <f>IF(AND(' RIESGOS DE GESTION'!#REF!="Alta",' RIESGOS DE GESTION'!#REF!="Moderado"),CONCATENATE("R2C",' RIESGOS DE GESTION'!#REF!),"")</f>
        <v>#REF!</v>
      </c>
      <c r="X17" s="27" t="e">
        <f>IF(AND(' RIESGOS DE GESTION'!#REF!="Alta",' RIESGOS DE GESTION'!#REF!="Moderado"),CONCATENATE("R2C",' RIESGOS DE GESTION'!#REF!),"")</f>
        <v>#REF!</v>
      </c>
      <c r="Y17" s="27" t="e">
        <f>IF(AND(' RIESGOS DE GESTION'!#REF!="Alta",' RIESGOS DE GESTION'!#REF!="Moderado"),CONCATENATE("R2C",' RIESGOS DE GESTION'!#REF!),"")</f>
        <v>#REF!</v>
      </c>
      <c r="Z17" s="27" t="e">
        <f>IF(AND(' RIESGOS DE GESTION'!#REF!="Alta",' RIESGOS DE GESTION'!#REF!="Moderado"),CONCATENATE("R2C",' RIESGOS DE GESTION'!#REF!),"")</f>
        <v>#REF!</v>
      </c>
      <c r="AA17" s="28" t="e">
        <f>IF(AND(' RIESGOS DE GESTION'!#REF!="Alta",' RIESGOS DE GESTION'!#REF!="Moderado"),CONCATENATE("R2C",' RIESGOS DE GESTION'!#REF!),"")</f>
        <v>#REF!</v>
      </c>
      <c r="AB17" s="26" t="e">
        <f>IF(AND(' RIESGOS DE GESTION'!#REF!="Alta",' RIESGOS DE GESTION'!#REF!="Mayor"),CONCATENATE("R2C",' RIESGOS DE GESTION'!#REF!),"")</f>
        <v>#REF!</v>
      </c>
      <c r="AC17" s="27" t="e">
        <f>IF(AND(' RIESGOS DE GESTION'!#REF!="Alta",' RIESGOS DE GESTION'!#REF!="Mayor"),CONCATENATE("R2C",' RIESGOS DE GESTION'!#REF!),"")</f>
        <v>#REF!</v>
      </c>
      <c r="AD17" s="27" t="e">
        <f>IF(AND(' RIESGOS DE GESTION'!#REF!="Alta",' RIESGOS DE GESTION'!#REF!="Mayor"),CONCATENATE("R2C",' RIESGOS DE GESTION'!#REF!),"")</f>
        <v>#REF!</v>
      </c>
      <c r="AE17" s="27" t="e">
        <f>IF(AND(' RIESGOS DE GESTION'!#REF!="Alta",' RIESGOS DE GESTION'!#REF!="Mayor"),CONCATENATE("R2C",' RIESGOS DE GESTION'!#REF!),"")</f>
        <v>#REF!</v>
      </c>
      <c r="AF17" s="27" t="e">
        <f>IF(AND(' RIESGOS DE GESTION'!#REF!="Alta",' RIESGOS DE GESTION'!#REF!="Mayor"),CONCATENATE("R2C",' RIESGOS DE GESTION'!#REF!),"")</f>
        <v>#REF!</v>
      </c>
      <c r="AG17" s="28" t="e">
        <f>IF(AND(' RIESGOS DE GESTION'!#REF!="Alta",' RIESGOS DE GESTION'!#REF!="Mayor"),CONCATENATE("R2C",' RIESGOS DE GESTION'!#REF!),"")</f>
        <v>#REF!</v>
      </c>
      <c r="AH17" s="29" t="e">
        <f>IF(AND(' RIESGOS DE GESTION'!#REF!="Alta",' RIESGOS DE GESTION'!#REF!="Catastrófico"),CONCATENATE("R2C",' RIESGOS DE GESTION'!#REF!),"")</f>
        <v>#REF!</v>
      </c>
      <c r="AI17" s="30" t="e">
        <f>IF(AND(' RIESGOS DE GESTION'!#REF!="Alta",' RIESGOS DE GESTION'!#REF!="Catastrófico"),CONCATENATE("R2C",' RIESGOS DE GESTION'!#REF!),"")</f>
        <v>#REF!</v>
      </c>
      <c r="AJ17" s="30" t="e">
        <f>IF(AND(' RIESGOS DE GESTION'!#REF!="Alta",' RIESGOS DE GESTION'!#REF!="Catastrófico"),CONCATENATE("R2C",' RIESGOS DE GESTION'!#REF!),"")</f>
        <v>#REF!</v>
      </c>
      <c r="AK17" s="30" t="e">
        <f>IF(AND(' RIESGOS DE GESTION'!#REF!="Alta",' RIESGOS DE GESTION'!#REF!="Catastrófico"),CONCATENATE("R2C",' RIESGOS DE GESTION'!#REF!),"")</f>
        <v>#REF!</v>
      </c>
      <c r="AL17" s="30" t="e">
        <f>IF(AND(' RIESGOS DE GESTION'!#REF!="Alta",' RIESGOS DE GESTION'!#REF!="Catastrófico"),CONCATENATE("R2C",' RIESGOS DE GESTION'!#REF!),"")</f>
        <v>#REF!</v>
      </c>
      <c r="AM17" s="31" t="e">
        <f>IF(AND(' RIESGOS DE GESTION'!#REF!="Alta",' RIESGOS DE GESTION'!#REF!="Catastrófico"),CONCATENATE("R2C",' RIESGOS DE GESTION'!#REF!),"")</f>
        <v>#REF!</v>
      </c>
      <c r="AN17" s="57"/>
      <c r="AO17" s="509"/>
      <c r="AP17" s="510"/>
      <c r="AQ17" s="510"/>
      <c r="AR17" s="510"/>
      <c r="AS17" s="510"/>
      <c r="AT17" s="511"/>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row>
    <row r="18" spans="1:76" ht="15" customHeight="1" x14ac:dyDescent="0.25">
      <c r="A18" s="57"/>
      <c r="B18" s="458"/>
      <c r="C18" s="458"/>
      <c r="D18" s="459"/>
      <c r="E18" s="499"/>
      <c r="F18" s="500"/>
      <c r="G18" s="500"/>
      <c r="H18" s="500"/>
      <c r="I18" s="500"/>
      <c r="J18" s="41" t="e">
        <f>IF(AND(' RIESGOS DE GESTION'!#REF!="Alta",' RIESGOS DE GESTION'!#REF!="Leve"),CONCATENATE("R3C",' RIESGOS DE GESTION'!#REF!),"")</f>
        <v>#REF!</v>
      </c>
      <c r="K18" s="42" t="e">
        <f>IF(AND(' RIESGOS DE GESTION'!#REF!="Alta",' RIESGOS DE GESTION'!#REF!="Leve"),CONCATENATE("R3C",' RIESGOS DE GESTION'!#REF!),"")</f>
        <v>#REF!</v>
      </c>
      <c r="L18" s="42" t="e">
        <f>IF(AND(' RIESGOS DE GESTION'!#REF!="Alta",' RIESGOS DE GESTION'!#REF!="Leve"),CONCATENATE("R3C",' RIESGOS DE GESTION'!#REF!),"")</f>
        <v>#REF!</v>
      </c>
      <c r="M18" s="42" t="e">
        <f>IF(AND(' RIESGOS DE GESTION'!#REF!="Alta",' RIESGOS DE GESTION'!#REF!="Leve"),CONCATENATE("R3C",' RIESGOS DE GESTION'!#REF!),"")</f>
        <v>#REF!</v>
      </c>
      <c r="N18" s="42" t="e">
        <f>IF(AND(' RIESGOS DE GESTION'!#REF!="Alta",' RIESGOS DE GESTION'!#REF!="Leve"),CONCATENATE("R3C",' RIESGOS DE GESTION'!#REF!),"")</f>
        <v>#REF!</v>
      </c>
      <c r="O18" s="43" t="e">
        <f>IF(AND(' RIESGOS DE GESTION'!#REF!="Alta",' RIESGOS DE GESTION'!#REF!="Leve"),CONCATENATE("R3C",' RIESGOS DE GESTION'!#REF!),"")</f>
        <v>#REF!</v>
      </c>
      <c r="P18" s="41" t="e">
        <f>IF(AND(' RIESGOS DE GESTION'!#REF!="Alta",' RIESGOS DE GESTION'!#REF!="Menor"),CONCATENATE("R3C",' RIESGOS DE GESTION'!#REF!),"")</f>
        <v>#REF!</v>
      </c>
      <c r="Q18" s="42" t="e">
        <f>IF(AND(' RIESGOS DE GESTION'!#REF!="Alta",' RIESGOS DE GESTION'!#REF!="Menor"),CONCATENATE("R3C",' RIESGOS DE GESTION'!#REF!),"")</f>
        <v>#REF!</v>
      </c>
      <c r="R18" s="42" t="e">
        <f>IF(AND(' RIESGOS DE GESTION'!#REF!="Alta",' RIESGOS DE GESTION'!#REF!="Menor"),CONCATENATE("R3C",' RIESGOS DE GESTION'!#REF!),"")</f>
        <v>#REF!</v>
      </c>
      <c r="S18" s="42" t="e">
        <f>IF(AND(' RIESGOS DE GESTION'!#REF!="Alta",' RIESGOS DE GESTION'!#REF!="Menor"),CONCATENATE("R3C",' RIESGOS DE GESTION'!#REF!),"")</f>
        <v>#REF!</v>
      </c>
      <c r="T18" s="42" t="e">
        <f>IF(AND(' RIESGOS DE GESTION'!#REF!="Alta",' RIESGOS DE GESTION'!#REF!="Menor"),CONCATENATE("R3C",' RIESGOS DE GESTION'!#REF!),"")</f>
        <v>#REF!</v>
      </c>
      <c r="U18" s="43" t="e">
        <f>IF(AND(' RIESGOS DE GESTION'!#REF!="Alta",' RIESGOS DE GESTION'!#REF!="Menor"),CONCATENATE("R3C",' RIESGOS DE GESTION'!#REF!),"")</f>
        <v>#REF!</v>
      </c>
      <c r="V18" s="26" t="e">
        <f>IF(AND(' RIESGOS DE GESTION'!#REF!="Alta",' RIESGOS DE GESTION'!#REF!="Moderado"),CONCATENATE("R3C",' RIESGOS DE GESTION'!#REF!),"")</f>
        <v>#REF!</v>
      </c>
      <c r="W18" s="27" t="e">
        <f>IF(AND(' RIESGOS DE GESTION'!#REF!="Alta",' RIESGOS DE GESTION'!#REF!="Moderado"),CONCATENATE("R3C",' RIESGOS DE GESTION'!#REF!),"")</f>
        <v>#REF!</v>
      </c>
      <c r="X18" s="27" t="e">
        <f>IF(AND(' RIESGOS DE GESTION'!#REF!="Alta",' RIESGOS DE GESTION'!#REF!="Moderado"),CONCATENATE("R3C",' RIESGOS DE GESTION'!#REF!),"")</f>
        <v>#REF!</v>
      </c>
      <c r="Y18" s="27" t="e">
        <f>IF(AND(' RIESGOS DE GESTION'!#REF!="Alta",' RIESGOS DE GESTION'!#REF!="Moderado"),CONCATENATE("R3C",' RIESGOS DE GESTION'!#REF!),"")</f>
        <v>#REF!</v>
      </c>
      <c r="Z18" s="27" t="e">
        <f>IF(AND(' RIESGOS DE GESTION'!#REF!="Alta",' RIESGOS DE GESTION'!#REF!="Moderado"),CONCATENATE("R3C",' RIESGOS DE GESTION'!#REF!),"")</f>
        <v>#REF!</v>
      </c>
      <c r="AA18" s="28" t="e">
        <f>IF(AND(' RIESGOS DE GESTION'!#REF!="Alta",' RIESGOS DE GESTION'!#REF!="Moderado"),CONCATENATE("R3C",' RIESGOS DE GESTION'!#REF!),"")</f>
        <v>#REF!</v>
      </c>
      <c r="AB18" s="26" t="e">
        <f>IF(AND(' RIESGOS DE GESTION'!#REF!="Alta",' RIESGOS DE GESTION'!#REF!="Mayor"),CONCATENATE("R3C",' RIESGOS DE GESTION'!#REF!),"")</f>
        <v>#REF!</v>
      </c>
      <c r="AC18" s="27" t="e">
        <f>IF(AND(' RIESGOS DE GESTION'!#REF!="Alta",' RIESGOS DE GESTION'!#REF!="Mayor"),CONCATENATE("R3C",' RIESGOS DE GESTION'!#REF!),"")</f>
        <v>#REF!</v>
      </c>
      <c r="AD18" s="27" t="e">
        <f>IF(AND(' RIESGOS DE GESTION'!#REF!="Alta",' RIESGOS DE GESTION'!#REF!="Mayor"),CONCATENATE("R3C",' RIESGOS DE GESTION'!#REF!),"")</f>
        <v>#REF!</v>
      </c>
      <c r="AE18" s="27" t="e">
        <f>IF(AND(' RIESGOS DE GESTION'!#REF!="Alta",' RIESGOS DE GESTION'!#REF!="Mayor"),CONCATENATE("R3C",' RIESGOS DE GESTION'!#REF!),"")</f>
        <v>#REF!</v>
      </c>
      <c r="AF18" s="27" t="e">
        <f>IF(AND(' RIESGOS DE GESTION'!#REF!="Alta",' RIESGOS DE GESTION'!#REF!="Mayor"),CONCATENATE("R3C",' RIESGOS DE GESTION'!#REF!),"")</f>
        <v>#REF!</v>
      </c>
      <c r="AG18" s="28" t="e">
        <f>IF(AND(' RIESGOS DE GESTION'!#REF!="Alta",' RIESGOS DE GESTION'!#REF!="Mayor"),CONCATENATE("R3C",' RIESGOS DE GESTION'!#REF!),"")</f>
        <v>#REF!</v>
      </c>
      <c r="AH18" s="29" t="e">
        <f>IF(AND(' RIESGOS DE GESTION'!#REF!="Alta",' RIESGOS DE GESTION'!#REF!="Catastrófico"),CONCATENATE("R3C",' RIESGOS DE GESTION'!#REF!),"")</f>
        <v>#REF!</v>
      </c>
      <c r="AI18" s="30" t="e">
        <f>IF(AND(' RIESGOS DE GESTION'!#REF!="Alta",' RIESGOS DE GESTION'!#REF!="Catastrófico"),CONCATENATE("R3C",' RIESGOS DE GESTION'!#REF!),"")</f>
        <v>#REF!</v>
      </c>
      <c r="AJ18" s="30" t="e">
        <f>IF(AND(' RIESGOS DE GESTION'!#REF!="Alta",' RIESGOS DE GESTION'!#REF!="Catastrófico"),CONCATENATE("R3C",' RIESGOS DE GESTION'!#REF!),"")</f>
        <v>#REF!</v>
      </c>
      <c r="AK18" s="30" t="e">
        <f>IF(AND(' RIESGOS DE GESTION'!#REF!="Alta",' RIESGOS DE GESTION'!#REF!="Catastrófico"),CONCATENATE("R3C",' RIESGOS DE GESTION'!#REF!),"")</f>
        <v>#REF!</v>
      </c>
      <c r="AL18" s="30" t="e">
        <f>IF(AND(' RIESGOS DE GESTION'!#REF!="Alta",' RIESGOS DE GESTION'!#REF!="Catastrófico"),CONCATENATE("R3C",' RIESGOS DE GESTION'!#REF!),"")</f>
        <v>#REF!</v>
      </c>
      <c r="AM18" s="31" t="e">
        <f>IF(AND(' RIESGOS DE GESTION'!#REF!="Alta",' RIESGOS DE GESTION'!#REF!="Catastrófico"),CONCATENATE("R3C",' RIESGOS DE GESTION'!#REF!),"")</f>
        <v>#REF!</v>
      </c>
      <c r="AN18" s="57"/>
      <c r="AO18" s="509"/>
      <c r="AP18" s="510"/>
      <c r="AQ18" s="510"/>
      <c r="AR18" s="510"/>
      <c r="AS18" s="510"/>
      <c r="AT18" s="511"/>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row>
    <row r="19" spans="1:76" ht="15" customHeight="1" x14ac:dyDescent="0.25">
      <c r="A19" s="57"/>
      <c r="B19" s="458"/>
      <c r="C19" s="458"/>
      <c r="D19" s="459"/>
      <c r="E19" s="499"/>
      <c r="F19" s="500"/>
      <c r="G19" s="500"/>
      <c r="H19" s="500"/>
      <c r="I19" s="500"/>
      <c r="J19" s="41" t="e">
        <f>IF(AND(' RIESGOS DE GESTION'!#REF!="Alta",' RIESGOS DE GESTION'!#REF!="Leve"),CONCATENATE("R4C",' RIESGOS DE GESTION'!#REF!),"")</f>
        <v>#REF!</v>
      </c>
      <c r="K19" s="42" t="e">
        <f>IF(AND(' RIESGOS DE GESTION'!#REF!="Alta",' RIESGOS DE GESTION'!#REF!="Leve"),CONCATENATE("R4C",' RIESGOS DE GESTION'!#REF!),"")</f>
        <v>#REF!</v>
      </c>
      <c r="L19" s="42" t="e">
        <f>IF(AND(' RIESGOS DE GESTION'!#REF!="Alta",' RIESGOS DE GESTION'!#REF!="Leve"),CONCATENATE("R4C",' RIESGOS DE GESTION'!#REF!),"")</f>
        <v>#REF!</v>
      </c>
      <c r="M19" s="42" t="e">
        <f>IF(AND(' RIESGOS DE GESTION'!#REF!="Alta",' RIESGOS DE GESTION'!#REF!="Leve"),CONCATENATE("R4C",' RIESGOS DE GESTION'!#REF!),"")</f>
        <v>#REF!</v>
      </c>
      <c r="N19" s="42" t="e">
        <f>IF(AND(' RIESGOS DE GESTION'!#REF!="Alta",' RIESGOS DE GESTION'!#REF!="Leve"),CONCATENATE("R4C",' RIESGOS DE GESTION'!#REF!),"")</f>
        <v>#REF!</v>
      </c>
      <c r="O19" s="43" t="e">
        <f>IF(AND(' RIESGOS DE GESTION'!#REF!="Alta",' RIESGOS DE GESTION'!#REF!="Leve"),CONCATENATE("R4C",' RIESGOS DE GESTION'!#REF!),"")</f>
        <v>#REF!</v>
      </c>
      <c r="P19" s="41" t="e">
        <f>IF(AND(' RIESGOS DE GESTION'!#REF!="Alta",' RIESGOS DE GESTION'!#REF!="Menor"),CONCATENATE("R4C",' RIESGOS DE GESTION'!#REF!),"")</f>
        <v>#REF!</v>
      </c>
      <c r="Q19" s="42" t="e">
        <f>IF(AND(' RIESGOS DE GESTION'!#REF!="Alta",' RIESGOS DE GESTION'!#REF!="Menor"),CONCATENATE("R4C",' RIESGOS DE GESTION'!#REF!),"")</f>
        <v>#REF!</v>
      </c>
      <c r="R19" s="42" t="e">
        <f>IF(AND(' RIESGOS DE GESTION'!#REF!="Alta",' RIESGOS DE GESTION'!#REF!="Menor"),CONCATENATE("R4C",' RIESGOS DE GESTION'!#REF!),"")</f>
        <v>#REF!</v>
      </c>
      <c r="S19" s="42" t="e">
        <f>IF(AND(' RIESGOS DE GESTION'!#REF!="Alta",' RIESGOS DE GESTION'!#REF!="Menor"),CONCATENATE("R4C",' RIESGOS DE GESTION'!#REF!),"")</f>
        <v>#REF!</v>
      </c>
      <c r="T19" s="42" t="e">
        <f>IF(AND(' RIESGOS DE GESTION'!#REF!="Alta",' RIESGOS DE GESTION'!#REF!="Menor"),CONCATENATE("R4C",' RIESGOS DE GESTION'!#REF!),"")</f>
        <v>#REF!</v>
      </c>
      <c r="U19" s="43" t="e">
        <f>IF(AND(' RIESGOS DE GESTION'!#REF!="Alta",' RIESGOS DE GESTION'!#REF!="Menor"),CONCATENATE("R4C",' RIESGOS DE GESTION'!#REF!),"")</f>
        <v>#REF!</v>
      </c>
      <c r="V19" s="26" t="e">
        <f>IF(AND(' RIESGOS DE GESTION'!#REF!="Alta",' RIESGOS DE GESTION'!#REF!="Moderado"),CONCATENATE("R4C",' RIESGOS DE GESTION'!#REF!),"")</f>
        <v>#REF!</v>
      </c>
      <c r="W19" s="27" t="e">
        <f>IF(AND(' RIESGOS DE GESTION'!#REF!="Alta",' RIESGOS DE GESTION'!#REF!="Moderado"),CONCATENATE("R4C",' RIESGOS DE GESTION'!#REF!),"")</f>
        <v>#REF!</v>
      </c>
      <c r="X19" s="27" t="e">
        <f>IF(AND(' RIESGOS DE GESTION'!#REF!="Alta",' RIESGOS DE GESTION'!#REF!="Moderado"),CONCATENATE("R4C",' RIESGOS DE GESTION'!#REF!),"")</f>
        <v>#REF!</v>
      </c>
      <c r="Y19" s="27" t="e">
        <f>IF(AND(' RIESGOS DE GESTION'!#REF!="Alta",' RIESGOS DE GESTION'!#REF!="Moderado"),CONCATENATE("R4C",' RIESGOS DE GESTION'!#REF!),"")</f>
        <v>#REF!</v>
      </c>
      <c r="Z19" s="27" t="e">
        <f>IF(AND(' RIESGOS DE GESTION'!#REF!="Alta",' RIESGOS DE GESTION'!#REF!="Moderado"),CONCATENATE("R4C",' RIESGOS DE GESTION'!#REF!),"")</f>
        <v>#REF!</v>
      </c>
      <c r="AA19" s="28" t="e">
        <f>IF(AND(' RIESGOS DE GESTION'!#REF!="Alta",' RIESGOS DE GESTION'!#REF!="Moderado"),CONCATENATE("R4C",' RIESGOS DE GESTION'!#REF!),"")</f>
        <v>#REF!</v>
      </c>
      <c r="AB19" s="26" t="e">
        <f>IF(AND(' RIESGOS DE GESTION'!#REF!="Alta",' RIESGOS DE GESTION'!#REF!="Mayor"),CONCATENATE("R4C",' RIESGOS DE GESTION'!#REF!),"")</f>
        <v>#REF!</v>
      </c>
      <c r="AC19" s="27" t="e">
        <f>IF(AND(' RIESGOS DE GESTION'!#REF!="Alta",' RIESGOS DE GESTION'!#REF!="Mayor"),CONCATENATE("R4C",' RIESGOS DE GESTION'!#REF!),"")</f>
        <v>#REF!</v>
      </c>
      <c r="AD19" s="27" t="e">
        <f>IF(AND(' RIESGOS DE GESTION'!#REF!="Alta",' RIESGOS DE GESTION'!#REF!="Mayor"),CONCATENATE("R4C",' RIESGOS DE GESTION'!#REF!),"")</f>
        <v>#REF!</v>
      </c>
      <c r="AE19" s="27" t="e">
        <f>IF(AND(' RIESGOS DE GESTION'!#REF!="Alta",' RIESGOS DE GESTION'!#REF!="Mayor"),CONCATENATE("R4C",' RIESGOS DE GESTION'!#REF!),"")</f>
        <v>#REF!</v>
      </c>
      <c r="AF19" s="27" t="e">
        <f>IF(AND(' RIESGOS DE GESTION'!#REF!="Alta",' RIESGOS DE GESTION'!#REF!="Mayor"),CONCATENATE("R4C",' RIESGOS DE GESTION'!#REF!),"")</f>
        <v>#REF!</v>
      </c>
      <c r="AG19" s="28" t="e">
        <f>IF(AND(' RIESGOS DE GESTION'!#REF!="Alta",' RIESGOS DE GESTION'!#REF!="Mayor"),CONCATENATE("R4C",' RIESGOS DE GESTION'!#REF!),"")</f>
        <v>#REF!</v>
      </c>
      <c r="AH19" s="29" t="e">
        <f>IF(AND(' RIESGOS DE GESTION'!#REF!="Alta",' RIESGOS DE GESTION'!#REF!="Catastrófico"),CONCATENATE("R4C",' RIESGOS DE GESTION'!#REF!),"")</f>
        <v>#REF!</v>
      </c>
      <c r="AI19" s="30" t="e">
        <f>IF(AND(' RIESGOS DE GESTION'!#REF!="Alta",' RIESGOS DE GESTION'!#REF!="Catastrófico"),CONCATENATE("R4C",' RIESGOS DE GESTION'!#REF!),"")</f>
        <v>#REF!</v>
      </c>
      <c r="AJ19" s="30" t="e">
        <f>IF(AND(' RIESGOS DE GESTION'!#REF!="Alta",' RIESGOS DE GESTION'!#REF!="Catastrófico"),CONCATENATE("R4C",' RIESGOS DE GESTION'!#REF!),"")</f>
        <v>#REF!</v>
      </c>
      <c r="AK19" s="30" t="e">
        <f>IF(AND(' RIESGOS DE GESTION'!#REF!="Alta",' RIESGOS DE GESTION'!#REF!="Catastrófico"),CONCATENATE("R4C",' RIESGOS DE GESTION'!#REF!),"")</f>
        <v>#REF!</v>
      </c>
      <c r="AL19" s="30" t="e">
        <f>IF(AND(' RIESGOS DE GESTION'!#REF!="Alta",' RIESGOS DE GESTION'!#REF!="Catastrófico"),CONCATENATE("R4C",' RIESGOS DE GESTION'!#REF!),"")</f>
        <v>#REF!</v>
      </c>
      <c r="AM19" s="31" t="e">
        <f>IF(AND(' RIESGOS DE GESTION'!#REF!="Alta",' RIESGOS DE GESTION'!#REF!="Catastrófico"),CONCATENATE("R4C",' RIESGOS DE GESTION'!#REF!),"")</f>
        <v>#REF!</v>
      </c>
      <c r="AN19" s="57"/>
      <c r="AO19" s="509"/>
      <c r="AP19" s="510"/>
      <c r="AQ19" s="510"/>
      <c r="AR19" s="510"/>
      <c r="AS19" s="510"/>
      <c r="AT19" s="511"/>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row>
    <row r="20" spans="1:76" ht="15" customHeight="1" x14ac:dyDescent="0.25">
      <c r="A20" s="57"/>
      <c r="B20" s="458"/>
      <c r="C20" s="458"/>
      <c r="D20" s="459"/>
      <c r="E20" s="499"/>
      <c r="F20" s="500"/>
      <c r="G20" s="500"/>
      <c r="H20" s="500"/>
      <c r="I20" s="500"/>
      <c r="J20" s="41" t="e">
        <f>IF(AND(' RIESGOS DE GESTION'!#REF!="Alta",' RIESGOS DE GESTION'!#REF!="Leve"),CONCATENATE("R5C",' RIESGOS DE GESTION'!#REF!),"")</f>
        <v>#REF!</v>
      </c>
      <c r="K20" s="42" t="e">
        <f>IF(AND(' RIESGOS DE GESTION'!#REF!="Alta",' RIESGOS DE GESTION'!#REF!="Leve"),CONCATENATE("R5C",' RIESGOS DE GESTION'!#REF!),"")</f>
        <v>#REF!</v>
      </c>
      <c r="L20" s="42" t="e">
        <f>IF(AND(' RIESGOS DE GESTION'!#REF!="Alta",' RIESGOS DE GESTION'!#REF!="Leve"),CONCATENATE("R5C",' RIESGOS DE GESTION'!#REF!),"")</f>
        <v>#REF!</v>
      </c>
      <c r="M20" s="42" t="e">
        <f>IF(AND(' RIESGOS DE GESTION'!#REF!="Alta",' RIESGOS DE GESTION'!#REF!="Leve"),CONCATENATE("R5C",' RIESGOS DE GESTION'!#REF!),"")</f>
        <v>#REF!</v>
      </c>
      <c r="N20" s="42" t="e">
        <f>IF(AND(' RIESGOS DE GESTION'!#REF!="Alta",' RIESGOS DE GESTION'!#REF!="Leve"),CONCATENATE("R5C",' RIESGOS DE GESTION'!#REF!),"")</f>
        <v>#REF!</v>
      </c>
      <c r="O20" s="43" t="e">
        <f>IF(AND(' RIESGOS DE GESTION'!#REF!="Alta",' RIESGOS DE GESTION'!#REF!="Leve"),CONCATENATE("R5C",' RIESGOS DE GESTION'!#REF!),"")</f>
        <v>#REF!</v>
      </c>
      <c r="P20" s="41" t="e">
        <f>IF(AND(' RIESGOS DE GESTION'!#REF!="Alta",' RIESGOS DE GESTION'!#REF!="Menor"),CONCATENATE("R5C",' RIESGOS DE GESTION'!#REF!),"")</f>
        <v>#REF!</v>
      </c>
      <c r="Q20" s="42" t="e">
        <f>IF(AND(' RIESGOS DE GESTION'!#REF!="Alta",' RIESGOS DE GESTION'!#REF!="Menor"),CONCATENATE("R5C",' RIESGOS DE GESTION'!#REF!),"")</f>
        <v>#REF!</v>
      </c>
      <c r="R20" s="42" t="e">
        <f>IF(AND(' RIESGOS DE GESTION'!#REF!="Alta",' RIESGOS DE GESTION'!#REF!="Menor"),CONCATENATE("R5C",' RIESGOS DE GESTION'!#REF!),"")</f>
        <v>#REF!</v>
      </c>
      <c r="S20" s="42" t="e">
        <f>IF(AND(' RIESGOS DE GESTION'!#REF!="Alta",' RIESGOS DE GESTION'!#REF!="Menor"),CONCATENATE("R5C",' RIESGOS DE GESTION'!#REF!),"")</f>
        <v>#REF!</v>
      </c>
      <c r="T20" s="42" t="e">
        <f>IF(AND(' RIESGOS DE GESTION'!#REF!="Alta",' RIESGOS DE GESTION'!#REF!="Menor"),CONCATENATE("R5C",' RIESGOS DE GESTION'!#REF!),"")</f>
        <v>#REF!</v>
      </c>
      <c r="U20" s="43" t="e">
        <f>IF(AND(' RIESGOS DE GESTION'!#REF!="Alta",' RIESGOS DE GESTION'!#REF!="Menor"),CONCATENATE("R5C",' RIESGOS DE GESTION'!#REF!),"")</f>
        <v>#REF!</v>
      </c>
      <c r="V20" s="26" t="e">
        <f>IF(AND(' RIESGOS DE GESTION'!#REF!="Alta",' RIESGOS DE GESTION'!#REF!="Moderado"),CONCATENATE("R5C",' RIESGOS DE GESTION'!#REF!),"")</f>
        <v>#REF!</v>
      </c>
      <c r="W20" s="27" t="e">
        <f>IF(AND(' RIESGOS DE GESTION'!#REF!="Alta",' RIESGOS DE GESTION'!#REF!="Moderado"),CONCATENATE("R5C",' RIESGOS DE GESTION'!#REF!),"")</f>
        <v>#REF!</v>
      </c>
      <c r="X20" s="27" t="e">
        <f>IF(AND(' RIESGOS DE GESTION'!#REF!="Alta",' RIESGOS DE GESTION'!#REF!="Moderado"),CONCATENATE("R5C",' RIESGOS DE GESTION'!#REF!),"")</f>
        <v>#REF!</v>
      </c>
      <c r="Y20" s="27" t="e">
        <f>IF(AND(' RIESGOS DE GESTION'!#REF!="Alta",' RIESGOS DE GESTION'!#REF!="Moderado"),CONCATENATE("R5C",' RIESGOS DE GESTION'!#REF!),"")</f>
        <v>#REF!</v>
      </c>
      <c r="Z20" s="27" t="e">
        <f>IF(AND(' RIESGOS DE GESTION'!#REF!="Alta",' RIESGOS DE GESTION'!#REF!="Moderado"),CONCATENATE("R5C",' RIESGOS DE GESTION'!#REF!),"")</f>
        <v>#REF!</v>
      </c>
      <c r="AA20" s="28" t="e">
        <f>IF(AND(' RIESGOS DE GESTION'!#REF!="Alta",' RIESGOS DE GESTION'!#REF!="Moderado"),CONCATENATE("R5C",' RIESGOS DE GESTION'!#REF!),"")</f>
        <v>#REF!</v>
      </c>
      <c r="AB20" s="26" t="e">
        <f>IF(AND(' RIESGOS DE GESTION'!#REF!="Alta",' RIESGOS DE GESTION'!#REF!="Mayor"),CONCATENATE("R5C",' RIESGOS DE GESTION'!#REF!),"")</f>
        <v>#REF!</v>
      </c>
      <c r="AC20" s="27" t="e">
        <f>IF(AND(' RIESGOS DE GESTION'!#REF!="Alta",' RIESGOS DE GESTION'!#REF!="Mayor"),CONCATENATE("R5C",' RIESGOS DE GESTION'!#REF!),"")</f>
        <v>#REF!</v>
      </c>
      <c r="AD20" s="27" t="e">
        <f>IF(AND(' RIESGOS DE GESTION'!#REF!="Alta",' RIESGOS DE GESTION'!#REF!="Mayor"),CONCATENATE("R5C",' RIESGOS DE GESTION'!#REF!),"")</f>
        <v>#REF!</v>
      </c>
      <c r="AE20" s="27" t="e">
        <f>IF(AND(' RIESGOS DE GESTION'!#REF!="Alta",' RIESGOS DE GESTION'!#REF!="Mayor"),CONCATENATE("R5C",' RIESGOS DE GESTION'!#REF!),"")</f>
        <v>#REF!</v>
      </c>
      <c r="AF20" s="27" t="e">
        <f>IF(AND(' RIESGOS DE GESTION'!#REF!="Alta",' RIESGOS DE GESTION'!#REF!="Mayor"),CONCATENATE("R5C",' RIESGOS DE GESTION'!#REF!),"")</f>
        <v>#REF!</v>
      </c>
      <c r="AG20" s="28" t="e">
        <f>IF(AND(' RIESGOS DE GESTION'!#REF!="Alta",' RIESGOS DE GESTION'!#REF!="Mayor"),CONCATENATE("R5C",' RIESGOS DE GESTION'!#REF!),"")</f>
        <v>#REF!</v>
      </c>
      <c r="AH20" s="29" t="e">
        <f>IF(AND(' RIESGOS DE GESTION'!#REF!="Alta",' RIESGOS DE GESTION'!#REF!="Catastrófico"),CONCATENATE("R5C",' RIESGOS DE GESTION'!#REF!),"")</f>
        <v>#REF!</v>
      </c>
      <c r="AI20" s="30" t="e">
        <f>IF(AND(' RIESGOS DE GESTION'!#REF!="Alta",' RIESGOS DE GESTION'!#REF!="Catastrófico"),CONCATENATE("R5C",' RIESGOS DE GESTION'!#REF!),"")</f>
        <v>#REF!</v>
      </c>
      <c r="AJ20" s="30" t="e">
        <f>IF(AND(' RIESGOS DE GESTION'!#REF!="Alta",' RIESGOS DE GESTION'!#REF!="Catastrófico"),CONCATENATE("R5C",' RIESGOS DE GESTION'!#REF!),"")</f>
        <v>#REF!</v>
      </c>
      <c r="AK20" s="30" t="e">
        <f>IF(AND(' RIESGOS DE GESTION'!#REF!="Alta",' RIESGOS DE GESTION'!#REF!="Catastrófico"),CONCATENATE("R5C",' RIESGOS DE GESTION'!#REF!),"")</f>
        <v>#REF!</v>
      </c>
      <c r="AL20" s="30" t="e">
        <f>IF(AND(' RIESGOS DE GESTION'!#REF!="Alta",' RIESGOS DE GESTION'!#REF!="Catastrófico"),CONCATENATE("R5C",' RIESGOS DE GESTION'!#REF!),"")</f>
        <v>#REF!</v>
      </c>
      <c r="AM20" s="31" t="e">
        <f>IF(AND(' RIESGOS DE GESTION'!#REF!="Alta",' RIESGOS DE GESTION'!#REF!="Catastrófico"),CONCATENATE("R5C",' RIESGOS DE GESTION'!#REF!),"")</f>
        <v>#REF!</v>
      </c>
      <c r="AN20" s="57"/>
      <c r="AO20" s="509"/>
      <c r="AP20" s="510"/>
      <c r="AQ20" s="510"/>
      <c r="AR20" s="510"/>
      <c r="AS20" s="510"/>
      <c r="AT20" s="511"/>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row>
    <row r="21" spans="1:76" ht="15" customHeight="1" x14ac:dyDescent="0.25">
      <c r="A21" s="57"/>
      <c r="B21" s="458"/>
      <c r="C21" s="458"/>
      <c r="D21" s="459"/>
      <c r="E21" s="499"/>
      <c r="F21" s="500"/>
      <c r="G21" s="500"/>
      <c r="H21" s="500"/>
      <c r="I21" s="500"/>
      <c r="J21" s="41" t="e">
        <f>IF(AND(' RIESGOS DE GESTION'!#REF!="Alta",' RIESGOS DE GESTION'!#REF!="Leve"),CONCATENATE("R6C",' RIESGOS DE GESTION'!#REF!),"")</f>
        <v>#REF!</v>
      </c>
      <c r="K21" s="42" t="e">
        <f>IF(AND(' RIESGOS DE GESTION'!#REF!="Alta",' RIESGOS DE GESTION'!#REF!="Leve"),CONCATENATE("R6C",' RIESGOS DE GESTION'!#REF!),"")</f>
        <v>#REF!</v>
      </c>
      <c r="L21" s="42" t="e">
        <f>IF(AND(' RIESGOS DE GESTION'!#REF!="Alta",' RIESGOS DE GESTION'!#REF!="Leve"),CONCATENATE("R6C",' RIESGOS DE GESTION'!#REF!),"")</f>
        <v>#REF!</v>
      </c>
      <c r="M21" s="42" t="e">
        <f>IF(AND(' RIESGOS DE GESTION'!#REF!="Alta",' RIESGOS DE GESTION'!#REF!="Leve"),CONCATENATE("R6C",' RIESGOS DE GESTION'!#REF!),"")</f>
        <v>#REF!</v>
      </c>
      <c r="N21" s="42" t="e">
        <f>IF(AND(' RIESGOS DE GESTION'!#REF!="Alta",' RIESGOS DE GESTION'!#REF!="Leve"),CONCATENATE("R6C",' RIESGOS DE GESTION'!#REF!),"")</f>
        <v>#REF!</v>
      </c>
      <c r="O21" s="43" t="e">
        <f>IF(AND(' RIESGOS DE GESTION'!#REF!="Alta",' RIESGOS DE GESTION'!#REF!="Leve"),CONCATENATE("R6C",' RIESGOS DE GESTION'!#REF!),"")</f>
        <v>#REF!</v>
      </c>
      <c r="P21" s="41" t="e">
        <f>IF(AND(' RIESGOS DE GESTION'!#REF!="Alta",' RIESGOS DE GESTION'!#REF!="Menor"),CONCATENATE("R6C",' RIESGOS DE GESTION'!#REF!),"")</f>
        <v>#REF!</v>
      </c>
      <c r="Q21" s="42" t="e">
        <f>IF(AND(' RIESGOS DE GESTION'!#REF!="Alta",' RIESGOS DE GESTION'!#REF!="Menor"),CONCATENATE("R6C",' RIESGOS DE GESTION'!#REF!),"")</f>
        <v>#REF!</v>
      </c>
      <c r="R21" s="42" t="e">
        <f>IF(AND(' RIESGOS DE GESTION'!#REF!="Alta",' RIESGOS DE GESTION'!#REF!="Menor"),CONCATENATE("R6C",' RIESGOS DE GESTION'!#REF!),"")</f>
        <v>#REF!</v>
      </c>
      <c r="S21" s="42" t="e">
        <f>IF(AND(' RIESGOS DE GESTION'!#REF!="Alta",' RIESGOS DE GESTION'!#REF!="Menor"),CONCATENATE("R6C",' RIESGOS DE GESTION'!#REF!),"")</f>
        <v>#REF!</v>
      </c>
      <c r="T21" s="42" t="e">
        <f>IF(AND(' RIESGOS DE GESTION'!#REF!="Alta",' RIESGOS DE GESTION'!#REF!="Menor"),CONCATENATE("R6C",' RIESGOS DE GESTION'!#REF!),"")</f>
        <v>#REF!</v>
      </c>
      <c r="U21" s="43" t="e">
        <f>IF(AND(' RIESGOS DE GESTION'!#REF!="Alta",' RIESGOS DE GESTION'!#REF!="Menor"),CONCATENATE("R6C",' RIESGOS DE GESTION'!#REF!),"")</f>
        <v>#REF!</v>
      </c>
      <c r="V21" s="26" t="e">
        <f>IF(AND(' RIESGOS DE GESTION'!#REF!="Alta",' RIESGOS DE GESTION'!#REF!="Moderado"),CONCATENATE("R6C",' RIESGOS DE GESTION'!#REF!),"")</f>
        <v>#REF!</v>
      </c>
      <c r="W21" s="27" t="e">
        <f>IF(AND(' RIESGOS DE GESTION'!#REF!="Alta",' RIESGOS DE GESTION'!#REF!="Moderado"),CONCATENATE("R6C",' RIESGOS DE GESTION'!#REF!),"")</f>
        <v>#REF!</v>
      </c>
      <c r="X21" s="27" t="e">
        <f>IF(AND(' RIESGOS DE GESTION'!#REF!="Alta",' RIESGOS DE GESTION'!#REF!="Moderado"),CONCATENATE("R6C",' RIESGOS DE GESTION'!#REF!),"")</f>
        <v>#REF!</v>
      </c>
      <c r="Y21" s="27" t="e">
        <f>IF(AND(' RIESGOS DE GESTION'!#REF!="Alta",' RIESGOS DE GESTION'!#REF!="Moderado"),CONCATENATE("R6C",' RIESGOS DE GESTION'!#REF!),"")</f>
        <v>#REF!</v>
      </c>
      <c r="Z21" s="27" t="e">
        <f>IF(AND(' RIESGOS DE GESTION'!#REF!="Alta",' RIESGOS DE GESTION'!#REF!="Moderado"),CONCATENATE("R6C",' RIESGOS DE GESTION'!#REF!),"")</f>
        <v>#REF!</v>
      </c>
      <c r="AA21" s="28" t="e">
        <f>IF(AND(' RIESGOS DE GESTION'!#REF!="Alta",' RIESGOS DE GESTION'!#REF!="Moderado"),CONCATENATE("R6C",' RIESGOS DE GESTION'!#REF!),"")</f>
        <v>#REF!</v>
      </c>
      <c r="AB21" s="26" t="e">
        <f>IF(AND(' RIESGOS DE GESTION'!#REF!="Alta",' RIESGOS DE GESTION'!#REF!="Mayor"),CONCATENATE("R6C",' RIESGOS DE GESTION'!#REF!),"")</f>
        <v>#REF!</v>
      </c>
      <c r="AC21" s="27" t="e">
        <f>IF(AND(' RIESGOS DE GESTION'!#REF!="Alta",' RIESGOS DE GESTION'!#REF!="Mayor"),CONCATENATE("R6C",' RIESGOS DE GESTION'!#REF!),"")</f>
        <v>#REF!</v>
      </c>
      <c r="AD21" s="27" t="e">
        <f>IF(AND(' RIESGOS DE GESTION'!#REF!="Alta",' RIESGOS DE GESTION'!#REF!="Mayor"),CONCATENATE("R6C",' RIESGOS DE GESTION'!#REF!),"")</f>
        <v>#REF!</v>
      </c>
      <c r="AE21" s="27" t="e">
        <f>IF(AND(' RIESGOS DE GESTION'!#REF!="Alta",' RIESGOS DE GESTION'!#REF!="Mayor"),CONCATENATE("R6C",' RIESGOS DE GESTION'!#REF!),"")</f>
        <v>#REF!</v>
      </c>
      <c r="AF21" s="27" t="e">
        <f>IF(AND(' RIESGOS DE GESTION'!#REF!="Alta",' RIESGOS DE GESTION'!#REF!="Mayor"),CONCATENATE("R6C",' RIESGOS DE GESTION'!#REF!),"")</f>
        <v>#REF!</v>
      </c>
      <c r="AG21" s="28" t="e">
        <f>IF(AND(' RIESGOS DE GESTION'!#REF!="Alta",' RIESGOS DE GESTION'!#REF!="Mayor"),CONCATENATE("R6C",' RIESGOS DE GESTION'!#REF!),"")</f>
        <v>#REF!</v>
      </c>
      <c r="AH21" s="29" t="e">
        <f>IF(AND(' RIESGOS DE GESTION'!#REF!="Alta",' RIESGOS DE GESTION'!#REF!="Catastrófico"),CONCATENATE("R6C",' RIESGOS DE GESTION'!#REF!),"")</f>
        <v>#REF!</v>
      </c>
      <c r="AI21" s="30" t="e">
        <f>IF(AND(' RIESGOS DE GESTION'!#REF!="Alta",' RIESGOS DE GESTION'!#REF!="Catastrófico"),CONCATENATE("R6C",' RIESGOS DE GESTION'!#REF!),"")</f>
        <v>#REF!</v>
      </c>
      <c r="AJ21" s="30" t="e">
        <f>IF(AND(' RIESGOS DE GESTION'!#REF!="Alta",' RIESGOS DE GESTION'!#REF!="Catastrófico"),CONCATENATE("R6C",' RIESGOS DE GESTION'!#REF!),"")</f>
        <v>#REF!</v>
      </c>
      <c r="AK21" s="30" t="e">
        <f>IF(AND(' RIESGOS DE GESTION'!#REF!="Alta",' RIESGOS DE GESTION'!#REF!="Catastrófico"),CONCATENATE("R6C",' RIESGOS DE GESTION'!#REF!),"")</f>
        <v>#REF!</v>
      </c>
      <c r="AL21" s="30" t="e">
        <f>IF(AND(' RIESGOS DE GESTION'!#REF!="Alta",' RIESGOS DE GESTION'!#REF!="Catastrófico"),CONCATENATE("R6C",' RIESGOS DE GESTION'!#REF!),"")</f>
        <v>#REF!</v>
      </c>
      <c r="AM21" s="31" t="e">
        <f>IF(AND(' RIESGOS DE GESTION'!#REF!="Alta",' RIESGOS DE GESTION'!#REF!="Catastrófico"),CONCATENATE("R6C",' RIESGOS DE GESTION'!#REF!),"")</f>
        <v>#REF!</v>
      </c>
      <c r="AN21" s="57"/>
      <c r="AO21" s="509"/>
      <c r="AP21" s="510"/>
      <c r="AQ21" s="510"/>
      <c r="AR21" s="510"/>
      <c r="AS21" s="510"/>
      <c r="AT21" s="511"/>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row>
    <row r="22" spans="1:76" ht="15" customHeight="1" x14ac:dyDescent="0.25">
      <c r="A22" s="57"/>
      <c r="B22" s="458"/>
      <c r="C22" s="458"/>
      <c r="D22" s="459"/>
      <c r="E22" s="499"/>
      <c r="F22" s="500"/>
      <c r="G22" s="500"/>
      <c r="H22" s="500"/>
      <c r="I22" s="500"/>
      <c r="J22" s="41" t="e">
        <f>IF(AND(' RIESGOS DE GESTION'!#REF!="Alta",' RIESGOS DE GESTION'!#REF!="Leve"),CONCATENATE("R7C",' RIESGOS DE GESTION'!#REF!),"")</f>
        <v>#REF!</v>
      </c>
      <c r="K22" s="42" t="e">
        <f>IF(AND(' RIESGOS DE GESTION'!#REF!="Alta",' RIESGOS DE GESTION'!#REF!="Leve"),CONCATENATE("R7C",' RIESGOS DE GESTION'!#REF!),"")</f>
        <v>#REF!</v>
      </c>
      <c r="L22" s="42" t="e">
        <f>IF(AND(' RIESGOS DE GESTION'!#REF!="Alta",' RIESGOS DE GESTION'!#REF!="Leve"),CONCATENATE("R7C",' RIESGOS DE GESTION'!#REF!),"")</f>
        <v>#REF!</v>
      </c>
      <c r="M22" s="42" t="e">
        <f>IF(AND(' RIESGOS DE GESTION'!#REF!="Alta",' RIESGOS DE GESTION'!#REF!="Leve"),CONCATENATE("R7C",' RIESGOS DE GESTION'!#REF!),"")</f>
        <v>#REF!</v>
      </c>
      <c r="N22" s="42" t="e">
        <f>IF(AND(' RIESGOS DE GESTION'!#REF!="Alta",' RIESGOS DE GESTION'!#REF!="Leve"),CONCATENATE("R7C",' RIESGOS DE GESTION'!#REF!),"")</f>
        <v>#REF!</v>
      </c>
      <c r="O22" s="43" t="e">
        <f>IF(AND(' RIESGOS DE GESTION'!#REF!="Alta",' RIESGOS DE GESTION'!#REF!="Leve"),CONCATENATE("R7C",' RIESGOS DE GESTION'!#REF!),"")</f>
        <v>#REF!</v>
      </c>
      <c r="P22" s="41" t="e">
        <f>IF(AND(' RIESGOS DE GESTION'!#REF!="Alta",' RIESGOS DE GESTION'!#REF!="Menor"),CONCATENATE("R7C",' RIESGOS DE GESTION'!#REF!),"")</f>
        <v>#REF!</v>
      </c>
      <c r="Q22" s="42" t="e">
        <f>IF(AND(' RIESGOS DE GESTION'!#REF!="Alta",' RIESGOS DE GESTION'!#REF!="Menor"),CONCATENATE("R7C",' RIESGOS DE GESTION'!#REF!),"")</f>
        <v>#REF!</v>
      </c>
      <c r="R22" s="42" t="e">
        <f>IF(AND(' RIESGOS DE GESTION'!#REF!="Alta",' RIESGOS DE GESTION'!#REF!="Menor"),CONCATENATE("R7C",' RIESGOS DE GESTION'!#REF!),"")</f>
        <v>#REF!</v>
      </c>
      <c r="S22" s="42" t="e">
        <f>IF(AND(' RIESGOS DE GESTION'!#REF!="Alta",' RIESGOS DE GESTION'!#REF!="Menor"),CONCATENATE("R7C",' RIESGOS DE GESTION'!#REF!),"")</f>
        <v>#REF!</v>
      </c>
      <c r="T22" s="42" t="e">
        <f>IF(AND(' RIESGOS DE GESTION'!#REF!="Alta",' RIESGOS DE GESTION'!#REF!="Menor"),CONCATENATE("R7C",' RIESGOS DE GESTION'!#REF!),"")</f>
        <v>#REF!</v>
      </c>
      <c r="U22" s="43" t="e">
        <f>IF(AND(' RIESGOS DE GESTION'!#REF!="Alta",' RIESGOS DE GESTION'!#REF!="Menor"),CONCATENATE("R7C",' RIESGOS DE GESTION'!#REF!),"")</f>
        <v>#REF!</v>
      </c>
      <c r="V22" s="26" t="e">
        <f>IF(AND(' RIESGOS DE GESTION'!#REF!="Alta",' RIESGOS DE GESTION'!#REF!="Moderado"),CONCATENATE("R7C",' RIESGOS DE GESTION'!#REF!),"")</f>
        <v>#REF!</v>
      </c>
      <c r="W22" s="27" t="e">
        <f>IF(AND(' RIESGOS DE GESTION'!#REF!="Alta",' RIESGOS DE GESTION'!#REF!="Moderado"),CONCATENATE("R7C",' RIESGOS DE GESTION'!#REF!),"")</f>
        <v>#REF!</v>
      </c>
      <c r="X22" s="27" t="e">
        <f>IF(AND(' RIESGOS DE GESTION'!#REF!="Alta",' RIESGOS DE GESTION'!#REF!="Moderado"),CONCATENATE("R7C",' RIESGOS DE GESTION'!#REF!),"")</f>
        <v>#REF!</v>
      </c>
      <c r="Y22" s="27" t="e">
        <f>IF(AND(' RIESGOS DE GESTION'!#REF!="Alta",' RIESGOS DE GESTION'!#REF!="Moderado"),CONCATENATE("R7C",' RIESGOS DE GESTION'!#REF!),"")</f>
        <v>#REF!</v>
      </c>
      <c r="Z22" s="27" t="e">
        <f>IF(AND(' RIESGOS DE GESTION'!#REF!="Alta",' RIESGOS DE GESTION'!#REF!="Moderado"),CONCATENATE("R7C",' RIESGOS DE GESTION'!#REF!),"")</f>
        <v>#REF!</v>
      </c>
      <c r="AA22" s="28" t="e">
        <f>IF(AND(' RIESGOS DE GESTION'!#REF!="Alta",' RIESGOS DE GESTION'!#REF!="Moderado"),CONCATENATE("R7C",' RIESGOS DE GESTION'!#REF!),"")</f>
        <v>#REF!</v>
      </c>
      <c r="AB22" s="26" t="e">
        <f>IF(AND(' RIESGOS DE GESTION'!#REF!="Alta",' RIESGOS DE GESTION'!#REF!="Mayor"),CONCATENATE("R7C",' RIESGOS DE GESTION'!#REF!),"")</f>
        <v>#REF!</v>
      </c>
      <c r="AC22" s="27" t="e">
        <f>IF(AND(' RIESGOS DE GESTION'!#REF!="Alta",' RIESGOS DE GESTION'!#REF!="Mayor"),CONCATENATE("R7C",' RIESGOS DE GESTION'!#REF!),"")</f>
        <v>#REF!</v>
      </c>
      <c r="AD22" s="27" t="e">
        <f>IF(AND(' RIESGOS DE GESTION'!#REF!="Alta",' RIESGOS DE GESTION'!#REF!="Mayor"),CONCATENATE("R7C",' RIESGOS DE GESTION'!#REF!),"")</f>
        <v>#REF!</v>
      </c>
      <c r="AE22" s="27" t="e">
        <f>IF(AND(' RIESGOS DE GESTION'!#REF!="Alta",' RIESGOS DE GESTION'!#REF!="Mayor"),CONCATENATE("R7C",' RIESGOS DE GESTION'!#REF!),"")</f>
        <v>#REF!</v>
      </c>
      <c r="AF22" s="27" t="e">
        <f>IF(AND(' RIESGOS DE GESTION'!#REF!="Alta",' RIESGOS DE GESTION'!#REF!="Mayor"),CONCATENATE("R7C",' RIESGOS DE GESTION'!#REF!),"")</f>
        <v>#REF!</v>
      </c>
      <c r="AG22" s="28" t="e">
        <f>IF(AND(' RIESGOS DE GESTION'!#REF!="Alta",' RIESGOS DE GESTION'!#REF!="Mayor"),CONCATENATE("R7C",' RIESGOS DE GESTION'!#REF!),"")</f>
        <v>#REF!</v>
      </c>
      <c r="AH22" s="29" t="e">
        <f>IF(AND(' RIESGOS DE GESTION'!#REF!="Alta",' RIESGOS DE GESTION'!#REF!="Catastrófico"),CONCATENATE("R7C",' RIESGOS DE GESTION'!#REF!),"")</f>
        <v>#REF!</v>
      </c>
      <c r="AI22" s="30" t="e">
        <f>IF(AND(' RIESGOS DE GESTION'!#REF!="Alta",' RIESGOS DE GESTION'!#REF!="Catastrófico"),CONCATENATE("R7C",' RIESGOS DE GESTION'!#REF!),"")</f>
        <v>#REF!</v>
      </c>
      <c r="AJ22" s="30" t="e">
        <f>IF(AND(' RIESGOS DE GESTION'!#REF!="Alta",' RIESGOS DE GESTION'!#REF!="Catastrófico"),CONCATENATE("R7C",' RIESGOS DE GESTION'!#REF!),"")</f>
        <v>#REF!</v>
      </c>
      <c r="AK22" s="30" t="e">
        <f>IF(AND(' RIESGOS DE GESTION'!#REF!="Alta",' RIESGOS DE GESTION'!#REF!="Catastrófico"),CONCATENATE("R7C",' RIESGOS DE GESTION'!#REF!),"")</f>
        <v>#REF!</v>
      </c>
      <c r="AL22" s="30" t="e">
        <f>IF(AND(' RIESGOS DE GESTION'!#REF!="Alta",' RIESGOS DE GESTION'!#REF!="Catastrófico"),CONCATENATE("R7C",' RIESGOS DE GESTION'!#REF!),"")</f>
        <v>#REF!</v>
      </c>
      <c r="AM22" s="31" t="e">
        <f>IF(AND(' RIESGOS DE GESTION'!#REF!="Alta",' RIESGOS DE GESTION'!#REF!="Catastrófico"),CONCATENATE("R7C",' RIESGOS DE GESTION'!#REF!),"")</f>
        <v>#REF!</v>
      </c>
      <c r="AN22" s="57"/>
      <c r="AO22" s="509"/>
      <c r="AP22" s="510"/>
      <c r="AQ22" s="510"/>
      <c r="AR22" s="510"/>
      <c r="AS22" s="510"/>
      <c r="AT22" s="511"/>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row>
    <row r="23" spans="1:76" ht="15" customHeight="1" x14ac:dyDescent="0.25">
      <c r="A23" s="57"/>
      <c r="B23" s="458"/>
      <c r="C23" s="458"/>
      <c r="D23" s="459"/>
      <c r="E23" s="499"/>
      <c r="F23" s="500"/>
      <c r="G23" s="500"/>
      <c r="H23" s="500"/>
      <c r="I23" s="500"/>
      <c r="J23" s="41" t="e">
        <f>IF(AND(' RIESGOS DE GESTION'!#REF!="Alta",' RIESGOS DE GESTION'!#REF!="Leve"),CONCATENATE("R8C",' RIESGOS DE GESTION'!#REF!),"")</f>
        <v>#REF!</v>
      </c>
      <c r="K23" s="42" t="e">
        <f>IF(AND(' RIESGOS DE GESTION'!#REF!="Alta",' RIESGOS DE GESTION'!#REF!="Leve"),CONCATENATE("R8C",' RIESGOS DE GESTION'!#REF!),"")</f>
        <v>#REF!</v>
      </c>
      <c r="L23" s="42" t="e">
        <f>IF(AND(' RIESGOS DE GESTION'!#REF!="Alta",' RIESGOS DE GESTION'!#REF!="Leve"),CONCATENATE("R8C",' RIESGOS DE GESTION'!#REF!),"")</f>
        <v>#REF!</v>
      </c>
      <c r="M23" s="42" t="e">
        <f>IF(AND(' RIESGOS DE GESTION'!#REF!="Alta",' RIESGOS DE GESTION'!#REF!="Leve"),CONCATENATE("R8C",' RIESGOS DE GESTION'!#REF!),"")</f>
        <v>#REF!</v>
      </c>
      <c r="N23" s="42" t="e">
        <f>IF(AND(' RIESGOS DE GESTION'!#REF!="Alta",' RIESGOS DE GESTION'!#REF!="Leve"),CONCATENATE("R8C",' RIESGOS DE GESTION'!#REF!),"")</f>
        <v>#REF!</v>
      </c>
      <c r="O23" s="43" t="e">
        <f>IF(AND(' RIESGOS DE GESTION'!#REF!="Alta",' RIESGOS DE GESTION'!#REF!="Leve"),CONCATENATE("R8C",' RIESGOS DE GESTION'!#REF!),"")</f>
        <v>#REF!</v>
      </c>
      <c r="P23" s="41" t="e">
        <f>IF(AND(' RIESGOS DE GESTION'!#REF!="Alta",' RIESGOS DE GESTION'!#REF!="Menor"),CONCATENATE("R8C",' RIESGOS DE GESTION'!#REF!),"")</f>
        <v>#REF!</v>
      </c>
      <c r="Q23" s="42" t="e">
        <f>IF(AND(' RIESGOS DE GESTION'!#REF!="Alta",' RIESGOS DE GESTION'!#REF!="Menor"),CONCATENATE("R8C",' RIESGOS DE GESTION'!#REF!),"")</f>
        <v>#REF!</v>
      </c>
      <c r="R23" s="42" t="e">
        <f>IF(AND(' RIESGOS DE GESTION'!#REF!="Alta",' RIESGOS DE GESTION'!#REF!="Menor"),CONCATENATE("R8C",' RIESGOS DE GESTION'!#REF!),"")</f>
        <v>#REF!</v>
      </c>
      <c r="S23" s="42" t="e">
        <f>IF(AND(' RIESGOS DE GESTION'!#REF!="Alta",' RIESGOS DE GESTION'!#REF!="Menor"),CONCATENATE("R8C",' RIESGOS DE GESTION'!#REF!),"")</f>
        <v>#REF!</v>
      </c>
      <c r="T23" s="42" t="e">
        <f>IF(AND(' RIESGOS DE GESTION'!#REF!="Alta",' RIESGOS DE GESTION'!#REF!="Menor"),CONCATENATE("R8C",' RIESGOS DE GESTION'!#REF!),"")</f>
        <v>#REF!</v>
      </c>
      <c r="U23" s="43" t="e">
        <f>IF(AND(' RIESGOS DE GESTION'!#REF!="Alta",' RIESGOS DE GESTION'!#REF!="Menor"),CONCATENATE("R8C",' RIESGOS DE GESTION'!#REF!),"")</f>
        <v>#REF!</v>
      </c>
      <c r="V23" s="26" t="e">
        <f>IF(AND(' RIESGOS DE GESTION'!#REF!="Alta",' RIESGOS DE GESTION'!#REF!="Moderado"),CONCATENATE("R8C",' RIESGOS DE GESTION'!#REF!),"")</f>
        <v>#REF!</v>
      </c>
      <c r="W23" s="27" t="e">
        <f>IF(AND(' RIESGOS DE GESTION'!#REF!="Alta",' RIESGOS DE GESTION'!#REF!="Moderado"),CONCATENATE("R8C",' RIESGOS DE GESTION'!#REF!),"")</f>
        <v>#REF!</v>
      </c>
      <c r="X23" s="27" t="e">
        <f>IF(AND(' RIESGOS DE GESTION'!#REF!="Alta",' RIESGOS DE GESTION'!#REF!="Moderado"),CONCATENATE("R8C",' RIESGOS DE GESTION'!#REF!),"")</f>
        <v>#REF!</v>
      </c>
      <c r="Y23" s="27" t="e">
        <f>IF(AND(' RIESGOS DE GESTION'!#REF!="Alta",' RIESGOS DE GESTION'!#REF!="Moderado"),CONCATENATE("R8C",' RIESGOS DE GESTION'!#REF!),"")</f>
        <v>#REF!</v>
      </c>
      <c r="Z23" s="27" t="e">
        <f>IF(AND(' RIESGOS DE GESTION'!#REF!="Alta",' RIESGOS DE GESTION'!#REF!="Moderado"),CONCATENATE("R8C",' RIESGOS DE GESTION'!#REF!),"")</f>
        <v>#REF!</v>
      </c>
      <c r="AA23" s="28" t="e">
        <f>IF(AND(' RIESGOS DE GESTION'!#REF!="Alta",' RIESGOS DE GESTION'!#REF!="Moderado"),CONCATENATE("R8C",' RIESGOS DE GESTION'!#REF!),"")</f>
        <v>#REF!</v>
      </c>
      <c r="AB23" s="26" t="e">
        <f>IF(AND(' RIESGOS DE GESTION'!#REF!="Alta",' RIESGOS DE GESTION'!#REF!="Mayor"),CONCATENATE("R8C",' RIESGOS DE GESTION'!#REF!),"")</f>
        <v>#REF!</v>
      </c>
      <c r="AC23" s="27" t="e">
        <f>IF(AND(' RIESGOS DE GESTION'!#REF!="Alta",' RIESGOS DE GESTION'!#REF!="Mayor"),CONCATENATE("R8C",' RIESGOS DE GESTION'!#REF!),"")</f>
        <v>#REF!</v>
      </c>
      <c r="AD23" s="27" t="e">
        <f>IF(AND(' RIESGOS DE GESTION'!#REF!="Alta",' RIESGOS DE GESTION'!#REF!="Mayor"),CONCATENATE("R8C",' RIESGOS DE GESTION'!#REF!),"")</f>
        <v>#REF!</v>
      </c>
      <c r="AE23" s="27" t="e">
        <f>IF(AND(' RIESGOS DE GESTION'!#REF!="Alta",' RIESGOS DE GESTION'!#REF!="Mayor"),CONCATENATE("R8C",' RIESGOS DE GESTION'!#REF!),"")</f>
        <v>#REF!</v>
      </c>
      <c r="AF23" s="27" t="e">
        <f>IF(AND(' RIESGOS DE GESTION'!#REF!="Alta",' RIESGOS DE GESTION'!#REF!="Mayor"),CONCATENATE("R8C",' RIESGOS DE GESTION'!#REF!),"")</f>
        <v>#REF!</v>
      </c>
      <c r="AG23" s="28" t="e">
        <f>IF(AND(' RIESGOS DE GESTION'!#REF!="Alta",' RIESGOS DE GESTION'!#REF!="Mayor"),CONCATENATE("R8C",' RIESGOS DE GESTION'!#REF!),"")</f>
        <v>#REF!</v>
      </c>
      <c r="AH23" s="29" t="e">
        <f>IF(AND(' RIESGOS DE GESTION'!#REF!="Alta",' RIESGOS DE GESTION'!#REF!="Catastrófico"),CONCATENATE("R8C",' RIESGOS DE GESTION'!#REF!),"")</f>
        <v>#REF!</v>
      </c>
      <c r="AI23" s="30" t="e">
        <f>IF(AND(' RIESGOS DE GESTION'!#REF!="Alta",' RIESGOS DE GESTION'!#REF!="Catastrófico"),CONCATENATE("R8C",' RIESGOS DE GESTION'!#REF!),"")</f>
        <v>#REF!</v>
      </c>
      <c r="AJ23" s="30" t="e">
        <f>IF(AND(' RIESGOS DE GESTION'!#REF!="Alta",' RIESGOS DE GESTION'!#REF!="Catastrófico"),CONCATENATE("R8C",' RIESGOS DE GESTION'!#REF!),"")</f>
        <v>#REF!</v>
      </c>
      <c r="AK23" s="30" t="e">
        <f>IF(AND(' RIESGOS DE GESTION'!#REF!="Alta",' RIESGOS DE GESTION'!#REF!="Catastrófico"),CONCATENATE("R8C",' RIESGOS DE GESTION'!#REF!),"")</f>
        <v>#REF!</v>
      </c>
      <c r="AL23" s="30" t="e">
        <f>IF(AND(' RIESGOS DE GESTION'!#REF!="Alta",' RIESGOS DE GESTION'!#REF!="Catastrófico"),CONCATENATE("R8C",' RIESGOS DE GESTION'!#REF!),"")</f>
        <v>#REF!</v>
      </c>
      <c r="AM23" s="31" t="e">
        <f>IF(AND(' RIESGOS DE GESTION'!#REF!="Alta",' RIESGOS DE GESTION'!#REF!="Catastrófico"),CONCATENATE("R8C",' RIESGOS DE GESTION'!#REF!),"")</f>
        <v>#REF!</v>
      </c>
      <c r="AN23" s="57"/>
      <c r="AO23" s="509"/>
      <c r="AP23" s="510"/>
      <c r="AQ23" s="510"/>
      <c r="AR23" s="510"/>
      <c r="AS23" s="510"/>
      <c r="AT23" s="511"/>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row>
    <row r="24" spans="1:76" ht="15" customHeight="1" x14ac:dyDescent="0.25">
      <c r="A24" s="57"/>
      <c r="B24" s="458"/>
      <c r="C24" s="458"/>
      <c r="D24" s="459"/>
      <c r="E24" s="499"/>
      <c r="F24" s="500"/>
      <c r="G24" s="500"/>
      <c r="H24" s="500"/>
      <c r="I24" s="500"/>
      <c r="J24" s="41" t="e">
        <f>IF(AND(' RIESGOS DE GESTION'!#REF!="Alta",' RIESGOS DE GESTION'!#REF!="Leve"),CONCATENATE("R9C",' RIESGOS DE GESTION'!#REF!),"")</f>
        <v>#REF!</v>
      </c>
      <c r="K24" s="42" t="e">
        <f>IF(AND(' RIESGOS DE GESTION'!#REF!="Alta",' RIESGOS DE GESTION'!#REF!="Leve"),CONCATENATE("R9C",' RIESGOS DE GESTION'!#REF!),"")</f>
        <v>#REF!</v>
      </c>
      <c r="L24" s="42" t="e">
        <f>IF(AND(' RIESGOS DE GESTION'!#REF!="Alta",' RIESGOS DE GESTION'!#REF!="Leve"),CONCATENATE("R9C",' RIESGOS DE GESTION'!#REF!),"")</f>
        <v>#REF!</v>
      </c>
      <c r="M24" s="42" t="e">
        <f>IF(AND(' RIESGOS DE GESTION'!#REF!="Alta",' RIESGOS DE GESTION'!#REF!="Leve"),CONCATENATE("R9C",' RIESGOS DE GESTION'!#REF!),"")</f>
        <v>#REF!</v>
      </c>
      <c r="N24" s="42" t="e">
        <f>IF(AND(' RIESGOS DE GESTION'!#REF!="Alta",' RIESGOS DE GESTION'!#REF!="Leve"),CONCATENATE("R9C",' RIESGOS DE GESTION'!#REF!),"")</f>
        <v>#REF!</v>
      </c>
      <c r="O24" s="43" t="e">
        <f>IF(AND(' RIESGOS DE GESTION'!#REF!="Alta",' RIESGOS DE GESTION'!#REF!="Leve"),CONCATENATE("R9C",' RIESGOS DE GESTION'!#REF!),"")</f>
        <v>#REF!</v>
      </c>
      <c r="P24" s="41" t="e">
        <f>IF(AND(' RIESGOS DE GESTION'!#REF!="Alta",' RIESGOS DE GESTION'!#REF!="Menor"),CONCATENATE("R9C",' RIESGOS DE GESTION'!#REF!),"")</f>
        <v>#REF!</v>
      </c>
      <c r="Q24" s="42" t="e">
        <f>IF(AND(' RIESGOS DE GESTION'!#REF!="Alta",' RIESGOS DE GESTION'!#REF!="Menor"),CONCATENATE("R9C",' RIESGOS DE GESTION'!#REF!),"")</f>
        <v>#REF!</v>
      </c>
      <c r="R24" s="42" t="e">
        <f>IF(AND(' RIESGOS DE GESTION'!#REF!="Alta",' RIESGOS DE GESTION'!#REF!="Menor"),CONCATENATE("R9C",' RIESGOS DE GESTION'!#REF!),"")</f>
        <v>#REF!</v>
      </c>
      <c r="S24" s="42" t="e">
        <f>IF(AND(' RIESGOS DE GESTION'!#REF!="Alta",' RIESGOS DE GESTION'!#REF!="Menor"),CONCATENATE("R9C",' RIESGOS DE GESTION'!#REF!),"")</f>
        <v>#REF!</v>
      </c>
      <c r="T24" s="42" t="e">
        <f>IF(AND(' RIESGOS DE GESTION'!#REF!="Alta",' RIESGOS DE GESTION'!#REF!="Menor"),CONCATENATE("R9C",' RIESGOS DE GESTION'!#REF!),"")</f>
        <v>#REF!</v>
      </c>
      <c r="U24" s="43" t="e">
        <f>IF(AND(' RIESGOS DE GESTION'!#REF!="Alta",' RIESGOS DE GESTION'!#REF!="Menor"),CONCATENATE("R9C",' RIESGOS DE GESTION'!#REF!),"")</f>
        <v>#REF!</v>
      </c>
      <c r="V24" s="26" t="e">
        <f>IF(AND(' RIESGOS DE GESTION'!#REF!="Alta",' RIESGOS DE GESTION'!#REF!="Moderado"),CONCATENATE("R9C",' RIESGOS DE GESTION'!#REF!),"")</f>
        <v>#REF!</v>
      </c>
      <c r="W24" s="27" t="e">
        <f>IF(AND(' RIESGOS DE GESTION'!#REF!="Alta",' RIESGOS DE GESTION'!#REF!="Moderado"),CONCATENATE("R9C",' RIESGOS DE GESTION'!#REF!),"")</f>
        <v>#REF!</v>
      </c>
      <c r="X24" s="27" t="e">
        <f>IF(AND(' RIESGOS DE GESTION'!#REF!="Alta",' RIESGOS DE GESTION'!#REF!="Moderado"),CONCATENATE("R9C",' RIESGOS DE GESTION'!#REF!),"")</f>
        <v>#REF!</v>
      </c>
      <c r="Y24" s="27" t="e">
        <f>IF(AND(' RIESGOS DE GESTION'!#REF!="Alta",' RIESGOS DE GESTION'!#REF!="Moderado"),CONCATENATE("R9C",' RIESGOS DE GESTION'!#REF!),"")</f>
        <v>#REF!</v>
      </c>
      <c r="Z24" s="27" t="e">
        <f>IF(AND(' RIESGOS DE GESTION'!#REF!="Alta",' RIESGOS DE GESTION'!#REF!="Moderado"),CONCATENATE("R9C",' RIESGOS DE GESTION'!#REF!),"")</f>
        <v>#REF!</v>
      </c>
      <c r="AA24" s="28" t="e">
        <f>IF(AND(' RIESGOS DE GESTION'!#REF!="Alta",' RIESGOS DE GESTION'!#REF!="Moderado"),CONCATENATE("R9C",' RIESGOS DE GESTION'!#REF!),"")</f>
        <v>#REF!</v>
      </c>
      <c r="AB24" s="26" t="e">
        <f>IF(AND(' RIESGOS DE GESTION'!#REF!="Alta",' RIESGOS DE GESTION'!#REF!="Mayor"),CONCATENATE("R9C",' RIESGOS DE GESTION'!#REF!),"")</f>
        <v>#REF!</v>
      </c>
      <c r="AC24" s="27" t="e">
        <f>IF(AND(' RIESGOS DE GESTION'!#REF!="Alta",' RIESGOS DE GESTION'!#REF!="Mayor"),CONCATENATE("R9C",' RIESGOS DE GESTION'!#REF!),"")</f>
        <v>#REF!</v>
      </c>
      <c r="AD24" s="27" t="e">
        <f>IF(AND(' RIESGOS DE GESTION'!#REF!="Alta",' RIESGOS DE GESTION'!#REF!="Mayor"),CONCATENATE("R9C",' RIESGOS DE GESTION'!#REF!),"")</f>
        <v>#REF!</v>
      </c>
      <c r="AE24" s="27" t="e">
        <f>IF(AND(' RIESGOS DE GESTION'!#REF!="Alta",' RIESGOS DE GESTION'!#REF!="Mayor"),CONCATENATE("R9C",' RIESGOS DE GESTION'!#REF!),"")</f>
        <v>#REF!</v>
      </c>
      <c r="AF24" s="27" t="e">
        <f>IF(AND(' RIESGOS DE GESTION'!#REF!="Alta",' RIESGOS DE GESTION'!#REF!="Mayor"),CONCATENATE("R9C",' RIESGOS DE GESTION'!#REF!),"")</f>
        <v>#REF!</v>
      </c>
      <c r="AG24" s="28" t="e">
        <f>IF(AND(' RIESGOS DE GESTION'!#REF!="Alta",' RIESGOS DE GESTION'!#REF!="Mayor"),CONCATENATE("R9C",' RIESGOS DE GESTION'!#REF!),"")</f>
        <v>#REF!</v>
      </c>
      <c r="AH24" s="29" t="e">
        <f>IF(AND(' RIESGOS DE GESTION'!#REF!="Alta",' RIESGOS DE GESTION'!#REF!="Catastrófico"),CONCATENATE("R9C",' RIESGOS DE GESTION'!#REF!),"")</f>
        <v>#REF!</v>
      </c>
      <c r="AI24" s="30" t="e">
        <f>IF(AND(' RIESGOS DE GESTION'!#REF!="Alta",' RIESGOS DE GESTION'!#REF!="Catastrófico"),CONCATENATE("R9C",' RIESGOS DE GESTION'!#REF!),"")</f>
        <v>#REF!</v>
      </c>
      <c r="AJ24" s="30" t="e">
        <f>IF(AND(' RIESGOS DE GESTION'!#REF!="Alta",' RIESGOS DE GESTION'!#REF!="Catastrófico"),CONCATENATE("R9C",' RIESGOS DE GESTION'!#REF!),"")</f>
        <v>#REF!</v>
      </c>
      <c r="AK24" s="30" t="e">
        <f>IF(AND(' RIESGOS DE GESTION'!#REF!="Alta",' RIESGOS DE GESTION'!#REF!="Catastrófico"),CONCATENATE("R9C",' RIESGOS DE GESTION'!#REF!),"")</f>
        <v>#REF!</v>
      </c>
      <c r="AL24" s="30" t="e">
        <f>IF(AND(' RIESGOS DE GESTION'!#REF!="Alta",' RIESGOS DE GESTION'!#REF!="Catastrófico"),CONCATENATE("R9C",' RIESGOS DE GESTION'!#REF!),"")</f>
        <v>#REF!</v>
      </c>
      <c r="AM24" s="31" t="e">
        <f>IF(AND(' RIESGOS DE GESTION'!#REF!="Alta",' RIESGOS DE GESTION'!#REF!="Catastrófico"),CONCATENATE("R9C",' RIESGOS DE GESTION'!#REF!),"")</f>
        <v>#REF!</v>
      </c>
      <c r="AN24" s="57"/>
      <c r="AO24" s="509"/>
      <c r="AP24" s="510"/>
      <c r="AQ24" s="510"/>
      <c r="AR24" s="510"/>
      <c r="AS24" s="510"/>
      <c r="AT24" s="511"/>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row>
    <row r="25" spans="1:76" ht="15.75" customHeight="1" thickBot="1" x14ac:dyDescent="0.3">
      <c r="A25" s="57"/>
      <c r="B25" s="458"/>
      <c r="C25" s="458"/>
      <c r="D25" s="459"/>
      <c r="E25" s="502"/>
      <c r="F25" s="503"/>
      <c r="G25" s="503"/>
      <c r="H25" s="503"/>
      <c r="I25" s="503"/>
      <c r="J25" s="44" t="e">
        <f>IF(AND(' RIESGOS DE GESTION'!#REF!="Alta",' RIESGOS DE GESTION'!#REF!="Leve"),CONCATENATE("R10C",' RIESGOS DE GESTION'!#REF!),"")</f>
        <v>#REF!</v>
      </c>
      <c r="K25" s="45" t="e">
        <f>IF(AND(' RIESGOS DE GESTION'!#REF!="Alta",' RIESGOS DE GESTION'!#REF!="Leve"),CONCATENATE("R10C",' RIESGOS DE GESTION'!#REF!),"")</f>
        <v>#REF!</v>
      </c>
      <c r="L25" s="45" t="e">
        <f>IF(AND(' RIESGOS DE GESTION'!#REF!="Alta",' RIESGOS DE GESTION'!#REF!="Leve"),CONCATENATE("R10C",' RIESGOS DE GESTION'!#REF!),"")</f>
        <v>#REF!</v>
      </c>
      <c r="M25" s="45" t="e">
        <f>IF(AND(' RIESGOS DE GESTION'!#REF!="Alta",' RIESGOS DE GESTION'!#REF!="Leve"),CONCATENATE("R10C",' RIESGOS DE GESTION'!#REF!),"")</f>
        <v>#REF!</v>
      </c>
      <c r="N25" s="45" t="e">
        <f>IF(AND(' RIESGOS DE GESTION'!#REF!="Alta",' RIESGOS DE GESTION'!#REF!="Leve"),CONCATENATE("R10C",' RIESGOS DE GESTION'!#REF!),"")</f>
        <v>#REF!</v>
      </c>
      <c r="O25" s="46" t="e">
        <f>IF(AND(' RIESGOS DE GESTION'!#REF!="Alta",' RIESGOS DE GESTION'!#REF!="Leve"),CONCATENATE("R10C",' RIESGOS DE GESTION'!#REF!),"")</f>
        <v>#REF!</v>
      </c>
      <c r="P25" s="44" t="e">
        <f>IF(AND(' RIESGOS DE GESTION'!#REF!="Alta",' RIESGOS DE GESTION'!#REF!="Menor"),CONCATENATE("R10C",' RIESGOS DE GESTION'!#REF!),"")</f>
        <v>#REF!</v>
      </c>
      <c r="Q25" s="45" t="e">
        <f>IF(AND(' RIESGOS DE GESTION'!#REF!="Alta",' RIESGOS DE GESTION'!#REF!="Menor"),CONCATENATE("R10C",' RIESGOS DE GESTION'!#REF!),"")</f>
        <v>#REF!</v>
      </c>
      <c r="R25" s="45" t="e">
        <f>IF(AND(' RIESGOS DE GESTION'!#REF!="Alta",' RIESGOS DE GESTION'!#REF!="Menor"),CONCATENATE("R10C",' RIESGOS DE GESTION'!#REF!),"")</f>
        <v>#REF!</v>
      </c>
      <c r="S25" s="45" t="e">
        <f>IF(AND(' RIESGOS DE GESTION'!#REF!="Alta",' RIESGOS DE GESTION'!#REF!="Menor"),CONCATENATE("R10C",' RIESGOS DE GESTION'!#REF!),"")</f>
        <v>#REF!</v>
      </c>
      <c r="T25" s="45" t="e">
        <f>IF(AND(' RIESGOS DE GESTION'!#REF!="Alta",' RIESGOS DE GESTION'!#REF!="Menor"),CONCATENATE("R10C",' RIESGOS DE GESTION'!#REF!),"")</f>
        <v>#REF!</v>
      </c>
      <c r="U25" s="46" t="e">
        <f>IF(AND(' RIESGOS DE GESTION'!#REF!="Alta",' RIESGOS DE GESTION'!#REF!="Menor"),CONCATENATE("R10C",' RIESGOS DE GESTION'!#REF!),"")</f>
        <v>#REF!</v>
      </c>
      <c r="V25" s="32" t="e">
        <f>IF(AND(' RIESGOS DE GESTION'!#REF!="Alta",' RIESGOS DE GESTION'!#REF!="Moderado"),CONCATENATE("R10C",' RIESGOS DE GESTION'!#REF!),"")</f>
        <v>#REF!</v>
      </c>
      <c r="W25" s="33" t="e">
        <f>IF(AND(' RIESGOS DE GESTION'!#REF!="Alta",' RIESGOS DE GESTION'!#REF!="Moderado"),CONCATENATE("R10C",' RIESGOS DE GESTION'!#REF!),"")</f>
        <v>#REF!</v>
      </c>
      <c r="X25" s="33" t="e">
        <f>IF(AND(' RIESGOS DE GESTION'!#REF!="Alta",' RIESGOS DE GESTION'!#REF!="Moderado"),CONCATENATE("R10C",' RIESGOS DE GESTION'!#REF!),"")</f>
        <v>#REF!</v>
      </c>
      <c r="Y25" s="33" t="e">
        <f>IF(AND(' RIESGOS DE GESTION'!#REF!="Alta",' RIESGOS DE GESTION'!#REF!="Moderado"),CONCATENATE("R10C",' RIESGOS DE GESTION'!#REF!),"")</f>
        <v>#REF!</v>
      </c>
      <c r="Z25" s="33" t="e">
        <f>IF(AND(' RIESGOS DE GESTION'!#REF!="Alta",' RIESGOS DE GESTION'!#REF!="Moderado"),CONCATENATE("R10C",' RIESGOS DE GESTION'!#REF!),"")</f>
        <v>#REF!</v>
      </c>
      <c r="AA25" s="34" t="e">
        <f>IF(AND(' RIESGOS DE GESTION'!#REF!="Alta",' RIESGOS DE GESTION'!#REF!="Moderado"),CONCATENATE("R10C",' RIESGOS DE GESTION'!#REF!),"")</f>
        <v>#REF!</v>
      </c>
      <c r="AB25" s="32" t="e">
        <f>IF(AND(' RIESGOS DE GESTION'!#REF!="Alta",' RIESGOS DE GESTION'!#REF!="Mayor"),CONCATENATE("R10C",' RIESGOS DE GESTION'!#REF!),"")</f>
        <v>#REF!</v>
      </c>
      <c r="AC25" s="33" t="e">
        <f>IF(AND(' RIESGOS DE GESTION'!#REF!="Alta",' RIESGOS DE GESTION'!#REF!="Mayor"),CONCATENATE("R10C",' RIESGOS DE GESTION'!#REF!),"")</f>
        <v>#REF!</v>
      </c>
      <c r="AD25" s="33" t="e">
        <f>IF(AND(' RIESGOS DE GESTION'!#REF!="Alta",' RIESGOS DE GESTION'!#REF!="Mayor"),CONCATENATE("R10C",' RIESGOS DE GESTION'!#REF!),"")</f>
        <v>#REF!</v>
      </c>
      <c r="AE25" s="33" t="e">
        <f>IF(AND(' RIESGOS DE GESTION'!#REF!="Alta",' RIESGOS DE GESTION'!#REF!="Mayor"),CONCATENATE("R10C",' RIESGOS DE GESTION'!#REF!),"")</f>
        <v>#REF!</v>
      </c>
      <c r="AF25" s="33" t="e">
        <f>IF(AND(' RIESGOS DE GESTION'!#REF!="Alta",' RIESGOS DE GESTION'!#REF!="Mayor"),CONCATENATE("R10C",' RIESGOS DE GESTION'!#REF!),"")</f>
        <v>#REF!</v>
      </c>
      <c r="AG25" s="34" t="e">
        <f>IF(AND(' RIESGOS DE GESTION'!#REF!="Alta",' RIESGOS DE GESTION'!#REF!="Mayor"),CONCATENATE("R10C",' RIESGOS DE GESTION'!#REF!),"")</f>
        <v>#REF!</v>
      </c>
      <c r="AH25" s="35" t="e">
        <f>IF(AND(' RIESGOS DE GESTION'!#REF!="Alta",' RIESGOS DE GESTION'!#REF!="Catastrófico"),CONCATENATE("R10C",' RIESGOS DE GESTION'!#REF!),"")</f>
        <v>#REF!</v>
      </c>
      <c r="AI25" s="36" t="e">
        <f>IF(AND(' RIESGOS DE GESTION'!#REF!="Alta",' RIESGOS DE GESTION'!#REF!="Catastrófico"),CONCATENATE("R10C",' RIESGOS DE GESTION'!#REF!),"")</f>
        <v>#REF!</v>
      </c>
      <c r="AJ25" s="36" t="e">
        <f>IF(AND(' RIESGOS DE GESTION'!#REF!="Alta",' RIESGOS DE GESTION'!#REF!="Catastrófico"),CONCATENATE("R10C",' RIESGOS DE GESTION'!#REF!),"")</f>
        <v>#REF!</v>
      </c>
      <c r="AK25" s="36" t="e">
        <f>IF(AND(' RIESGOS DE GESTION'!#REF!="Alta",' RIESGOS DE GESTION'!#REF!="Catastrófico"),CONCATENATE("R10C",' RIESGOS DE GESTION'!#REF!),"")</f>
        <v>#REF!</v>
      </c>
      <c r="AL25" s="36" t="e">
        <f>IF(AND(' RIESGOS DE GESTION'!#REF!="Alta",' RIESGOS DE GESTION'!#REF!="Catastrófico"),CONCATENATE("R10C",' RIESGOS DE GESTION'!#REF!),"")</f>
        <v>#REF!</v>
      </c>
      <c r="AM25" s="37" t="e">
        <f>IF(AND(' RIESGOS DE GESTION'!#REF!="Alta",' RIESGOS DE GESTION'!#REF!="Catastrófico"),CONCATENATE("R10C",' RIESGOS DE GESTION'!#REF!),"")</f>
        <v>#REF!</v>
      </c>
      <c r="AN25" s="57"/>
      <c r="AO25" s="512"/>
      <c r="AP25" s="513"/>
      <c r="AQ25" s="513"/>
      <c r="AR25" s="513"/>
      <c r="AS25" s="513"/>
      <c r="AT25" s="514"/>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row>
    <row r="26" spans="1:76" ht="15" customHeight="1" x14ac:dyDescent="0.25">
      <c r="A26" s="57"/>
      <c r="B26" s="458"/>
      <c r="C26" s="458"/>
      <c r="D26" s="459"/>
      <c r="E26" s="496" t="s">
        <v>191</v>
      </c>
      <c r="F26" s="497"/>
      <c r="G26" s="497"/>
      <c r="H26" s="497"/>
      <c r="I26" s="498"/>
      <c r="J26" s="38" t="e">
        <f>IF(AND(' RIESGOS DE GESTION'!#REF!="Media",' RIESGOS DE GESTION'!#REF!="Leve"),CONCATENATE("R1C",' RIESGOS DE GESTION'!#REF!),"")</f>
        <v>#REF!</v>
      </c>
      <c r="K26" s="39" t="e">
        <f>IF(AND(' RIESGOS DE GESTION'!#REF!="Media",' RIESGOS DE GESTION'!#REF!="Leve"),CONCATENATE("R1C",' RIESGOS DE GESTION'!#REF!),"")</f>
        <v>#REF!</v>
      </c>
      <c r="L26" s="39" t="e">
        <f>IF(AND(' RIESGOS DE GESTION'!#REF!="Media",' RIESGOS DE GESTION'!#REF!="Leve"),CONCATENATE("R1C",' RIESGOS DE GESTION'!#REF!),"")</f>
        <v>#REF!</v>
      </c>
      <c r="M26" s="39" t="e">
        <f>IF(AND(' RIESGOS DE GESTION'!#REF!="Media",' RIESGOS DE GESTION'!#REF!="Leve"),CONCATENATE("R1C",' RIESGOS DE GESTION'!#REF!),"")</f>
        <v>#REF!</v>
      </c>
      <c r="N26" s="39" t="e">
        <f>IF(AND(' RIESGOS DE GESTION'!#REF!="Media",' RIESGOS DE GESTION'!#REF!="Leve"),CONCATENATE("R1C",' RIESGOS DE GESTION'!#REF!),"")</f>
        <v>#REF!</v>
      </c>
      <c r="O26" s="40" t="e">
        <f>IF(AND(' RIESGOS DE GESTION'!#REF!="Media",' RIESGOS DE GESTION'!#REF!="Leve"),CONCATENATE("R1C",' RIESGOS DE GESTION'!#REF!),"")</f>
        <v>#REF!</v>
      </c>
      <c r="P26" s="38" t="e">
        <f>IF(AND(' RIESGOS DE GESTION'!#REF!="Media",' RIESGOS DE GESTION'!#REF!="Menor"),CONCATENATE("R1C",' RIESGOS DE GESTION'!#REF!),"")</f>
        <v>#REF!</v>
      </c>
      <c r="Q26" s="39" t="e">
        <f>IF(AND(' RIESGOS DE GESTION'!#REF!="Media",' RIESGOS DE GESTION'!#REF!="Menor"),CONCATENATE("R1C",' RIESGOS DE GESTION'!#REF!),"")</f>
        <v>#REF!</v>
      </c>
      <c r="R26" s="39" t="e">
        <f>IF(AND(' RIESGOS DE GESTION'!#REF!="Media",' RIESGOS DE GESTION'!#REF!="Menor"),CONCATENATE("R1C",' RIESGOS DE GESTION'!#REF!),"")</f>
        <v>#REF!</v>
      </c>
      <c r="S26" s="39" t="e">
        <f>IF(AND(' RIESGOS DE GESTION'!#REF!="Media",' RIESGOS DE GESTION'!#REF!="Menor"),CONCATENATE("R1C",' RIESGOS DE GESTION'!#REF!),"")</f>
        <v>#REF!</v>
      </c>
      <c r="T26" s="39" t="e">
        <f>IF(AND(' RIESGOS DE GESTION'!#REF!="Media",' RIESGOS DE GESTION'!#REF!="Menor"),CONCATENATE("R1C",' RIESGOS DE GESTION'!#REF!),"")</f>
        <v>#REF!</v>
      </c>
      <c r="U26" s="40" t="e">
        <f>IF(AND(' RIESGOS DE GESTION'!#REF!="Media",' RIESGOS DE GESTION'!#REF!="Menor"),CONCATENATE("R1C",' RIESGOS DE GESTION'!#REF!),"")</f>
        <v>#REF!</v>
      </c>
      <c r="V26" s="38" t="e">
        <f>IF(AND(' RIESGOS DE GESTION'!#REF!="Media",' RIESGOS DE GESTION'!#REF!="Moderado"),CONCATENATE("R1C",' RIESGOS DE GESTION'!#REF!),"")</f>
        <v>#REF!</v>
      </c>
      <c r="W26" s="39" t="e">
        <f>IF(AND(' RIESGOS DE GESTION'!#REF!="Media",' RIESGOS DE GESTION'!#REF!="Moderado"),CONCATENATE("R1C",' RIESGOS DE GESTION'!#REF!),"")</f>
        <v>#REF!</v>
      </c>
      <c r="X26" s="39" t="e">
        <f>IF(AND(' RIESGOS DE GESTION'!#REF!="Media",' RIESGOS DE GESTION'!#REF!="Moderado"),CONCATENATE("R1C",' RIESGOS DE GESTION'!#REF!),"")</f>
        <v>#REF!</v>
      </c>
      <c r="Y26" s="39" t="e">
        <f>IF(AND(' RIESGOS DE GESTION'!#REF!="Media",' RIESGOS DE GESTION'!#REF!="Moderado"),CONCATENATE("R1C",' RIESGOS DE GESTION'!#REF!),"")</f>
        <v>#REF!</v>
      </c>
      <c r="Z26" s="39" t="e">
        <f>IF(AND(' RIESGOS DE GESTION'!#REF!="Media",' RIESGOS DE GESTION'!#REF!="Moderado"),CONCATENATE("R1C",' RIESGOS DE GESTION'!#REF!),"")</f>
        <v>#REF!</v>
      </c>
      <c r="AA26" s="40" t="e">
        <f>IF(AND(' RIESGOS DE GESTION'!#REF!="Media",' RIESGOS DE GESTION'!#REF!="Moderado"),CONCATENATE("R1C",' RIESGOS DE GESTION'!#REF!),"")</f>
        <v>#REF!</v>
      </c>
      <c r="AB26" s="20" t="e">
        <f>IF(AND(' RIESGOS DE GESTION'!#REF!="Media",' RIESGOS DE GESTION'!#REF!="Mayor"),CONCATENATE("R1C",' RIESGOS DE GESTION'!#REF!),"")</f>
        <v>#REF!</v>
      </c>
      <c r="AC26" s="21" t="e">
        <f>IF(AND(' RIESGOS DE GESTION'!#REF!="Media",' RIESGOS DE GESTION'!#REF!="Mayor"),CONCATENATE("R1C",' RIESGOS DE GESTION'!#REF!),"")</f>
        <v>#REF!</v>
      </c>
      <c r="AD26" s="21" t="e">
        <f>IF(AND(' RIESGOS DE GESTION'!#REF!="Media",' RIESGOS DE GESTION'!#REF!="Mayor"),CONCATENATE("R1C",' RIESGOS DE GESTION'!#REF!),"")</f>
        <v>#REF!</v>
      </c>
      <c r="AE26" s="21" t="e">
        <f>IF(AND(' RIESGOS DE GESTION'!#REF!="Media",' RIESGOS DE GESTION'!#REF!="Mayor"),CONCATENATE("R1C",' RIESGOS DE GESTION'!#REF!),"")</f>
        <v>#REF!</v>
      </c>
      <c r="AF26" s="21" t="e">
        <f>IF(AND(' RIESGOS DE GESTION'!#REF!="Media",' RIESGOS DE GESTION'!#REF!="Mayor"),CONCATENATE("R1C",' RIESGOS DE GESTION'!#REF!),"")</f>
        <v>#REF!</v>
      </c>
      <c r="AG26" s="22" t="e">
        <f>IF(AND(' RIESGOS DE GESTION'!#REF!="Media",' RIESGOS DE GESTION'!#REF!="Mayor"),CONCATENATE("R1C",' RIESGOS DE GESTION'!#REF!),"")</f>
        <v>#REF!</v>
      </c>
      <c r="AH26" s="23" t="e">
        <f>IF(AND(' RIESGOS DE GESTION'!#REF!="Media",' RIESGOS DE GESTION'!#REF!="Catastrófico"),CONCATENATE("R1C",' RIESGOS DE GESTION'!#REF!),"")</f>
        <v>#REF!</v>
      </c>
      <c r="AI26" s="24" t="e">
        <f>IF(AND(' RIESGOS DE GESTION'!#REF!="Media",' RIESGOS DE GESTION'!#REF!="Catastrófico"),CONCATENATE("R1C",' RIESGOS DE GESTION'!#REF!),"")</f>
        <v>#REF!</v>
      </c>
      <c r="AJ26" s="24" t="e">
        <f>IF(AND(' RIESGOS DE GESTION'!#REF!="Media",' RIESGOS DE GESTION'!#REF!="Catastrófico"),CONCATENATE("R1C",' RIESGOS DE GESTION'!#REF!),"")</f>
        <v>#REF!</v>
      </c>
      <c r="AK26" s="24" t="e">
        <f>IF(AND(' RIESGOS DE GESTION'!#REF!="Media",' RIESGOS DE GESTION'!#REF!="Catastrófico"),CONCATENATE("R1C",' RIESGOS DE GESTION'!#REF!),"")</f>
        <v>#REF!</v>
      </c>
      <c r="AL26" s="24" t="e">
        <f>IF(AND(' RIESGOS DE GESTION'!#REF!="Media",' RIESGOS DE GESTION'!#REF!="Catastrófico"),CONCATENATE("R1C",' RIESGOS DE GESTION'!#REF!),"")</f>
        <v>#REF!</v>
      </c>
      <c r="AM26" s="25" t="e">
        <f>IF(AND(' RIESGOS DE GESTION'!#REF!="Media",' RIESGOS DE GESTION'!#REF!="Catastrófico"),CONCATENATE("R1C",' RIESGOS DE GESTION'!#REF!),"")</f>
        <v>#REF!</v>
      </c>
      <c r="AN26" s="57"/>
      <c r="AO26" s="536" t="s">
        <v>192</v>
      </c>
      <c r="AP26" s="537"/>
      <c r="AQ26" s="537"/>
      <c r="AR26" s="537"/>
      <c r="AS26" s="537"/>
      <c r="AT26" s="538"/>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row>
    <row r="27" spans="1:76" ht="15" customHeight="1" x14ac:dyDescent="0.25">
      <c r="A27" s="57"/>
      <c r="B27" s="458"/>
      <c r="C27" s="458"/>
      <c r="D27" s="459"/>
      <c r="E27" s="515"/>
      <c r="F27" s="500"/>
      <c r="G27" s="500"/>
      <c r="H27" s="500"/>
      <c r="I27" s="501"/>
      <c r="J27" s="41" t="e">
        <f>IF(AND(' RIESGOS DE GESTION'!#REF!="Media",' RIESGOS DE GESTION'!#REF!="Leve"),CONCATENATE("R2C",' RIESGOS DE GESTION'!#REF!),"")</f>
        <v>#REF!</v>
      </c>
      <c r="K27" s="42" t="e">
        <f>IF(AND(' RIESGOS DE GESTION'!#REF!="Media",' RIESGOS DE GESTION'!#REF!="Leve"),CONCATENATE("R2C",' RIESGOS DE GESTION'!#REF!),"")</f>
        <v>#REF!</v>
      </c>
      <c r="L27" s="42" t="e">
        <f>IF(AND(' RIESGOS DE GESTION'!#REF!="Media",' RIESGOS DE GESTION'!#REF!="Leve"),CONCATENATE("R2C",' RIESGOS DE GESTION'!#REF!),"")</f>
        <v>#REF!</v>
      </c>
      <c r="M27" s="42" t="e">
        <f>IF(AND(' RIESGOS DE GESTION'!#REF!="Media",' RIESGOS DE GESTION'!#REF!="Leve"),CONCATENATE("R2C",' RIESGOS DE GESTION'!#REF!),"")</f>
        <v>#REF!</v>
      </c>
      <c r="N27" s="42" t="e">
        <f>IF(AND(' RIESGOS DE GESTION'!#REF!="Media",' RIESGOS DE GESTION'!#REF!="Leve"),CONCATENATE("R2C",' RIESGOS DE GESTION'!#REF!),"")</f>
        <v>#REF!</v>
      </c>
      <c r="O27" s="43" t="e">
        <f>IF(AND(' RIESGOS DE GESTION'!#REF!="Media",' RIESGOS DE GESTION'!#REF!="Leve"),CONCATENATE("R2C",' RIESGOS DE GESTION'!#REF!),"")</f>
        <v>#REF!</v>
      </c>
      <c r="P27" s="41" t="e">
        <f>IF(AND(' RIESGOS DE GESTION'!#REF!="Media",' RIESGOS DE GESTION'!#REF!="Menor"),CONCATENATE("R2C",' RIESGOS DE GESTION'!#REF!),"")</f>
        <v>#REF!</v>
      </c>
      <c r="Q27" s="42" t="e">
        <f>IF(AND(' RIESGOS DE GESTION'!#REF!="Media",' RIESGOS DE GESTION'!#REF!="Menor"),CONCATENATE("R2C",' RIESGOS DE GESTION'!#REF!),"")</f>
        <v>#REF!</v>
      </c>
      <c r="R27" s="42" t="e">
        <f>IF(AND(' RIESGOS DE GESTION'!#REF!="Media",' RIESGOS DE GESTION'!#REF!="Menor"),CONCATENATE("R2C",' RIESGOS DE GESTION'!#REF!),"")</f>
        <v>#REF!</v>
      </c>
      <c r="S27" s="42" t="e">
        <f>IF(AND(' RIESGOS DE GESTION'!#REF!="Media",' RIESGOS DE GESTION'!#REF!="Menor"),CONCATENATE("R2C",' RIESGOS DE GESTION'!#REF!),"")</f>
        <v>#REF!</v>
      </c>
      <c r="T27" s="42" t="e">
        <f>IF(AND(' RIESGOS DE GESTION'!#REF!="Media",' RIESGOS DE GESTION'!#REF!="Menor"),CONCATENATE("R2C",' RIESGOS DE GESTION'!#REF!),"")</f>
        <v>#REF!</v>
      </c>
      <c r="U27" s="43" t="e">
        <f>IF(AND(' RIESGOS DE GESTION'!#REF!="Media",' RIESGOS DE GESTION'!#REF!="Menor"),CONCATENATE("R2C",' RIESGOS DE GESTION'!#REF!),"")</f>
        <v>#REF!</v>
      </c>
      <c r="V27" s="41" t="e">
        <f>IF(AND(' RIESGOS DE GESTION'!#REF!="Media",' RIESGOS DE GESTION'!#REF!="Moderado"),CONCATENATE("R2C",' RIESGOS DE GESTION'!#REF!),"")</f>
        <v>#REF!</v>
      </c>
      <c r="W27" s="42" t="e">
        <f>IF(AND(' RIESGOS DE GESTION'!#REF!="Media",' RIESGOS DE GESTION'!#REF!="Moderado"),CONCATENATE("R2C",' RIESGOS DE GESTION'!#REF!),"")</f>
        <v>#REF!</v>
      </c>
      <c r="X27" s="42" t="e">
        <f>IF(AND(' RIESGOS DE GESTION'!#REF!="Media",' RIESGOS DE GESTION'!#REF!="Moderado"),CONCATENATE("R2C",' RIESGOS DE GESTION'!#REF!),"")</f>
        <v>#REF!</v>
      </c>
      <c r="Y27" s="42" t="e">
        <f>IF(AND(' RIESGOS DE GESTION'!#REF!="Media",' RIESGOS DE GESTION'!#REF!="Moderado"),CONCATENATE("R2C",' RIESGOS DE GESTION'!#REF!),"")</f>
        <v>#REF!</v>
      </c>
      <c r="Z27" s="42" t="e">
        <f>IF(AND(' RIESGOS DE GESTION'!#REF!="Media",' RIESGOS DE GESTION'!#REF!="Moderado"),CONCATENATE("R2C",' RIESGOS DE GESTION'!#REF!),"")</f>
        <v>#REF!</v>
      </c>
      <c r="AA27" s="43" t="e">
        <f>IF(AND(' RIESGOS DE GESTION'!#REF!="Media",' RIESGOS DE GESTION'!#REF!="Moderado"),CONCATENATE("R2C",' RIESGOS DE GESTION'!#REF!),"")</f>
        <v>#REF!</v>
      </c>
      <c r="AB27" s="26" t="e">
        <f>IF(AND(' RIESGOS DE GESTION'!#REF!="Media",' RIESGOS DE GESTION'!#REF!="Mayor"),CONCATENATE("R2C",' RIESGOS DE GESTION'!#REF!),"")</f>
        <v>#REF!</v>
      </c>
      <c r="AC27" s="27" t="e">
        <f>IF(AND(' RIESGOS DE GESTION'!#REF!="Media",' RIESGOS DE GESTION'!#REF!="Mayor"),CONCATENATE("R2C",' RIESGOS DE GESTION'!#REF!),"")</f>
        <v>#REF!</v>
      </c>
      <c r="AD27" s="27" t="e">
        <f>IF(AND(' RIESGOS DE GESTION'!#REF!="Media",' RIESGOS DE GESTION'!#REF!="Mayor"),CONCATENATE("R2C",' RIESGOS DE GESTION'!#REF!),"")</f>
        <v>#REF!</v>
      </c>
      <c r="AE27" s="27" t="e">
        <f>IF(AND(' RIESGOS DE GESTION'!#REF!="Media",' RIESGOS DE GESTION'!#REF!="Mayor"),CONCATENATE("R2C",' RIESGOS DE GESTION'!#REF!),"")</f>
        <v>#REF!</v>
      </c>
      <c r="AF27" s="27" t="e">
        <f>IF(AND(' RIESGOS DE GESTION'!#REF!="Media",' RIESGOS DE GESTION'!#REF!="Mayor"),CONCATENATE("R2C",' RIESGOS DE GESTION'!#REF!),"")</f>
        <v>#REF!</v>
      </c>
      <c r="AG27" s="28" t="e">
        <f>IF(AND(' RIESGOS DE GESTION'!#REF!="Media",' RIESGOS DE GESTION'!#REF!="Mayor"),CONCATENATE("R2C",' RIESGOS DE GESTION'!#REF!),"")</f>
        <v>#REF!</v>
      </c>
      <c r="AH27" s="29" t="e">
        <f>IF(AND(' RIESGOS DE GESTION'!#REF!="Media",' RIESGOS DE GESTION'!#REF!="Catastrófico"),CONCATENATE("R2C",' RIESGOS DE GESTION'!#REF!),"")</f>
        <v>#REF!</v>
      </c>
      <c r="AI27" s="30" t="e">
        <f>IF(AND(' RIESGOS DE GESTION'!#REF!="Media",' RIESGOS DE GESTION'!#REF!="Catastrófico"),CONCATENATE("R2C",' RIESGOS DE GESTION'!#REF!),"")</f>
        <v>#REF!</v>
      </c>
      <c r="AJ27" s="30" t="e">
        <f>IF(AND(' RIESGOS DE GESTION'!#REF!="Media",' RIESGOS DE GESTION'!#REF!="Catastrófico"),CONCATENATE("R2C",' RIESGOS DE GESTION'!#REF!),"")</f>
        <v>#REF!</v>
      </c>
      <c r="AK27" s="30" t="e">
        <f>IF(AND(' RIESGOS DE GESTION'!#REF!="Media",' RIESGOS DE GESTION'!#REF!="Catastrófico"),CONCATENATE("R2C",' RIESGOS DE GESTION'!#REF!),"")</f>
        <v>#REF!</v>
      </c>
      <c r="AL27" s="30" t="e">
        <f>IF(AND(' RIESGOS DE GESTION'!#REF!="Media",' RIESGOS DE GESTION'!#REF!="Catastrófico"),CONCATENATE("R2C",' RIESGOS DE GESTION'!#REF!),"")</f>
        <v>#REF!</v>
      </c>
      <c r="AM27" s="31" t="e">
        <f>IF(AND(' RIESGOS DE GESTION'!#REF!="Media",' RIESGOS DE GESTION'!#REF!="Catastrófico"),CONCATENATE("R2C",' RIESGOS DE GESTION'!#REF!),"")</f>
        <v>#REF!</v>
      </c>
      <c r="AN27" s="57"/>
      <c r="AO27" s="539"/>
      <c r="AP27" s="540"/>
      <c r="AQ27" s="540"/>
      <c r="AR27" s="540"/>
      <c r="AS27" s="540"/>
      <c r="AT27" s="541"/>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row>
    <row r="28" spans="1:76" ht="15" customHeight="1" x14ac:dyDescent="0.25">
      <c r="A28" s="57"/>
      <c r="B28" s="458"/>
      <c r="C28" s="458"/>
      <c r="D28" s="459"/>
      <c r="E28" s="499"/>
      <c r="F28" s="500"/>
      <c r="G28" s="500"/>
      <c r="H28" s="500"/>
      <c r="I28" s="501"/>
      <c r="J28" s="41" t="e">
        <f>IF(AND(' RIESGOS DE GESTION'!#REF!="Media",' RIESGOS DE GESTION'!#REF!="Leve"),CONCATENATE("R3C",' RIESGOS DE GESTION'!#REF!),"")</f>
        <v>#REF!</v>
      </c>
      <c r="K28" s="42" t="e">
        <f>IF(AND(' RIESGOS DE GESTION'!#REF!="Media",' RIESGOS DE GESTION'!#REF!="Leve"),CONCATENATE("R3C",' RIESGOS DE GESTION'!#REF!),"")</f>
        <v>#REF!</v>
      </c>
      <c r="L28" s="42" t="e">
        <f>IF(AND(' RIESGOS DE GESTION'!#REF!="Media",' RIESGOS DE GESTION'!#REF!="Leve"),CONCATENATE("R3C",' RIESGOS DE GESTION'!#REF!),"")</f>
        <v>#REF!</v>
      </c>
      <c r="M28" s="42" t="e">
        <f>IF(AND(' RIESGOS DE GESTION'!#REF!="Media",' RIESGOS DE GESTION'!#REF!="Leve"),CONCATENATE("R3C",' RIESGOS DE GESTION'!#REF!),"")</f>
        <v>#REF!</v>
      </c>
      <c r="N28" s="42" t="e">
        <f>IF(AND(' RIESGOS DE GESTION'!#REF!="Media",' RIESGOS DE GESTION'!#REF!="Leve"),CONCATENATE("R3C",' RIESGOS DE GESTION'!#REF!),"")</f>
        <v>#REF!</v>
      </c>
      <c r="O28" s="43" t="e">
        <f>IF(AND(' RIESGOS DE GESTION'!#REF!="Media",' RIESGOS DE GESTION'!#REF!="Leve"),CONCATENATE("R3C",' RIESGOS DE GESTION'!#REF!),"")</f>
        <v>#REF!</v>
      </c>
      <c r="P28" s="41" t="e">
        <f>IF(AND(' RIESGOS DE GESTION'!#REF!="Media",' RIESGOS DE GESTION'!#REF!="Menor"),CONCATENATE("R3C",' RIESGOS DE GESTION'!#REF!),"")</f>
        <v>#REF!</v>
      </c>
      <c r="Q28" s="42" t="e">
        <f>IF(AND(' RIESGOS DE GESTION'!#REF!="Media",' RIESGOS DE GESTION'!#REF!="Menor"),CONCATENATE("R3C",' RIESGOS DE GESTION'!#REF!),"")</f>
        <v>#REF!</v>
      </c>
      <c r="R28" s="42" t="e">
        <f>IF(AND(' RIESGOS DE GESTION'!#REF!="Media",' RIESGOS DE GESTION'!#REF!="Menor"),CONCATENATE("R3C",' RIESGOS DE GESTION'!#REF!),"")</f>
        <v>#REF!</v>
      </c>
      <c r="S28" s="42" t="e">
        <f>IF(AND(' RIESGOS DE GESTION'!#REF!="Media",' RIESGOS DE GESTION'!#REF!="Menor"),CONCATENATE("R3C",' RIESGOS DE GESTION'!#REF!),"")</f>
        <v>#REF!</v>
      </c>
      <c r="T28" s="42" t="e">
        <f>IF(AND(' RIESGOS DE GESTION'!#REF!="Media",' RIESGOS DE GESTION'!#REF!="Menor"),CONCATENATE("R3C",' RIESGOS DE GESTION'!#REF!),"")</f>
        <v>#REF!</v>
      </c>
      <c r="U28" s="43" t="e">
        <f>IF(AND(' RIESGOS DE GESTION'!#REF!="Media",' RIESGOS DE GESTION'!#REF!="Menor"),CONCATENATE("R3C",' RIESGOS DE GESTION'!#REF!),"")</f>
        <v>#REF!</v>
      </c>
      <c r="V28" s="41" t="e">
        <f>IF(AND(' RIESGOS DE GESTION'!#REF!="Media",' RIESGOS DE GESTION'!#REF!="Moderado"),CONCATENATE("R3C",' RIESGOS DE GESTION'!#REF!),"")</f>
        <v>#REF!</v>
      </c>
      <c r="W28" s="42" t="e">
        <f>IF(AND(' RIESGOS DE GESTION'!#REF!="Media",' RIESGOS DE GESTION'!#REF!="Moderado"),CONCATENATE("R3C",' RIESGOS DE GESTION'!#REF!),"")</f>
        <v>#REF!</v>
      </c>
      <c r="X28" s="42" t="e">
        <f>IF(AND(' RIESGOS DE GESTION'!#REF!="Media",' RIESGOS DE GESTION'!#REF!="Moderado"),CONCATENATE("R3C",' RIESGOS DE GESTION'!#REF!),"")</f>
        <v>#REF!</v>
      </c>
      <c r="Y28" s="42" t="e">
        <f>IF(AND(' RIESGOS DE GESTION'!#REF!="Media",' RIESGOS DE GESTION'!#REF!="Moderado"),CONCATENATE("R3C",' RIESGOS DE GESTION'!#REF!),"")</f>
        <v>#REF!</v>
      </c>
      <c r="Z28" s="42" t="e">
        <f>IF(AND(' RIESGOS DE GESTION'!#REF!="Media",' RIESGOS DE GESTION'!#REF!="Moderado"),CONCATENATE("R3C",' RIESGOS DE GESTION'!#REF!),"")</f>
        <v>#REF!</v>
      </c>
      <c r="AA28" s="43" t="e">
        <f>IF(AND(' RIESGOS DE GESTION'!#REF!="Media",' RIESGOS DE GESTION'!#REF!="Moderado"),CONCATENATE("R3C",' RIESGOS DE GESTION'!#REF!),"")</f>
        <v>#REF!</v>
      </c>
      <c r="AB28" s="26" t="e">
        <f>IF(AND(' RIESGOS DE GESTION'!#REF!="Media",' RIESGOS DE GESTION'!#REF!="Mayor"),CONCATENATE("R3C",' RIESGOS DE GESTION'!#REF!),"")</f>
        <v>#REF!</v>
      </c>
      <c r="AC28" s="27" t="e">
        <f>IF(AND(' RIESGOS DE GESTION'!#REF!="Media",' RIESGOS DE GESTION'!#REF!="Mayor"),CONCATENATE("R3C",' RIESGOS DE GESTION'!#REF!),"")</f>
        <v>#REF!</v>
      </c>
      <c r="AD28" s="27" t="e">
        <f>IF(AND(' RIESGOS DE GESTION'!#REF!="Media",' RIESGOS DE GESTION'!#REF!="Mayor"),CONCATENATE("R3C",' RIESGOS DE GESTION'!#REF!),"")</f>
        <v>#REF!</v>
      </c>
      <c r="AE28" s="27" t="e">
        <f>IF(AND(' RIESGOS DE GESTION'!#REF!="Media",' RIESGOS DE GESTION'!#REF!="Mayor"),CONCATENATE("R3C",' RIESGOS DE GESTION'!#REF!),"")</f>
        <v>#REF!</v>
      </c>
      <c r="AF28" s="27" t="e">
        <f>IF(AND(' RIESGOS DE GESTION'!#REF!="Media",' RIESGOS DE GESTION'!#REF!="Mayor"),CONCATENATE("R3C",' RIESGOS DE GESTION'!#REF!),"")</f>
        <v>#REF!</v>
      </c>
      <c r="AG28" s="28" t="e">
        <f>IF(AND(' RIESGOS DE GESTION'!#REF!="Media",' RIESGOS DE GESTION'!#REF!="Mayor"),CONCATENATE("R3C",' RIESGOS DE GESTION'!#REF!),"")</f>
        <v>#REF!</v>
      </c>
      <c r="AH28" s="29" t="e">
        <f>IF(AND(' RIESGOS DE GESTION'!#REF!="Media",' RIESGOS DE GESTION'!#REF!="Catastrófico"),CONCATENATE("R3C",' RIESGOS DE GESTION'!#REF!),"")</f>
        <v>#REF!</v>
      </c>
      <c r="AI28" s="30" t="e">
        <f>IF(AND(' RIESGOS DE GESTION'!#REF!="Media",' RIESGOS DE GESTION'!#REF!="Catastrófico"),CONCATENATE("R3C",' RIESGOS DE GESTION'!#REF!),"")</f>
        <v>#REF!</v>
      </c>
      <c r="AJ28" s="30" t="e">
        <f>IF(AND(' RIESGOS DE GESTION'!#REF!="Media",' RIESGOS DE GESTION'!#REF!="Catastrófico"),CONCATENATE("R3C",' RIESGOS DE GESTION'!#REF!),"")</f>
        <v>#REF!</v>
      </c>
      <c r="AK28" s="30" t="e">
        <f>IF(AND(' RIESGOS DE GESTION'!#REF!="Media",' RIESGOS DE GESTION'!#REF!="Catastrófico"),CONCATENATE("R3C",' RIESGOS DE GESTION'!#REF!),"")</f>
        <v>#REF!</v>
      </c>
      <c r="AL28" s="30" t="e">
        <f>IF(AND(' RIESGOS DE GESTION'!#REF!="Media",' RIESGOS DE GESTION'!#REF!="Catastrófico"),CONCATENATE("R3C",' RIESGOS DE GESTION'!#REF!),"")</f>
        <v>#REF!</v>
      </c>
      <c r="AM28" s="31" t="e">
        <f>IF(AND(' RIESGOS DE GESTION'!#REF!="Media",' RIESGOS DE GESTION'!#REF!="Catastrófico"),CONCATENATE("R3C",' RIESGOS DE GESTION'!#REF!),"")</f>
        <v>#REF!</v>
      </c>
      <c r="AN28" s="57"/>
      <c r="AO28" s="539"/>
      <c r="AP28" s="540"/>
      <c r="AQ28" s="540"/>
      <c r="AR28" s="540"/>
      <c r="AS28" s="540"/>
      <c r="AT28" s="541"/>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row>
    <row r="29" spans="1:76" ht="15" customHeight="1" x14ac:dyDescent="0.25">
      <c r="A29" s="57"/>
      <c r="B29" s="458"/>
      <c r="C29" s="458"/>
      <c r="D29" s="459"/>
      <c r="E29" s="499"/>
      <c r="F29" s="500"/>
      <c r="G29" s="500"/>
      <c r="H29" s="500"/>
      <c r="I29" s="501"/>
      <c r="J29" s="41" t="e">
        <f>IF(AND(' RIESGOS DE GESTION'!#REF!="Media",' RIESGOS DE GESTION'!#REF!="Leve"),CONCATENATE("R4C",' RIESGOS DE GESTION'!#REF!),"")</f>
        <v>#REF!</v>
      </c>
      <c r="K29" s="42" t="e">
        <f>IF(AND(' RIESGOS DE GESTION'!#REF!="Media",' RIESGOS DE GESTION'!#REF!="Leve"),CONCATENATE("R4C",' RIESGOS DE GESTION'!#REF!),"")</f>
        <v>#REF!</v>
      </c>
      <c r="L29" s="42" t="e">
        <f>IF(AND(' RIESGOS DE GESTION'!#REF!="Media",' RIESGOS DE GESTION'!#REF!="Leve"),CONCATENATE("R4C",' RIESGOS DE GESTION'!#REF!),"")</f>
        <v>#REF!</v>
      </c>
      <c r="M29" s="42" t="e">
        <f>IF(AND(' RIESGOS DE GESTION'!#REF!="Media",' RIESGOS DE GESTION'!#REF!="Leve"),CONCATENATE("R4C",' RIESGOS DE GESTION'!#REF!),"")</f>
        <v>#REF!</v>
      </c>
      <c r="N29" s="42" t="e">
        <f>IF(AND(' RIESGOS DE GESTION'!#REF!="Media",' RIESGOS DE GESTION'!#REF!="Leve"),CONCATENATE("R4C",' RIESGOS DE GESTION'!#REF!),"")</f>
        <v>#REF!</v>
      </c>
      <c r="O29" s="43" t="e">
        <f>IF(AND(' RIESGOS DE GESTION'!#REF!="Media",' RIESGOS DE GESTION'!#REF!="Leve"),CONCATENATE("R4C",' RIESGOS DE GESTION'!#REF!),"")</f>
        <v>#REF!</v>
      </c>
      <c r="P29" s="41" t="e">
        <f>IF(AND(' RIESGOS DE GESTION'!#REF!="Media",' RIESGOS DE GESTION'!#REF!="Menor"),CONCATENATE("R4C",' RIESGOS DE GESTION'!#REF!),"")</f>
        <v>#REF!</v>
      </c>
      <c r="Q29" s="42" t="e">
        <f>IF(AND(' RIESGOS DE GESTION'!#REF!="Media",' RIESGOS DE GESTION'!#REF!="Menor"),CONCATENATE("R4C",' RIESGOS DE GESTION'!#REF!),"")</f>
        <v>#REF!</v>
      </c>
      <c r="R29" s="42" t="e">
        <f>IF(AND(' RIESGOS DE GESTION'!#REF!="Media",' RIESGOS DE GESTION'!#REF!="Menor"),CONCATENATE("R4C",' RIESGOS DE GESTION'!#REF!),"")</f>
        <v>#REF!</v>
      </c>
      <c r="S29" s="42" t="e">
        <f>IF(AND(' RIESGOS DE GESTION'!#REF!="Media",' RIESGOS DE GESTION'!#REF!="Menor"),CONCATENATE("R4C",' RIESGOS DE GESTION'!#REF!),"")</f>
        <v>#REF!</v>
      </c>
      <c r="T29" s="42" t="e">
        <f>IF(AND(' RIESGOS DE GESTION'!#REF!="Media",' RIESGOS DE GESTION'!#REF!="Menor"),CONCATENATE("R4C",' RIESGOS DE GESTION'!#REF!),"")</f>
        <v>#REF!</v>
      </c>
      <c r="U29" s="43" t="e">
        <f>IF(AND(' RIESGOS DE GESTION'!#REF!="Media",' RIESGOS DE GESTION'!#REF!="Menor"),CONCATENATE("R4C",' RIESGOS DE GESTION'!#REF!),"")</f>
        <v>#REF!</v>
      </c>
      <c r="V29" s="41" t="e">
        <f>IF(AND(' RIESGOS DE GESTION'!#REF!="Media",' RIESGOS DE GESTION'!#REF!="Moderado"),CONCATENATE("R4C",' RIESGOS DE GESTION'!#REF!),"")</f>
        <v>#REF!</v>
      </c>
      <c r="W29" s="42" t="e">
        <f>IF(AND(' RIESGOS DE GESTION'!#REF!="Media",' RIESGOS DE GESTION'!#REF!="Moderado"),CONCATENATE("R4C",' RIESGOS DE GESTION'!#REF!),"")</f>
        <v>#REF!</v>
      </c>
      <c r="X29" s="42" t="e">
        <f>IF(AND(' RIESGOS DE GESTION'!#REF!="Media",' RIESGOS DE GESTION'!#REF!="Moderado"),CONCATENATE("R4C",' RIESGOS DE GESTION'!#REF!),"")</f>
        <v>#REF!</v>
      </c>
      <c r="Y29" s="42" t="e">
        <f>IF(AND(' RIESGOS DE GESTION'!#REF!="Media",' RIESGOS DE GESTION'!#REF!="Moderado"),CONCATENATE("R4C",' RIESGOS DE GESTION'!#REF!),"")</f>
        <v>#REF!</v>
      </c>
      <c r="Z29" s="42" t="e">
        <f>IF(AND(' RIESGOS DE GESTION'!#REF!="Media",' RIESGOS DE GESTION'!#REF!="Moderado"),CONCATENATE("R4C",' RIESGOS DE GESTION'!#REF!),"")</f>
        <v>#REF!</v>
      </c>
      <c r="AA29" s="43" t="e">
        <f>IF(AND(' RIESGOS DE GESTION'!#REF!="Media",' RIESGOS DE GESTION'!#REF!="Moderado"),CONCATENATE("R4C",' RIESGOS DE GESTION'!#REF!),"")</f>
        <v>#REF!</v>
      </c>
      <c r="AB29" s="26" t="e">
        <f>IF(AND(' RIESGOS DE GESTION'!#REF!="Media",' RIESGOS DE GESTION'!#REF!="Mayor"),CONCATENATE("R4C",' RIESGOS DE GESTION'!#REF!),"")</f>
        <v>#REF!</v>
      </c>
      <c r="AC29" s="27" t="e">
        <f>IF(AND(' RIESGOS DE GESTION'!#REF!="Media",' RIESGOS DE GESTION'!#REF!="Mayor"),CONCATENATE("R4C",' RIESGOS DE GESTION'!#REF!),"")</f>
        <v>#REF!</v>
      </c>
      <c r="AD29" s="27" t="e">
        <f>IF(AND(' RIESGOS DE GESTION'!#REF!="Media",' RIESGOS DE GESTION'!#REF!="Mayor"),CONCATENATE("R4C",' RIESGOS DE GESTION'!#REF!),"")</f>
        <v>#REF!</v>
      </c>
      <c r="AE29" s="27" t="e">
        <f>IF(AND(' RIESGOS DE GESTION'!#REF!="Media",' RIESGOS DE GESTION'!#REF!="Mayor"),CONCATENATE("R4C",' RIESGOS DE GESTION'!#REF!),"")</f>
        <v>#REF!</v>
      </c>
      <c r="AF29" s="27" t="e">
        <f>IF(AND(' RIESGOS DE GESTION'!#REF!="Media",' RIESGOS DE GESTION'!#REF!="Mayor"),CONCATENATE("R4C",' RIESGOS DE GESTION'!#REF!),"")</f>
        <v>#REF!</v>
      </c>
      <c r="AG29" s="28" t="e">
        <f>IF(AND(' RIESGOS DE GESTION'!#REF!="Media",' RIESGOS DE GESTION'!#REF!="Mayor"),CONCATENATE("R4C",' RIESGOS DE GESTION'!#REF!),"")</f>
        <v>#REF!</v>
      </c>
      <c r="AH29" s="29" t="e">
        <f>IF(AND(' RIESGOS DE GESTION'!#REF!="Media",' RIESGOS DE GESTION'!#REF!="Catastrófico"),CONCATENATE("R4C",' RIESGOS DE GESTION'!#REF!),"")</f>
        <v>#REF!</v>
      </c>
      <c r="AI29" s="30" t="e">
        <f>IF(AND(' RIESGOS DE GESTION'!#REF!="Media",' RIESGOS DE GESTION'!#REF!="Catastrófico"),CONCATENATE("R4C",' RIESGOS DE GESTION'!#REF!),"")</f>
        <v>#REF!</v>
      </c>
      <c r="AJ29" s="30" t="e">
        <f>IF(AND(' RIESGOS DE GESTION'!#REF!="Media",' RIESGOS DE GESTION'!#REF!="Catastrófico"),CONCATENATE("R4C",' RIESGOS DE GESTION'!#REF!),"")</f>
        <v>#REF!</v>
      </c>
      <c r="AK29" s="30" t="e">
        <f>IF(AND(' RIESGOS DE GESTION'!#REF!="Media",' RIESGOS DE GESTION'!#REF!="Catastrófico"),CONCATENATE("R4C",' RIESGOS DE GESTION'!#REF!),"")</f>
        <v>#REF!</v>
      </c>
      <c r="AL29" s="30" t="e">
        <f>IF(AND(' RIESGOS DE GESTION'!#REF!="Media",' RIESGOS DE GESTION'!#REF!="Catastrófico"),CONCATENATE("R4C",' RIESGOS DE GESTION'!#REF!),"")</f>
        <v>#REF!</v>
      </c>
      <c r="AM29" s="31" t="e">
        <f>IF(AND(' RIESGOS DE GESTION'!#REF!="Media",' RIESGOS DE GESTION'!#REF!="Catastrófico"),CONCATENATE("R4C",' RIESGOS DE GESTION'!#REF!),"")</f>
        <v>#REF!</v>
      </c>
      <c r="AN29" s="57"/>
      <c r="AO29" s="539"/>
      <c r="AP29" s="540"/>
      <c r="AQ29" s="540"/>
      <c r="AR29" s="540"/>
      <c r="AS29" s="540"/>
      <c r="AT29" s="541"/>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row>
    <row r="30" spans="1:76" ht="15" customHeight="1" x14ac:dyDescent="0.25">
      <c r="A30" s="57"/>
      <c r="B30" s="458"/>
      <c r="C30" s="458"/>
      <c r="D30" s="459"/>
      <c r="E30" s="499"/>
      <c r="F30" s="500"/>
      <c r="G30" s="500"/>
      <c r="H30" s="500"/>
      <c r="I30" s="501"/>
      <c r="J30" s="41" t="e">
        <f>IF(AND(' RIESGOS DE GESTION'!#REF!="Media",' RIESGOS DE GESTION'!#REF!="Leve"),CONCATENATE("R5C",' RIESGOS DE GESTION'!#REF!),"")</f>
        <v>#REF!</v>
      </c>
      <c r="K30" s="42" t="e">
        <f>IF(AND(' RIESGOS DE GESTION'!#REF!="Media",' RIESGOS DE GESTION'!#REF!="Leve"),CONCATENATE("R5C",' RIESGOS DE GESTION'!#REF!),"")</f>
        <v>#REF!</v>
      </c>
      <c r="L30" s="42" t="e">
        <f>IF(AND(' RIESGOS DE GESTION'!#REF!="Media",' RIESGOS DE GESTION'!#REF!="Leve"),CONCATENATE("R5C",' RIESGOS DE GESTION'!#REF!),"")</f>
        <v>#REF!</v>
      </c>
      <c r="M30" s="42" t="e">
        <f>IF(AND(' RIESGOS DE GESTION'!#REF!="Media",' RIESGOS DE GESTION'!#REF!="Leve"),CONCATENATE("R5C",' RIESGOS DE GESTION'!#REF!),"")</f>
        <v>#REF!</v>
      </c>
      <c r="N30" s="42" t="e">
        <f>IF(AND(' RIESGOS DE GESTION'!#REF!="Media",' RIESGOS DE GESTION'!#REF!="Leve"),CONCATENATE("R5C",' RIESGOS DE GESTION'!#REF!),"")</f>
        <v>#REF!</v>
      </c>
      <c r="O30" s="43" t="e">
        <f>IF(AND(' RIESGOS DE GESTION'!#REF!="Media",' RIESGOS DE GESTION'!#REF!="Leve"),CONCATENATE("R5C",' RIESGOS DE GESTION'!#REF!),"")</f>
        <v>#REF!</v>
      </c>
      <c r="P30" s="41" t="e">
        <f>IF(AND(' RIESGOS DE GESTION'!#REF!="Media",' RIESGOS DE GESTION'!#REF!="Menor"),CONCATENATE("R5C",' RIESGOS DE GESTION'!#REF!),"")</f>
        <v>#REF!</v>
      </c>
      <c r="Q30" s="42" t="e">
        <f>IF(AND(' RIESGOS DE GESTION'!#REF!="Media",' RIESGOS DE GESTION'!#REF!="Menor"),CONCATENATE("R5C",' RIESGOS DE GESTION'!#REF!),"")</f>
        <v>#REF!</v>
      </c>
      <c r="R30" s="42" t="e">
        <f>IF(AND(' RIESGOS DE GESTION'!#REF!="Media",' RIESGOS DE GESTION'!#REF!="Menor"),CONCATENATE("R5C",' RIESGOS DE GESTION'!#REF!),"")</f>
        <v>#REF!</v>
      </c>
      <c r="S30" s="42" t="e">
        <f>IF(AND(' RIESGOS DE GESTION'!#REF!="Media",' RIESGOS DE GESTION'!#REF!="Menor"),CONCATENATE("R5C",' RIESGOS DE GESTION'!#REF!),"")</f>
        <v>#REF!</v>
      </c>
      <c r="T30" s="42" t="e">
        <f>IF(AND(' RIESGOS DE GESTION'!#REF!="Media",' RIESGOS DE GESTION'!#REF!="Menor"),CONCATENATE("R5C",' RIESGOS DE GESTION'!#REF!),"")</f>
        <v>#REF!</v>
      </c>
      <c r="U30" s="43" t="e">
        <f>IF(AND(' RIESGOS DE GESTION'!#REF!="Media",' RIESGOS DE GESTION'!#REF!="Menor"),CONCATENATE("R5C",' RIESGOS DE GESTION'!#REF!),"")</f>
        <v>#REF!</v>
      </c>
      <c r="V30" s="41" t="e">
        <f>IF(AND(' RIESGOS DE GESTION'!#REF!="Media",' RIESGOS DE GESTION'!#REF!="Moderado"),CONCATENATE("R5C",' RIESGOS DE GESTION'!#REF!),"")</f>
        <v>#REF!</v>
      </c>
      <c r="W30" s="42" t="e">
        <f>IF(AND(' RIESGOS DE GESTION'!#REF!="Media",' RIESGOS DE GESTION'!#REF!="Moderado"),CONCATENATE("R5C",' RIESGOS DE GESTION'!#REF!),"")</f>
        <v>#REF!</v>
      </c>
      <c r="X30" s="42" t="e">
        <f>IF(AND(' RIESGOS DE GESTION'!#REF!="Media",' RIESGOS DE GESTION'!#REF!="Moderado"),CONCATENATE("R5C",' RIESGOS DE GESTION'!#REF!),"")</f>
        <v>#REF!</v>
      </c>
      <c r="Y30" s="42" t="e">
        <f>IF(AND(' RIESGOS DE GESTION'!#REF!="Media",' RIESGOS DE GESTION'!#REF!="Moderado"),CONCATENATE("R5C",' RIESGOS DE GESTION'!#REF!),"")</f>
        <v>#REF!</v>
      </c>
      <c r="Z30" s="42" t="e">
        <f>IF(AND(' RIESGOS DE GESTION'!#REF!="Media",' RIESGOS DE GESTION'!#REF!="Moderado"),CONCATENATE("R5C",' RIESGOS DE GESTION'!#REF!),"")</f>
        <v>#REF!</v>
      </c>
      <c r="AA30" s="43" t="e">
        <f>IF(AND(' RIESGOS DE GESTION'!#REF!="Media",' RIESGOS DE GESTION'!#REF!="Moderado"),CONCATENATE("R5C",' RIESGOS DE GESTION'!#REF!),"")</f>
        <v>#REF!</v>
      </c>
      <c r="AB30" s="26" t="e">
        <f>IF(AND(' RIESGOS DE GESTION'!#REF!="Media",' RIESGOS DE GESTION'!#REF!="Mayor"),CONCATENATE("R5C",' RIESGOS DE GESTION'!#REF!),"")</f>
        <v>#REF!</v>
      </c>
      <c r="AC30" s="27" t="e">
        <f>IF(AND(' RIESGOS DE GESTION'!#REF!="Media",' RIESGOS DE GESTION'!#REF!="Mayor"),CONCATENATE("R5C",' RIESGOS DE GESTION'!#REF!),"")</f>
        <v>#REF!</v>
      </c>
      <c r="AD30" s="27" t="e">
        <f>IF(AND(' RIESGOS DE GESTION'!#REF!="Media",' RIESGOS DE GESTION'!#REF!="Mayor"),CONCATENATE("R5C",' RIESGOS DE GESTION'!#REF!),"")</f>
        <v>#REF!</v>
      </c>
      <c r="AE30" s="27" t="e">
        <f>IF(AND(' RIESGOS DE GESTION'!#REF!="Media",' RIESGOS DE GESTION'!#REF!="Mayor"),CONCATENATE("R5C",' RIESGOS DE GESTION'!#REF!),"")</f>
        <v>#REF!</v>
      </c>
      <c r="AF30" s="27" t="e">
        <f>IF(AND(' RIESGOS DE GESTION'!#REF!="Media",' RIESGOS DE GESTION'!#REF!="Mayor"),CONCATENATE("R5C",' RIESGOS DE GESTION'!#REF!),"")</f>
        <v>#REF!</v>
      </c>
      <c r="AG30" s="28" t="e">
        <f>IF(AND(' RIESGOS DE GESTION'!#REF!="Media",' RIESGOS DE GESTION'!#REF!="Mayor"),CONCATENATE("R5C",' RIESGOS DE GESTION'!#REF!),"")</f>
        <v>#REF!</v>
      </c>
      <c r="AH30" s="29" t="e">
        <f>IF(AND(' RIESGOS DE GESTION'!#REF!="Media",' RIESGOS DE GESTION'!#REF!="Catastrófico"),CONCATENATE("R5C",' RIESGOS DE GESTION'!#REF!),"")</f>
        <v>#REF!</v>
      </c>
      <c r="AI30" s="30" t="e">
        <f>IF(AND(' RIESGOS DE GESTION'!#REF!="Media",' RIESGOS DE GESTION'!#REF!="Catastrófico"),CONCATENATE("R5C",' RIESGOS DE GESTION'!#REF!),"")</f>
        <v>#REF!</v>
      </c>
      <c r="AJ30" s="30" t="e">
        <f>IF(AND(' RIESGOS DE GESTION'!#REF!="Media",' RIESGOS DE GESTION'!#REF!="Catastrófico"),CONCATENATE("R5C",' RIESGOS DE GESTION'!#REF!),"")</f>
        <v>#REF!</v>
      </c>
      <c r="AK30" s="30" t="e">
        <f>IF(AND(' RIESGOS DE GESTION'!#REF!="Media",' RIESGOS DE GESTION'!#REF!="Catastrófico"),CONCATENATE("R5C",' RIESGOS DE GESTION'!#REF!),"")</f>
        <v>#REF!</v>
      </c>
      <c r="AL30" s="30" t="e">
        <f>IF(AND(' RIESGOS DE GESTION'!#REF!="Media",' RIESGOS DE GESTION'!#REF!="Catastrófico"),CONCATENATE("R5C",' RIESGOS DE GESTION'!#REF!),"")</f>
        <v>#REF!</v>
      </c>
      <c r="AM30" s="31" t="e">
        <f>IF(AND(' RIESGOS DE GESTION'!#REF!="Media",' RIESGOS DE GESTION'!#REF!="Catastrófico"),CONCATENATE("R5C",' RIESGOS DE GESTION'!#REF!),"")</f>
        <v>#REF!</v>
      </c>
      <c r="AN30" s="57"/>
      <c r="AO30" s="539"/>
      <c r="AP30" s="540"/>
      <c r="AQ30" s="540"/>
      <c r="AR30" s="540"/>
      <c r="AS30" s="540"/>
      <c r="AT30" s="541"/>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row>
    <row r="31" spans="1:76" ht="15" customHeight="1" x14ac:dyDescent="0.25">
      <c r="A31" s="57"/>
      <c r="B31" s="458"/>
      <c r="C31" s="458"/>
      <c r="D31" s="459"/>
      <c r="E31" s="499"/>
      <c r="F31" s="500"/>
      <c r="G31" s="500"/>
      <c r="H31" s="500"/>
      <c r="I31" s="501"/>
      <c r="J31" s="41" t="e">
        <f>IF(AND(' RIESGOS DE GESTION'!#REF!="Media",' RIESGOS DE GESTION'!#REF!="Leve"),CONCATENATE("R6C",' RIESGOS DE GESTION'!#REF!),"")</f>
        <v>#REF!</v>
      </c>
      <c r="K31" s="42" t="e">
        <f>IF(AND(' RIESGOS DE GESTION'!#REF!="Media",' RIESGOS DE GESTION'!#REF!="Leve"),CONCATENATE("R6C",' RIESGOS DE GESTION'!#REF!),"")</f>
        <v>#REF!</v>
      </c>
      <c r="L31" s="42" t="e">
        <f>IF(AND(' RIESGOS DE GESTION'!#REF!="Media",' RIESGOS DE GESTION'!#REF!="Leve"),CONCATENATE("R6C",' RIESGOS DE GESTION'!#REF!),"")</f>
        <v>#REF!</v>
      </c>
      <c r="M31" s="42" t="e">
        <f>IF(AND(' RIESGOS DE GESTION'!#REF!="Media",' RIESGOS DE GESTION'!#REF!="Leve"),CONCATENATE("R6C",' RIESGOS DE GESTION'!#REF!),"")</f>
        <v>#REF!</v>
      </c>
      <c r="N31" s="42" t="e">
        <f>IF(AND(' RIESGOS DE GESTION'!#REF!="Media",' RIESGOS DE GESTION'!#REF!="Leve"),CONCATENATE("R6C",' RIESGOS DE GESTION'!#REF!),"")</f>
        <v>#REF!</v>
      </c>
      <c r="O31" s="43" t="e">
        <f>IF(AND(' RIESGOS DE GESTION'!#REF!="Media",' RIESGOS DE GESTION'!#REF!="Leve"),CONCATENATE("R6C",' RIESGOS DE GESTION'!#REF!),"")</f>
        <v>#REF!</v>
      </c>
      <c r="P31" s="41" t="e">
        <f>IF(AND(' RIESGOS DE GESTION'!#REF!="Media",' RIESGOS DE GESTION'!#REF!="Menor"),CONCATENATE("R6C",' RIESGOS DE GESTION'!#REF!),"")</f>
        <v>#REF!</v>
      </c>
      <c r="Q31" s="42" t="e">
        <f>IF(AND(' RIESGOS DE GESTION'!#REF!="Media",' RIESGOS DE GESTION'!#REF!="Menor"),CONCATENATE("R6C",' RIESGOS DE GESTION'!#REF!),"")</f>
        <v>#REF!</v>
      </c>
      <c r="R31" s="42" t="e">
        <f>IF(AND(' RIESGOS DE GESTION'!#REF!="Media",' RIESGOS DE GESTION'!#REF!="Menor"),CONCATENATE("R6C",' RIESGOS DE GESTION'!#REF!),"")</f>
        <v>#REF!</v>
      </c>
      <c r="S31" s="42" t="e">
        <f>IF(AND(' RIESGOS DE GESTION'!#REF!="Media",' RIESGOS DE GESTION'!#REF!="Menor"),CONCATENATE("R6C",' RIESGOS DE GESTION'!#REF!),"")</f>
        <v>#REF!</v>
      </c>
      <c r="T31" s="42" t="e">
        <f>IF(AND(' RIESGOS DE GESTION'!#REF!="Media",' RIESGOS DE GESTION'!#REF!="Menor"),CONCATENATE("R6C",' RIESGOS DE GESTION'!#REF!),"")</f>
        <v>#REF!</v>
      </c>
      <c r="U31" s="43" t="e">
        <f>IF(AND(' RIESGOS DE GESTION'!#REF!="Media",' RIESGOS DE GESTION'!#REF!="Menor"),CONCATENATE("R6C",' RIESGOS DE GESTION'!#REF!),"")</f>
        <v>#REF!</v>
      </c>
      <c r="V31" s="41" t="e">
        <f>IF(AND(' RIESGOS DE GESTION'!#REF!="Media",' RIESGOS DE GESTION'!#REF!="Moderado"),CONCATENATE("R6C",' RIESGOS DE GESTION'!#REF!),"")</f>
        <v>#REF!</v>
      </c>
      <c r="W31" s="42" t="e">
        <f>IF(AND(' RIESGOS DE GESTION'!#REF!="Media",' RIESGOS DE GESTION'!#REF!="Moderado"),CONCATENATE("R6C",' RIESGOS DE GESTION'!#REF!),"")</f>
        <v>#REF!</v>
      </c>
      <c r="X31" s="42" t="e">
        <f>IF(AND(' RIESGOS DE GESTION'!#REF!="Media",' RIESGOS DE GESTION'!#REF!="Moderado"),CONCATENATE("R6C",' RIESGOS DE GESTION'!#REF!),"")</f>
        <v>#REF!</v>
      </c>
      <c r="Y31" s="42" t="e">
        <f>IF(AND(' RIESGOS DE GESTION'!#REF!="Media",' RIESGOS DE GESTION'!#REF!="Moderado"),CONCATENATE("R6C",' RIESGOS DE GESTION'!#REF!),"")</f>
        <v>#REF!</v>
      </c>
      <c r="Z31" s="42" t="e">
        <f>IF(AND(' RIESGOS DE GESTION'!#REF!="Media",' RIESGOS DE GESTION'!#REF!="Moderado"),CONCATENATE("R6C",' RIESGOS DE GESTION'!#REF!),"")</f>
        <v>#REF!</v>
      </c>
      <c r="AA31" s="43" t="e">
        <f>IF(AND(' RIESGOS DE GESTION'!#REF!="Media",' RIESGOS DE GESTION'!#REF!="Moderado"),CONCATENATE("R6C",' RIESGOS DE GESTION'!#REF!),"")</f>
        <v>#REF!</v>
      </c>
      <c r="AB31" s="26" t="e">
        <f>IF(AND(' RIESGOS DE GESTION'!#REF!="Media",' RIESGOS DE GESTION'!#REF!="Mayor"),CONCATENATE("R6C",' RIESGOS DE GESTION'!#REF!),"")</f>
        <v>#REF!</v>
      </c>
      <c r="AC31" s="27" t="e">
        <f>IF(AND(' RIESGOS DE GESTION'!#REF!="Media",' RIESGOS DE GESTION'!#REF!="Mayor"),CONCATENATE("R6C",' RIESGOS DE GESTION'!#REF!),"")</f>
        <v>#REF!</v>
      </c>
      <c r="AD31" s="27" t="e">
        <f>IF(AND(' RIESGOS DE GESTION'!#REF!="Media",' RIESGOS DE GESTION'!#REF!="Mayor"),CONCATENATE("R6C",' RIESGOS DE GESTION'!#REF!),"")</f>
        <v>#REF!</v>
      </c>
      <c r="AE31" s="27" t="e">
        <f>IF(AND(' RIESGOS DE GESTION'!#REF!="Media",' RIESGOS DE GESTION'!#REF!="Mayor"),CONCATENATE("R6C",' RIESGOS DE GESTION'!#REF!),"")</f>
        <v>#REF!</v>
      </c>
      <c r="AF31" s="27" t="e">
        <f>IF(AND(' RIESGOS DE GESTION'!#REF!="Media",' RIESGOS DE GESTION'!#REF!="Mayor"),CONCATENATE("R6C",' RIESGOS DE GESTION'!#REF!),"")</f>
        <v>#REF!</v>
      </c>
      <c r="AG31" s="28" t="e">
        <f>IF(AND(' RIESGOS DE GESTION'!#REF!="Media",' RIESGOS DE GESTION'!#REF!="Mayor"),CONCATENATE("R6C",' RIESGOS DE GESTION'!#REF!),"")</f>
        <v>#REF!</v>
      </c>
      <c r="AH31" s="29" t="e">
        <f>IF(AND(' RIESGOS DE GESTION'!#REF!="Media",' RIESGOS DE GESTION'!#REF!="Catastrófico"),CONCATENATE("R6C",' RIESGOS DE GESTION'!#REF!),"")</f>
        <v>#REF!</v>
      </c>
      <c r="AI31" s="30" t="e">
        <f>IF(AND(' RIESGOS DE GESTION'!#REF!="Media",' RIESGOS DE GESTION'!#REF!="Catastrófico"),CONCATENATE("R6C",' RIESGOS DE GESTION'!#REF!),"")</f>
        <v>#REF!</v>
      </c>
      <c r="AJ31" s="30" t="e">
        <f>IF(AND(' RIESGOS DE GESTION'!#REF!="Media",' RIESGOS DE GESTION'!#REF!="Catastrófico"),CONCATENATE("R6C",' RIESGOS DE GESTION'!#REF!),"")</f>
        <v>#REF!</v>
      </c>
      <c r="AK31" s="30" t="e">
        <f>IF(AND(' RIESGOS DE GESTION'!#REF!="Media",' RIESGOS DE GESTION'!#REF!="Catastrófico"),CONCATENATE("R6C",' RIESGOS DE GESTION'!#REF!),"")</f>
        <v>#REF!</v>
      </c>
      <c r="AL31" s="30" t="e">
        <f>IF(AND(' RIESGOS DE GESTION'!#REF!="Media",' RIESGOS DE GESTION'!#REF!="Catastrófico"),CONCATENATE("R6C",' RIESGOS DE GESTION'!#REF!),"")</f>
        <v>#REF!</v>
      </c>
      <c r="AM31" s="31" t="e">
        <f>IF(AND(' RIESGOS DE GESTION'!#REF!="Media",' RIESGOS DE GESTION'!#REF!="Catastrófico"),CONCATENATE("R6C",' RIESGOS DE GESTION'!#REF!),"")</f>
        <v>#REF!</v>
      </c>
      <c r="AN31" s="57"/>
      <c r="AO31" s="539"/>
      <c r="AP31" s="540"/>
      <c r="AQ31" s="540"/>
      <c r="AR31" s="540"/>
      <c r="AS31" s="540"/>
      <c r="AT31" s="541"/>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row>
    <row r="32" spans="1:76" ht="15" customHeight="1" x14ac:dyDescent="0.25">
      <c r="A32" s="57"/>
      <c r="B32" s="458"/>
      <c r="C32" s="458"/>
      <c r="D32" s="459"/>
      <c r="E32" s="499"/>
      <c r="F32" s="500"/>
      <c r="G32" s="500"/>
      <c r="H32" s="500"/>
      <c r="I32" s="501"/>
      <c r="J32" s="41" t="e">
        <f>IF(AND(' RIESGOS DE GESTION'!#REF!="Media",' RIESGOS DE GESTION'!#REF!="Leve"),CONCATENATE("R7C",' RIESGOS DE GESTION'!#REF!),"")</f>
        <v>#REF!</v>
      </c>
      <c r="K32" s="42" t="e">
        <f>IF(AND(' RIESGOS DE GESTION'!#REF!="Media",' RIESGOS DE GESTION'!#REF!="Leve"),CONCATENATE("R7C",' RIESGOS DE GESTION'!#REF!),"")</f>
        <v>#REF!</v>
      </c>
      <c r="L32" s="42" t="e">
        <f>IF(AND(' RIESGOS DE GESTION'!#REF!="Media",' RIESGOS DE GESTION'!#REF!="Leve"),CONCATENATE("R7C",' RIESGOS DE GESTION'!#REF!),"")</f>
        <v>#REF!</v>
      </c>
      <c r="M32" s="42" t="e">
        <f>IF(AND(' RIESGOS DE GESTION'!#REF!="Media",' RIESGOS DE GESTION'!#REF!="Leve"),CONCATENATE("R7C",' RIESGOS DE GESTION'!#REF!),"")</f>
        <v>#REF!</v>
      </c>
      <c r="N32" s="42" t="e">
        <f>IF(AND(' RIESGOS DE GESTION'!#REF!="Media",' RIESGOS DE GESTION'!#REF!="Leve"),CONCATENATE("R7C",' RIESGOS DE GESTION'!#REF!),"")</f>
        <v>#REF!</v>
      </c>
      <c r="O32" s="43" t="e">
        <f>IF(AND(' RIESGOS DE GESTION'!#REF!="Media",' RIESGOS DE GESTION'!#REF!="Leve"),CONCATENATE("R7C",' RIESGOS DE GESTION'!#REF!),"")</f>
        <v>#REF!</v>
      </c>
      <c r="P32" s="41" t="e">
        <f>IF(AND(' RIESGOS DE GESTION'!#REF!="Media",' RIESGOS DE GESTION'!#REF!="Menor"),CONCATENATE("R7C",' RIESGOS DE GESTION'!#REF!),"")</f>
        <v>#REF!</v>
      </c>
      <c r="Q32" s="42" t="e">
        <f>IF(AND(' RIESGOS DE GESTION'!#REF!="Media",' RIESGOS DE GESTION'!#REF!="Menor"),CONCATENATE("R7C",' RIESGOS DE GESTION'!#REF!),"")</f>
        <v>#REF!</v>
      </c>
      <c r="R32" s="42" t="e">
        <f>IF(AND(' RIESGOS DE GESTION'!#REF!="Media",' RIESGOS DE GESTION'!#REF!="Menor"),CONCATENATE("R7C",' RIESGOS DE GESTION'!#REF!),"")</f>
        <v>#REF!</v>
      </c>
      <c r="S32" s="42" t="e">
        <f>IF(AND(' RIESGOS DE GESTION'!#REF!="Media",' RIESGOS DE GESTION'!#REF!="Menor"),CONCATENATE("R7C",' RIESGOS DE GESTION'!#REF!),"")</f>
        <v>#REF!</v>
      </c>
      <c r="T32" s="42" t="e">
        <f>IF(AND(' RIESGOS DE GESTION'!#REF!="Media",' RIESGOS DE GESTION'!#REF!="Menor"),CONCATENATE("R7C",' RIESGOS DE GESTION'!#REF!),"")</f>
        <v>#REF!</v>
      </c>
      <c r="U32" s="43" t="e">
        <f>IF(AND(' RIESGOS DE GESTION'!#REF!="Media",' RIESGOS DE GESTION'!#REF!="Menor"),CONCATENATE("R7C",' RIESGOS DE GESTION'!#REF!),"")</f>
        <v>#REF!</v>
      </c>
      <c r="V32" s="41" t="e">
        <f>IF(AND(' RIESGOS DE GESTION'!#REF!="Media",' RIESGOS DE GESTION'!#REF!="Moderado"),CONCATENATE("R7C",' RIESGOS DE GESTION'!#REF!),"")</f>
        <v>#REF!</v>
      </c>
      <c r="W32" s="42" t="e">
        <f>IF(AND(' RIESGOS DE GESTION'!#REF!="Media",' RIESGOS DE GESTION'!#REF!="Moderado"),CONCATENATE("R7C",' RIESGOS DE GESTION'!#REF!),"")</f>
        <v>#REF!</v>
      </c>
      <c r="X32" s="42" t="e">
        <f>IF(AND(' RIESGOS DE GESTION'!#REF!="Media",' RIESGOS DE GESTION'!#REF!="Moderado"),CONCATENATE("R7C",' RIESGOS DE GESTION'!#REF!),"")</f>
        <v>#REF!</v>
      </c>
      <c r="Y32" s="42" t="e">
        <f>IF(AND(' RIESGOS DE GESTION'!#REF!="Media",' RIESGOS DE GESTION'!#REF!="Moderado"),CONCATENATE("R7C",' RIESGOS DE GESTION'!#REF!),"")</f>
        <v>#REF!</v>
      </c>
      <c r="Z32" s="42" t="e">
        <f>IF(AND(' RIESGOS DE GESTION'!#REF!="Media",' RIESGOS DE GESTION'!#REF!="Moderado"),CONCATENATE("R7C",' RIESGOS DE GESTION'!#REF!),"")</f>
        <v>#REF!</v>
      </c>
      <c r="AA32" s="43" t="e">
        <f>IF(AND(' RIESGOS DE GESTION'!#REF!="Media",' RIESGOS DE GESTION'!#REF!="Moderado"),CONCATENATE("R7C",' RIESGOS DE GESTION'!#REF!),"")</f>
        <v>#REF!</v>
      </c>
      <c r="AB32" s="26" t="e">
        <f>IF(AND(' RIESGOS DE GESTION'!#REF!="Media",' RIESGOS DE GESTION'!#REF!="Mayor"),CONCATENATE("R7C",' RIESGOS DE GESTION'!#REF!),"")</f>
        <v>#REF!</v>
      </c>
      <c r="AC32" s="27" t="e">
        <f>IF(AND(' RIESGOS DE GESTION'!#REF!="Media",' RIESGOS DE GESTION'!#REF!="Mayor"),CONCATENATE("R7C",' RIESGOS DE GESTION'!#REF!),"")</f>
        <v>#REF!</v>
      </c>
      <c r="AD32" s="27" t="e">
        <f>IF(AND(' RIESGOS DE GESTION'!#REF!="Media",' RIESGOS DE GESTION'!#REF!="Mayor"),CONCATENATE("R7C",' RIESGOS DE GESTION'!#REF!),"")</f>
        <v>#REF!</v>
      </c>
      <c r="AE32" s="27" t="e">
        <f>IF(AND(' RIESGOS DE GESTION'!#REF!="Media",' RIESGOS DE GESTION'!#REF!="Mayor"),CONCATENATE("R7C",' RIESGOS DE GESTION'!#REF!),"")</f>
        <v>#REF!</v>
      </c>
      <c r="AF32" s="27" t="e">
        <f>IF(AND(' RIESGOS DE GESTION'!#REF!="Media",' RIESGOS DE GESTION'!#REF!="Mayor"),CONCATENATE("R7C",' RIESGOS DE GESTION'!#REF!),"")</f>
        <v>#REF!</v>
      </c>
      <c r="AG32" s="28" t="e">
        <f>IF(AND(' RIESGOS DE GESTION'!#REF!="Media",' RIESGOS DE GESTION'!#REF!="Mayor"),CONCATENATE("R7C",' RIESGOS DE GESTION'!#REF!),"")</f>
        <v>#REF!</v>
      </c>
      <c r="AH32" s="29" t="e">
        <f>IF(AND(' RIESGOS DE GESTION'!#REF!="Media",' RIESGOS DE GESTION'!#REF!="Catastrófico"),CONCATENATE("R7C",' RIESGOS DE GESTION'!#REF!),"")</f>
        <v>#REF!</v>
      </c>
      <c r="AI32" s="30" t="e">
        <f>IF(AND(' RIESGOS DE GESTION'!#REF!="Media",' RIESGOS DE GESTION'!#REF!="Catastrófico"),CONCATENATE("R7C",' RIESGOS DE GESTION'!#REF!),"")</f>
        <v>#REF!</v>
      </c>
      <c r="AJ32" s="30" t="e">
        <f>IF(AND(' RIESGOS DE GESTION'!#REF!="Media",' RIESGOS DE GESTION'!#REF!="Catastrófico"),CONCATENATE("R7C",' RIESGOS DE GESTION'!#REF!),"")</f>
        <v>#REF!</v>
      </c>
      <c r="AK32" s="30" t="e">
        <f>IF(AND(' RIESGOS DE GESTION'!#REF!="Media",' RIESGOS DE GESTION'!#REF!="Catastrófico"),CONCATENATE("R7C",' RIESGOS DE GESTION'!#REF!),"")</f>
        <v>#REF!</v>
      </c>
      <c r="AL32" s="30" t="e">
        <f>IF(AND(' RIESGOS DE GESTION'!#REF!="Media",' RIESGOS DE GESTION'!#REF!="Catastrófico"),CONCATENATE("R7C",' RIESGOS DE GESTION'!#REF!),"")</f>
        <v>#REF!</v>
      </c>
      <c r="AM32" s="31" t="e">
        <f>IF(AND(' RIESGOS DE GESTION'!#REF!="Media",' RIESGOS DE GESTION'!#REF!="Catastrófico"),CONCATENATE("R7C",' RIESGOS DE GESTION'!#REF!),"")</f>
        <v>#REF!</v>
      </c>
      <c r="AN32" s="57"/>
      <c r="AO32" s="539"/>
      <c r="AP32" s="540"/>
      <c r="AQ32" s="540"/>
      <c r="AR32" s="540"/>
      <c r="AS32" s="540"/>
      <c r="AT32" s="541"/>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row>
    <row r="33" spans="1:80" ht="15" customHeight="1" x14ac:dyDescent="0.25">
      <c r="A33" s="57"/>
      <c r="B33" s="458"/>
      <c r="C33" s="458"/>
      <c r="D33" s="459"/>
      <c r="E33" s="499"/>
      <c r="F33" s="500"/>
      <c r="G33" s="500"/>
      <c r="H33" s="500"/>
      <c r="I33" s="501"/>
      <c r="J33" s="41" t="e">
        <f>IF(AND(' RIESGOS DE GESTION'!#REF!="Media",' RIESGOS DE GESTION'!#REF!="Leve"),CONCATENATE("R8C",' RIESGOS DE GESTION'!#REF!),"")</f>
        <v>#REF!</v>
      </c>
      <c r="K33" s="42" t="e">
        <f>IF(AND(' RIESGOS DE GESTION'!#REF!="Media",' RIESGOS DE GESTION'!#REF!="Leve"),CONCATENATE("R8C",' RIESGOS DE GESTION'!#REF!),"")</f>
        <v>#REF!</v>
      </c>
      <c r="L33" s="42" t="e">
        <f>IF(AND(' RIESGOS DE GESTION'!#REF!="Media",' RIESGOS DE GESTION'!#REF!="Leve"),CONCATENATE("R8C",' RIESGOS DE GESTION'!#REF!),"")</f>
        <v>#REF!</v>
      </c>
      <c r="M33" s="42" t="e">
        <f>IF(AND(' RIESGOS DE GESTION'!#REF!="Media",' RIESGOS DE GESTION'!#REF!="Leve"),CONCATENATE("R8C",' RIESGOS DE GESTION'!#REF!),"")</f>
        <v>#REF!</v>
      </c>
      <c r="N33" s="42" t="e">
        <f>IF(AND(' RIESGOS DE GESTION'!#REF!="Media",' RIESGOS DE GESTION'!#REF!="Leve"),CONCATENATE("R8C",' RIESGOS DE GESTION'!#REF!),"")</f>
        <v>#REF!</v>
      </c>
      <c r="O33" s="43" t="e">
        <f>IF(AND(' RIESGOS DE GESTION'!#REF!="Media",' RIESGOS DE GESTION'!#REF!="Leve"),CONCATENATE("R8C",' RIESGOS DE GESTION'!#REF!),"")</f>
        <v>#REF!</v>
      </c>
      <c r="P33" s="41" t="e">
        <f>IF(AND(' RIESGOS DE GESTION'!#REF!="Media",' RIESGOS DE GESTION'!#REF!="Menor"),CONCATENATE("R8C",' RIESGOS DE GESTION'!#REF!),"")</f>
        <v>#REF!</v>
      </c>
      <c r="Q33" s="42" t="e">
        <f>IF(AND(' RIESGOS DE GESTION'!#REF!="Media",' RIESGOS DE GESTION'!#REF!="Menor"),CONCATENATE("R8C",' RIESGOS DE GESTION'!#REF!),"")</f>
        <v>#REF!</v>
      </c>
      <c r="R33" s="42" t="e">
        <f>IF(AND(' RIESGOS DE GESTION'!#REF!="Media",' RIESGOS DE GESTION'!#REF!="Menor"),CONCATENATE("R8C",' RIESGOS DE GESTION'!#REF!),"")</f>
        <v>#REF!</v>
      </c>
      <c r="S33" s="42" t="e">
        <f>IF(AND(' RIESGOS DE GESTION'!#REF!="Media",' RIESGOS DE GESTION'!#REF!="Menor"),CONCATENATE("R8C",' RIESGOS DE GESTION'!#REF!),"")</f>
        <v>#REF!</v>
      </c>
      <c r="T33" s="42" t="e">
        <f>IF(AND(' RIESGOS DE GESTION'!#REF!="Media",' RIESGOS DE GESTION'!#REF!="Menor"),CONCATENATE("R8C",' RIESGOS DE GESTION'!#REF!),"")</f>
        <v>#REF!</v>
      </c>
      <c r="U33" s="43" t="e">
        <f>IF(AND(' RIESGOS DE GESTION'!#REF!="Media",' RIESGOS DE GESTION'!#REF!="Menor"),CONCATENATE("R8C",' RIESGOS DE GESTION'!#REF!),"")</f>
        <v>#REF!</v>
      </c>
      <c r="V33" s="41" t="e">
        <f>IF(AND(' RIESGOS DE GESTION'!#REF!="Media",' RIESGOS DE GESTION'!#REF!="Moderado"),CONCATENATE("R8C",' RIESGOS DE GESTION'!#REF!),"")</f>
        <v>#REF!</v>
      </c>
      <c r="W33" s="42" t="e">
        <f>IF(AND(' RIESGOS DE GESTION'!#REF!="Media",' RIESGOS DE GESTION'!#REF!="Moderado"),CONCATENATE("R8C",' RIESGOS DE GESTION'!#REF!),"")</f>
        <v>#REF!</v>
      </c>
      <c r="X33" s="42" t="e">
        <f>IF(AND(' RIESGOS DE GESTION'!#REF!="Media",' RIESGOS DE GESTION'!#REF!="Moderado"),CONCATENATE("R8C",' RIESGOS DE GESTION'!#REF!),"")</f>
        <v>#REF!</v>
      </c>
      <c r="Y33" s="42" t="e">
        <f>IF(AND(' RIESGOS DE GESTION'!#REF!="Media",' RIESGOS DE GESTION'!#REF!="Moderado"),CONCATENATE("R8C",' RIESGOS DE GESTION'!#REF!),"")</f>
        <v>#REF!</v>
      </c>
      <c r="Z33" s="42" t="e">
        <f>IF(AND(' RIESGOS DE GESTION'!#REF!="Media",' RIESGOS DE GESTION'!#REF!="Moderado"),CONCATENATE("R8C",' RIESGOS DE GESTION'!#REF!),"")</f>
        <v>#REF!</v>
      </c>
      <c r="AA33" s="43" t="e">
        <f>IF(AND(' RIESGOS DE GESTION'!#REF!="Media",' RIESGOS DE GESTION'!#REF!="Moderado"),CONCATENATE("R8C",' RIESGOS DE GESTION'!#REF!),"")</f>
        <v>#REF!</v>
      </c>
      <c r="AB33" s="26" t="e">
        <f>IF(AND(' RIESGOS DE GESTION'!#REF!="Media",' RIESGOS DE GESTION'!#REF!="Mayor"),CONCATENATE("R8C",' RIESGOS DE GESTION'!#REF!),"")</f>
        <v>#REF!</v>
      </c>
      <c r="AC33" s="27" t="e">
        <f>IF(AND(' RIESGOS DE GESTION'!#REF!="Media",' RIESGOS DE GESTION'!#REF!="Mayor"),CONCATENATE("R8C",' RIESGOS DE GESTION'!#REF!),"")</f>
        <v>#REF!</v>
      </c>
      <c r="AD33" s="27" t="e">
        <f>IF(AND(' RIESGOS DE GESTION'!#REF!="Media",' RIESGOS DE GESTION'!#REF!="Mayor"),CONCATENATE("R8C",' RIESGOS DE GESTION'!#REF!),"")</f>
        <v>#REF!</v>
      </c>
      <c r="AE33" s="27" t="e">
        <f>IF(AND(' RIESGOS DE GESTION'!#REF!="Media",' RIESGOS DE GESTION'!#REF!="Mayor"),CONCATENATE("R8C",' RIESGOS DE GESTION'!#REF!),"")</f>
        <v>#REF!</v>
      </c>
      <c r="AF33" s="27" t="e">
        <f>IF(AND(' RIESGOS DE GESTION'!#REF!="Media",' RIESGOS DE GESTION'!#REF!="Mayor"),CONCATENATE("R8C",' RIESGOS DE GESTION'!#REF!),"")</f>
        <v>#REF!</v>
      </c>
      <c r="AG33" s="28" t="e">
        <f>IF(AND(' RIESGOS DE GESTION'!#REF!="Media",' RIESGOS DE GESTION'!#REF!="Mayor"),CONCATENATE("R8C",' RIESGOS DE GESTION'!#REF!),"")</f>
        <v>#REF!</v>
      </c>
      <c r="AH33" s="29" t="e">
        <f>IF(AND(' RIESGOS DE GESTION'!#REF!="Media",' RIESGOS DE GESTION'!#REF!="Catastrófico"),CONCATENATE("R8C",' RIESGOS DE GESTION'!#REF!),"")</f>
        <v>#REF!</v>
      </c>
      <c r="AI33" s="30" t="e">
        <f>IF(AND(' RIESGOS DE GESTION'!#REF!="Media",' RIESGOS DE GESTION'!#REF!="Catastrófico"),CONCATENATE("R8C",' RIESGOS DE GESTION'!#REF!),"")</f>
        <v>#REF!</v>
      </c>
      <c r="AJ33" s="30" t="e">
        <f>IF(AND(' RIESGOS DE GESTION'!#REF!="Media",' RIESGOS DE GESTION'!#REF!="Catastrófico"),CONCATENATE("R8C",' RIESGOS DE GESTION'!#REF!),"")</f>
        <v>#REF!</v>
      </c>
      <c r="AK33" s="30" t="e">
        <f>IF(AND(' RIESGOS DE GESTION'!#REF!="Media",' RIESGOS DE GESTION'!#REF!="Catastrófico"),CONCATENATE("R8C",' RIESGOS DE GESTION'!#REF!),"")</f>
        <v>#REF!</v>
      </c>
      <c r="AL33" s="30" t="e">
        <f>IF(AND(' RIESGOS DE GESTION'!#REF!="Media",' RIESGOS DE GESTION'!#REF!="Catastrófico"),CONCATENATE("R8C",' RIESGOS DE GESTION'!#REF!),"")</f>
        <v>#REF!</v>
      </c>
      <c r="AM33" s="31" t="e">
        <f>IF(AND(' RIESGOS DE GESTION'!#REF!="Media",' RIESGOS DE GESTION'!#REF!="Catastrófico"),CONCATENATE("R8C",' RIESGOS DE GESTION'!#REF!),"")</f>
        <v>#REF!</v>
      </c>
      <c r="AN33" s="57"/>
      <c r="AO33" s="539"/>
      <c r="AP33" s="540"/>
      <c r="AQ33" s="540"/>
      <c r="AR33" s="540"/>
      <c r="AS33" s="540"/>
      <c r="AT33" s="541"/>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row>
    <row r="34" spans="1:80" ht="15" customHeight="1" x14ac:dyDescent="0.25">
      <c r="A34" s="57"/>
      <c r="B34" s="458"/>
      <c r="C34" s="458"/>
      <c r="D34" s="459"/>
      <c r="E34" s="499"/>
      <c r="F34" s="500"/>
      <c r="G34" s="500"/>
      <c r="H34" s="500"/>
      <c r="I34" s="501"/>
      <c r="J34" s="41" t="e">
        <f>IF(AND(' RIESGOS DE GESTION'!#REF!="Media",' RIESGOS DE GESTION'!#REF!="Leve"),CONCATENATE("R9C",' RIESGOS DE GESTION'!#REF!),"")</f>
        <v>#REF!</v>
      </c>
      <c r="K34" s="42" t="e">
        <f>IF(AND(' RIESGOS DE GESTION'!#REF!="Media",' RIESGOS DE GESTION'!#REF!="Leve"),CONCATENATE("R9C",' RIESGOS DE GESTION'!#REF!),"")</f>
        <v>#REF!</v>
      </c>
      <c r="L34" s="42" t="e">
        <f>IF(AND(' RIESGOS DE GESTION'!#REF!="Media",' RIESGOS DE GESTION'!#REF!="Leve"),CONCATENATE("R9C",' RIESGOS DE GESTION'!#REF!),"")</f>
        <v>#REF!</v>
      </c>
      <c r="M34" s="42" t="e">
        <f>IF(AND(' RIESGOS DE GESTION'!#REF!="Media",' RIESGOS DE GESTION'!#REF!="Leve"),CONCATENATE("R9C",' RIESGOS DE GESTION'!#REF!),"")</f>
        <v>#REF!</v>
      </c>
      <c r="N34" s="42" t="e">
        <f>IF(AND(' RIESGOS DE GESTION'!#REF!="Media",' RIESGOS DE GESTION'!#REF!="Leve"),CONCATENATE("R9C",' RIESGOS DE GESTION'!#REF!),"")</f>
        <v>#REF!</v>
      </c>
      <c r="O34" s="43" t="e">
        <f>IF(AND(' RIESGOS DE GESTION'!#REF!="Media",' RIESGOS DE GESTION'!#REF!="Leve"),CONCATENATE("R9C",' RIESGOS DE GESTION'!#REF!),"")</f>
        <v>#REF!</v>
      </c>
      <c r="P34" s="41" t="e">
        <f>IF(AND(' RIESGOS DE GESTION'!#REF!="Media",' RIESGOS DE GESTION'!#REF!="Menor"),CONCATENATE("R9C",' RIESGOS DE GESTION'!#REF!),"")</f>
        <v>#REF!</v>
      </c>
      <c r="Q34" s="42" t="e">
        <f>IF(AND(' RIESGOS DE GESTION'!#REF!="Media",' RIESGOS DE GESTION'!#REF!="Menor"),CONCATENATE("R9C",' RIESGOS DE GESTION'!#REF!),"")</f>
        <v>#REF!</v>
      </c>
      <c r="R34" s="42" t="e">
        <f>IF(AND(' RIESGOS DE GESTION'!#REF!="Media",' RIESGOS DE GESTION'!#REF!="Menor"),CONCATENATE("R9C",' RIESGOS DE GESTION'!#REF!),"")</f>
        <v>#REF!</v>
      </c>
      <c r="S34" s="42" t="e">
        <f>IF(AND(' RIESGOS DE GESTION'!#REF!="Media",' RIESGOS DE GESTION'!#REF!="Menor"),CONCATENATE("R9C",' RIESGOS DE GESTION'!#REF!),"")</f>
        <v>#REF!</v>
      </c>
      <c r="T34" s="42" t="e">
        <f>IF(AND(' RIESGOS DE GESTION'!#REF!="Media",' RIESGOS DE GESTION'!#REF!="Menor"),CONCATENATE("R9C",' RIESGOS DE GESTION'!#REF!),"")</f>
        <v>#REF!</v>
      </c>
      <c r="U34" s="43" t="e">
        <f>IF(AND(' RIESGOS DE GESTION'!#REF!="Media",' RIESGOS DE GESTION'!#REF!="Menor"),CONCATENATE("R9C",' RIESGOS DE GESTION'!#REF!),"")</f>
        <v>#REF!</v>
      </c>
      <c r="V34" s="41" t="e">
        <f>IF(AND(' RIESGOS DE GESTION'!#REF!="Media",' RIESGOS DE GESTION'!#REF!="Moderado"),CONCATENATE("R9C",' RIESGOS DE GESTION'!#REF!),"")</f>
        <v>#REF!</v>
      </c>
      <c r="W34" s="42" t="e">
        <f>IF(AND(' RIESGOS DE GESTION'!#REF!="Media",' RIESGOS DE GESTION'!#REF!="Moderado"),CONCATENATE("R9C",' RIESGOS DE GESTION'!#REF!),"")</f>
        <v>#REF!</v>
      </c>
      <c r="X34" s="42" t="e">
        <f>IF(AND(' RIESGOS DE GESTION'!#REF!="Media",' RIESGOS DE GESTION'!#REF!="Moderado"),CONCATENATE("R9C",' RIESGOS DE GESTION'!#REF!),"")</f>
        <v>#REF!</v>
      </c>
      <c r="Y34" s="42" t="e">
        <f>IF(AND(' RIESGOS DE GESTION'!#REF!="Media",' RIESGOS DE GESTION'!#REF!="Moderado"),CONCATENATE("R9C",' RIESGOS DE GESTION'!#REF!),"")</f>
        <v>#REF!</v>
      </c>
      <c r="Z34" s="42" t="e">
        <f>IF(AND(' RIESGOS DE GESTION'!#REF!="Media",' RIESGOS DE GESTION'!#REF!="Moderado"),CONCATENATE("R9C",' RIESGOS DE GESTION'!#REF!),"")</f>
        <v>#REF!</v>
      </c>
      <c r="AA34" s="43" t="e">
        <f>IF(AND(' RIESGOS DE GESTION'!#REF!="Media",' RIESGOS DE GESTION'!#REF!="Moderado"),CONCATENATE("R9C",' RIESGOS DE GESTION'!#REF!),"")</f>
        <v>#REF!</v>
      </c>
      <c r="AB34" s="26" t="e">
        <f>IF(AND(' RIESGOS DE GESTION'!#REF!="Media",' RIESGOS DE GESTION'!#REF!="Mayor"),CONCATENATE("R9C",' RIESGOS DE GESTION'!#REF!),"")</f>
        <v>#REF!</v>
      </c>
      <c r="AC34" s="27" t="e">
        <f>IF(AND(' RIESGOS DE GESTION'!#REF!="Media",' RIESGOS DE GESTION'!#REF!="Mayor"),CONCATENATE("R9C",' RIESGOS DE GESTION'!#REF!),"")</f>
        <v>#REF!</v>
      </c>
      <c r="AD34" s="27" t="e">
        <f>IF(AND(' RIESGOS DE GESTION'!#REF!="Media",' RIESGOS DE GESTION'!#REF!="Mayor"),CONCATENATE("R9C",' RIESGOS DE GESTION'!#REF!),"")</f>
        <v>#REF!</v>
      </c>
      <c r="AE34" s="27" t="e">
        <f>IF(AND(' RIESGOS DE GESTION'!#REF!="Media",' RIESGOS DE GESTION'!#REF!="Mayor"),CONCATENATE("R9C",' RIESGOS DE GESTION'!#REF!),"")</f>
        <v>#REF!</v>
      </c>
      <c r="AF34" s="27" t="e">
        <f>IF(AND(' RIESGOS DE GESTION'!#REF!="Media",' RIESGOS DE GESTION'!#REF!="Mayor"),CONCATENATE("R9C",' RIESGOS DE GESTION'!#REF!),"")</f>
        <v>#REF!</v>
      </c>
      <c r="AG34" s="28" t="e">
        <f>IF(AND(' RIESGOS DE GESTION'!#REF!="Media",' RIESGOS DE GESTION'!#REF!="Mayor"),CONCATENATE("R9C",' RIESGOS DE GESTION'!#REF!),"")</f>
        <v>#REF!</v>
      </c>
      <c r="AH34" s="29" t="e">
        <f>IF(AND(' RIESGOS DE GESTION'!#REF!="Media",' RIESGOS DE GESTION'!#REF!="Catastrófico"),CONCATENATE("R9C",' RIESGOS DE GESTION'!#REF!),"")</f>
        <v>#REF!</v>
      </c>
      <c r="AI34" s="30" t="e">
        <f>IF(AND(' RIESGOS DE GESTION'!#REF!="Media",' RIESGOS DE GESTION'!#REF!="Catastrófico"),CONCATENATE("R9C",' RIESGOS DE GESTION'!#REF!),"")</f>
        <v>#REF!</v>
      </c>
      <c r="AJ34" s="30" t="e">
        <f>IF(AND(' RIESGOS DE GESTION'!#REF!="Media",' RIESGOS DE GESTION'!#REF!="Catastrófico"),CONCATENATE("R9C",' RIESGOS DE GESTION'!#REF!),"")</f>
        <v>#REF!</v>
      </c>
      <c r="AK34" s="30" t="e">
        <f>IF(AND(' RIESGOS DE GESTION'!#REF!="Media",' RIESGOS DE GESTION'!#REF!="Catastrófico"),CONCATENATE("R9C",' RIESGOS DE GESTION'!#REF!),"")</f>
        <v>#REF!</v>
      </c>
      <c r="AL34" s="30" t="e">
        <f>IF(AND(' RIESGOS DE GESTION'!#REF!="Media",' RIESGOS DE GESTION'!#REF!="Catastrófico"),CONCATENATE("R9C",' RIESGOS DE GESTION'!#REF!),"")</f>
        <v>#REF!</v>
      </c>
      <c r="AM34" s="31" t="e">
        <f>IF(AND(' RIESGOS DE GESTION'!#REF!="Media",' RIESGOS DE GESTION'!#REF!="Catastrófico"),CONCATENATE("R9C",' RIESGOS DE GESTION'!#REF!),"")</f>
        <v>#REF!</v>
      </c>
      <c r="AN34" s="57"/>
      <c r="AO34" s="539"/>
      <c r="AP34" s="540"/>
      <c r="AQ34" s="540"/>
      <c r="AR34" s="540"/>
      <c r="AS34" s="540"/>
      <c r="AT34" s="541"/>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row>
    <row r="35" spans="1:80" ht="15.75" customHeight="1" thickBot="1" x14ac:dyDescent="0.3">
      <c r="A35" s="57"/>
      <c r="B35" s="458"/>
      <c r="C35" s="458"/>
      <c r="D35" s="459"/>
      <c r="E35" s="502"/>
      <c r="F35" s="503"/>
      <c r="G35" s="503"/>
      <c r="H35" s="503"/>
      <c r="I35" s="504"/>
      <c r="J35" s="41" t="e">
        <f>IF(AND(' RIESGOS DE GESTION'!#REF!="Media",' RIESGOS DE GESTION'!#REF!="Leve"),CONCATENATE("R10C",' RIESGOS DE GESTION'!#REF!),"")</f>
        <v>#REF!</v>
      </c>
      <c r="K35" s="42" t="e">
        <f>IF(AND(' RIESGOS DE GESTION'!#REF!="Media",' RIESGOS DE GESTION'!#REF!="Leve"),CONCATENATE("R10C",' RIESGOS DE GESTION'!#REF!),"")</f>
        <v>#REF!</v>
      </c>
      <c r="L35" s="42" t="e">
        <f>IF(AND(' RIESGOS DE GESTION'!#REF!="Media",' RIESGOS DE GESTION'!#REF!="Leve"),CONCATENATE("R10C",' RIESGOS DE GESTION'!#REF!),"")</f>
        <v>#REF!</v>
      </c>
      <c r="M35" s="42" t="e">
        <f>IF(AND(' RIESGOS DE GESTION'!#REF!="Media",' RIESGOS DE GESTION'!#REF!="Leve"),CONCATENATE("R10C",' RIESGOS DE GESTION'!#REF!),"")</f>
        <v>#REF!</v>
      </c>
      <c r="N35" s="42" t="e">
        <f>IF(AND(' RIESGOS DE GESTION'!#REF!="Media",' RIESGOS DE GESTION'!#REF!="Leve"),CONCATENATE("R10C",' RIESGOS DE GESTION'!#REF!),"")</f>
        <v>#REF!</v>
      </c>
      <c r="O35" s="43" t="e">
        <f>IF(AND(' RIESGOS DE GESTION'!#REF!="Media",' RIESGOS DE GESTION'!#REF!="Leve"),CONCATENATE("R10C",' RIESGOS DE GESTION'!#REF!),"")</f>
        <v>#REF!</v>
      </c>
      <c r="P35" s="41" t="e">
        <f>IF(AND(' RIESGOS DE GESTION'!#REF!="Media",' RIESGOS DE GESTION'!#REF!="Menor"),CONCATENATE("R10C",' RIESGOS DE GESTION'!#REF!),"")</f>
        <v>#REF!</v>
      </c>
      <c r="Q35" s="42" t="e">
        <f>IF(AND(' RIESGOS DE GESTION'!#REF!="Media",' RIESGOS DE GESTION'!#REF!="Menor"),CONCATENATE("R10C",' RIESGOS DE GESTION'!#REF!),"")</f>
        <v>#REF!</v>
      </c>
      <c r="R35" s="42" t="e">
        <f>IF(AND(' RIESGOS DE GESTION'!#REF!="Media",' RIESGOS DE GESTION'!#REF!="Menor"),CONCATENATE("R10C",' RIESGOS DE GESTION'!#REF!),"")</f>
        <v>#REF!</v>
      </c>
      <c r="S35" s="42" t="e">
        <f>IF(AND(' RIESGOS DE GESTION'!#REF!="Media",' RIESGOS DE GESTION'!#REF!="Menor"),CONCATENATE("R10C",' RIESGOS DE GESTION'!#REF!),"")</f>
        <v>#REF!</v>
      </c>
      <c r="T35" s="42" t="e">
        <f>IF(AND(' RIESGOS DE GESTION'!#REF!="Media",' RIESGOS DE GESTION'!#REF!="Menor"),CONCATENATE("R10C",' RIESGOS DE GESTION'!#REF!),"")</f>
        <v>#REF!</v>
      </c>
      <c r="U35" s="43" t="e">
        <f>IF(AND(' RIESGOS DE GESTION'!#REF!="Media",' RIESGOS DE GESTION'!#REF!="Menor"),CONCATENATE("R10C",' RIESGOS DE GESTION'!#REF!),"")</f>
        <v>#REF!</v>
      </c>
      <c r="V35" s="41" t="e">
        <f>IF(AND(' RIESGOS DE GESTION'!#REF!="Media",' RIESGOS DE GESTION'!#REF!="Moderado"),CONCATENATE("R10C",' RIESGOS DE GESTION'!#REF!),"")</f>
        <v>#REF!</v>
      </c>
      <c r="W35" s="42" t="e">
        <f>IF(AND(' RIESGOS DE GESTION'!#REF!="Media",' RIESGOS DE GESTION'!#REF!="Moderado"),CONCATENATE("R10C",' RIESGOS DE GESTION'!#REF!),"")</f>
        <v>#REF!</v>
      </c>
      <c r="X35" s="42" t="e">
        <f>IF(AND(' RIESGOS DE GESTION'!#REF!="Media",' RIESGOS DE GESTION'!#REF!="Moderado"),CONCATENATE("R10C",' RIESGOS DE GESTION'!#REF!),"")</f>
        <v>#REF!</v>
      </c>
      <c r="Y35" s="42" t="e">
        <f>IF(AND(' RIESGOS DE GESTION'!#REF!="Media",' RIESGOS DE GESTION'!#REF!="Moderado"),CONCATENATE("R10C",' RIESGOS DE GESTION'!#REF!),"")</f>
        <v>#REF!</v>
      </c>
      <c r="Z35" s="42" t="e">
        <f>IF(AND(' RIESGOS DE GESTION'!#REF!="Media",' RIESGOS DE GESTION'!#REF!="Moderado"),CONCATENATE("R10C",' RIESGOS DE GESTION'!#REF!),"")</f>
        <v>#REF!</v>
      </c>
      <c r="AA35" s="43" t="e">
        <f>IF(AND(' RIESGOS DE GESTION'!#REF!="Media",' RIESGOS DE GESTION'!#REF!="Moderado"),CONCATENATE("R10C",' RIESGOS DE GESTION'!#REF!),"")</f>
        <v>#REF!</v>
      </c>
      <c r="AB35" s="32" t="e">
        <f>IF(AND(' RIESGOS DE GESTION'!#REF!="Media",' RIESGOS DE GESTION'!#REF!="Mayor"),CONCATENATE("R10C",' RIESGOS DE GESTION'!#REF!),"")</f>
        <v>#REF!</v>
      </c>
      <c r="AC35" s="33" t="e">
        <f>IF(AND(' RIESGOS DE GESTION'!#REF!="Media",' RIESGOS DE GESTION'!#REF!="Mayor"),CONCATENATE("R10C",' RIESGOS DE GESTION'!#REF!),"")</f>
        <v>#REF!</v>
      </c>
      <c r="AD35" s="33" t="e">
        <f>IF(AND(' RIESGOS DE GESTION'!#REF!="Media",' RIESGOS DE GESTION'!#REF!="Mayor"),CONCATENATE("R10C",' RIESGOS DE GESTION'!#REF!),"")</f>
        <v>#REF!</v>
      </c>
      <c r="AE35" s="33" t="e">
        <f>IF(AND(' RIESGOS DE GESTION'!#REF!="Media",' RIESGOS DE GESTION'!#REF!="Mayor"),CONCATENATE("R10C",' RIESGOS DE GESTION'!#REF!),"")</f>
        <v>#REF!</v>
      </c>
      <c r="AF35" s="33" t="e">
        <f>IF(AND(' RIESGOS DE GESTION'!#REF!="Media",' RIESGOS DE GESTION'!#REF!="Mayor"),CONCATENATE("R10C",' RIESGOS DE GESTION'!#REF!),"")</f>
        <v>#REF!</v>
      </c>
      <c r="AG35" s="34" t="e">
        <f>IF(AND(' RIESGOS DE GESTION'!#REF!="Media",' RIESGOS DE GESTION'!#REF!="Mayor"),CONCATENATE("R10C",' RIESGOS DE GESTION'!#REF!),"")</f>
        <v>#REF!</v>
      </c>
      <c r="AH35" s="35" t="e">
        <f>IF(AND(' RIESGOS DE GESTION'!#REF!="Media",' RIESGOS DE GESTION'!#REF!="Catastrófico"),CONCATENATE("R10C",' RIESGOS DE GESTION'!#REF!),"")</f>
        <v>#REF!</v>
      </c>
      <c r="AI35" s="36" t="e">
        <f>IF(AND(' RIESGOS DE GESTION'!#REF!="Media",' RIESGOS DE GESTION'!#REF!="Catastrófico"),CONCATENATE("R10C",' RIESGOS DE GESTION'!#REF!),"")</f>
        <v>#REF!</v>
      </c>
      <c r="AJ35" s="36" t="e">
        <f>IF(AND(' RIESGOS DE GESTION'!#REF!="Media",' RIESGOS DE GESTION'!#REF!="Catastrófico"),CONCATENATE("R10C",' RIESGOS DE GESTION'!#REF!),"")</f>
        <v>#REF!</v>
      </c>
      <c r="AK35" s="36" t="e">
        <f>IF(AND(' RIESGOS DE GESTION'!#REF!="Media",' RIESGOS DE GESTION'!#REF!="Catastrófico"),CONCATENATE("R10C",' RIESGOS DE GESTION'!#REF!),"")</f>
        <v>#REF!</v>
      </c>
      <c r="AL35" s="36" t="e">
        <f>IF(AND(' RIESGOS DE GESTION'!#REF!="Media",' RIESGOS DE GESTION'!#REF!="Catastrófico"),CONCATENATE("R10C",' RIESGOS DE GESTION'!#REF!),"")</f>
        <v>#REF!</v>
      </c>
      <c r="AM35" s="37" t="e">
        <f>IF(AND(' RIESGOS DE GESTION'!#REF!="Media",' RIESGOS DE GESTION'!#REF!="Catastrófico"),CONCATENATE("R10C",' RIESGOS DE GESTION'!#REF!),"")</f>
        <v>#REF!</v>
      </c>
      <c r="AN35" s="57"/>
      <c r="AO35" s="542"/>
      <c r="AP35" s="543"/>
      <c r="AQ35" s="543"/>
      <c r="AR35" s="543"/>
      <c r="AS35" s="543"/>
      <c r="AT35" s="544"/>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row>
    <row r="36" spans="1:80" ht="15" customHeight="1" x14ac:dyDescent="0.25">
      <c r="A36" s="57"/>
      <c r="B36" s="458"/>
      <c r="C36" s="458"/>
      <c r="D36" s="459"/>
      <c r="E36" s="496" t="s">
        <v>193</v>
      </c>
      <c r="F36" s="497"/>
      <c r="G36" s="497"/>
      <c r="H36" s="497"/>
      <c r="I36" s="497"/>
      <c r="J36" s="47" t="e">
        <f>IF(AND(' RIESGOS DE GESTION'!#REF!="Baja",' RIESGOS DE GESTION'!#REF!="Leve"),CONCATENATE("R1C",' RIESGOS DE GESTION'!#REF!),"")</f>
        <v>#REF!</v>
      </c>
      <c r="K36" s="48" t="e">
        <f>IF(AND(' RIESGOS DE GESTION'!#REF!="Baja",' RIESGOS DE GESTION'!#REF!="Leve"),CONCATENATE("R1C",' RIESGOS DE GESTION'!#REF!),"")</f>
        <v>#REF!</v>
      </c>
      <c r="L36" s="48" t="e">
        <f>IF(AND(' RIESGOS DE GESTION'!#REF!="Baja",' RIESGOS DE GESTION'!#REF!="Leve"),CONCATENATE("R1C",' RIESGOS DE GESTION'!#REF!),"")</f>
        <v>#REF!</v>
      </c>
      <c r="M36" s="48" t="e">
        <f>IF(AND(' RIESGOS DE GESTION'!#REF!="Baja",' RIESGOS DE GESTION'!#REF!="Leve"),CONCATENATE("R1C",' RIESGOS DE GESTION'!#REF!),"")</f>
        <v>#REF!</v>
      </c>
      <c r="N36" s="48" t="e">
        <f>IF(AND(' RIESGOS DE GESTION'!#REF!="Baja",' RIESGOS DE GESTION'!#REF!="Leve"),CONCATENATE("R1C",' RIESGOS DE GESTION'!#REF!),"")</f>
        <v>#REF!</v>
      </c>
      <c r="O36" s="49" t="e">
        <f>IF(AND(' RIESGOS DE GESTION'!#REF!="Baja",' RIESGOS DE GESTION'!#REF!="Leve"),CONCATENATE("R1C",' RIESGOS DE GESTION'!#REF!),"")</f>
        <v>#REF!</v>
      </c>
      <c r="P36" s="38" t="e">
        <f>IF(AND(' RIESGOS DE GESTION'!#REF!="Baja",' RIESGOS DE GESTION'!#REF!="Menor"),CONCATENATE("R1C",' RIESGOS DE GESTION'!#REF!),"")</f>
        <v>#REF!</v>
      </c>
      <c r="Q36" s="39" t="e">
        <f>IF(AND(' RIESGOS DE GESTION'!#REF!="Baja",' RIESGOS DE GESTION'!#REF!="Menor"),CONCATENATE("R1C",' RIESGOS DE GESTION'!#REF!),"")</f>
        <v>#REF!</v>
      </c>
      <c r="R36" s="39" t="e">
        <f>IF(AND(' RIESGOS DE GESTION'!#REF!="Baja",' RIESGOS DE GESTION'!#REF!="Menor"),CONCATENATE("R1C",' RIESGOS DE GESTION'!#REF!),"")</f>
        <v>#REF!</v>
      </c>
      <c r="S36" s="39" t="e">
        <f>IF(AND(' RIESGOS DE GESTION'!#REF!="Baja",' RIESGOS DE GESTION'!#REF!="Menor"),CONCATENATE("R1C",' RIESGOS DE GESTION'!#REF!),"")</f>
        <v>#REF!</v>
      </c>
      <c r="T36" s="39" t="e">
        <f>IF(AND(' RIESGOS DE GESTION'!#REF!="Baja",' RIESGOS DE GESTION'!#REF!="Menor"),CONCATENATE("R1C",' RIESGOS DE GESTION'!#REF!),"")</f>
        <v>#REF!</v>
      </c>
      <c r="U36" s="40" t="e">
        <f>IF(AND(' RIESGOS DE GESTION'!#REF!="Baja",' RIESGOS DE GESTION'!#REF!="Menor"),CONCATENATE("R1C",' RIESGOS DE GESTION'!#REF!),"")</f>
        <v>#REF!</v>
      </c>
      <c r="V36" s="38" t="e">
        <f>IF(AND(' RIESGOS DE GESTION'!#REF!="Baja",' RIESGOS DE GESTION'!#REF!="Moderado"),CONCATENATE("R1C",' RIESGOS DE GESTION'!#REF!),"")</f>
        <v>#REF!</v>
      </c>
      <c r="W36" s="39" t="e">
        <f>IF(AND(' RIESGOS DE GESTION'!#REF!="Baja",' RIESGOS DE GESTION'!#REF!="Moderado"),CONCATENATE("R1C",' RIESGOS DE GESTION'!#REF!),"")</f>
        <v>#REF!</v>
      </c>
      <c r="X36" s="39" t="e">
        <f>IF(AND(' RIESGOS DE GESTION'!#REF!="Baja",' RIESGOS DE GESTION'!#REF!="Moderado"),CONCATENATE("R1C",' RIESGOS DE GESTION'!#REF!),"")</f>
        <v>#REF!</v>
      </c>
      <c r="Y36" s="39" t="e">
        <f>IF(AND(' RIESGOS DE GESTION'!#REF!="Baja",' RIESGOS DE GESTION'!#REF!="Moderado"),CONCATENATE("R1C",' RIESGOS DE GESTION'!#REF!),"")</f>
        <v>#REF!</v>
      </c>
      <c r="Z36" s="39" t="e">
        <f>IF(AND(' RIESGOS DE GESTION'!#REF!="Baja",' RIESGOS DE GESTION'!#REF!="Moderado"),CONCATENATE("R1C",' RIESGOS DE GESTION'!#REF!),"")</f>
        <v>#REF!</v>
      </c>
      <c r="AA36" s="40" t="e">
        <f>IF(AND(' RIESGOS DE GESTION'!#REF!="Baja",' RIESGOS DE GESTION'!#REF!="Moderado"),CONCATENATE("R1C",' RIESGOS DE GESTION'!#REF!),"")</f>
        <v>#REF!</v>
      </c>
      <c r="AB36" s="20" t="e">
        <f>IF(AND(' RIESGOS DE GESTION'!#REF!="Baja",' RIESGOS DE GESTION'!#REF!="Mayor"),CONCATENATE("R1C",' RIESGOS DE GESTION'!#REF!),"")</f>
        <v>#REF!</v>
      </c>
      <c r="AC36" s="21" t="e">
        <f>IF(AND(' RIESGOS DE GESTION'!#REF!="Baja",' RIESGOS DE GESTION'!#REF!="Mayor"),CONCATENATE("R1C",' RIESGOS DE GESTION'!#REF!),"")</f>
        <v>#REF!</v>
      </c>
      <c r="AD36" s="21" t="e">
        <f>IF(AND(' RIESGOS DE GESTION'!#REF!="Baja",' RIESGOS DE GESTION'!#REF!="Mayor"),CONCATENATE("R1C",' RIESGOS DE GESTION'!#REF!),"")</f>
        <v>#REF!</v>
      </c>
      <c r="AE36" s="21" t="e">
        <f>IF(AND(' RIESGOS DE GESTION'!#REF!="Baja",' RIESGOS DE GESTION'!#REF!="Mayor"),CONCATENATE("R1C",' RIESGOS DE GESTION'!#REF!),"")</f>
        <v>#REF!</v>
      </c>
      <c r="AF36" s="21" t="e">
        <f>IF(AND(' RIESGOS DE GESTION'!#REF!="Baja",' RIESGOS DE GESTION'!#REF!="Mayor"),CONCATENATE("R1C",' RIESGOS DE GESTION'!#REF!),"")</f>
        <v>#REF!</v>
      </c>
      <c r="AG36" s="22" t="e">
        <f>IF(AND(' RIESGOS DE GESTION'!#REF!="Baja",' RIESGOS DE GESTION'!#REF!="Mayor"),CONCATENATE("R1C",' RIESGOS DE GESTION'!#REF!),"")</f>
        <v>#REF!</v>
      </c>
      <c r="AH36" s="23" t="e">
        <f>IF(AND(' RIESGOS DE GESTION'!#REF!="Baja",' RIESGOS DE GESTION'!#REF!="Catastrófico"),CONCATENATE("R1C",' RIESGOS DE GESTION'!#REF!),"")</f>
        <v>#REF!</v>
      </c>
      <c r="AI36" s="24" t="e">
        <f>IF(AND(' RIESGOS DE GESTION'!#REF!="Baja",' RIESGOS DE GESTION'!#REF!="Catastrófico"),CONCATENATE("R1C",' RIESGOS DE GESTION'!#REF!),"")</f>
        <v>#REF!</v>
      </c>
      <c r="AJ36" s="24" t="e">
        <f>IF(AND(' RIESGOS DE GESTION'!#REF!="Baja",' RIESGOS DE GESTION'!#REF!="Catastrófico"),CONCATENATE("R1C",' RIESGOS DE GESTION'!#REF!),"")</f>
        <v>#REF!</v>
      </c>
      <c r="AK36" s="24" t="e">
        <f>IF(AND(' RIESGOS DE GESTION'!#REF!="Baja",' RIESGOS DE GESTION'!#REF!="Catastrófico"),CONCATENATE("R1C",' RIESGOS DE GESTION'!#REF!),"")</f>
        <v>#REF!</v>
      </c>
      <c r="AL36" s="24" t="e">
        <f>IF(AND(' RIESGOS DE GESTION'!#REF!="Baja",' RIESGOS DE GESTION'!#REF!="Catastrófico"),CONCATENATE("R1C",' RIESGOS DE GESTION'!#REF!),"")</f>
        <v>#REF!</v>
      </c>
      <c r="AM36" s="25" t="e">
        <f>IF(AND(' RIESGOS DE GESTION'!#REF!="Baja",' RIESGOS DE GESTION'!#REF!="Catastrófico"),CONCATENATE("R1C",' RIESGOS DE GESTION'!#REF!),"")</f>
        <v>#REF!</v>
      </c>
      <c r="AN36" s="57"/>
      <c r="AO36" s="527" t="s">
        <v>194</v>
      </c>
      <c r="AP36" s="528"/>
      <c r="AQ36" s="528"/>
      <c r="AR36" s="528"/>
      <c r="AS36" s="528"/>
      <c r="AT36" s="529"/>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row>
    <row r="37" spans="1:80" ht="15" customHeight="1" x14ac:dyDescent="0.25">
      <c r="A37" s="57"/>
      <c r="B37" s="458"/>
      <c r="C37" s="458"/>
      <c r="D37" s="459"/>
      <c r="E37" s="515"/>
      <c r="F37" s="500"/>
      <c r="G37" s="500"/>
      <c r="H37" s="500"/>
      <c r="I37" s="500"/>
      <c r="J37" s="50" t="e">
        <f>IF(AND(' RIESGOS DE GESTION'!#REF!="Baja",' RIESGOS DE GESTION'!#REF!="Leve"),CONCATENATE("R2C",' RIESGOS DE GESTION'!#REF!),"")</f>
        <v>#REF!</v>
      </c>
      <c r="K37" s="51" t="e">
        <f>IF(AND(' RIESGOS DE GESTION'!#REF!="Baja",' RIESGOS DE GESTION'!#REF!="Leve"),CONCATENATE("R2C",' RIESGOS DE GESTION'!#REF!),"")</f>
        <v>#REF!</v>
      </c>
      <c r="L37" s="51" t="e">
        <f>IF(AND(' RIESGOS DE GESTION'!#REF!="Baja",' RIESGOS DE GESTION'!#REF!="Leve"),CONCATENATE("R2C",' RIESGOS DE GESTION'!#REF!),"")</f>
        <v>#REF!</v>
      </c>
      <c r="M37" s="51" t="e">
        <f>IF(AND(' RIESGOS DE GESTION'!#REF!="Baja",' RIESGOS DE GESTION'!#REF!="Leve"),CONCATENATE("R2C",' RIESGOS DE GESTION'!#REF!),"")</f>
        <v>#REF!</v>
      </c>
      <c r="N37" s="51" t="e">
        <f>IF(AND(' RIESGOS DE GESTION'!#REF!="Baja",' RIESGOS DE GESTION'!#REF!="Leve"),CONCATENATE("R2C",' RIESGOS DE GESTION'!#REF!),"")</f>
        <v>#REF!</v>
      </c>
      <c r="O37" s="52" t="e">
        <f>IF(AND(' RIESGOS DE GESTION'!#REF!="Baja",' RIESGOS DE GESTION'!#REF!="Leve"),CONCATENATE("R2C",' RIESGOS DE GESTION'!#REF!),"")</f>
        <v>#REF!</v>
      </c>
      <c r="P37" s="41" t="e">
        <f>IF(AND(' RIESGOS DE GESTION'!#REF!="Baja",' RIESGOS DE GESTION'!#REF!="Menor"),CONCATENATE("R2C",' RIESGOS DE GESTION'!#REF!),"")</f>
        <v>#REF!</v>
      </c>
      <c r="Q37" s="42" t="e">
        <f>IF(AND(' RIESGOS DE GESTION'!#REF!="Baja",' RIESGOS DE GESTION'!#REF!="Menor"),CONCATENATE("R2C",' RIESGOS DE GESTION'!#REF!),"")</f>
        <v>#REF!</v>
      </c>
      <c r="R37" s="42" t="e">
        <f>IF(AND(' RIESGOS DE GESTION'!#REF!="Baja",' RIESGOS DE GESTION'!#REF!="Menor"),CONCATENATE("R2C",' RIESGOS DE GESTION'!#REF!),"")</f>
        <v>#REF!</v>
      </c>
      <c r="S37" s="42" t="e">
        <f>IF(AND(' RIESGOS DE GESTION'!#REF!="Baja",' RIESGOS DE GESTION'!#REF!="Menor"),CONCATENATE("R2C",' RIESGOS DE GESTION'!#REF!),"")</f>
        <v>#REF!</v>
      </c>
      <c r="T37" s="42" t="e">
        <f>IF(AND(' RIESGOS DE GESTION'!#REF!="Baja",' RIESGOS DE GESTION'!#REF!="Menor"),CONCATENATE("R2C",' RIESGOS DE GESTION'!#REF!),"")</f>
        <v>#REF!</v>
      </c>
      <c r="U37" s="43" t="e">
        <f>IF(AND(' RIESGOS DE GESTION'!#REF!="Baja",' RIESGOS DE GESTION'!#REF!="Menor"),CONCATENATE("R2C",' RIESGOS DE GESTION'!#REF!),"")</f>
        <v>#REF!</v>
      </c>
      <c r="V37" s="41" t="e">
        <f>IF(AND(' RIESGOS DE GESTION'!#REF!="Baja",' RIESGOS DE GESTION'!#REF!="Moderado"),CONCATENATE("R2C",' RIESGOS DE GESTION'!#REF!),"")</f>
        <v>#REF!</v>
      </c>
      <c r="W37" s="42" t="e">
        <f>IF(AND(' RIESGOS DE GESTION'!#REF!="Baja",' RIESGOS DE GESTION'!#REF!="Moderado"),CONCATENATE("R2C",' RIESGOS DE GESTION'!#REF!),"")</f>
        <v>#REF!</v>
      </c>
      <c r="X37" s="42" t="e">
        <f>IF(AND(' RIESGOS DE GESTION'!#REF!="Baja",' RIESGOS DE GESTION'!#REF!="Moderado"),CONCATENATE("R2C",' RIESGOS DE GESTION'!#REF!),"")</f>
        <v>#REF!</v>
      </c>
      <c r="Y37" s="42" t="e">
        <f>IF(AND(' RIESGOS DE GESTION'!#REF!="Baja",' RIESGOS DE GESTION'!#REF!="Moderado"),CONCATENATE("R2C",' RIESGOS DE GESTION'!#REF!),"")</f>
        <v>#REF!</v>
      </c>
      <c r="Z37" s="42" t="e">
        <f>IF(AND(' RIESGOS DE GESTION'!#REF!="Baja",' RIESGOS DE GESTION'!#REF!="Moderado"),CONCATENATE("R2C",' RIESGOS DE GESTION'!#REF!),"")</f>
        <v>#REF!</v>
      </c>
      <c r="AA37" s="43" t="e">
        <f>IF(AND(' RIESGOS DE GESTION'!#REF!="Baja",' RIESGOS DE GESTION'!#REF!="Moderado"),CONCATENATE("R2C",' RIESGOS DE GESTION'!#REF!),"")</f>
        <v>#REF!</v>
      </c>
      <c r="AB37" s="26" t="e">
        <f>IF(AND(' RIESGOS DE GESTION'!#REF!="Baja",' RIESGOS DE GESTION'!#REF!="Mayor"),CONCATENATE("R2C",' RIESGOS DE GESTION'!#REF!),"")</f>
        <v>#REF!</v>
      </c>
      <c r="AC37" s="27" t="e">
        <f>IF(AND(' RIESGOS DE GESTION'!#REF!="Baja",' RIESGOS DE GESTION'!#REF!="Mayor"),CONCATENATE("R2C",' RIESGOS DE GESTION'!#REF!),"")</f>
        <v>#REF!</v>
      </c>
      <c r="AD37" s="27" t="e">
        <f>IF(AND(' RIESGOS DE GESTION'!#REF!="Baja",' RIESGOS DE GESTION'!#REF!="Mayor"),CONCATENATE("R2C",' RIESGOS DE GESTION'!#REF!),"")</f>
        <v>#REF!</v>
      </c>
      <c r="AE37" s="27" t="e">
        <f>IF(AND(' RIESGOS DE GESTION'!#REF!="Baja",' RIESGOS DE GESTION'!#REF!="Mayor"),CONCATENATE("R2C",' RIESGOS DE GESTION'!#REF!),"")</f>
        <v>#REF!</v>
      </c>
      <c r="AF37" s="27" t="e">
        <f>IF(AND(' RIESGOS DE GESTION'!#REF!="Baja",' RIESGOS DE GESTION'!#REF!="Mayor"),CONCATENATE("R2C",' RIESGOS DE GESTION'!#REF!),"")</f>
        <v>#REF!</v>
      </c>
      <c r="AG37" s="28" t="e">
        <f>IF(AND(' RIESGOS DE GESTION'!#REF!="Baja",' RIESGOS DE GESTION'!#REF!="Mayor"),CONCATENATE("R2C",' RIESGOS DE GESTION'!#REF!),"")</f>
        <v>#REF!</v>
      </c>
      <c r="AH37" s="29" t="e">
        <f>IF(AND(' RIESGOS DE GESTION'!#REF!="Baja",' RIESGOS DE GESTION'!#REF!="Catastrófico"),CONCATENATE("R2C",' RIESGOS DE GESTION'!#REF!),"")</f>
        <v>#REF!</v>
      </c>
      <c r="AI37" s="30" t="e">
        <f>IF(AND(' RIESGOS DE GESTION'!#REF!="Baja",' RIESGOS DE GESTION'!#REF!="Catastrófico"),CONCATENATE("R2C",' RIESGOS DE GESTION'!#REF!),"")</f>
        <v>#REF!</v>
      </c>
      <c r="AJ37" s="30" t="e">
        <f>IF(AND(' RIESGOS DE GESTION'!#REF!="Baja",' RIESGOS DE GESTION'!#REF!="Catastrófico"),CONCATENATE("R2C",' RIESGOS DE GESTION'!#REF!),"")</f>
        <v>#REF!</v>
      </c>
      <c r="AK37" s="30" t="e">
        <f>IF(AND(' RIESGOS DE GESTION'!#REF!="Baja",' RIESGOS DE GESTION'!#REF!="Catastrófico"),CONCATENATE("R2C",' RIESGOS DE GESTION'!#REF!),"")</f>
        <v>#REF!</v>
      </c>
      <c r="AL37" s="30" t="e">
        <f>IF(AND(' RIESGOS DE GESTION'!#REF!="Baja",' RIESGOS DE GESTION'!#REF!="Catastrófico"),CONCATENATE("R2C",' RIESGOS DE GESTION'!#REF!),"")</f>
        <v>#REF!</v>
      </c>
      <c r="AM37" s="31" t="e">
        <f>IF(AND(' RIESGOS DE GESTION'!#REF!="Baja",' RIESGOS DE GESTION'!#REF!="Catastrófico"),CONCATENATE("R2C",' RIESGOS DE GESTION'!#REF!),"")</f>
        <v>#REF!</v>
      </c>
      <c r="AN37" s="57"/>
      <c r="AO37" s="530"/>
      <c r="AP37" s="531"/>
      <c r="AQ37" s="531"/>
      <c r="AR37" s="531"/>
      <c r="AS37" s="531"/>
      <c r="AT37" s="532"/>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row>
    <row r="38" spans="1:80" ht="15" customHeight="1" x14ac:dyDescent="0.25">
      <c r="A38" s="57"/>
      <c r="B38" s="458"/>
      <c r="C38" s="458"/>
      <c r="D38" s="459"/>
      <c r="E38" s="499"/>
      <c r="F38" s="500"/>
      <c r="G38" s="500"/>
      <c r="H38" s="500"/>
      <c r="I38" s="500"/>
      <c r="J38" s="50" t="e">
        <f>IF(AND(' RIESGOS DE GESTION'!#REF!="Baja",' RIESGOS DE GESTION'!#REF!="Leve"),CONCATENATE("R3C",' RIESGOS DE GESTION'!#REF!),"")</f>
        <v>#REF!</v>
      </c>
      <c r="K38" s="51" t="e">
        <f>IF(AND(' RIESGOS DE GESTION'!#REF!="Baja",' RIESGOS DE GESTION'!#REF!="Leve"),CONCATENATE("R3C",' RIESGOS DE GESTION'!#REF!),"")</f>
        <v>#REF!</v>
      </c>
      <c r="L38" s="51" t="e">
        <f>IF(AND(' RIESGOS DE GESTION'!#REF!="Baja",' RIESGOS DE GESTION'!#REF!="Leve"),CONCATENATE("R3C",' RIESGOS DE GESTION'!#REF!),"")</f>
        <v>#REF!</v>
      </c>
      <c r="M38" s="51" t="e">
        <f>IF(AND(' RIESGOS DE GESTION'!#REF!="Baja",' RIESGOS DE GESTION'!#REF!="Leve"),CONCATENATE("R3C",' RIESGOS DE GESTION'!#REF!),"")</f>
        <v>#REF!</v>
      </c>
      <c r="N38" s="51" t="e">
        <f>IF(AND(' RIESGOS DE GESTION'!#REF!="Baja",' RIESGOS DE GESTION'!#REF!="Leve"),CONCATENATE("R3C",' RIESGOS DE GESTION'!#REF!),"")</f>
        <v>#REF!</v>
      </c>
      <c r="O38" s="52" t="e">
        <f>IF(AND(' RIESGOS DE GESTION'!#REF!="Baja",' RIESGOS DE GESTION'!#REF!="Leve"),CONCATENATE("R3C",' RIESGOS DE GESTION'!#REF!),"")</f>
        <v>#REF!</v>
      </c>
      <c r="P38" s="41" t="e">
        <f>IF(AND(' RIESGOS DE GESTION'!#REF!="Baja",' RIESGOS DE GESTION'!#REF!="Menor"),CONCATENATE("R3C",' RIESGOS DE GESTION'!#REF!),"")</f>
        <v>#REF!</v>
      </c>
      <c r="Q38" s="42" t="e">
        <f>IF(AND(' RIESGOS DE GESTION'!#REF!="Baja",' RIESGOS DE GESTION'!#REF!="Menor"),CONCATENATE("R3C",' RIESGOS DE GESTION'!#REF!),"")</f>
        <v>#REF!</v>
      </c>
      <c r="R38" s="42" t="e">
        <f>IF(AND(' RIESGOS DE GESTION'!#REF!="Baja",' RIESGOS DE GESTION'!#REF!="Menor"),CONCATENATE("R3C",' RIESGOS DE GESTION'!#REF!),"")</f>
        <v>#REF!</v>
      </c>
      <c r="S38" s="42" t="e">
        <f>IF(AND(' RIESGOS DE GESTION'!#REF!="Baja",' RIESGOS DE GESTION'!#REF!="Menor"),CONCATENATE("R3C",' RIESGOS DE GESTION'!#REF!),"")</f>
        <v>#REF!</v>
      </c>
      <c r="T38" s="42" t="e">
        <f>IF(AND(' RIESGOS DE GESTION'!#REF!="Baja",' RIESGOS DE GESTION'!#REF!="Menor"),CONCATENATE("R3C",' RIESGOS DE GESTION'!#REF!),"")</f>
        <v>#REF!</v>
      </c>
      <c r="U38" s="43" t="e">
        <f>IF(AND(' RIESGOS DE GESTION'!#REF!="Baja",' RIESGOS DE GESTION'!#REF!="Menor"),CONCATENATE("R3C",' RIESGOS DE GESTION'!#REF!),"")</f>
        <v>#REF!</v>
      </c>
      <c r="V38" s="41" t="e">
        <f>IF(AND(' RIESGOS DE GESTION'!#REF!="Baja",' RIESGOS DE GESTION'!#REF!="Moderado"),CONCATENATE("R3C",' RIESGOS DE GESTION'!#REF!),"")</f>
        <v>#REF!</v>
      </c>
      <c r="W38" s="42" t="e">
        <f>IF(AND(' RIESGOS DE GESTION'!#REF!="Baja",' RIESGOS DE GESTION'!#REF!="Moderado"),CONCATENATE("R3C",' RIESGOS DE GESTION'!#REF!),"")</f>
        <v>#REF!</v>
      </c>
      <c r="X38" s="42" t="e">
        <f>IF(AND(' RIESGOS DE GESTION'!#REF!="Baja",' RIESGOS DE GESTION'!#REF!="Moderado"),CONCATENATE("R3C",' RIESGOS DE GESTION'!#REF!),"")</f>
        <v>#REF!</v>
      </c>
      <c r="Y38" s="42" t="e">
        <f>IF(AND(' RIESGOS DE GESTION'!#REF!="Baja",' RIESGOS DE GESTION'!#REF!="Moderado"),CONCATENATE("R3C",' RIESGOS DE GESTION'!#REF!),"")</f>
        <v>#REF!</v>
      </c>
      <c r="Z38" s="42" t="e">
        <f>IF(AND(' RIESGOS DE GESTION'!#REF!="Baja",' RIESGOS DE GESTION'!#REF!="Moderado"),CONCATENATE("R3C",' RIESGOS DE GESTION'!#REF!),"")</f>
        <v>#REF!</v>
      </c>
      <c r="AA38" s="43" t="e">
        <f>IF(AND(' RIESGOS DE GESTION'!#REF!="Baja",' RIESGOS DE GESTION'!#REF!="Moderado"),CONCATENATE("R3C",' RIESGOS DE GESTION'!#REF!),"")</f>
        <v>#REF!</v>
      </c>
      <c r="AB38" s="26" t="e">
        <f>IF(AND(' RIESGOS DE GESTION'!#REF!="Baja",' RIESGOS DE GESTION'!#REF!="Mayor"),CONCATENATE("R3C",' RIESGOS DE GESTION'!#REF!),"")</f>
        <v>#REF!</v>
      </c>
      <c r="AC38" s="27" t="e">
        <f>IF(AND(' RIESGOS DE GESTION'!#REF!="Baja",' RIESGOS DE GESTION'!#REF!="Mayor"),CONCATENATE("R3C",' RIESGOS DE GESTION'!#REF!),"")</f>
        <v>#REF!</v>
      </c>
      <c r="AD38" s="27" t="e">
        <f>IF(AND(' RIESGOS DE GESTION'!#REF!="Baja",' RIESGOS DE GESTION'!#REF!="Mayor"),CONCATENATE("R3C",' RIESGOS DE GESTION'!#REF!),"")</f>
        <v>#REF!</v>
      </c>
      <c r="AE38" s="27" t="e">
        <f>IF(AND(' RIESGOS DE GESTION'!#REF!="Baja",' RIESGOS DE GESTION'!#REF!="Mayor"),CONCATENATE("R3C",' RIESGOS DE GESTION'!#REF!),"")</f>
        <v>#REF!</v>
      </c>
      <c r="AF38" s="27" t="e">
        <f>IF(AND(' RIESGOS DE GESTION'!#REF!="Baja",' RIESGOS DE GESTION'!#REF!="Mayor"),CONCATENATE("R3C",' RIESGOS DE GESTION'!#REF!),"")</f>
        <v>#REF!</v>
      </c>
      <c r="AG38" s="28" t="e">
        <f>IF(AND(' RIESGOS DE GESTION'!#REF!="Baja",' RIESGOS DE GESTION'!#REF!="Mayor"),CONCATENATE("R3C",' RIESGOS DE GESTION'!#REF!),"")</f>
        <v>#REF!</v>
      </c>
      <c r="AH38" s="29" t="e">
        <f>IF(AND(' RIESGOS DE GESTION'!#REF!="Baja",' RIESGOS DE GESTION'!#REF!="Catastrófico"),CONCATENATE("R3C",' RIESGOS DE GESTION'!#REF!),"")</f>
        <v>#REF!</v>
      </c>
      <c r="AI38" s="30" t="e">
        <f>IF(AND(' RIESGOS DE GESTION'!#REF!="Baja",' RIESGOS DE GESTION'!#REF!="Catastrófico"),CONCATENATE("R3C",' RIESGOS DE GESTION'!#REF!),"")</f>
        <v>#REF!</v>
      </c>
      <c r="AJ38" s="30" t="e">
        <f>IF(AND(' RIESGOS DE GESTION'!#REF!="Baja",' RIESGOS DE GESTION'!#REF!="Catastrófico"),CONCATENATE("R3C",' RIESGOS DE GESTION'!#REF!),"")</f>
        <v>#REF!</v>
      </c>
      <c r="AK38" s="30" t="e">
        <f>IF(AND(' RIESGOS DE GESTION'!#REF!="Baja",' RIESGOS DE GESTION'!#REF!="Catastrófico"),CONCATENATE("R3C",' RIESGOS DE GESTION'!#REF!),"")</f>
        <v>#REF!</v>
      </c>
      <c r="AL38" s="30" t="e">
        <f>IF(AND(' RIESGOS DE GESTION'!#REF!="Baja",' RIESGOS DE GESTION'!#REF!="Catastrófico"),CONCATENATE("R3C",' RIESGOS DE GESTION'!#REF!),"")</f>
        <v>#REF!</v>
      </c>
      <c r="AM38" s="31" t="e">
        <f>IF(AND(' RIESGOS DE GESTION'!#REF!="Baja",' RIESGOS DE GESTION'!#REF!="Catastrófico"),CONCATENATE("R3C",' RIESGOS DE GESTION'!#REF!),"")</f>
        <v>#REF!</v>
      </c>
      <c r="AN38" s="57"/>
      <c r="AO38" s="530"/>
      <c r="AP38" s="531"/>
      <c r="AQ38" s="531"/>
      <c r="AR38" s="531"/>
      <c r="AS38" s="531"/>
      <c r="AT38" s="532"/>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row>
    <row r="39" spans="1:80" ht="15" customHeight="1" x14ac:dyDescent="0.25">
      <c r="A39" s="57"/>
      <c r="B39" s="458"/>
      <c r="C39" s="458"/>
      <c r="D39" s="459"/>
      <c r="E39" s="499"/>
      <c r="F39" s="500"/>
      <c r="G39" s="500"/>
      <c r="H39" s="500"/>
      <c r="I39" s="500"/>
      <c r="J39" s="50" t="e">
        <f>IF(AND(' RIESGOS DE GESTION'!#REF!="Baja",' RIESGOS DE GESTION'!#REF!="Leve"),CONCATENATE("R4C",' RIESGOS DE GESTION'!#REF!),"")</f>
        <v>#REF!</v>
      </c>
      <c r="K39" s="51" t="e">
        <f>IF(AND(' RIESGOS DE GESTION'!#REF!="Baja",' RIESGOS DE GESTION'!#REF!="Leve"),CONCATENATE("R4C",' RIESGOS DE GESTION'!#REF!),"")</f>
        <v>#REF!</v>
      </c>
      <c r="L39" s="51" t="e">
        <f>IF(AND(' RIESGOS DE GESTION'!#REF!="Baja",' RIESGOS DE GESTION'!#REF!="Leve"),CONCATENATE("R4C",' RIESGOS DE GESTION'!#REF!),"")</f>
        <v>#REF!</v>
      </c>
      <c r="M39" s="51" t="e">
        <f>IF(AND(' RIESGOS DE GESTION'!#REF!="Baja",' RIESGOS DE GESTION'!#REF!="Leve"),CONCATENATE("R4C",' RIESGOS DE GESTION'!#REF!),"")</f>
        <v>#REF!</v>
      </c>
      <c r="N39" s="51" t="e">
        <f>IF(AND(' RIESGOS DE GESTION'!#REF!="Baja",' RIESGOS DE GESTION'!#REF!="Leve"),CONCATENATE("R4C",' RIESGOS DE GESTION'!#REF!),"")</f>
        <v>#REF!</v>
      </c>
      <c r="O39" s="52" t="e">
        <f>IF(AND(' RIESGOS DE GESTION'!#REF!="Baja",' RIESGOS DE GESTION'!#REF!="Leve"),CONCATENATE("R4C",' RIESGOS DE GESTION'!#REF!),"")</f>
        <v>#REF!</v>
      </c>
      <c r="P39" s="41" t="e">
        <f>IF(AND(' RIESGOS DE GESTION'!#REF!="Baja",' RIESGOS DE GESTION'!#REF!="Menor"),CONCATENATE("R4C",' RIESGOS DE GESTION'!#REF!),"")</f>
        <v>#REF!</v>
      </c>
      <c r="Q39" s="42" t="e">
        <f>IF(AND(' RIESGOS DE GESTION'!#REF!="Baja",' RIESGOS DE GESTION'!#REF!="Menor"),CONCATENATE("R4C",' RIESGOS DE GESTION'!#REF!),"")</f>
        <v>#REF!</v>
      </c>
      <c r="R39" s="42" t="e">
        <f>IF(AND(' RIESGOS DE GESTION'!#REF!="Baja",' RIESGOS DE GESTION'!#REF!="Menor"),CONCATENATE("R4C",' RIESGOS DE GESTION'!#REF!),"")</f>
        <v>#REF!</v>
      </c>
      <c r="S39" s="42" t="e">
        <f>IF(AND(' RIESGOS DE GESTION'!#REF!="Baja",' RIESGOS DE GESTION'!#REF!="Menor"),CONCATENATE("R4C",' RIESGOS DE GESTION'!#REF!),"")</f>
        <v>#REF!</v>
      </c>
      <c r="T39" s="42" t="e">
        <f>IF(AND(' RIESGOS DE GESTION'!#REF!="Baja",' RIESGOS DE GESTION'!#REF!="Menor"),CONCATENATE("R4C",' RIESGOS DE GESTION'!#REF!),"")</f>
        <v>#REF!</v>
      </c>
      <c r="U39" s="43" t="e">
        <f>IF(AND(' RIESGOS DE GESTION'!#REF!="Baja",' RIESGOS DE GESTION'!#REF!="Menor"),CONCATENATE("R4C",' RIESGOS DE GESTION'!#REF!),"")</f>
        <v>#REF!</v>
      </c>
      <c r="V39" s="41" t="e">
        <f>IF(AND(' RIESGOS DE GESTION'!#REF!="Baja",' RIESGOS DE GESTION'!#REF!="Moderado"),CONCATENATE("R4C",' RIESGOS DE GESTION'!#REF!),"")</f>
        <v>#REF!</v>
      </c>
      <c r="W39" s="42" t="e">
        <f>IF(AND(' RIESGOS DE GESTION'!#REF!="Baja",' RIESGOS DE GESTION'!#REF!="Moderado"),CONCATENATE("R4C",' RIESGOS DE GESTION'!#REF!),"")</f>
        <v>#REF!</v>
      </c>
      <c r="X39" s="42" t="e">
        <f>IF(AND(' RIESGOS DE GESTION'!#REF!="Baja",' RIESGOS DE GESTION'!#REF!="Moderado"),CONCATENATE("R4C",' RIESGOS DE GESTION'!#REF!),"")</f>
        <v>#REF!</v>
      </c>
      <c r="Y39" s="42" t="e">
        <f>IF(AND(' RIESGOS DE GESTION'!#REF!="Baja",' RIESGOS DE GESTION'!#REF!="Moderado"),CONCATENATE("R4C",' RIESGOS DE GESTION'!#REF!),"")</f>
        <v>#REF!</v>
      </c>
      <c r="Z39" s="42" t="e">
        <f>IF(AND(' RIESGOS DE GESTION'!#REF!="Baja",' RIESGOS DE GESTION'!#REF!="Moderado"),CONCATENATE("R4C",' RIESGOS DE GESTION'!#REF!),"")</f>
        <v>#REF!</v>
      </c>
      <c r="AA39" s="43" t="e">
        <f>IF(AND(' RIESGOS DE GESTION'!#REF!="Baja",' RIESGOS DE GESTION'!#REF!="Moderado"),CONCATENATE("R4C",' RIESGOS DE GESTION'!#REF!),"")</f>
        <v>#REF!</v>
      </c>
      <c r="AB39" s="26" t="e">
        <f>IF(AND(' RIESGOS DE GESTION'!#REF!="Baja",' RIESGOS DE GESTION'!#REF!="Mayor"),CONCATENATE("R4C",' RIESGOS DE GESTION'!#REF!),"")</f>
        <v>#REF!</v>
      </c>
      <c r="AC39" s="27" t="e">
        <f>IF(AND(' RIESGOS DE GESTION'!#REF!="Baja",' RIESGOS DE GESTION'!#REF!="Mayor"),CONCATENATE("R4C",' RIESGOS DE GESTION'!#REF!),"")</f>
        <v>#REF!</v>
      </c>
      <c r="AD39" s="27" t="e">
        <f>IF(AND(' RIESGOS DE GESTION'!#REF!="Baja",' RIESGOS DE GESTION'!#REF!="Mayor"),CONCATENATE("R4C",' RIESGOS DE GESTION'!#REF!),"")</f>
        <v>#REF!</v>
      </c>
      <c r="AE39" s="27" t="e">
        <f>IF(AND(' RIESGOS DE GESTION'!#REF!="Baja",' RIESGOS DE GESTION'!#REF!="Mayor"),CONCATENATE("R4C",' RIESGOS DE GESTION'!#REF!),"")</f>
        <v>#REF!</v>
      </c>
      <c r="AF39" s="27" t="e">
        <f>IF(AND(' RIESGOS DE GESTION'!#REF!="Baja",' RIESGOS DE GESTION'!#REF!="Mayor"),CONCATENATE("R4C",' RIESGOS DE GESTION'!#REF!),"")</f>
        <v>#REF!</v>
      </c>
      <c r="AG39" s="28" t="e">
        <f>IF(AND(' RIESGOS DE GESTION'!#REF!="Baja",' RIESGOS DE GESTION'!#REF!="Mayor"),CONCATENATE("R4C",' RIESGOS DE GESTION'!#REF!),"")</f>
        <v>#REF!</v>
      </c>
      <c r="AH39" s="29" t="e">
        <f>IF(AND(' RIESGOS DE GESTION'!#REF!="Baja",' RIESGOS DE GESTION'!#REF!="Catastrófico"),CONCATENATE("R4C",' RIESGOS DE GESTION'!#REF!),"")</f>
        <v>#REF!</v>
      </c>
      <c r="AI39" s="30" t="e">
        <f>IF(AND(' RIESGOS DE GESTION'!#REF!="Baja",' RIESGOS DE GESTION'!#REF!="Catastrófico"),CONCATENATE("R4C",' RIESGOS DE GESTION'!#REF!),"")</f>
        <v>#REF!</v>
      </c>
      <c r="AJ39" s="30" t="e">
        <f>IF(AND(' RIESGOS DE GESTION'!#REF!="Baja",' RIESGOS DE GESTION'!#REF!="Catastrófico"),CONCATENATE("R4C",' RIESGOS DE GESTION'!#REF!),"")</f>
        <v>#REF!</v>
      </c>
      <c r="AK39" s="30" t="e">
        <f>IF(AND(' RIESGOS DE GESTION'!#REF!="Baja",' RIESGOS DE GESTION'!#REF!="Catastrófico"),CONCATENATE("R4C",' RIESGOS DE GESTION'!#REF!),"")</f>
        <v>#REF!</v>
      </c>
      <c r="AL39" s="30" t="e">
        <f>IF(AND(' RIESGOS DE GESTION'!#REF!="Baja",' RIESGOS DE GESTION'!#REF!="Catastrófico"),CONCATENATE("R4C",' RIESGOS DE GESTION'!#REF!),"")</f>
        <v>#REF!</v>
      </c>
      <c r="AM39" s="31" t="e">
        <f>IF(AND(' RIESGOS DE GESTION'!#REF!="Baja",' RIESGOS DE GESTION'!#REF!="Catastrófico"),CONCATENATE("R4C",' RIESGOS DE GESTION'!#REF!),"")</f>
        <v>#REF!</v>
      </c>
      <c r="AN39" s="57"/>
      <c r="AO39" s="530"/>
      <c r="AP39" s="531"/>
      <c r="AQ39" s="531"/>
      <c r="AR39" s="531"/>
      <c r="AS39" s="531"/>
      <c r="AT39" s="532"/>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row>
    <row r="40" spans="1:80" ht="15" customHeight="1" x14ac:dyDescent="0.25">
      <c r="A40" s="57"/>
      <c r="B40" s="458"/>
      <c r="C40" s="458"/>
      <c r="D40" s="459"/>
      <c r="E40" s="499"/>
      <c r="F40" s="500"/>
      <c r="G40" s="500"/>
      <c r="H40" s="500"/>
      <c r="I40" s="500"/>
      <c r="J40" s="50" t="e">
        <f>IF(AND(' RIESGOS DE GESTION'!#REF!="Baja",' RIESGOS DE GESTION'!#REF!="Leve"),CONCATENATE("R5C",' RIESGOS DE GESTION'!#REF!),"")</f>
        <v>#REF!</v>
      </c>
      <c r="K40" s="51" t="e">
        <f>IF(AND(' RIESGOS DE GESTION'!#REF!="Baja",' RIESGOS DE GESTION'!#REF!="Leve"),CONCATENATE("R5C",' RIESGOS DE GESTION'!#REF!),"")</f>
        <v>#REF!</v>
      </c>
      <c r="L40" s="51" t="e">
        <f>IF(AND(' RIESGOS DE GESTION'!#REF!="Baja",' RIESGOS DE GESTION'!#REF!="Leve"),CONCATENATE("R5C",' RIESGOS DE GESTION'!#REF!),"")</f>
        <v>#REF!</v>
      </c>
      <c r="M40" s="51" t="e">
        <f>IF(AND(' RIESGOS DE GESTION'!#REF!="Baja",' RIESGOS DE GESTION'!#REF!="Leve"),CONCATENATE("R5C",' RIESGOS DE GESTION'!#REF!),"")</f>
        <v>#REF!</v>
      </c>
      <c r="N40" s="51" t="e">
        <f>IF(AND(' RIESGOS DE GESTION'!#REF!="Baja",' RIESGOS DE GESTION'!#REF!="Leve"),CONCATENATE("R5C",' RIESGOS DE GESTION'!#REF!),"")</f>
        <v>#REF!</v>
      </c>
      <c r="O40" s="52" t="e">
        <f>IF(AND(' RIESGOS DE GESTION'!#REF!="Baja",' RIESGOS DE GESTION'!#REF!="Leve"),CONCATENATE("R5C",' RIESGOS DE GESTION'!#REF!),"")</f>
        <v>#REF!</v>
      </c>
      <c r="P40" s="41" t="e">
        <f>IF(AND(' RIESGOS DE GESTION'!#REF!="Baja",' RIESGOS DE GESTION'!#REF!="Menor"),CONCATENATE("R5C",' RIESGOS DE GESTION'!#REF!),"")</f>
        <v>#REF!</v>
      </c>
      <c r="Q40" s="42" t="e">
        <f>IF(AND(' RIESGOS DE GESTION'!#REF!="Baja",' RIESGOS DE GESTION'!#REF!="Menor"),CONCATENATE("R5C",' RIESGOS DE GESTION'!#REF!),"")</f>
        <v>#REF!</v>
      </c>
      <c r="R40" s="42" t="e">
        <f>IF(AND(' RIESGOS DE GESTION'!#REF!="Baja",' RIESGOS DE GESTION'!#REF!="Menor"),CONCATENATE("R5C",' RIESGOS DE GESTION'!#REF!),"")</f>
        <v>#REF!</v>
      </c>
      <c r="S40" s="42" t="e">
        <f>IF(AND(' RIESGOS DE GESTION'!#REF!="Baja",' RIESGOS DE GESTION'!#REF!="Menor"),CONCATENATE("R5C",' RIESGOS DE GESTION'!#REF!),"")</f>
        <v>#REF!</v>
      </c>
      <c r="T40" s="42" t="e">
        <f>IF(AND(' RIESGOS DE GESTION'!#REF!="Baja",' RIESGOS DE GESTION'!#REF!="Menor"),CONCATENATE("R5C",' RIESGOS DE GESTION'!#REF!),"")</f>
        <v>#REF!</v>
      </c>
      <c r="U40" s="43" t="e">
        <f>IF(AND(' RIESGOS DE GESTION'!#REF!="Baja",' RIESGOS DE GESTION'!#REF!="Menor"),CONCATENATE("R5C",' RIESGOS DE GESTION'!#REF!),"")</f>
        <v>#REF!</v>
      </c>
      <c r="V40" s="41" t="e">
        <f>IF(AND(' RIESGOS DE GESTION'!#REF!="Baja",' RIESGOS DE GESTION'!#REF!="Moderado"),CONCATENATE("R5C",' RIESGOS DE GESTION'!#REF!),"")</f>
        <v>#REF!</v>
      </c>
      <c r="W40" s="42" t="e">
        <f>IF(AND(' RIESGOS DE GESTION'!#REF!="Baja",' RIESGOS DE GESTION'!#REF!="Moderado"),CONCATENATE("R5C",' RIESGOS DE GESTION'!#REF!),"")</f>
        <v>#REF!</v>
      </c>
      <c r="X40" s="42" t="e">
        <f>IF(AND(' RIESGOS DE GESTION'!#REF!="Baja",' RIESGOS DE GESTION'!#REF!="Moderado"),CONCATENATE("R5C",' RIESGOS DE GESTION'!#REF!),"")</f>
        <v>#REF!</v>
      </c>
      <c r="Y40" s="42" t="e">
        <f>IF(AND(' RIESGOS DE GESTION'!#REF!="Baja",' RIESGOS DE GESTION'!#REF!="Moderado"),CONCATENATE("R5C",' RIESGOS DE GESTION'!#REF!),"")</f>
        <v>#REF!</v>
      </c>
      <c r="Z40" s="42" t="e">
        <f>IF(AND(' RIESGOS DE GESTION'!#REF!="Baja",' RIESGOS DE GESTION'!#REF!="Moderado"),CONCATENATE("R5C",' RIESGOS DE GESTION'!#REF!),"")</f>
        <v>#REF!</v>
      </c>
      <c r="AA40" s="43" t="e">
        <f>IF(AND(' RIESGOS DE GESTION'!#REF!="Baja",' RIESGOS DE GESTION'!#REF!="Moderado"),CONCATENATE("R5C",' RIESGOS DE GESTION'!#REF!),"")</f>
        <v>#REF!</v>
      </c>
      <c r="AB40" s="26" t="e">
        <f>IF(AND(' RIESGOS DE GESTION'!#REF!="Baja",' RIESGOS DE GESTION'!#REF!="Mayor"),CONCATENATE("R5C",' RIESGOS DE GESTION'!#REF!),"")</f>
        <v>#REF!</v>
      </c>
      <c r="AC40" s="27" t="e">
        <f>IF(AND(' RIESGOS DE GESTION'!#REF!="Baja",' RIESGOS DE GESTION'!#REF!="Mayor"),CONCATENATE("R5C",' RIESGOS DE GESTION'!#REF!),"")</f>
        <v>#REF!</v>
      </c>
      <c r="AD40" s="27" t="e">
        <f>IF(AND(' RIESGOS DE GESTION'!#REF!="Baja",' RIESGOS DE GESTION'!#REF!="Mayor"),CONCATENATE("R5C",' RIESGOS DE GESTION'!#REF!),"")</f>
        <v>#REF!</v>
      </c>
      <c r="AE40" s="27" t="e">
        <f>IF(AND(' RIESGOS DE GESTION'!#REF!="Baja",' RIESGOS DE GESTION'!#REF!="Mayor"),CONCATENATE("R5C",' RIESGOS DE GESTION'!#REF!),"")</f>
        <v>#REF!</v>
      </c>
      <c r="AF40" s="27" t="e">
        <f>IF(AND(' RIESGOS DE GESTION'!#REF!="Baja",' RIESGOS DE GESTION'!#REF!="Mayor"),CONCATENATE("R5C",' RIESGOS DE GESTION'!#REF!),"")</f>
        <v>#REF!</v>
      </c>
      <c r="AG40" s="28" t="e">
        <f>IF(AND(' RIESGOS DE GESTION'!#REF!="Baja",' RIESGOS DE GESTION'!#REF!="Mayor"),CONCATENATE("R5C",' RIESGOS DE GESTION'!#REF!),"")</f>
        <v>#REF!</v>
      </c>
      <c r="AH40" s="29" t="e">
        <f>IF(AND(' RIESGOS DE GESTION'!#REF!="Baja",' RIESGOS DE GESTION'!#REF!="Catastrófico"),CONCATENATE("R5C",' RIESGOS DE GESTION'!#REF!),"")</f>
        <v>#REF!</v>
      </c>
      <c r="AI40" s="30" t="e">
        <f>IF(AND(' RIESGOS DE GESTION'!#REF!="Baja",' RIESGOS DE GESTION'!#REF!="Catastrófico"),CONCATENATE("R5C",' RIESGOS DE GESTION'!#REF!),"")</f>
        <v>#REF!</v>
      </c>
      <c r="AJ40" s="30" t="e">
        <f>IF(AND(' RIESGOS DE GESTION'!#REF!="Baja",' RIESGOS DE GESTION'!#REF!="Catastrófico"),CONCATENATE("R5C",' RIESGOS DE GESTION'!#REF!),"")</f>
        <v>#REF!</v>
      </c>
      <c r="AK40" s="30" t="e">
        <f>IF(AND(' RIESGOS DE GESTION'!#REF!="Baja",' RIESGOS DE GESTION'!#REF!="Catastrófico"),CONCATENATE("R5C",' RIESGOS DE GESTION'!#REF!),"")</f>
        <v>#REF!</v>
      </c>
      <c r="AL40" s="30" t="e">
        <f>IF(AND(' RIESGOS DE GESTION'!#REF!="Baja",' RIESGOS DE GESTION'!#REF!="Catastrófico"),CONCATENATE("R5C",' RIESGOS DE GESTION'!#REF!),"")</f>
        <v>#REF!</v>
      </c>
      <c r="AM40" s="31" t="e">
        <f>IF(AND(' RIESGOS DE GESTION'!#REF!="Baja",' RIESGOS DE GESTION'!#REF!="Catastrófico"),CONCATENATE("R5C",' RIESGOS DE GESTION'!#REF!),"")</f>
        <v>#REF!</v>
      </c>
      <c r="AN40" s="57"/>
      <c r="AO40" s="530"/>
      <c r="AP40" s="531"/>
      <c r="AQ40" s="531"/>
      <c r="AR40" s="531"/>
      <c r="AS40" s="531"/>
      <c r="AT40" s="532"/>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row>
    <row r="41" spans="1:80" ht="15" customHeight="1" x14ac:dyDescent="0.25">
      <c r="A41" s="57"/>
      <c r="B41" s="458"/>
      <c r="C41" s="458"/>
      <c r="D41" s="459"/>
      <c r="E41" s="499"/>
      <c r="F41" s="500"/>
      <c r="G41" s="500"/>
      <c r="H41" s="500"/>
      <c r="I41" s="500"/>
      <c r="J41" s="50" t="e">
        <f>IF(AND(' RIESGOS DE GESTION'!#REF!="Baja",' RIESGOS DE GESTION'!#REF!="Leve"),CONCATENATE("R6C",' RIESGOS DE GESTION'!#REF!),"")</f>
        <v>#REF!</v>
      </c>
      <c r="K41" s="51" t="e">
        <f>IF(AND(' RIESGOS DE GESTION'!#REF!="Baja",' RIESGOS DE GESTION'!#REF!="Leve"),CONCATENATE("R6C",' RIESGOS DE GESTION'!#REF!),"")</f>
        <v>#REF!</v>
      </c>
      <c r="L41" s="51" t="e">
        <f>IF(AND(' RIESGOS DE GESTION'!#REF!="Baja",' RIESGOS DE GESTION'!#REF!="Leve"),CONCATENATE("R6C",' RIESGOS DE GESTION'!#REF!),"")</f>
        <v>#REF!</v>
      </c>
      <c r="M41" s="51" t="e">
        <f>IF(AND(' RIESGOS DE GESTION'!#REF!="Baja",' RIESGOS DE GESTION'!#REF!="Leve"),CONCATENATE("R6C",' RIESGOS DE GESTION'!#REF!),"")</f>
        <v>#REF!</v>
      </c>
      <c r="N41" s="51" t="e">
        <f>IF(AND(' RIESGOS DE GESTION'!#REF!="Baja",' RIESGOS DE GESTION'!#REF!="Leve"),CONCATENATE("R6C",' RIESGOS DE GESTION'!#REF!),"")</f>
        <v>#REF!</v>
      </c>
      <c r="O41" s="52" t="e">
        <f>IF(AND(' RIESGOS DE GESTION'!#REF!="Baja",' RIESGOS DE GESTION'!#REF!="Leve"),CONCATENATE("R6C",' RIESGOS DE GESTION'!#REF!),"")</f>
        <v>#REF!</v>
      </c>
      <c r="P41" s="41" t="e">
        <f>IF(AND(' RIESGOS DE GESTION'!#REF!="Baja",' RIESGOS DE GESTION'!#REF!="Menor"),CONCATENATE("R6C",' RIESGOS DE GESTION'!#REF!),"")</f>
        <v>#REF!</v>
      </c>
      <c r="Q41" s="42" t="e">
        <f>IF(AND(' RIESGOS DE GESTION'!#REF!="Baja",' RIESGOS DE GESTION'!#REF!="Menor"),CONCATENATE("R6C",' RIESGOS DE GESTION'!#REF!),"")</f>
        <v>#REF!</v>
      </c>
      <c r="R41" s="42" t="e">
        <f>IF(AND(' RIESGOS DE GESTION'!#REF!="Baja",' RIESGOS DE GESTION'!#REF!="Menor"),CONCATENATE("R6C",' RIESGOS DE GESTION'!#REF!),"")</f>
        <v>#REF!</v>
      </c>
      <c r="S41" s="42" t="e">
        <f>IF(AND(' RIESGOS DE GESTION'!#REF!="Baja",' RIESGOS DE GESTION'!#REF!="Menor"),CONCATENATE("R6C",' RIESGOS DE GESTION'!#REF!),"")</f>
        <v>#REF!</v>
      </c>
      <c r="T41" s="42" t="e">
        <f>IF(AND(' RIESGOS DE GESTION'!#REF!="Baja",' RIESGOS DE GESTION'!#REF!="Menor"),CONCATENATE("R6C",' RIESGOS DE GESTION'!#REF!),"")</f>
        <v>#REF!</v>
      </c>
      <c r="U41" s="43" t="e">
        <f>IF(AND(' RIESGOS DE GESTION'!#REF!="Baja",' RIESGOS DE GESTION'!#REF!="Menor"),CONCATENATE("R6C",' RIESGOS DE GESTION'!#REF!),"")</f>
        <v>#REF!</v>
      </c>
      <c r="V41" s="41" t="e">
        <f>IF(AND(' RIESGOS DE GESTION'!#REF!="Baja",' RIESGOS DE GESTION'!#REF!="Moderado"),CONCATENATE("R6C",' RIESGOS DE GESTION'!#REF!),"")</f>
        <v>#REF!</v>
      </c>
      <c r="W41" s="42" t="e">
        <f>IF(AND(' RIESGOS DE GESTION'!#REF!="Baja",' RIESGOS DE GESTION'!#REF!="Moderado"),CONCATENATE("R6C",' RIESGOS DE GESTION'!#REF!),"")</f>
        <v>#REF!</v>
      </c>
      <c r="X41" s="42" t="e">
        <f>IF(AND(' RIESGOS DE GESTION'!#REF!="Baja",' RIESGOS DE GESTION'!#REF!="Moderado"),CONCATENATE("R6C",' RIESGOS DE GESTION'!#REF!),"")</f>
        <v>#REF!</v>
      </c>
      <c r="Y41" s="42" t="e">
        <f>IF(AND(' RIESGOS DE GESTION'!#REF!="Baja",' RIESGOS DE GESTION'!#REF!="Moderado"),CONCATENATE("R6C",' RIESGOS DE GESTION'!#REF!),"")</f>
        <v>#REF!</v>
      </c>
      <c r="Z41" s="42" t="e">
        <f>IF(AND(' RIESGOS DE GESTION'!#REF!="Baja",' RIESGOS DE GESTION'!#REF!="Moderado"),CONCATENATE("R6C",' RIESGOS DE GESTION'!#REF!),"")</f>
        <v>#REF!</v>
      </c>
      <c r="AA41" s="43" t="e">
        <f>IF(AND(' RIESGOS DE GESTION'!#REF!="Baja",' RIESGOS DE GESTION'!#REF!="Moderado"),CONCATENATE("R6C",' RIESGOS DE GESTION'!#REF!),"")</f>
        <v>#REF!</v>
      </c>
      <c r="AB41" s="26" t="e">
        <f>IF(AND(' RIESGOS DE GESTION'!#REF!="Baja",' RIESGOS DE GESTION'!#REF!="Mayor"),CONCATENATE("R6C",' RIESGOS DE GESTION'!#REF!),"")</f>
        <v>#REF!</v>
      </c>
      <c r="AC41" s="27" t="e">
        <f>IF(AND(' RIESGOS DE GESTION'!#REF!="Baja",' RIESGOS DE GESTION'!#REF!="Mayor"),CONCATENATE("R6C",' RIESGOS DE GESTION'!#REF!),"")</f>
        <v>#REF!</v>
      </c>
      <c r="AD41" s="27" t="e">
        <f>IF(AND(' RIESGOS DE GESTION'!#REF!="Baja",' RIESGOS DE GESTION'!#REF!="Mayor"),CONCATENATE("R6C",' RIESGOS DE GESTION'!#REF!),"")</f>
        <v>#REF!</v>
      </c>
      <c r="AE41" s="27" t="e">
        <f>IF(AND(' RIESGOS DE GESTION'!#REF!="Baja",' RIESGOS DE GESTION'!#REF!="Mayor"),CONCATENATE("R6C",' RIESGOS DE GESTION'!#REF!),"")</f>
        <v>#REF!</v>
      </c>
      <c r="AF41" s="27" t="e">
        <f>IF(AND(' RIESGOS DE GESTION'!#REF!="Baja",' RIESGOS DE GESTION'!#REF!="Mayor"),CONCATENATE("R6C",' RIESGOS DE GESTION'!#REF!),"")</f>
        <v>#REF!</v>
      </c>
      <c r="AG41" s="28" t="e">
        <f>IF(AND(' RIESGOS DE GESTION'!#REF!="Baja",' RIESGOS DE GESTION'!#REF!="Mayor"),CONCATENATE("R6C",' RIESGOS DE GESTION'!#REF!),"")</f>
        <v>#REF!</v>
      </c>
      <c r="AH41" s="29" t="e">
        <f>IF(AND(' RIESGOS DE GESTION'!#REF!="Baja",' RIESGOS DE GESTION'!#REF!="Catastrófico"),CONCATENATE("R6C",' RIESGOS DE GESTION'!#REF!),"")</f>
        <v>#REF!</v>
      </c>
      <c r="AI41" s="30" t="e">
        <f>IF(AND(' RIESGOS DE GESTION'!#REF!="Baja",' RIESGOS DE GESTION'!#REF!="Catastrófico"),CONCATENATE("R6C",' RIESGOS DE GESTION'!#REF!),"")</f>
        <v>#REF!</v>
      </c>
      <c r="AJ41" s="30" t="e">
        <f>IF(AND(' RIESGOS DE GESTION'!#REF!="Baja",' RIESGOS DE GESTION'!#REF!="Catastrófico"),CONCATENATE("R6C",' RIESGOS DE GESTION'!#REF!),"")</f>
        <v>#REF!</v>
      </c>
      <c r="AK41" s="30" t="e">
        <f>IF(AND(' RIESGOS DE GESTION'!#REF!="Baja",' RIESGOS DE GESTION'!#REF!="Catastrófico"),CONCATENATE("R6C",' RIESGOS DE GESTION'!#REF!),"")</f>
        <v>#REF!</v>
      </c>
      <c r="AL41" s="30" t="e">
        <f>IF(AND(' RIESGOS DE GESTION'!#REF!="Baja",' RIESGOS DE GESTION'!#REF!="Catastrófico"),CONCATENATE("R6C",' RIESGOS DE GESTION'!#REF!),"")</f>
        <v>#REF!</v>
      </c>
      <c r="AM41" s="31" t="e">
        <f>IF(AND(' RIESGOS DE GESTION'!#REF!="Baja",' RIESGOS DE GESTION'!#REF!="Catastrófico"),CONCATENATE("R6C",' RIESGOS DE GESTION'!#REF!),"")</f>
        <v>#REF!</v>
      </c>
      <c r="AN41" s="57"/>
      <c r="AO41" s="530"/>
      <c r="AP41" s="531"/>
      <c r="AQ41" s="531"/>
      <c r="AR41" s="531"/>
      <c r="AS41" s="531"/>
      <c r="AT41" s="532"/>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row>
    <row r="42" spans="1:80" ht="15" customHeight="1" x14ac:dyDescent="0.25">
      <c r="A42" s="57"/>
      <c r="B42" s="458"/>
      <c r="C42" s="458"/>
      <c r="D42" s="459"/>
      <c r="E42" s="499"/>
      <c r="F42" s="500"/>
      <c r="G42" s="500"/>
      <c r="H42" s="500"/>
      <c r="I42" s="500"/>
      <c r="J42" s="50" t="e">
        <f>IF(AND(' RIESGOS DE GESTION'!#REF!="Baja",' RIESGOS DE GESTION'!#REF!="Leve"),CONCATENATE("R7C",' RIESGOS DE GESTION'!#REF!),"")</f>
        <v>#REF!</v>
      </c>
      <c r="K42" s="51" t="e">
        <f>IF(AND(' RIESGOS DE GESTION'!#REF!="Baja",' RIESGOS DE GESTION'!#REF!="Leve"),CONCATENATE("R7C",' RIESGOS DE GESTION'!#REF!),"")</f>
        <v>#REF!</v>
      </c>
      <c r="L42" s="51" t="e">
        <f>IF(AND(' RIESGOS DE GESTION'!#REF!="Baja",' RIESGOS DE GESTION'!#REF!="Leve"),CONCATENATE("R7C",' RIESGOS DE GESTION'!#REF!),"")</f>
        <v>#REF!</v>
      </c>
      <c r="M42" s="51" t="e">
        <f>IF(AND(' RIESGOS DE GESTION'!#REF!="Baja",' RIESGOS DE GESTION'!#REF!="Leve"),CONCATENATE("R7C",' RIESGOS DE GESTION'!#REF!),"")</f>
        <v>#REF!</v>
      </c>
      <c r="N42" s="51" t="e">
        <f>IF(AND(' RIESGOS DE GESTION'!#REF!="Baja",' RIESGOS DE GESTION'!#REF!="Leve"),CONCATENATE("R7C",' RIESGOS DE GESTION'!#REF!),"")</f>
        <v>#REF!</v>
      </c>
      <c r="O42" s="52" t="e">
        <f>IF(AND(' RIESGOS DE GESTION'!#REF!="Baja",' RIESGOS DE GESTION'!#REF!="Leve"),CONCATENATE("R7C",' RIESGOS DE GESTION'!#REF!),"")</f>
        <v>#REF!</v>
      </c>
      <c r="P42" s="41" t="e">
        <f>IF(AND(' RIESGOS DE GESTION'!#REF!="Baja",' RIESGOS DE GESTION'!#REF!="Menor"),CONCATENATE("R7C",' RIESGOS DE GESTION'!#REF!),"")</f>
        <v>#REF!</v>
      </c>
      <c r="Q42" s="42" t="e">
        <f>IF(AND(' RIESGOS DE GESTION'!#REF!="Baja",' RIESGOS DE GESTION'!#REF!="Menor"),CONCATENATE("R7C",' RIESGOS DE GESTION'!#REF!),"")</f>
        <v>#REF!</v>
      </c>
      <c r="R42" s="42" t="e">
        <f>IF(AND(' RIESGOS DE GESTION'!#REF!="Baja",' RIESGOS DE GESTION'!#REF!="Menor"),CONCATENATE("R7C",' RIESGOS DE GESTION'!#REF!),"")</f>
        <v>#REF!</v>
      </c>
      <c r="S42" s="42" t="e">
        <f>IF(AND(' RIESGOS DE GESTION'!#REF!="Baja",' RIESGOS DE GESTION'!#REF!="Menor"),CONCATENATE("R7C",' RIESGOS DE GESTION'!#REF!),"")</f>
        <v>#REF!</v>
      </c>
      <c r="T42" s="42" t="e">
        <f>IF(AND(' RIESGOS DE GESTION'!#REF!="Baja",' RIESGOS DE GESTION'!#REF!="Menor"),CONCATENATE("R7C",' RIESGOS DE GESTION'!#REF!),"")</f>
        <v>#REF!</v>
      </c>
      <c r="U42" s="43" t="e">
        <f>IF(AND(' RIESGOS DE GESTION'!#REF!="Baja",' RIESGOS DE GESTION'!#REF!="Menor"),CONCATENATE("R7C",' RIESGOS DE GESTION'!#REF!),"")</f>
        <v>#REF!</v>
      </c>
      <c r="V42" s="41" t="e">
        <f>IF(AND(' RIESGOS DE GESTION'!#REF!="Baja",' RIESGOS DE GESTION'!#REF!="Moderado"),CONCATENATE("R7C",' RIESGOS DE GESTION'!#REF!),"")</f>
        <v>#REF!</v>
      </c>
      <c r="W42" s="42" t="e">
        <f>IF(AND(' RIESGOS DE GESTION'!#REF!="Baja",' RIESGOS DE GESTION'!#REF!="Moderado"),CONCATENATE("R7C",' RIESGOS DE GESTION'!#REF!),"")</f>
        <v>#REF!</v>
      </c>
      <c r="X42" s="42" t="e">
        <f>IF(AND(' RIESGOS DE GESTION'!#REF!="Baja",' RIESGOS DE GESTION'!#REF!="Moderado"),CONCATENATE("R7C",' RIESGOS DE GESTION'!#REF!),"")</f>
        <v>#REF!</v>
      </c>
      <c r="Y42" s="42" t="e">
        <f>IF(AND(' RIESGOS DE GESTION'!#REF!="Baja",' RIESGOS DE GESTION'!#REF!="Moderado"),CONCATENATE("R7C",' RIESGOS DE GESTION'!#REF!),"")</f>
        <v>#REF!</v>
      </c>
      <c r="Z42" s="42" t="e">
        <f>IF(AND(' RIESGOS DE GESTION'!#REF!="Baja",' RIESGOS DE GESTION'!#REF!="Moderado"),CONCATENATE("R7C",' RIESGOS DE GESTION'!#REF!),"")</f>
        <v>#REF!</v>
      </c>
      <c r="AA42" s="43" t="e">
        <f>IF(AND(' RIESGOS DE GESTION'!#REF!="Baja",' RIESGOS DE GESTION'!#REF!="Moderado"),CONCATENATE("R7C",' RIESGOS DE GESTION'!#REF!),"")</f>
        <v>#REF!</v>
      </c>
      <c r="AB42" s="26" t="e">
        <f>IF(AND(' RIESGOS DE GESTION'!#REF!="Baja",' RIESGOS DE GESTION'!#REF!="Mayor"),CONCATENATE("R7C",' RIESGOS DE GESTION'!#REF!),"")</f>
        <v>#REF!</v>
      </c>
      <c r="AC42" s="27" t="e">
        <f>IF(AND(' RIESGOS DE GESTION'!#REF!="Baja",' RIESGOS DE GESTION'!#REF!="Mayor"),CONCATENATE("R7C",' RIESGOS DE GESTION'!#REF!),"")</f>
        <v>#REF!</v>
      </c>
      <c r="AD42" s="27" t="e">
        <f>IF(AND(' RIESGOS DE GESTION'!#REF!="Baja",' RIESGOS DE GESTION'!#REF!="Mayor"),CONCATENATE("R7C",' RIESGOS DE GESTION'!#REF!),"")</f>
        <v>#REF!</v>
      </c>
      <c r="AE42" s="27" t="e">
        <f>IF(AND(' RIESGOS DE GESTION'!#REF!="Baja",' RIESGOS DE GESTION'!#REF!="Mayor"),CONCATENATE("R7C",' RIESGOS DE GESTION'!#REF!),"")</f>
        <v>#REF!</v>
      </c>
      <c r="AF42" s="27" t="e">
        <f>IF(AND(' RIESGOS DE GESTION'!#REF!="Baja",' RIESGOS DE GESTION'!#REF!="Mayor"),CONCATENATE("R7C",' RIESGOS DE GESTION'!#REF!),"")</f>
        <v>#REF!</v>
      </c>
      <c r="AG42" s="28" t="e">
        <f>IF(AND(' RIESGOS DE GESTION'!#REF!="Baja",' RIESGOS DE GESTION'!#REF!="Mayor"),CONCATENATE("R7C",' RIESGOS DE GESTION'!#REF!),"")</f>
        <v>#REF!</v>
      </c>
      <c r="AH42" s="29" t="e">
        <f>IF(AND(' RIESGOS DE GESTION'!#REF!="Baja",' RIESGOS DE GESTION'!#REF!="Catastrófico"),CONCATENATE("R7C",' RIESGOS DE GESTION'!#REF!),"")</f>
        <v>#REF!</v>
      </c>
      <c r="AI42" s="30" t="e">
        <f>IF(AND(' RIESGOS DE GESTION'!#REF!="Baja",' RIESGOS DE GESTION'!#REF!="Catastrófico"),CONCATENATE("R7C",' RIESGOS DE GESTION'!#REF!),"")</f>
        <v>#REF!</v>
      </c>
      <c r="AJ42" s="30" t="e">
        <f>IF(AND(' RIESGOS DE GESTION'!#REF!="Baja",' RIESGOS DE GESTION'!#REF!="Catastrófico"),CONCATENATE("R7C",' RIESGOS DE GESTION'!#REF!),"")</f>
        <v>#REF!</v>
      </c>
      <c r="AK42" s="30" t="e">
        <f>IF(AND(' RIESGOS DE GESTION'!#REF!="Baja",' RIESGOS DE GESTION'!#REF!="Catastrófico"),CONCATENATE("R7C",' RIESGOS DE GESTION'!#REF!),"")</f>
        <v>#REF!</v>
      </c>
      <c r="AL42" s="30" t="e">
        <f>IF(AND(' RIESGOS DE GESTION'!#REF!="Baja",' RIESGOS DE GESTION'!#REF!="Catastrófico"),CONCATENATE("R7C",' RIESGOS DE GESTION'!#REF!),"")</f>
        <v>#REF!</v>
      </c>
      <c r="AM42" s="31" t="e">
        <f>IF(AND(' RIESGOS DE GESTION'!#REF!="Baja",' RIESGOS DE GESTION'!#REF!="Catastrófico"),CONCATENATE("R7C",' RIESGOS DE GESTION'!#REF!),"")</f>
        <v>#REF!</v>
      </c>
      <c r="AN42" s="57"/>
      <c r="AO42" s="530"/>
      <c r="AP42" s="531"/>
      <c r="AQ42" s="531"/>
      <c r="AR42" s="531"/>
      <c r="AS42" s="531"/>
      <c r="AT42" s="532"/>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row>
    <row r="43" spans="1:80" ht="15" customHeight="1" x14ac:dyDescent="0.25">
      <c r="A43" s="57"/>
      <c r="B43" s="458"/>
      <c r="C43" s="458"/>
      <c r="D43" s="459"/>
      <c r="E43" s="499"/>
      <c r="F43" s="500"/>
      <c r="G43" s="500"/>
      <c r="H43" s="500"/>
      <c r="I43" s="500"/>
      <c r="J43" s="50" t="e">
        <f>IF(AND(' RIESGOS DE GESTION'!#REF!="Baja",' RIESGOS DE GESTION'!#REF!="Leve"),CONCATENATE("R8C",' RIESGOS DE GESTION'!#REF!),"")</f>
        <v>#REF!</v>
      </c>
      <c r="K43" s="51" t="e">
        <f>IF(AND(' RIESGOS DE GESTION'!#REF!="Baja",' RIESGOS DE GESTION'!#REF!="Leve"),CONCATENATE("R8C",' RIESGOS DE GESTION'!#REF!),"")</f>
        <v>#REF!</v>
      </c>
      <c r="L43" s="51" t="e">
        <f>IF(AND(' RIESGOS DE GESTION'!#REF!="Baja",' RIESGOS DE GESTION'!#REF!="Leve"),CONCATENATE("R8C",' RIESGOS DE GESTION'!#REF!),"")</f>
        <v>#REF!</v>
      </c>
      <c r="M43" s="51" t="e">
        <f>IF(AND(' RIESGOS DE GESTION'!#REF!="Baja",' RIESGOS DE GESTION'!#REF!="Leve"),CONCATENATE("R8C",' RIESGOS DE GESTION'!#REF!),"")</f>
        <v>#REF!</v>
      </c>
      <c r="N43" s="51" t="e">
        <f>IF(AND(' RIESGOS DE GESTION'!#REF!="Baja",' RIESGOS DE GESTION'!#REF!="Leve"),CONCATENATE("R8C",' RIESGOS DE GESTION'!#REF!),"")</f>
        <v>#REF!</v>
      </c>
      <c r="O43" s="52" t="e">
        <f>IF(AND(' RIESGOS DE GESTION'!#REF!="Baja",' RIESGOS DE GESTION'!#REF!="Leve"),CONCATENATE("R8C",' RIESGOS DE GESTION'!#REF!),"")</f>
        <v>#REF!</v>
      </c>
      <c r="P43" s="41" t="e">
        <f>IF(AND(' RIESGOS DE GESTION'!#REF!="Baja",' RIESGOS DE GESTION'!#REF!="Menor"),CONCATENATE("R8C",' RIESGOS DE GESTION'!#REF!),"")</f>
        <v>#REF!</v>
      </c>
      <c r="Q43" s="42" t="e">
        <f>IF(AND(' RIESGOS DE GESTION'!#REF!="Baja",' RIESGOS DE GESTION'!#REF!="Menor"),CONCATENATE("R8C",' RIESGOS DE GESTION'!#REF!),"")</f>
        <v>#REF!</v>
      </c>
      <c r="R43" s="42" t="e">
        <f>IF(AND(' RIESGOS DE GESTION'!#REF!="Baja",' RIESGOS DE GESTION'!#REF!="Menor"),CONCATENATE("R8C",' RIESGOS DE GESTION'!#REF!),"")</f>
        <v>#REF!</v>
      </c>
      <c r="S43" s="42" t="e">
        <f>IF(AND(' RIESGOS DE GESTION'!#REF!="Baja",' RIESGOS DE GESTION'!#REF!="Menor"),CONCATENATE("R8C",' RIESGOS DE GESTION'!#REF!),"")</f>
        <v>#REF!</v>
      </c>
      <c r="T43" s="42" t="e">
        <f>IF(AND(' RIESGOS DE GESTION'!#REF!="Baja",' RIESGOS DE GESTION'!#REF!="Menor"),CONCATENATE("R8C",' RIESGOS DE GESTION'!#REF!),"")</f>
        <v>#REF!</v>
      </c>
      <c r="U43" s="43" t="e">
        <f>IF(AND(' RIESGOS DE GESTION'!#REF!="Baja",' RIESGOS DE GESTION'!#REF!="Menor"),CONCATENATE("R8C",' RIESGOS DE GESTION'!#REF!),"")</f>
        <v>#REF!</v>
      </c>
      <c r="V43" s="41" t="e">
        <f>IF(AND(' RIESGOS DE GESTION'!#REF!="Baja",' RIESGOS DE GESTION'!#REF!="Moderado"),CONCATENATE("R8C",' RIESGOS DE GESTION'!#REF!),"")</f>
        <v>#REF!</v>
      </c>
      <c r="W43" s="42" t="e">
        <f>IF(AND(' RIESGOS DE GESTION'!#REF!="Baja",' RIESGOS DE GESTION'!#REF!="Moderado"),CONCATENATE("R8C",' RIESGOS DE GESTION'!#REF!),"")</f>
        <v>#REF!</v>
      </c>
      <c r="X43" s="42" t="e">
        <f>IF(AND(' RIESGOS DE GESTION'!#REF!="Baja",' RIESGOS DE GESTION'!#REF!="Moderado"),CONCATENATE("R8C",' RIESGOS DE GESTION'!#REF!),"")</f>
        <v>#REF!</v>
      </c>
      <c r="Y43" s="42" t="e">
        <f>IF(AND(' RIESGOS DE GESTION'!#REF!="Baja",' RIESGOS DE GESTION'!#REF!="Moderado"),CONCATENATE("R8C",' RIESGOS DE GESTION'!#REF!),"")</f>
        <v>#REF!</v>
      </c>
      <c r="Z43" s="42" t="e">
        <f>IF(AND(' RIESGOS DE GESTION'!#REF!="Baja",' RIESGOS DE GESTION'!#REF!="Moderado"),CONCATENATE("R8C",' RIESGOS DE GESTION'!#REF!),"")</f>
        <v>#REF!</v>
      </c>
      <c r="AA43" s="43" t="e">
        <f>IF(AND(' RIESGOS DE GESTION'!#REF!="Baja",' RIESGOS DE GESTION'!#REF!="Moderado"),CONCATENATE("R8C",' RIESGOS DE GESTION'!#REF!),"")</f>
        <v>#REF!</v>
      </c>
      <c r="AB43" s="26" t="e">
        <f>IF(AND(' RIESGOS DE GESTION'!#REF!="Baja",' RIESGOS DE GESTION'!#REF!="Mayor"),CONCATENATE("R8C",' RIESGOS DE GESTION'!#REF!),"")</f>
        <v>#REF!</v>
      </c>
      <c r="AC43" s="27" t="e">
        <f>IF(AND(' RIESGOS DE GESTION'!#REF!="Baja",' RIESGOS DE GESTION'!#REF!="Mayor"),CONCATENATE("R8C",' RIESGOS DE GESTION'!#REF!),"")</f>
        <v>#REF!</v>
      </c>
      <c r="AD43" s="27" t="e">
        <f>IF(AND(' RIESGOS DE GESTION'!#REF!="Baja",' RIESGOS DE GESTION'!#REF!="Mayor"),CONCATENATE("R8C",' RIESGOS DE GESTION'!#REF!),"")</f>
        <v>#REF!</v>
      </c>
      <c r="AE43" s="27" t="e">
        <f>IF(AND(' RIESGOS DE GESTION'!#REF!="Baja",' RIESGOS DE GESTION'!#REF!="Mayor"),CONCATENATE("R8C",' RIESGOS DE GESTION'!#REF!),"")</f>
        <v>#REF!</v>
      </c>
      <c r="AF43" s="27" t="e">
        <f>IF(AND(' RIESGOS DE GESTION'!#REF!="Baja",' RIESGOS DE GESTION'!#REF!="Mayor"),CONCATENATE("R8C",' RIESGOS DE GESTION'!#REF!),"")</f>
        <v>#REF!</v>
      </c>
      <c r="AG43" s="28" t="e">
        <f>IF(AND(' RIESGOS DE GESTION'!#REF!="Baja",' RIESGOS DE GESTION'!#REF!="Mayor"),CONCATENATE("R8C",' RIESGOS DE GESTION'!#REF!),"")</f>
        <v>#REF!</v>
      </c>
      <c r="AH43" s="29" t="e">
        <f>IF(AND(' RIESGOS DE GESTION'!#REF!="Baja",' RIESGOS DE GESTION'!#REF!="Catastrófico"),CONCATENATE("R8C",' RIESGOS DE GESTION'!#REF!),"")</f>
        <v>#REF!</v>
      </c>
      <c r="AI43" s="30" t="e">
        <f>IF(AND(' RIESGOS DE GESTION'!#REF!="Baja",' RIESGOS DE GESTION'!#REF!="Catastrófico"),CONCATENATE("R8C",' RIESGOS DE GESTION'!#REF!),"")</f>
        <v>#REF!</v>
      </c>
      <c r="AJ43" s="30" t="e">
        <f>IF(AND(' RIESGOS DE GESTION'!#REF!="Baja",' RIESGOS DE GESTION'!#REF!="Catastrófico"),CONCATENATE("R8C",' RIESGOS DE GESTION'!#REF!),"")</f>
        <v>#REF!</v>
      </c>
      <c r="AK43" s="30" t="e">
        <f>IF(AND(' RIESGOS DE GESTION'!#REF!="Baja",' RIESGOS DE GESTION'!#REF!="Catastrófico"),CONCATENATE("R8C",' RIESGOS DE GESTION'!#REF!),"")</f>
        <v>#REF!</v>
      </c>
      <c r="AL43" s="30" t="e">
        <f>IF(AND(' RIESGOS DE GESTION'!#REF!="Baja",' RIESGOS DE GESTION'!#REF!="Catastrófico"),CONCATENATE("R8C",' RIESGOS DE GESTION'!#REF!),"")</f>
        <v>#REF!</v>
      </c>
      <c r="AM43" s="31" t="e">
        <f>IF(AND(' RIESGOS DE GESTION'!#REF!="Baja",' RIESGOS DE GESTION'!#REF!="Catastrófico"),CONCATENATE("R8C",' RIESGOS DE GESTION'!#REF!),"")</f>
        <v>#REF!</v>
      </c>
      <c r="AN43" s="57"/>
      <c r="AO43" s="530"/>
      <c r="AP43" s="531"/>
      <c r="AQ43" s="531"/>
      <c r="AR43" s="531"/>
      <c r="AS43" s="531"/>
      <c r="AT43" s="532"/>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row>
    <row r="44" spans="1:80" ht="15" customHeight="1" x14ac:dyDescent="0.25">
      <c r="A44" s="57"/>
      <c r="B44" s="458"/>
      <c r="C44" s="458"/>
      <c r="D44" s="459"/>
      <c r="E44" s="499"/>
      <c r="F44" s="500"/>
      <c r="G44" s="500"/>
      <c r="H44" s="500"/>
      <c r="I44" s="500"/>
      <c r="J44" s="50" t="e">
        <f>IF(AND(' RIESGOS DE GESTION'!#REF!="Baja",' RIESGOS DE GESTION'!#REF!="Leve"),CONCATENATE("R9C",' RIESGOS DE GESTION'!#REF!),"")</f>
        <v>#REF!</v>
      </c>
      <c r="K44" s="51" t="e">
        <f>IF(AND(' RIESGOS DE GESTION'!#REF!="Baja",' RIESGOS DE GESTION'!#REF!="Leve"),CONCATENATE("R9C",' RIESGOS DE GESTION'!#REF!),"")</f>
        <v>#REF!</v>
      </c>
      <c r="L44" s="51" t="e">
        <f>IF(AND(' RIESGOS DE GESTION'!#REF!="Baja",' RIESGOS DE GESTION'!#REF!="Leve"),CONCATENATE("R9C",' RIESGOS DE GESTION'!#REF!),"")</f>
        <v>#REF!</v>
      </c>
      <c r="M44" s="51" t="e">
        <f>IF(AND(' RIESGOS DE GESTION'!#REF!="Baja",' RIESGOS DE GESTION'!#REF!="Leve"),CONCATENATE("R9C",' RIESGOS DE GESTION'!#REF!),"")</f>
        <v>#REF!</v>
      </c>
      <c r="N44" s="51" t="e">
        <f>IF(AND(' RIESGOS DE GESTION'!#REF!="Baja",' RIESGOS DE GESTION'!#REF!="Leve"),CONCATENATE("R9C",' RIESGOS DE GESTION'!#REF!),"")</f>
        <v>#REF!</v>
      </c>
      <c r="O44" s="52" t="e">
        <f>IF(AND(' RIESGOS DE GESTION'!#REF!="Baja",' RIESGOS DE GESTION'!#REF!="Leve"),CONCATENATE("R9C",' RIESGOS DE GESTION'!#REF!),"")</f>
        <v>#REF!</v>
      </c>
      <c r="P44" s="41" t="e">
        <f>IF(AND(' RIESGOS DE GESTION'!#REF!="Baja",' RIESGOS DE GESTION'!#REF!="Menor"),CONCATENATE("R9C",' RIESGOS DE GESTION'!#REF!),"")</f>
        <v>#REF!</v>
      </c>
      <c r="Q44" s="42" t="e">
        <f>IF(AND(' RIESGOS DE GESTION'!#REF!="Baja",' RIESGOS DE GESTION'!#REF!="Menor"),CONCATENATE("R9C",' RIESGOS DE GESTION'!#REF!),"")</f>
        <v>#REF!</v>
      </c>
      <c r="R44" s="42" t="e">
        <f>IF(AND(' RIESGOS DE GESTION'!#REF!="Baja",' RIESGOS DE GESTION'!#REF!="Menor"),CONCATENATE("R9C",' RIESGOS DE GESTION'!#REF!),"")</f>
        <v>#REF!</v>
      </c>
      <c r="S44" s="42" t="e">
        <f>IF(AND(' RIESGOS DE GESTION'!#REF!="Baja",' RIESGOS DE GESTION'!#REF!="Menor"),CONCATENATE("R9C",' RIESGOS DE GESTION'!#REF!),"")</f>
        <v>#REF!</v>
      </c>
      <c r="T44" s="42" t="e">
        <f>IF(AND(' RIESGOS DE GESTION'!#REF!="Baja",' RIESGOS DE GESTION'!#REF!="Menor"),CONCATENATE("R9C",' RIESGOS DE GESTION'!#REF!),"")</f>
        <v>#REF!</v>
      </c>
      <c r="U44" s="43" t="e">
        <f>IF(AND(' RIESGOS DE GESTION'!#REF!="Baja",' RIESGOS DE GESTION'!#REF!="Menor"),CONCATENATE("R9C",' RIESGOS DE GESTION'!#REF!),"")</f>
        <v>#REF!</v>
      </c>
      <c r="V44" s="41" t="e">
        <f>IF(AND(' RIESGOS DE GESTION'!#REF!="Baja",' RIESGOS DE GESTION'!#REF!="Moderado"),CONCATENATE("R9C",' RIESGOS DE GESTION'!#REF!),"")</f>
        <v>#REF!</v>
      </c>
      <c r="W44" s="42" t="e">
        <f>IF(AND(' RIESGOS DE GESTION'!#REF!="Baja",' RIESGOS DE GESTION'!#REF!="Moderado"),CONCATENATE("R9C",' RIESGOS DE GESTION'!#REF!),"")</f>
        <v>#REF!</v>
      </c>
      <c r="X44" s="42" t="e">
        <f>IF(AND(' RIESGOS DE GESTION'!#REF!="Baja",' RIESGOS DE GESTION'!#REF!="Moderado"),CONCATENATE("R9C",' RIESGOS DE GESTION'!#REF!),"")</f>
        <v>#REF!</v>
      </c>
      <c r="Y44" s="42" t="e">
        <f>IF(AND(' RIESGOS DE GESTION'!#REF!="Baja",' RIESGOS DE GESTION'!#REF!="Moderado"),CONCATENATE("R9C",' RIESGOS DE GESTION'!#REF!),"")</f>
        <v>#REF!</v>
      </c>
      <c r="Z44" s="42" t="e">
        <f>IF(AND(' RIESGOS DE GESTION'!#REF!="Baja",' RIESGOS DE GESTION'!#REF!="Moderado"),CONCATENATE("R9C",' RIESGOS DE GESTION'!#REF!),"")</f>
        <v>#REF!</v>
      </c>
      <c r="AA44" s="43" t="e">
        <f>IF(AND(' RIESGOS DE GESTION'!#REF!="Baja",' RIESGOS DE GESTION'!#REF!="Moderado"),CONCATENATE("R9C",' RIESGOS DE GESTION'!#REF!),"")</f>
        <v>#REF!</v>
      </c>
      <c r="AB44" s="26" t="e">
        <f>IF(AND(' RIESGOS DE GESTION'!#REF!="Baja",' RIESGOS DE GESTION'!#REF!="Mayor"),CONCATENATE("R9C",' RIESGOS DE GESTION'!#REF!),"")</f>
        <v>#REF!</v>
      </c>
      <c r="AC44" s="27" t="e">
        <f>IF(AND(' RIESGOS DE GESTION'!#REF!="Baja",' RIESGOS DE GESTION'!#REF!="Mayor"),CONCATENATE("R9C",' RIESGOS DE GESTION'!#REF!),"")</f>
        <v>#REF!</v>
      </c>
      <c r="AD44" s="27" t="e">
        <f>IF(AND(' RIESGOS DE GESTION'!#REF!="Baja",' RIESGOS DE GESTION'!#REF!="Mayor"),CONCATENATE("R9C",' RIESGOS DE GESTION'!#REF!),"")</f>
        <v>#REF!</v>
      </c>
      <c r="AE44" s="27" t="e">
        <f>IF(AND(' RIESGOS DE GESTION'!#REF!="Baja",' RIESGOS DE GESTION'!#REF!="Mayor"),CONCATENATE("R9C",' RIESGOS DE GESTION'!#REF!),"")</f>
        <v>#REF!</v>
      </c>
      <c r="AF44" s="27" t="e">
        <f>IF(AND(' RIESGOS DE GESTION'!#REF!="Baja",' RIESGOS DE GESTION'!#REF!="Mayor"),CONCATENATE("R9C",' RIESGOS DE GESTION'!#REF!),"")</f>
        <v>#REF!</v>
      </c>
      <c r="AG44" s="28" t="e">
        <f>IF(AND(' RIESGOS DE GESTION'!#REF!="Baja",' RIESGOS DE GESTION'!#REF!="Mayor"),CONCATENATE("R9C",' RIESGOS DE GESTION'!#REF!),"")</f>
        <v>#REF!</v>
      </c>
      <c r="AH44" s="29" t="e">
        <f>IF(AND(' RIESGOS DE GESTION'!#REF!="Baja",' RIESGOS DE GESTION'!#REF!="Catastrófico"),CONCATENATE("R9C",' RIESGOS DE GESTION'!#REF!),"")</f>
        <v>#REF!</v>
      </c>
      <c r="AI44" s="30" t="e">
        <f>IF(AND(' RIESGOS DE GESTION'!#REF!="Baja",' RIESGOS DE GESTION'!#REF!="Catastrófico"),CONCATENATE("R9C",' RIESGOS DE GESTION'!#REF!),"")</f>
        <v>#REF!</v>
      </c>
      <c r="AJ44" s="30" t="e">
        <f>IF(AND(' RIESGOS DE GESTION'!#REF!="Baja",' RIESGOS DE GESTION'!#REF!="Catastrófico"),CONCATENATE("R9C",' RIESGOS DE GESTION'!#REF!),"")</f>
        <v>#REF!</v>
      </c>
      <c r="AK44" s="30" t="e">
        <f>IF(AND(' RIESGOS DE GESTION'!#REF!="Baja",' RIESGOS DE GESTION'!#REF!="Catastrófico"),CONCATENATE("R9C",' RIESGOS DE GESTION'!#REF!),"")</f>
        <v>#REF!</v>
      </c>
      <c r="AL44" s="30" t="e">
        <f>IF(AND(' RIESGOS DE GESTION'!#REF!="Baja",' RIESGOS DE GESTION'!#REF!="Catastrófico"),CONCATENATE("R9C",' RIESGOS DE GESTION'!#REF!),"")</f>
        <v>#REF!</v>
      </c>
      <c r="AM44" s="31" t="e">
        <f>IF(AND(' RIESGOS DE GESTION'!#REF!="Baja",' RIESGOS DE GESTION'!#REF!="Catastrófico"),CONCATENATE("R9C",' RIESGOS DE GESTION'!#REF!),"")</f>
        <v>#REF!</v>
      </c>
      <c r="AN44" s="57"/>
      <c r="AO44" s="530"/>
      <c r="AP44" s="531"/>
      <c r="AQ44" s="531"/>
      <c r="AR44" s="531"/>
      <c r="AS44" s="531"/>
      <c r="AT44" s="532"/>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row>
    <row r="45" spans="1:80" ht="15.75" customHeight="1" thickBot="1" x14ac:dyDescent="0.3">
      <c r="A45" s="57"/>
      <c r="B45" s="458"/>
      <c r="C45" s="458"/>
      <c r="D45" s="459"/>
      <c r="E45" s="502"/>
      <c r="F45" s="503"/>
      <c r="G45" s="503"/>
      <c r="H45" s="503"/>
      <c r="I45" s="503"/>
      <c r="J45" s="53" t="e">
        <f>IF(AND(' RIESGOS DE GESTION'!#REF!="Baja",' RIESGOS DE GESTION'!#REF!="Leve"),CONCATENATE("R10C",' RIESGOS DE GESTION'!#REF!),"")</f>
        <v>#REF!</v>
      </c>
      <c r="K45" s="54" t="e">
        <f>IF(AND(' RIESGOS DE GESTION'!#REF!="Baja",' RIESGOS DE GESTION'!#REF!="Leve"),CONCATENATE("R10C",' RIESGOS DE GESTION'!#REF!),"")</f>
        <v>#REF!</v>
      </c>
      <c r="L45" s="54" t="e">
        <f>IF(AND(' RIESGOS DE GESTION'!#REF!="Baja",' RIESGOS DE GESTION'!#REF!="Leve"),CONCATENATE("R10C",' RIESGOS DE GESTION'!#REF!),"")</f>
        <v>#REF!</v>
      </c>
      <c r="M45" s="54" t="e">
        <f>IF(AND(' RIESGOS DE GESTION'!#REF!="Baja",' RIESGOS DE GESTION'!#REF!="Leve"),CONCATENATE("R10C",' RIESGOS DE GESTION'!#REF!),"")</f>
        <v>#REF!</v>
      </c>
      <c r="N45" s="54" t="e">
        <f>IF(AND(' RIESGOS DE GESTION'!#REF!="Baja",' RIESGOS DE GESTION'!#REF!="Leve"),CONCATENATE("R10C",' RIESGOS DE GESTION'!#REF!),"")</f>
        <v>#REF!</v>
      </c>
      <c r="O45" s="55" t="e">
        <f>IF(AND(' RIESGOS DE GESTION'!#REF!="Baja",' RIESGOS DE GESTION'!#REF!="Leve"),CONCATENATE("R10C",' RIESGOS DE GESTION'!#REF!),"")</f>
        <v>#REF!</v>
      </c>
      <c r="P45" s="41" t="e">
        <f>IF(AND(' RIESGOS DE GESTION'!#REF!="Baja",' RIESGOS DE GESTION'!#REF!="Menor"),CONCATENATE("R10C",' RIESGOS DE GESTION'!#REF!),"")</f>
        <v>#REF!</v>
      </c>
      <c r="Q45" s="42" t="e">
        <f>IF(AND(' RIESGOS DE GESTION'!#REF!="Baja",' RIESGOS DE GESTION'!#REF!="Menor"),CONCATENATE("R10C",' RIESGOS DE GESTION'!#REF!),"")</f>
        <v>#REF!</v>
      </c>
      <c r="R45" s="42" t="e">
        <f>IF(AND(' RIESGOS DE GESTION'!#REF!="Baja",' RIESGOS DE GESTION'!#REF!="Menor"),CONCATENATE("R10C",' RIESGOS DE GESTION'!#REF!),"")</f>
        <v>#REF!</v>
      </c>
      <c r="S45" s="42" t="e">
        <f>IF(AND(' RIESGOS DE GESTION'!#REF!="Baja",' RIESGOS DE GESTION'!#REF!="Menor"),CONCATENATE("R10C",' RIESGOS DE GESTION'!#REF!),"")</f>
        <v>#REF!</v>
      </c>
      <c r="T45" s="42" t="e">
        <f>IF(AND(' RIESGOS DE GESTION'!#REF!="Baja",' RIESGOS DE GESTION'!#REF!="Menor"),CONCATENATE("R10C",' RIESGOS DE GESTION'!#REF!),"")</f>
        <v>#REF!</v>
      </c>
      <c r="U45" s="43" t="e">
        <f>IF(AND(' RIESGOS DE GESTION'!#REF!="Baja",' RIESGOS DE GESTION'!#REF!="Menor"),CONCATENATE("R10C",' RIESGOS DE GESTION'!#REF!),"")</f>
        <v>#REF!</v>
      </c>
      <c r="V45" s="44" t="e">
        <f>IF(AND(' RIESGOS DE GESTION'!#REF!="Baja",' RIESGOS DE GESTION'!#REF!="Moderado"),CONCATENATE("R10C",' RIESGOS DE GESTION'!#REF!),"")</f>
        <v>#REF!</v>
      </c>
      <c r="W45" s="45" t="e">
        <f>IF(AND(' RIESGOS DE GESTION'!#REF!="Baja",' RIESGOS DE GESTION'!#REF!="Moderado"),CONCATENATE("R10C",' RIESGOS DE GESTION'!#REF!),"")</f>
        <v>#REF!</v>
      </c>
      <c r="X45" s="45" t="e">
        <f>IF(AND(' RIESGOS DE GESTION'!#REF!="Baja",' RIESGOS DE GESTION'!#REF!="Moderado"),CONCATENATE("R10C",' RIESGOS DE GESTION'!#REF!),"")</f>
        <v>#REF!</v>
      </c>
      <c r="Y45" s="45" t="e">
        <f>IF(AND(' RIESGOS DE GESTION'!#REF!="Baja",' RIESGOS DE GESTION'!#REF!="Moderado"),CONCATENATE("R10C",' RIESGOS DE GESTION'!#REF!),"")</f>
        <v>#REF!</v>
      </c>
      <c r="Z45" s="45" t="e">
        <f>IF(AND(' RIESGOS DE GESTION'!#REF!="Baja",' RIESGOS DE GESTION'!#REF!="Moderado"),CONCATENATE("R10C",' RIESGOS DE GESTION'!#REF!),"")</f>
        <v>#REF!</v>
      </c>
      <c r="AA45" s="46" t="e">
        <f>IF(AND(' RIESGOS DE GESTION'!#REF!="Baja",' RIESGOS DE GESTION'!#REF!="Moderado"),CONCATENATE("R10C",' RIESGOS DE GESTION'!#REF!),"")</f>
        <v>#REF!</v>
      </c>
      <c r="AB45" s="32" t="e">
        <f>IF(AND(' RIESGOS DE GESTION'!#REF!="Baja",' RIESGOS DE GESTION'!#REF!="Mayor"),CONCATENATE("R10C",' RIESGOS DE GESTION'!#REF!),"")</f>
        <v>#REF!</v>
      </c>
      <c r="AC45" s="33" t="e">
        <f>IF(AND(' RIESGOS DE GESTION'!#REF!="Baja",' RIESGOS DE GESTION'!#REF!="Mayor"),CONCATENATE("R10C",' RIESGOS DE GESTION'!#REF!),"")</f>
        <v>#REF!</v>
      </c>
      <c r="AD45" s="33" t="e">
        <f>IF(AND(' RIESGOS DE GESTION'!#REF!="Baja",' RIESGOS DE GESTION'!#REF!="Mayor"),CONCATENATE("R10C",' RIESGOS DE GESTION'!#REF!),"")</f>
        <v>#REF!</v>
      </c>
      <c r="AE45" s="33" t="e">
        <f>IF(AND(' RIESGOS DE GESTION'!#REF!="Baja",' RIESGOS DE GESTION'!#REF!="Mayor"),CONCATENATE("R10C",' RIESGOS DE GESTION'!#REF!),"")</f>
        <v>#REF!</v>
      </c>
      <c r="AF45" s="33" t="e">
        <f>IF(AND(' RIESGOS DE GESTION'!#REF!="Baja",' RIESGOS DE GESTION'!#REF!="Mayor"),CONCATENATE("R10C",' RIESGOS DE GESTION'!#REF!),"")</f>
        <v>#REF!</v>
      </c>
      <c r="AG45" s="34" t="e">
        <f>IF(AND(' RIESGOS DE GESTION'!#REF!="Baja",' RIESGOS DE GESTION'!#REF!="Mayor"),CONCATENATE("R10C",' RIESGOS DE GESTION'!#REF!),"")</f>
        <v>#REF!</v>
      </c>
      <c r="AH45" s="35" t="e">
        <f>IF(AND(' RIESGOS DE GESTION'!#REF!="Baja",' RIESGOS DE GESTION'!#REF!="Catastrófico"),CONCATENATE("R10C",' RIESGOS DE GESTION'!#REF!),"")</f>
        <v>#REF!</v>
      </c>
      <c r="AI45" s="36" t="e">
        <f>IF(AND(' RIESGOS DE GESTION'!#REF!="Baja",' RIESGOS DE GESTION'!#REF!="Catastrófico"),CONCATENATE("R10C",' RIESGOS DE GESTION'!#REF!),"")</f>
        <v>#REF!</v>
      </c>
      <c r="AJ45" s="36" t="e">
        <f>IF(AND(' RIESGOS DE GESTION'!#REF!="Baja",' RIESGOS DE GESTION'!#REF!="Catastrófico"),CONCATENATE("R10C",' RIESGOS DE GESTION'!#REF!),"")</f>
        <v>#REF!</v>
      </c>
      <c r="AK45" s="36" t="e">
        <f>IF(AND(' RIESGOS DE GESTION'!#REF!="Baja",' RIESGOS DE GESTION'!#REF!="Catastrófico"),CONCATENATE("R10C",' RIESGOS DE GESTION'!#REF!),"")</f>
        <v>#REF!</v>
      </c>
      <c r="AL45" s="36" t="e">
        <f>IF(AND(' RIESGOS DE GESTION'!#REF!="Baja",' RIESGOS DE GESTION'!#REF!="Catastrófico"),CONCATENATE("R10C",' RIESGOS DE GESTION'!#REF!),"")</f>
        <v>#REF!</v>
      </c>
      <c r="AM45" s="37" t="e">
        <f>IF(AND(' RIESGOS DE GESTION'!#REF!="Baja",' RIESGOS DE GESTION'!#REF!="Catastrófico"),CONCATENATE("R10C",' RIESGOS DE GESTION'!#REF!),"")</f>
        <v>#REF!</v>
      </c>
      <c r="AN45" s="57"/>
      <c r="AO45" s="533"/>
      <c r="AP45" s="534"/>
      <c r="AQ45" s="534"/>
      <c r="AR45" s="534"/>
      <c r="AS45" s="534"/>
      <c r="AT45" s="535"/>
    </row>
    <row r="46" spans="1:80" ht="46.5" customHeight="1" x14ac:dyDescent="0.35">
      <c r="A46" s="57"/>
      <c r="B46" s="458"/>
      <c r="C46" s="458"/>
      <c r="D46" s="459"/>
      <c r="E46" s="496" t="s">
        <v>195</v>
      </c>
      <c r="F46" s="497"/>
      <c r="G46" s="497"/>
      <c r="H46" s="497"/>
      <c r="I46" s="498"/>
      <c r="J46" s="47" t="e">
        <f>IF(AND(' RIESGOS DE GESTION'!#REF!="Muy Baja",' RIESGOS DE GESTION'!#REF!="Leve"),CONCATENATE("R1C",' RIESGOS DE GESTION'!#REF!),"")</f>
        <v>#REF!</v>
      </c>
      <c r="K46" s="48" t="e">
        <f>IF(AND(' RIESGOS DE GESTION'!#REF!="Muy Baja",' RIESGOS DE GESTION'!#REF!="Leve"),CONCATENATE("R1C",' RIESGOS DE GESTION'!#REF!),"")</f>
        <v>#REF!</v>
      </c>
      <c r="L46" s="48" t="e">
        <f>IF(AND(' RIESGOS DE GESTION'!#REF!="Muy Baja",' RIESGOS DE GESTION'!#REF!="Leve"),CONCATENATE("R1C",' RIESGOS DE GESTION'!#REF!),"")</f>
        <v>#REF!</v>
      </c>
      <c r="M46" s="48" t="e">
        <f>IF(AND(' RIESGOS DE GESTION'!#REF!="Muy Baja",' RIESGOS DE GESTION'!#REF!="Leve"),CONCATENATE("R1C",' RIESGOS DE GESTION'!#REF!),"")</f>
        <v>#REF!</v>
      </c>
      <c r="N46" s="48" t="e">
        <f>IF(AND(' RIESGOS DE GESTION'!#REF!="Muy Baja",' RIESGOS DE GESTION'!#REF!="Leve"),CONCATENATE("R1C",' RIESGOS DE GESTION'!#REF!),"")</f>
        <v>#REF!</v>
      </c>
      <c r="O46" s="49" t="e">
        <f>IF(AND(' RIESGOS DE GESTION'!#REF!="Muy Baja",' RIESGOS DE GESTION'!#REF!="Leve"),CONCATENATE("R1C",' RIESGOS DE GESTION'!#REF!),"")</f>
        <v>#REF!</v>
      </c>
      <c r="P46" s="47" t="e">
        <f>IF(AND(' RIESGOS DE GESTION'!#REF!="Muy Baja",' RIESGOS DE GESTION'!#REF!="Menor"),CONCATENATE("R1C",' RIESGOS DE GESTION'!#REF!),"")</f>
        <v>#REF!</v>
      </c>
      <c r="Q46" s="48" t="e">
        <f>IF(AND(' RIESGOS DE GESTION'!#REF!="Muy Baja",' RIESGOS DE GESTION'!#REF!="Menor"),CONCATENATE("R1C",' RIESGOS DE GESTION'!#REF!),"")</f>
        <v>#REF!</v>
      </c>
      <c r="R46" s="48" t="e">
        <f>IF(AND(' RIESGOS DE GESTION'!#REF!="Muy Baja",' RIESGOS DE GESTION'!#REF!="Menor"),CONCATENATE("R1C",' RIESGOS DE GESTION'!#REF!),"")</f>
        <v>#REF!</v>
      </c>
      <c r="S46" s="48" t="e">
        <f>IF(AND(' RIESGOS DE GESTION'!#REF!="Muy Baja",' RIESGOS DE GESTION'!#REF!="Menor"),CONCATENATE("R1C",' RIESGOS DE GESTION'!#REF!),"")</f>
        <v>#REF!</v>
      </c>
      <c r="T46" s="48" t="e">
        <f>IF(AND(' RIESGOS DE GESTION'!#REF!="Muy Baja",' RIESGOS DE GESTION'!#REF!="Menor"),CONCATENATE("R1C",' RIESGOS DE GESTION'!#REF!),"")</f>
        <v>#REF!</v>
      </c>
      <c r="U46" s="49" t="e">
        <f>IF(AND(' RIESGOS DE GESTION'!#REF!="Muy Baja",' RIESGOS DE GESTION'!#REF!="Menor"),CONCATENATE("R1C",' RIESGOS DE GESTION'!#REF!),"")</f>
        <v>#REF!</v>
      </c>
      <c r="V46" s="38" t="e">
        <f>IF(AND(' RIESGOS DE GESTION'!#REF!="Muy Baja",' RIESGOS DE GESTION'!#REF!="Moderado"),CONCATENATE("R1C",' RIESGOS DE GESTION'!#REF!),"")</f>
        <v>#REF!</v>
      </c>
      <c r="W46" s="56" t="e">
        <f>IF(AND(' RIESGOS DE GESTION'!#REF!="Muy Baja",' RIESGOS DE GESTION'!#REF!="Moderado"),CONCATENATE("R1C",' RIESGOS DE GESTION'!#REF!),"")</f>
        <v>#REF!</v>
      </c>
      <c r="X46" s="39" t="e">
        <f>IF(AND(' RIESGOS DE GESTION'!#REF!="Muy Baja",' RIESGOS DE GESTION'!#REF!="Moderado"),CONCATENATE("R1C",' RIESGOS DE GESTION'!#REF!),"")</f>
        <v>#REF!</v>
      </c>
      <c r="Y46" s="39" t="e">
        <f>IF(AND(' RIESGOS DE GESTION'!#REF!="Muy Baja",' RIESGOS DE GESTION'!#REF!="Moderado"),CONCATENATE("R1C",' RIESGOS DE GESTION'!#REF!),"")</f>
        <v>#REF!</v>
      </c>
      <c r="Z46" s="39" t="e">
        <f>IF(AND(' RIESGOS DE GESTION'!#REF!="Muy Baja",' RIESGOS DE GESTION'!#REF!="Moderado"),CONCATENATE("R1C",' RIESGOS DE GESTION'!#REF!),"")</f>
        <v>#REF!</v>
      </c>
      <c r="AA46" s="40" t="e">
        <f>IF(AND(' RIESGOS DE GESTION'!#REF!="Muy Baja",' RIESGOS DE GESTION'!#REF!="Moderado"),CONCATENATE("R1C",' RIESGOS DE GESTION'!#REF!),"")</f>
        <v>#REF!</v>
      </c>
      <c r="AB46" s="20" t="e">
        <f>IF(AND(' RIESGOS DE GESTION'!#REF!="Muy Baja",' RIESGOS DE GESTION'!#REF!="Mayor"),CONCATENATE("R1C",' RIESGOS DE GESTION'!#REF!),"")</f>
        <v>#REF!</v>
      </c>
      <c r="AC46" s="21" t="e">
        <f>IF(AND(' RIESGOS DE GESTION'!#REF!="Muy Baja",' RIESGOS DE GESTION'!#REF!="Mayor"),CONCATENATE("R1C",' RIESGOS DE GESTION'!#REF!),"")</f>
        <v>#REF!</v>
      </c>
      <c r="AD46" s="21" t="e">
        <f>IF(AND(' RIESGOS DE GESTION'!#REF!="Muy Baja",' RIESGOS DE GESTION'!#REF!="Mayor"),CONCATENATE("R1C",' RIESGOS DE GESTION'!#REF!),"")</f>
        <v>#REF!</v>
      </c>
      <c r="AE46" s="21" t="e">
        <f>IF(AND(' RIESGOS DE GESTION'!#REF!="Muy Baja",' RIESGOS DE GESTION'!#REF!="Mayor"),CONCATENATE("R1C",' RIESGOS DE GESTION'!#REF!),"")</f>
        <v>#REF!</v>
      </c>
      <c r="AF46" s="21" t="e">
        <f>IF(AND(' RIESGOS DE GESTION'!#REF!="Muy Baja",' RIESGOS DE GESTION'!#REF!="Mayor"),CONCATENATE("R1C",' RIESGOS DE GESTION'!#REF!),"")</f>
        <v>#REF!</v>
      </c>
      <c r="AG46" s="22" t="e">
        <f>IF(AND(' RIESGOS DE GESTION'!#REF!="Muy Baja",' RIESGOS DE GESTION'!#REF!="Mayor"),CONCATENATE("R1C",' RIESGOS DE GESTION'!#REF!),"")</f>
        <v>#REF!</v>
      </c>
      <c r="AH46" s="23" t="e">
        <f>IF(AND(' RIESGOS DE GESTION'!#REF!="Muy Baja",' RIESGOS DE GESTION'!#REF!="Catastrófico"),CONCATENATE("R1C",' RIESGOS DE GESTION'!#REF!),"")</f>
        <v>#REF!</v>
      </c>
      <c r="AI46" s="24" t="e">
        <f>IF(AND(' RIESGOS DE GESTION'!#REF!="Muy Baja",' RIESGOS DE GESTION'!#REF!="Catastrófico"),CONCATENATE("R1C",' RIESGOS DE GESTION'!#REF!),"")</f>
        <v>#REF!</v>
      </c>
      <c r="AJ46" s="24" t="e">
        <f>IF(AND(' RIESGOS DE GESTION'!#REF!="Muy Baja",' RIESGOS DE GESTION'!#REF!="Catastrófico"),CONCATENATE("R1C",' RIESGOS DE GESTION'!#REF!),"")</f>
        <v>#REF!</v>
      </c>
      <c r="AK46" s="24" t="e">
        <f>IF(AND(' RIESGOS DE GESTION'!#REF!="Muy Baja",' RIESGOS DE GESTION'!#REF!="Catastrófico"),CONCATENATE("R1C",' RIESGOS DE GESTION'!#REF!),"")</f>
        <v>#REF!</v>
      </c>
      <c r="AL46" s="24" t="e">
        <f>IF(AND(' RIESGOS DE GESTION'!#REF!="Muy Baja",' RIESGOS DE GESTION'!#REF!="Catastrófico"),CONCATENATE("R1C",' RIESGOS DE GESTION'!#REF!),"")</f>
        <v>#REF!</v>
      </c>
      <c r="AM46" s="25" t="e">
        <f>IF(AND(' RIESGOS DE GESTION'!#REF!="Muy Baja",' RIESGOS DE GESTION'!#REF!="Catastrófico"),CONCATENATE("R1C",' RIESGOS DE GESTION'!#REF!),"")</f>
        <v>#REF!</v>
      </c>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row>
    <row r="47" spans="1:80" ht="46.5" customHeight="1" x14ac:dyDescent="0.25">
      <c r="A47" s="57"/>
      <c r="B47" s="458"/>
      <c r="C47" s="458"/>
      <c r="D47" s="459"/>
      <c r="E47" s="515"/>
      <c r="F47" s="500"/>
      <c r="G47" s="500"/>
      <c r="H47" s="500"/>
      <c r="I47" s="501"/>
      <c r="J47" s="50" t="e">
        <f>IF(AND(' RIESGOS DE GESTION'!#REF!="Muy Baja",' RIESGOS DE GESTION'!#REF!="Leve"),CONCATENATE("R2C",' RIESGOS DE GESTION'!#REF!),"")</f>
        <v>#REF!</v>
      </c>
      <c r="K47" s="51" t="e">
        <f>IF(AND(' RIESGOS DE GESTION'!#REF!="Muy Baja",' RIESGOS DE GESTION'!#REF!="Leve"),CONCATENATE("R2C",' RIESGOS DE GESTION'!#REF!),"")</f>
        <v>#REF!</v>
      </c>
      <c r="L47" s="51" t="e">
        <f>IF(AND(' RIESGOS DE GESTION'!#REF!="Muy Baja",' RIESGOS DE GESTION'!#REF!="Leve"),CONCATENATE("R2C",' RIESGOS DE GESTION'!#REF!),"")</f>
        <v>#REF!</v>
      </c>
      <c r="M47" s="51" t="e">
        <f>IF(AND(' RIESGOS DE GESTION'!#REF!="Muy Baja",' RIESGOS DE GESTION'!#REF!="Leve"),CONCATENATE("R2C",' RIESGOS DE GESTION'!#REF!),"")</f>
        <v>#REF!</v>
      </c>
      <c r="N47" s="51" t="e">
        <f>IF(AND(' RIESGOS DE GESTION'!#REF!="Muy Baja",' RIESGOS DE GESTION'!#REF!="Leve"),CONCATENATE("R2C",' RIESGOS DE GESTION'!#REF!),"")</f>
        <v>#REF!</v>
      </c>
      <c r="O47" s="52" t="e">
        <f>IF(AND(' RIESGOS DE GESTION'!#REF!="Muy Baja",' RIESGOS DE GESTION'!#REF!="Leve"),CONCATENATE("R2C",' RIESGOS DE GESTION'!#REF!),"")</f>
        <v>#REF!</v>
      </c>
      <c r="P47" s="50" t="e">
        <f>IF(AND(' RIESGOS DE GESTION'!#REF!="Muy Baja",' RIESGOS DE GESTION'!#REF!="Menor"),CONCATENATE("R2C",' RIESGOS DE GESTION'!#REF!),"")</f>
        <v>#REF!</v>
      </c>
      <c r="Q47" s="51" t="e">
        <f>IF(AND(' RIESGOS DE GESTION'!#REF!="Muy Baja",' RIESGOS DE GESTION'!#REF!="Menor"),CONCATENATE("R2C",' RIESGOS DE GESTION'!#REF!),"")</f>
        <v>#REF!</v>
      </c>
      <c r="R47" s="51" t="e">
        <f>IF(AND(' RIESGOS DE GESTION'!#REF!="Muy Baja",' RIESGOS DE GESTION'!#REF!="Menor"),CONCATENATE("R2C",' RIESGOS DE GESTION'!#REF!),"")</f>
        <v>#REF!</v>
      </c>
      <c r="S47" s="51" t="e">
        <f>IF(AND(' RIESGOS DE GESTION'!#REF!="Muy Baja",' RIESGOS DE GESTION'!#REF!="Menor"),CONCATENATE("R2C",' RIESGOS DE GESTION'!#REF!),"")</f>
        <v>#REF!</v>
      </c>
      <c r="T47" s="51" t="e">
        <f>IF(AND(' RIESGOS DE GESTION'!#REF!="Muy Baja",' RIESGOS DE GESTION'!#REF!="Menor"),CONCATENATE("R2C",' RIESGOS DE GESTION'!#REF!),"")</f>
        <v>#REF!</v>
      </c>
      <c r="U47" s="52" t="e">
        <f>IF(AND(' RIESGOS DE GESTION'!#REF!="Muy Baja",' RIESGOS DE GESTION'!#REF!="Menor"),CONCATENATE("R2C",' RIESGOS DE GESTION'!#REF!),"")</f>
        <v>#REF!</v>
      </c>
      <c r="V47" s="41" t="e">
        <f>IF(AND(' RIESGOS DE GESTION'!#REF!="Muy Baja",' RIESGOS DE GESTION'!#REF!="Moderado"),CONCATENATE("R2C",' RIESGOS DE GESTION'!#REF!),"")</f>
        <v>#REF!</v>
      </c>
      <c r="W47" s="42" t="e">
        <f>IF(AND(' RIESGOS DE GESTION'!#REF!="Muy Baja",' RIESGOS DE GESTION'!#REF!="Moderado"),CONCATENATE("R2C",' RIESGOS DE GESTION'!#REF!),"")</f>
        <v>#REF!</v>
      </c>
      <c r="X47" s="42" t="e">
        <f>IF(AND(' RIESGOS DE GESTION'!#REF!="Muy Baja",' RIESGOS DE GESTION'!#REF!="Moderado"),CONCATENATE("R2C",' RIESGOS DE GESTION'!#REF!),"")</f>
        <v>#REF!</v>
      </c>
      <c r="Y47" s="42" t="e">
        <f>IF(AND(' RIESGOS DE GESTION'!#REF!="Muy Baja",' RIESGOS DE GESTION'!#REF!="Moderado"),CONCATENATE("R2C",' RIESGOS DE GESTION'!#REF!),"")</f>
        <v>#REF!</v>
      </c>
      <c r="Z47" s="42" t="e">
        <f>IF(AND(' RIESGOS DE GESTION'!#REF!="Muy Baja",' RIESGOS DE GESTION'!#REF!="Moderado"),CONCATENATE("R2C",' RIESGOS DE GESTION'!#REF!),"")</f>
        <v>#REF!</v>
      </c>
      <c r="AA47" s="43" t="e">
        <f>IF(AND(' RIESGOS DE GESTION'!#REF!="Muy Baja",' RIESGOS DE GESTION'!#REF!="Moderado"),CONCATENATE("R2C",' RIESGOS DE GESTION'!#REF!),"")</f>
        <v>#REF!</v>
      </c>
      <c r="AB47" s="26" t="e">
        <f>IF(AND(' RIESGOS DE GESTION'!#REF!="Muy Baja",' RIESGOS DE GESTION'!#REF!="Mayor"),CONCATENATE("R2C",' RIESGOS DE GESTION'!#REF!),"")</f>
        <v>#REF!</v>
      </c>
      <c r="AC47" s="27" t="e">
        <f>IF(AND(' RIESGOS DE GESTION'!#REF!="Muy Baja",' RIESGOS DE GESTION'!#REF!="Mayor"),CONCATENATE("R2C",' RIESGOS DE GESTION'!#REF!),"")</f>
        <v>#REF!</v>
      </c>
      <c r="AD47" s="27" t="e">
        <f>IF(AND(' RIESGOS DE GESTION'!#REF!="Muy Baja",' RIESGOS DE GESTION'!#REF!="Mayor"),CONCATENATE("R2C",' RIESGOS DE GESTION'!#REF!),"")</f>
        <v>#REF!</v>
      </c>
      <c r="AE47" s="27" t="e">
        <f>IF(AND(' RIESGOS DE GESTION'!#REF!="Muy Baja",' RIESGOS DE GESTION'!#REF!="Mayor"),CONCATENATE("R2C",' RIESGOS DE GESTION'!#REF!),"")</f>
        <v>#REF!</v>
      </c>
      <c r="AF47" s="27" t="e">
        <f>IF(AND(' RIESGOS DE GESTION'!#REF!="Muy Baja",' RIESGOS DE GESTION'!#REF!="Mayor"),CONCATENATE("R2C",' RIESGOS DE GESTION'!#REF!),"")</f>
        <v>#REF!</v>
      </c>
      <c r="AG47" s="28" t="e">
        <f>IF(AND(' RIESGOS DE GESTION'!#REF!="Muy Baja",' RIESGOS DE GESTION'!#REF!="Mayor"),CONCATENATE("R2C",' RIESGOS DE GESTION'!#REF!),"")</f>
        <v>#REF!</v>
      </c>
      <c r="AH47" s="29" t="e">
        <f>IF(AND(' RIESGOS DE GESTION'!#REF!="Muy Baja",' RIESGOS DE GESTION'!#REF!="Catastrófico"),CONCATENATE("R2C",' RIESGOS DE GESTION'!#REF!),"")</f>
        <v>#REF!</v>
      </c>
      <c r="AI47" s="30" t="e">
        <f>IF(AND(' RIESGOS DE GESTION'!#REF!="Muy Baja",' RIESGOS DE GESTION'!#REF!="Catastrófico"),CONCATENATE("R2C",' RIESGOS DE GESTION'!#REF!),"")</f>
        <v>#REF!</v>
      </c>
      <c r="AJ47" s="30" t="e">
        <f>IF(AND(' RIESGOS DE GESTION'!#REF!="Muy Baja",' RIESGOS DE GESTION'!#REF!="Catastrófico"),CONCATENATE("R2C",' RIESGOS DE GESTION'!#REF!),"")</f>
        <v>#REF!</v>
      </c>
      <c r="AK47" s="30" t="e">
        <f>IF(AND(' RIESGOS DE GESTION'!#REF!="Muy Baja",' RIESGOS DE GESTION'!#REF!="Catastrófico"),CONCATENATE("R2C",' RIESGOS DE GESTION'!#REF!),"")</f>
        <v>#REF!</v>
      </c>
      <c r="AL47" s="30" t="e">
        <f>IF(AND(' RIESGOS DE GESTION'!#REF!="Muy Baja",' RIESGOS DE GESTION'!#REF!="Catastrófico"),CONCATENATE("R2C",' RIESGOS DE GESTION'!#REF!),"")</f>
        <v>#REF!</v>
      </c>
      <c r="AM47" s="31" t="e">
        <f>IF(AND(' RIESGOS DE GESTION'!#REF!="Muy Baja",' RIESGOS DE GESTION'!#REF!="Catastrófico"),CONCATENATE("R2C",' RIESGOS DE GESTION'!#REF!),"")</f>
        <v>#REF!</v>
      </c>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row>
    <row r="48" spans="1:80" ht="15" customHeight="1" x14ac:dyDescent="0.25">
      <c r="A48" s="57"/>
      <c r="B48" s="458"/>
      <c r="C48" s="458"/>
      <c r="D48" s="459"/>
      <c r="E48" s="515"/>
      <c r="F48" s="500"/>
      <c r="G48" s="500"/>
      <c r="H48" s="500"/>
      <c r="I48" s="501"/>
      <c r="J48" s="50" t="e">
        <f>IF(AND(' RIESGOS DE GESTION'!#REF!="Muy Baja",' RIESGOS DE GESTION'!#REF!="Leve"),CONCATENATE("R3C",' RIESGOS DE GESTION'!#REF!),"")</f>
        <v>#REF!</v>
      </c>
      <c r="K48" s="51" t="e">
        <f>IF(AND(' RIESGOS DE GESTION'!#REF!="Muy Baja",' RIESGOS DE GESTION'!#REF!="Leve"),CONCATENATE("R3C",' RIESGOS DE GESTION'!#REF!),"")</f>
        <v>#REF!</v>
      </c>
      <c r="L48" s="51" t="e">
        <f>IF(AND(' RIESGOS DE GESTION'!#REF!="Muy Baja",' RIESGOS DE GESTION'!#REF!="Leve"),CONCATENATE("R3C",' RIESGOS DE GESTION'!#REF!),"")</f>
        <v>#REF!</v>
      </c>
      <c r="M48" s="51" t="e">
        <f>IF(AND(' RIESGOS DE GESTION'!#REF!="Muy Baja",' RIESGOS DE GESTION'!#REF!="Leve"),CONCATENATE("R3C",' RIESGOS DE GESTION'!#REF!),"")</f>
        <v>#REF!</v>
      </c>
      <c r="N48" s="51" t="e">
        <f>IF(AND(' RIESGOS DE GESTION'!#REF!="Muy Baja",' RIESGOS DE GESTION'!#REF!="Leve"),CONCATENATE("R3C",' RIESGOS DE GESTION'!#REF!),"")</f>
        <v>#REF!</v>
      </c>
      <c r="O48" s="52" t="e">
        <f>IF(AND(' RIESGOS DE GESTION'!#REF!="Muy Baja",' RIESGOS DE GESTION'!#REF!="Leve"),CONCATENATE("R3C",' RIESGOS DE GESTION'!#REF!),"")</f>
        <v>#REF!</v>
      </c>
      <c r="P48" s="50" t="e">
        <f>IF(AND(' RIESGOS DE GESTION'!#REF!="Muy Baja",' RIESGOS DE GESTION'!#REF!="Menor"),CONCATENATE("R3C",' RIESGOS DE GESTION'!#REF!),"")</f>
        <v>#REF!</v>
      </c>
      <c r="Q48" s="51" t="e">
        <f>IF(AND(' RIESGOS DE GESTION'!#REF!="Muy Baja",' RIESGOS DE GESTION'!#REF!="Menor"),CONCATENATE("R3C",' RIESGOS DE GESTION'!#REF!),"")</f>
        <v>#REF!</v>
      </c>
      <c r="R48" s="51" t="e">
        <f>IF(AND(' RIESGOS DE GESTION'!#REF!="Muy Baja",' RIESGOS DE GESTION'!#REF!="Menor"),CONCATENATE("R3C",' RIESGOS DE GESTION'!#REF!),"")</f>
        <v>#REF!</v>
      </c>
      <c r="S48" s="51" t="e">
        <f>IF(AND(' RIESGOS DE GESTION'!#REF!="Muy Baja",' RIESGOS DE GESTION'!#REF!="Menor"),CONCATENATE("R3C",' RIESGOS DE GESTION'!#REF!),"")</f>
        <v>#REF!</v>
      </c>
      <c r="T48" s="51" t="e">
        <f>IF(AND(' RIESGOS DE GESTION'!#REF!="Muy Baja",' RIESGOS DE GESTION'!#REF!="Menor"),CONCATENATE("R3C",' RIESGOS DE GESTION'!#REF!),"")</f>
        <v>#REF!</v>
      </c>
      <c r="U48" s="52" t="e">
        <f>IF(AND(' RIESGOS DE GESTION'!#REF!="Muy Baja",' RIESGOS DE GESTION'!#REF!="Menor"),CONCATENATE("R3C",' RIESGOS DE GESTION'!#REF!),"")</f>
        <v>#REF!</v>
      </c>
      <c r="V48" s="41" t="e">
        <f>IF(AND(' RIESGOS DE GESTION'!#REF!="Muy Baja",' RIESGOS DE GESTION'!#REF!="Moderado"),CONCATENATE("R3C",' RIESGOS DE GESTION'!#REF!),"")</f>
        <v>#REF!</v>
      </c>
      <c r="W48" s="42" t="e">
        <f>IF(AND(' RIESGOS DE GESTION'!#REF!="Muy Baja",' RIESGOS DE GESTION'!#REF!="Moderado"),CONCATENATE("R3C",' RIESGOS DE GESTION'!#REF!),"")</f>
        <v>#REF!</v>
      </c>
      <c r="X48" s="42" t="e">
        <f>IF(AND(' RIESGOS DE GESTION'!#REF!="Muy Baja",' RIESGOS DE GESTION'!#REF!="Moderado"),CONCATENATE("R3C",' RIESGOS DE GESTION'!#REF!),"")</f>
        <v>#REF!</v>
      </c>
      <c r="Y48" s="42" t="e">
        <f>IF(AND(' RIESGOS DE GESTION'!#REF!="Muy Baja",' RIESGOS DE GESTION'!#REF!="Moderado"),CONCATENATE("R3C",' RIESGOS DE GESTION'!#REF!),"")</f>
        <v>#REF!</v>
      </c>
      <c r="Z48" s="42" t="e">
        <f>IF(AND(' RIESGOS DE GESTION'!#REF!="Muy Baja",' RIESGOS DE GESTION'!#REF!="Moderado"),CONCATENATE("R3C",' RIESGOS DE GESTION'!#REF!),"")</f>
        <v>#REF!</v>
      </c>
      <c r="AA48" s="43" t="e">
        <f>IF(AND(' RIESGOS DE GESTION'!#REF!="Muy Baja",' RIESGOS DE GESTION'!#REF!="Moderado"),CONCATENATE("R3C",' RIESGOS DE GESTION'!#REF!),"")</f>
        <v>#REF!</v>
      </c>
      <c r="AB48" s="26" t="e">
        <f>IF(AND(' RIESGOS DE GESTION'!#REF!="Muy Baja",' RIESGOS DE GESTION'!#REF!="Mayor"),CONCATENATE("R3C",' RIESGOS DE GESTION'!#REF!),"")</f>
        <v>#REF!</v>
      </c>
      <c r="AC48" s="27" t="e">
        <f>IF(AND(' RIESGOS DE GESTION'!#REF!="Muy Baja",' RIESGOS DE GESTION'!#REF!="Mayor"),CONCATENATE("R3C",' RIESGOS DE GESTION'!#REF!),"")</f>
        <v>#REF!</v>
      </c>
      <c r="AD48" s="27" t="e">
        <f>IF(AND(' RIESGOS DE GESTION'!#REF!="Muy Baja",' RIESGOS DE GESTION'!#REF!="Mayor"),CONCATENATE("R3C",' RIESGOS DE GESTION'!#REF!),"")</f>
        <v>#REF!</v>
      </c>
      <c r="AE48" s="27" t="e">
        <f>IF(AND(' RIESGOS DE GESTION'!#REF!="Muy Baja",' RIESGOS DE GESTION'!#REF!="Mayor"),CONCATENATE("R3C",' RIESGOS DE GESTION'!#REF!),"")</f>
        <v>#REF!</v>
      </c>
      <c r="AF48" s="27" t="e">
        <f>IF(AND(' RIESGOS DE GESTION'!#REF!="Muy Baja",' RIESGOS DE GESTION'!#REF!="Mayor"),CONCATENATE("R3C",' RIESGOS DE GESTION'!#REF!),"")</f>
        <v>#REF!</v>
      </c>
      <c r="AG48" s="28" t="e">
        <f>IF(AND(' RIESGOS DE GESTION'!#REF!="Muy Baja",' RIESGOS DE GESTION'!#REF!="Mayor"),CONCATENATE("R3C",' RIESGOS DE GESTION'!#REF!),"")</f>
        <v>#REF!</v>
      </c>
      <c r="AH48" s="29" t="e">
        <f>IF(AND(' RIESGOS DE GESTION'!#REF!="Muy Baja",' RIESGOS DE GESTION'!#REF!="Catastrófico"),CONCATENATE("R3C",' RIESGOS DE GESTION'!#REF!),"")</f>
        <v>#REF!</v>
      </c>
      <c r="AI48" s="30" t="e">
        <f>IF(AND(' RIESGOS DE GESTION'!#REF!="Muy Baja",' RIESGOS DE GESTION'!#REF!="Catastrófico"),CONCATENATE("R3C",' RIESGOS DE GESTION'!#REF!),"")</f>
        <v>#REF!</v>
      </c>
      <c r="AJ48" s="30" t="e">
        <f>IF(AND(' RIESGOS DE GESTION'!#REF!="Muy Baja",' RIESGOS DE GESTION'!#REF!="Catastrófico"),CONCATENATE("R3C",' RIESGOS DE GESTION'!#REF!),"")</f>
        <v>#REF!</v>
      </c>
      <c r="AK48" s="30" t="e">
        <f>IF(AND(' RIESGOS DE GESTION'!#REF!="Muy Baja",' RIESGOS DE GESTION'!#REF!="Catastrófico"),CONCATENATE("R3C",' RIESGOS DE GESTION'!#REF!),"")</f>
        <v>#REF!</v>
      </c>
      <c r="AL48" s="30" t="e">
        <f>IF(AND(' RIESGOS DE GESTION'!#REF!="Muy Baja",' RIESGOS DE GESTION'!#REF!="Catastrófico"),CONCATENATE("R3C",' RIESGOS DE GESTION'!#REF!),"")</f>
        <v>#REF!</v>
      </c>
      <c r="AM48" s="31" t="e">
        <f>IF(AND(' RIESGOS DE GESTION'!#REF!="Muy Baja",' RIESGOS DE GESTION'!#REF!="Catastrófico"),CONCATENATE("R3C",' RIESGOS DE GESTION'!#REF!),"")</f>
        <v>#REF!</v>
      </c>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row>
    <row r="49" spans="1:80" ht="15" customHeight="1" x14ac:dyDescent="0.25">
      <c r="A49" s="57"/>
      <c r="B49" s="458"/>
      <c r="C49" s="458"/>
      <c r="D49" s="459"/>
      <c r="E49" s="499"/>
      <c r="F49" s="500"/>
      <c r="G49" s="500"/>
      <c r="H49" s="500"/>
      <c r="I49" s="501"/>
      <c r="J49" s="50" t="e">
        <f>IF(AND(' RIESGOS DE GESTION'!#REF!="Muy Baja",' RIESGOS DE GESTION'!#REF!="Leve"),CONCATENATE("R4C",' RIESGOS DE GESTION'!#REF!),"")</f>
        <v>#REF!</v>
      </c>
      <c r="K49" s="51" t="e">
        <f>IF(AND(' RIESGOS DE GESTION'!#REF!="Muy Baja",' RIESGOS DE GESTION'!#REF!="Leve"),CONCATENATE("R4C",' RIESGOS DE GESTION'!#REF!),"")</f>
        <v>#REF!</v>
      </c>
      <c r="L49" s="51" t="e">
        <f>IF(AND(' RIESGOS DE GESTION'!#REF!="Muy Baja",' RIESGOS DE GESTION'!#REF!="Leve"),CONCATENATE("R4C",' RIESGOS DE GESTION'!#REF!),"")</f>
        <v>#REF!</v>
      </c>
      <c r="M49" s="51" t="e">
        <f>IF(AND(' RIESGOS DE GESTION'!#REF!="Muy Baja",' RIESGOS DE GESTION'!#REF!="Leve"),CONCATENATE("R4C",' RIESGOS DE GESTION'!#REF!),"")</f>
        <v>#REF!</v>
      </c>
      <c r="N49" s="51" t="e">
        <f>IF(AND(' RIESGOS DE GESTION'!#REF!="Muy Baja",' RIESGOS DE GESTION'!#REF!="Leve"),CONCATENATE("R4C",' RIESGOS DE GESTION'!#REF!),"")</f>
        <v>#REF!</v>
      </c>
      <c r="O49" s="52" t="e">
        <f>IF(AND(' RIESGOS DE GESTION'!#REF!="Muy Baja",' RIESGOS DE GESTION'!#REF!="Leve"),CONCATENATE("R4C",' RIESGOS DE GESTION'!#REF!),"")</f>
        <v>#REF!</v>
      </c>
      <c r="P49" s="50" t="e">
        <f>IF(AND(' RIESGOS DE GESTION'!#REF!="Muy Baja",' RIESGOS DE GESTION'!#REF!="Menor"),CONCATENATE("R4C",' RIESGOS DE GESTION'!#REF!),"")</f>
        <v>#REF!</v>
      </c>
      <c r="Q49" s="51" t="e">
        <f>IF(AND(' RIESGOS DE GESTION'!#REF!="Muy Baja",' RIESGOS DE GESTION'!#REF!="Menor"),CONCATENATE("R4C",' RIESGOS DE GESTION'!#REF!),"")</f>
        <v>#REF!</v>
      </c>
      <c r="R49" s="51" t="e">
        <f>IF(AND(' RIESGOS DE GESTION'!#REF!="Muy Baja",' RIESGOS DE GESTION'!#REF!="Menor"),CONCATENATE("R4C",' RIESGOS DE GESTION'!#REF!),"")</f>
        <v>#REF!</v>
      </c>
      <c r="S49" s="51" t="e">
        <f>IF(AND(' RIESGOS DE GESTION'!#REF!="Muy Baja",' RIESGOS DE GESTION'!#REF!="Menor"),CONCATENATE("R4C",' RIESGOS DE GESTION'!#REF!),"")</f>
        <v>#REF!</v>
      </c>
      <c r="T49" s="51" t="e">
        <f>IF(AND(' RIESGOS DE GESTION'!#REF!="Muy Baja",' RIESGOS DE GESTION'!#REF!="Menor"),CONCATENATE("R4C",' RIESGOS DE GESTION'!#REF!),"")</f>
        <v>#REF!</v>
      </c>
      <c r="U49" s="52" t="e">
        <f>IF(AND(' RIESGOS DE GESTION'!#REF!="Muy Baja",' RIESGOS DE GESTION'!#REF!="Menor"),CONCATENATE("R4C",' RIESGOS DE GESTION'!#REF!),"")</f>
        <v>#REF!</v>
      </c>
      <c r="V49" s="41" t="e">
        <f>IF(AND(' RIESGOS DE GESTION'!#REF!="Muy Baja",' RIESGOS DE GESTION'!#REF!="Moderado"),CONCATENATE("R4C",' RIESGOS DE GESTION'!#REF!),"")</f>
        <v>#REF!</v>
      </c>
      <c r="W49" s="42" t="e">
        <f>IF(AND(' RIESGOS DE GESTION'!#REF!="Muy Baja",' RIESGOS DE GESTION'!#REF!="Moderado"),CONCATENATE("R4C",' RIESGOS DE GESTION'!#REF!),"")</f>
        <v>#REF!</v>
      </c>
      <c r="X49" s="42" t="e">
        <f>IF(AND(' RIESGOS DE GESTION'!#REF!="Muy Baja",' RIESGOS DE GESTION'!#REF!="Moderado"),CONCATENATE("R4C",' RIESGOS DE GESTION'!#REF!),"")</f>
        <v>#REF!</v>
      </c>
      <c r="Y49" s="42" t="e">
        <f>IF(AND(' RIESGOS DE GESTION'!#REF!="Muy Baja",' RIESGOS DE GESTION'!#REF!="Moderado"),CONCATENATE("R4C",' RIESGOS DE GESTION'!#REF!),"")</f>
        <v>#REF!</v>
      </c>
      <c r="Z49" s="42" t="e">
        <f>IF(AND(' RIESGOS DE GESTION'!#REF!="Muy Baja",' RIESGOS DE GESTION'!#REF!="Moderado"),CONCATENATE("R4C",' RIESGOS DE GESTION'!#REF!),"")</f>
        <v>#REF!</v>
      </c>
      <c r="AA49" s="43" t="e">
        <f>IF(AND(' RIESGOS DE GESTION'!#REF!="Muy Baja",' RIESGOS DE GESTION'!#REF!="Moderado"),CONCATENATE("R4C",' RIESGOS DE GESTION'!#REF!),"")</f>
        <v>#REF!</v>
      </c>
      <c r="AB49" s="26" t="e">
        <f>IF(AND(' RIESGOS DE GESTION'!#REF!="Muy Baja",' RIESGOS DE GESTION'!#REF!="Mayor"),CONCATENATE("R4C",' RIESGOS DE GESTION'!#REF!),"")</f>
        <v>#REF!</v>
      </c>
      <c r="AC49" s="27" t="e">
        <f>IF(AND(' RIESGOS DE GESTION'!#REF!="Muy Baja",' RIESGOS DE GESTION'!#REF!="Mayor"),CONCATENATE("R4C",' RIESGOS DE GESTION'!#REF!),"")</f>
        <v>#REF!</v>
      </c>
      <c r="AD49" s="27" t="e">
        <f>IF(AND(' RIESGOS DE GESTION'!#REF!="Muy Baja",' RIESGOS DE GESTION'!#REF!="Mayor"),CONCATENATE("R4C",' RIESGOS DE GESTION'!#REF!),"")</f>
        <v>#REF!</v>
      </c>
      <c r="AE49" s="27" t="e">
        <f>IF(AND(' RIESGOS DE GESTION'!#REF!="Muy Baja",' RIESGOS DE GESTION'!#REF!="Mayor"),CONCATENATE("R4C",' RIESGOS DE GESTION'!#REF!),"")</f>
        <v>#REF!</v>
      </c>
      <c r="AF49" s="27" t="e">
        <f>IF(AND(' RIESGOS DE GESTION'!#REF!="Muy Baja",' RIESGOS DE GESTION'!#REF!="Mayor"),CONCATENATE("R4C",' RIESGOS DE GESTION'!#REF!),"")</f>
        <v>#REF!</v>
      </c>
      <c r="AG49" s="28" t="e">
        <f>IF(AND(' RIESGOS DE GESTION'!#REF!="Muy Baja",' RIESGOS DE GESTION'!#REF!="Mayor"),CONCATENATE("R4C",' RIESGOS DE GESTION'!#REF!),"")</f>
        <v>#REF!</v>
      </c>
      <c r="AH49" s="29" t="e">
        <f>IF(AND(' RIESGOS DE GESTION'!#REF!="Muy Baja",' RIESGOS DE GESTION'!#REF!="Catastrófico"),CONCATENATE("R4C",' RIESGOS DE GESTION'!#REF!),"")</f>
        <v>#REF!</v>
      </c>
      <c r="AI49" s="30" t="e">
        <f>IF(AND(' RIESGOS DE GESTION'!#REF!="Muy Baja",' RIESGOS DE GESTION'!#REF!="Catastrófico"),CONCATENATE("R4C",' RIESGOS DE GESTION'!#REF!),"")</f>
        <v>#REF!</v>
      </c>
      <c r="AJ49" s="30" t="e">
        <f>IF(AND(' RIESGOS DE GESTION'!#REF!="Muy Baja",' RIESGOS DE GESTION'!#REF!="Catastrófico"),CONCATENATE("R4C",' RIESGOS DE GESTION'!#REF!),"")</f>
        <v>#REF!</v>
      </c>
      <c r="AK49" s="30" t="e">
        <f>IF(AND(' RIESGOS DE GESTION'!#REF!="Muy Baja",' RIESGOS DE GESTION'!#REF!="Catastrófico"),CONCATENATE("R4C",' RIESGOS DE GESTION'!#REF!),"")</f>
        <v>#REF!</v>
      </c>
      <c r="AL49" s="30" t="e">
        <f>IF(AND(' RIESGOS DE GESTION'!#REF!="Muy Baja",' RIESGOS DE GESTION'!#REF!="Catastrófico"),CONCATENATE("R4C",' RIESGOS DE GESTION'!#REF!),"")</f>
        <v>#REF!</v>
      </c>
      <c r="AM49" s="31" t="e">
        <f>IF(AND(' RIESGOS DE GESTION'!#REF!="Muy Baja",' RIESGOS DE GESTION'!#REF!="Catastrófico"),CONCATENATE("R4C",' RIESGOS DE GESTION'!#REF!),"")</f>
        <v>#REF!</v>
      </c>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row>
    <row r="50" spans="1:80" ht="15" customHeight="1" x14ac:dyDescent="0.25">
      <c r="A50" s="57"/>
      <c r="B50" s="458"/>
      <c r="C50" s="458"/>
      <c r="D50" s="459"/>
      <c r="E50" s="499"/>
      <c r="F50" s="500"/>
      <c r="G50" s="500"/>
      <c r="H50" s="500"/>
      <c r="I50" s="501"/>
      <c r="J50" s="50" t="e">
        <f>IF(AND(' RIESGOS DE GESTION'!#REF!="Muy Baja",' RIESGOS DE GESTION'!#REF!="Leve"),CONCATENATE("R5C",' RIESGOS DE GESTION'!#REF!),"")</f>
        <v>#REF!</v>
      </c>
      <c r="K50" s="51" t="e">
        <f>IF(AND(' RIESGOS DE GESTION'!#REF!="Muy Baja",' RIESGOS DE GESTION'!#REF!="Leve"),CONCATENATE("R5C",' RIESGOS DE GESTION'!#REF!),"")</f>
        <v>#REF!</v>
      </c>
      <c r="L50" s="51" t="e">
        <f>IF(AND(' RIESGOS DE GESTION'!#REF!="Muy Baja",' RIESGOS DE GESTION'!#REF!="Leve"),CONCATENATE("R5C",' RIESGOS DE GESTION'!#REF!),"")</f>
        <v>#REF!</v>
      </c>
      <c r="M50" s="51" t="e">
        <f>IF(AND(' RIESGOS DE GESTION'!#REF!="Muy Baja",' RIESGOS DE GESTION'!#REF!="Leve"),CONCATENATE("R5C",' RIESGOS DE GESTION'!#REF!),"")</f>
        <v>#REF!</v>
      </c>
      <c r="N50" s="51" t="e">
        <f>IF(AND(' RIESGOS DE GESTION'!#REF!="Muy Baja",' RIESGOS DE GESTION'!#REF!="Leve"),CONCATENATE("R5C",' RIESGOS DE GESTION'!#REF!),"")</f>
        <v>#REF!</v>
      </c>
      <c r="O50" s="52" t="e">
        <f>IF(AND(' RIESGOS DE GESTION'!#REF!="Muy Baja",' RIESGOS DE GESTION'!#REF!="Leve"),CONCATENATE("R5C",' RIESGOS DE GESTION'!#REF!),"")</f>
        <v>#REF!</v>
      </c>
      <c r="P50" s="50" t="e">
        <f>IF(AND(' RIESGOS DE GESTION'!#REF!="Muy Baja",' RIESGOS DE GESTION'!#REF!="Menor"),CONCATENATE("R5C",' RIESGOS DE GESTION'!#REF!),"")</f>
        <v>#REF!</v>
      </c>
      <c r="Q50" s="51" t="e">
        <f>IF(AND(' RIESGOS DE GESTION'!#REF!="Muy Baja",' RIESGOS DE GESTION'!#REF!="Menor"),CONCATENATE("R5C",' RIESGOS DE GESTION'!#REF!),"")</f>
        <v>#REF!</v>
      </c>
      <c r="R50" s="51" t="e">
        <f>IF(AND(' RIESGOS DE GESTION'!#REF!="Muy Baja",' RIESGOS DE GESTION'!#REF!="Menor"),CONCATENATE("R5C",' RIESGOS DE GESTION'!#REF!),"")</f>
        <v>#REF!</v>
      </c>
      <c r="S50" s="51" t="e">
        <f>IF(AND(' RIESGOS DE GESTION'!#REF!="Muy Baja",' RIESGOS DE GESTION'!#REF!="Menor"),CONCATENATE("R5C",' RIESGOS DE GESTION'!#REF!),"")</f>
        <v>#REF!</v>
      </c>
      <c r="T50" s="51" t="e">
        <f>IF(AND(' RIESGOS DE GESTION'!#REF!="Muy Baja",' RIESGOS DE GESTION'!#REF!="Menor"),CONCATENATE("R5C",' RIESGOS DE GESTION'!#REF!),"")</f>
        <v>#REF!</v>
      </c>
      <c r="U50" s="52" t="e">
        <f>IF(AND(' RIESGOS DE GESTION'!#REF!="Muy Baja",' RIESGOS DE GESTION'!#REF!="Menor"),CONCATENATE("R5C",' RIESGOS DE GESTION'!#REF!),"")</f>
        <v>#REF!</v>
      </c>
      <c r="V50" s="41" t="e">
        <f>IF(AND(' RIESGOS DE GESTION'!#REF!="Muy Baja",' RIESGOS DE GESTION'!#REF!="Moderado"),CONCATENATE("R5C",' RIESGOS DE GESTION'!#REF!),"")</f>
        <v>#REF!</v>
      </c>
      <c r="W50" s="42" t="e">
        <f>IF(AND(' RIESGOS DE GESTION'!#REF!="Muy Baja",' RIESGOS DE GESTION'!#REF!="Moderado"),CONCATENATE("R5C",' RIESGOS DE GESTION'!#REF!),"")</f>
        <v>#REF!</v>
      </c>
      <c r="X50" s="42" t="e">
        <f>IF(AND(' RIESGOS DE GESTION'!#REF!="Muy Baja",' RIESGOS DE GESTION'!#REF!="Moderado"),CONCATENATE("R5C",' RIESGOS DE GESTION'!#REF!),"")</f>
        <v>#REF!</v>
      </c>
      <c r="Y50" s="42" t="e">
        <f>IF(AND(' RIESGOS DE GESTION'!#REF!="Muy Baja",' RIESGOS DE GESTION'!#REF!="Moderado"),CONCATENATE("R5C",' RIESGOS DE GESTION'!#REF!),"")</f>
        <v>#REF!</v>
      </c>
      <c r="Z50" s="42" t="e">
        <f>IF(AND(' RIESGOS DE GESTION'!#REF!="Muy Baja",' RIESGOS DE GESTION'!#REF!="Moderado"),CONCATENATE("R5C",' RIESGOS DE GESTION'!#REF!),"")</f>
        <v>#REF!</v>
      </c>
      <c r="AA50" s="43" t="e">
        <f>IF(AND(' RIESGOS DE GESTION'!#REF!="Muy Baja",' RIESGOS DE GESTION'!#REF!="Moderado"),CONCATENATE("R5C",' RIESGOS DE GESTION'!#REF!),"")</f>
        <v>#REF!</v>
      </c>
      <c r="AB50" s="26" t="e">
        <f>IF(AND(' RIESGOS DE GESTION'!#REF!="Muy Baja",' RIESGOS DE GESTION'!#REF!="Mayor"),CONCATENATE("R5C",' RIESGOS DE GESTION'!#REF!),"")</f>
        <v>#REF!</v>
      </c>
      <c r="AC50" s="27" t="e">
        <f>IF(AND(' RIESGOS DE GESTION'!#REF!="Muy Baja",' RIESGOS DE GESTION'!#REF!="Mayor"),CONCATENATE("R5C",' RIESGOS DE GESTION'!#REF!),"")</f>
        <v>#REF!</v>
      </c>
      <c r="AD50" s="27" t="e">
        <f>IF(AND(' RIESGOS DE GESTION'!#REF!="Muy Baja",' RIESGOS DE GESTION'!#REF!="Mayor"),CONCATENATE("R5C",' RIESGOS DE GESTION'!#REF!),"")</f>
        <v>#REF!</v>
      </c>
      <c r="AE50" s="27" t="e">
        <f>IF(AND(' RIESGOS DE GESTION'!#REF!="Muy Baja",' RIESGOS DE GESTION'!#REF!="Mayor"),CONCATENATE("R5C",' RIESGOS DE GESTION'!#REF!),"")</f>
        <v>#REF!</v>
      </c>
      <c r="AF50" s="27" t="e">
        <f>IF(AND(' RIESGOS DE GESTION'!#REF!="Muy Baja",' RIESGOS DE GESTION'!#REF!="Mayor"),CONCATENATE("R5C",' RIESGOS DE GESTION'!#REF!),"")</f>
        <v>#REF!</v>
      </c>
      <c r="AG50" s="28" t="e">
        <f>IF(AND(' RIESGOS DE GESTION'!#REF!="Muy Baja",' RIESGOS DE GESTION'!#REF!="Mayor"),CONCATENATE("R5C",' RIESGOS DE GESTION'!#REF!),"")</f>
        <v>#REF!</v>
      </c>
      <c r="AH50" s="29" t="e">
        <f>IF(AND(' RIESGOS DE GESTION'!#REF!="Muy Baja",' RIESGOS DE GESTION'!#REF!="Catastrófico"),CONCATENATE("R5C",' RIESGOS DE GESTION'!#REF!),"")</f>
        <v>#REF!</v>
      </c>
      <c r="AI50" s="30" t="e">
        <f>IF(AND(' RIESGOS DE GESTION'!#REF!="Muy Baja",' RIESGOS DE GESTION'!#REF!="Catastrófico"),CONCATENATE("R5C",' RIESGOS DE GESTION'!#REF!),"")</f>
        <v>#REF!</v>
      </c>
      <c r="AJ50" s="30" t="e">
        <f>IF(AND(' RIESGOS DE GESTION'!#REF!="Muy Baja",' RIESGOS DE GESTION'!#REF!="Catastrófico"),CONCATENATE("R5C",' RIESGOS DE GESTION'!#REF!),"")</f>
        <v>#REF!</v>
      </c>
      <c r="AK50" s="30" t="e">
        <f>IF(AND(' RIESGOS DE GESTION'!#REF!="Muy Baja",' RIESGOS DE GESTION'!#REF!="Catastrófico"),CONCATENATE("R5C",' RIESGOS DE GESTION'!#REF!),"")</f>
        <v>#REF!</v>
      </c>
      <c r="AL50" s="30" t="e">
        <f>IF(AND(' RIESGOS DE GESTION'!#REF!="Muy Baja",' RIESGOS DE GESTION'!#REF!="Catastrófico"),CONCATENATE("R5C",' RIESGOS DE GESTION'!#REF!),"")</f>
        <v>#REF!</v>
      </c>
      <c r="AM50" s="31" t="e">
        <f>IF(AND(' RIESGOS DE GESTION'!#REF!="Muy Baja",' RIESGOS DE GESTION'!#REF!="Catastrófico"),CONCATENATE("R5C",' RIESGOS DE GESTION'!#REF!),"")</f>
        <v>#REF!</v>
      </c>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row>
    <row r="51" spans="1:80" ht="15" customHeight="1" x14ac:dyDescent="0.25">
      <c r="A51" s="57"/>
      <c r="B51" s="458"/>
      <c r="C51" s="458"/>
      <c r="D51" s="459"/>
      <c r="E51" s="499"/>
      <c r="F51" s="500"/>
      <c r="G51" s="500"/>
      <c r="H51" s="500"/>
      <c r="I51" s="501"/>
      <c r="J51" s="50" t="e">
        <f>IF(AND(' RIESGOS DE GESTION'!#REF!="Muy Baja",' RIESGOS DE GESTION'!#REF!="Leve"),CONCATENATE("R6C",' RIESGOS DE GESTION'!#REF!),"")</f>
        <v>#REF!</v>
      </c>
      <c r="K51" s="51" t="e">
        <f>IF(AND(' RIESGOS DE GESTION'!#REF!="Muy Baja",' RIESGOS DE GESTION'!#REF!="Leve"),CONCATENATE("R6C",' RIESGOS DE GESTION'!#REF!),"")</f>
        <v>#REF!</v>
      </c>
      <c r="L51" s="51" t="e">
        <f>IF(AND(' RIESGOS DE GESTION'!#REF!="Muy Baja",' RIESGOS DE GESTION'!#REF!="Leve"),CONCATENATE("R6C",' RIESGOS DE GESTION'!#REF!),"")</f>
        <v>#REF!</v>
      </c>
      <c r="M51" s="51" t="e">
        <f>IF(AND(' RIESGOS DE GESTION'!#REF!="Muy Baja",' RIESGOS DE GESTION'!#REF!="Leve"),CONCATENATE("R6C",' RIESGOS DE GESTION'!#REF!),"")</f>
        <v>#REF!</v>
      </c>
      <c r="N51" s="51" t="e">
        <f>IF(AND(' RIESGOS DE GESTION'!#REF!="Muy Baja",' RIESGOS DE GESTION'!#REF!="Leve"),CONCATENATE("R6C",' RIESGOS DE GESTION'!#REF!),"")</f>
        <v>#REF!</v>
      </c>
      <c r="O51" s="52" t="e">
        <f>IF(AND(' RIESGOS DE GESTION'!#REF!="Muy Baja",' RIESGOS DE GESTION'!#REF!="Leve"),CONCATENATE("R6C",' RIESGOS DE GESTION'!#REF!),"")</f>
        <v>#REF!</v>
      </c>
      <c r="P51" s="50" t="e">
        <f>IF(AND(' RIESGOS DE GESTION'!#REF!="Muy Baja",' RIESGOS DE GESTION'!#REF!="Menor"),CONCATENATE("R6C",' RIESGOS DE GESTION'!#REF!),"")</f>
        <v>#REF!</v>
      </c>
      <c r="Q51" s="51" t="e">
        <f>IF(AND(' RIESGOS DE GESTION'!#REF!="Muy Baja",' RIESGOS DE GESTION'!#REF!="Menor"),CONCATENATE("R6C",' RIESGOS DE GESTION'!#REF!),"")</f>
        <v>#REF!</v>
      </c>
      <c r="R51" s="51" t="e">
        <f>IF(AND(' RIESGOS DE GESTION'!#REF!="Muy Baja",' RIESGOS DE GESTION'!#REF!="Menor"),CONCATENATE("R6C",' RIESGOS DE GESTION'!#REF!),"")</f>
        <v>#REF!</v>
      </c>
      <c r="S51" s="51" t="e">
        <f>IF(AND(' RIESGOS DE GESTION'!#REF!="Muy Baja",' RIESGOS DE GESTION'!#REF!="Menor"),CONCATENATE("R6C",' RIESGOS DE GESTION'!#REF!),"")</f>
        <v>#REF!</v>
      </c>
      <c r="T51" s="51" t="e">
        <f>IF(AND(' RIESGOS DE GESTION'!#REF!="Muy Baja",' RIESGOS DE GESTION'!#REF!="Menor"),CONCATENATE("R6C",' RIESGOS DE GESTION'!#REF!),"")</f>
        <v>#REF!</v>
      </c>
      <c r="U51" s="52" t="e">
        <f>IF(AND(' RIESGOS DE GESTION'!#REF!="Muy Baja",' RIESGOS DE GESTION'!#REF!="Menor"),CONCATENATE("R6C",' RIESGOS DE GESTION'!#REF!),"")</f>
        <v>#REF!</v>
      </c>
      <c r="V51" s="41" t="e">
        <f>IF(AND(' RIESGOS DE GESTION'!#REF!="Muy Baja",' RIESGOS DE GESTION'!#REF!="Moderado"),CONCATENATE("R6C",' RIESGOS DE GESTION'!#REF!),"")</f>
        <v>#REF!</v>
      </c>
      <c r="W51" s="42" t="e">
        <f>IF(AND(' RIESGOS DE GESTION'!#REF!="Muy Baja",' RIESGOS DE GESTION'!#REF!="Moderado"),CONCATENATE("R6C",' RIESGOS DE GESTION'!#REF!),"")</f>
        <v>#REF!</v>
      </c>
      <c r="X51" s="42" t="e">
        <f>IF(AND(' RIESGOS DE GESTION'!#REF!="Muy Baja",' RIESGOS DE GESTION'!#REF!="Moderado"),CONCATENATE("R6C",' RIESGOS DE GESTION'!#REF!),"")</f>
        <v>#REF!</v>
      </c>
      <c r="Y51" s="42" t="e">
        <f>IF(AND(' RIESGOS DE GESTION'!#REF!="Muy Baja",' RIESGOS DE GESTION'!#REF!="Moderado"),CONCATENATE("R6C",' RIESGOS DE GESTION'!#REF!),"")</f>
        <v>#REF!</v>
      </c>
      <c r="Z51" s="42" t="e">
        <f>IF(AND(' RIESGOS DE GESTION'!#REF!="Muy Baja",' RIESGOS DE GESTION'!#REF!="Moderado"),CONCATENATE("R6C",' RIESGOS DE GESTION'!#REF!),"")</f>
        <v>#REF!</v>
      </c>
      <c r="AA51" s="43" t="e">
        <f>IF(AND(' RIESGOS DE GESTION'!#REF!="Muy Baja",' RIESGOS DE GESTION'!#REF!="Moderado"),CONCATENATE("R6C",' RIESGOS DE GESTION'!#REF!),"")</f>
        <v>#REF!</v>
      </c>
      <c r="AB51" s="26" t="e">
        <f>IF(AND(' RIESGOS DE GESTION'!#REF!="Muy Baja",' RIESGOS DE GESTION'!#REF!="Mayor"),CONCATENATE("R6C",' RIESGOS DE GESTION'!#REF!),"")</f>
        <v>#REF!</v>
      </c>
      <c r="AC51" s="27" t="e">
        <f>IF(AND(' RIESGOS DE GESTION'!#REF!="Muy Baja",' RIESGOS DE GESTION'!#REF!="Mayor"),CONCATENATE("R6C",' RIESGOS DE GESTION'!#REF!),"")</f>
        <v>#REF!</v>
      </c>
      <c r="AD51" s="27" t="e">
        <f>IF(AND(' RIESGOS DE GESTION'!#REF!="Muy Baja",' RIESGOS DE GESTION'!#REF!="Mayor"),CONCATENATE("R6C",' RIESGOS DE GESTION'!#REF!),"")</f>
        <v>#REF!</v>
      </c>
      <c r="AE51" s="27" t="e">
        <f>IF(AND(' RIESGOS DE GESTION'!#REF!="Muy Baja",' RIESGOS DE GESTION'!#REF!="Mayor"),CONCATENATE("R6C",' RIESGOS DE GESTION'!#REF!),"")</f>
        <v>#REF!</v>
      </c>
      <c r="AF51" s="27" t="e">
        <f>IF(AND(' RIESGOS DE GESTION'!#REF!="Muy Baja",' RIESGOS DE GESTION'!#REF!="Mayor"),CONCATENATE("R6C",' RIESGOS DE GESTION'!#REF!),"")</f>
        <v>#REF!</v>
      </c>
      <c r="AG51" s="28" t="e">
        <f>IF(AND(' RIESGOS DE GESTION'!#REF!="Muy Baja",' RIESGOS DE GESTION'!#REF!="Mayor"),CONCATENATE("R6C",' RIESGOS DE GESTION'!#REF!),"")</f>
        <v>#REF!</v>
      </c>
      <c r="AH51" s="29" t="e">
        <f>IF(AND(' RIESGOS DE GESTION'!#REF!="Muy Baja",' RIESGOS DE GESTION'!#REF!="Catastrófico"),CONCATENATE("R6C",' RIESGOS DE GESTION'!#REF!),"")</f>
        <v>#REF!</v>
      </c>
      <c r="AI51" s="30" t="e">
        <f>IF(AND(' RIESGOS DE GESTION'!#REF!="Muy Baja",' RIESGOS DE GESTION'!#REF!="Catastrófico"),CONCATENATE("R6C",' RIESGOS DE GESTION'!#REF!),"")</f>
        <v>#REF!</v>
      </c>
      <c r="AJ51" s="30" t="e">
        <f>IF(AND(' RIESGOS DE GESTION'!#REF!="Muy Baja",' RIESGOS DE GESTION'!#REF!="Catastrófico"),CONCATENATE("R6C",' RIESGOS DE GESTION'!#REF!),"")</f>
        <v>#REF!</v>
      </c>
      <c r="AK51" s="30" t="e">
        <f>IF(AND(' RIESGOS DE GESTION'!#REF!="Muy Baja",' RIESGOS DE GESTION'!#REF!="Catastrófico"),CONCATENATE("R6C",' RIESGOS DE GESTION'!#REF!),"")</f>
        <v>#REF!</v>
      </c>
      <c r="AL51" s="30" t="e">
        <f>IF(AND(' RIESGOS DE GESTION'!#REF!="Muy Baja",' RIESGOS DE GESTION'!#REF!="Catastrófico"),CONCATENATE("R6C",' RIESGOS DE GESTION'!#REF!),"")</f>
        <v>#REF!</v>
      </c>
      <c r="AM51" s="31" t="e">
        <f>IF(AND(' RIESGOS DE GESTION'!#REF!="Muy Baja",' RIESGOS DE GESTION'!#REF!="Catastrófico"),CONCATENATE("R6C",' RIESGOS DE GESTION'!#REF!),"")</f>
        <v>#REF!</v>
      </c>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row>
    <row r="52" spans="1:80" ht="15" customHeight="1" x14ac:dyDescent="0.25">
      <c r="A52" s="57"/>
      <c r="B52" s="458"/>
      <c r="C52" s="458"/>
      <c r="D52" s="459"/>
      <c r="E52" s="499"/>
      <c r="F52" s="500"/>
      <c r="G52" s="500"/>
      <c r="H52" s="500"/>
      <c r="I52" s="501"/>
      <c r="J52" s="50" t="e">
        <f>IF(AND(' RIESGOS DE GESTION'!#REF!="Muy Baja",' RIESGOS DE GESTION'!#REF!="Leve"),CONCATENATE("R7C",' RIESGOS DE GESTION'!#REF!),"")</f>
        <v>#REF!</v>
      </c>
      <c r="K52" s="51" t="e">
        <f>IF(AND(' RIESGOS DE GESTION'!#REF!="Muy Baja",' RIESGOS DE GESTION'!#REF!="Leve"),CONCATENATE("R7C",' RIESGOS DE GESTION'!#REF!),"")</f>
        <v>#REF!</v>
      </c>
      <c r="L52" s="51" t="e">
        <f>IF(AND(' RIESGOS DE GESTION'!#REF!="Muy Baja",' RIESGOS DE GESTION'!#REF!="Leve"),CONCATENATE("R7C",' RIESGOS DE GESTION'!#REF!),"")</f>
        <v>#REF!</v>
      </c>
      <c r="M52" s="51" t="e">
        <f>IF(AND(' RIESGOS DE GESTION'!#REF!="Muy Baja",' RIESGOS DE GESTION'!#REF!="Leve"),CONCATENATE("R7C",' RIESGOS DE GESTION'!#REF!),"")</f>
        <v>#REF!</v>
      </c>
      <c r="N52" s="51" t="e">
        <f>IF(AND(' RIESGOS DE GESTION'!#REF!="Muy Baja",' RIESGOS DE GESTION'!#REF!="Leve"),CONCATENATE("R7C",' RIESGOS DE GESTION'!#REF!),"")</f>
        <v>#REF!</v>
      </c>
      <c r="O52" s="52" t="e">
        <f>IF(AND(' RIESGOS DE GESTION'!#REF!="Muy Baja",' RIESGOS DE GESTION'!#REF!="Leve"),CONCATENATE("R7C",' RIESGOS DE GESTION'!#REF!),"")</f>
        <v>#REF!</v>
      </c>
      <c r="P52" s="50" t="e">
        <f>IF(AND(' RIESGOS DE GESTION'!#REF!="Muy Baja",' RIESGOS DE GESTION'!#REF!="Menor"),CONCATENATE("R7C",' RIESGOS DE GESTION'!#REF!),"")</f>
        <v>#REF!</v>
      </c>
      <c r="Q52" s="51" t="e">
        <f>IF(AND(' RIESGOS DE GESTION'!#REF!="Muy Baja",' RIESGOS DE GESTION'!#REF!="Menor"),CONCATENATE("R7C",' RIESGOS DE GESTION'!#REF!),"")</f>
        <v>#REF!</v>
      </c>
      <c r="R52" s="51" t="e">
        <f>IF(AND(' RIESGOS DE GESTION'!#REF!="Muy Baja",' RIESGOS DE GESTION'!#REF!="Menor"),CONCATENATE("R7C",' RIESGOS DE GESTION'!#REF!),"")</f>
        <v>#REF!</v>
      </c>
      <c r="S52" s="51" t="e">
        <f>IF(AND(' RIESGOS DE GESTION'!#REF!="Muy Baja",' RIESGOS DE GESTION'!#REF!="Menor"),CONCATENATE("R7C",' RIESGOS DE GESTION'!#REF!),"")</f>
        <v>#REF!</v>
      </c>
      <c r="T52" s="51" t="e">
        <f>IF(AND(' RIESGOS DE GESTION'!#REF!="Muy Baja",' RIESGOS DE GESTION'!#REF!="Menor"),CONCATENATE("R7C",' RIESGOS DE GESTION'!#REF!),"")</f>
        <v>#REF!</v>
      </c>
      <c r="U52" s="52" t="e">
        <f>IF(AND(' RIESGOS DE GESTION'!#REF!="Muy Baja",' RIESGOS DE GESTION'!#REF!="Menor"),CONCATENATE("R7C",' RIESGOS DE GESTION'!#REF!),"")</f>
        <v>#REF!</v>
      </c>
      <c r="V52" s="41" t="e">
        <f>IF(AND(' RIESGOS DE GESTION'!#REF!="Muy Baja",' RIESGOS DE GESTION'!#REF!="Moderado"),CONCATENATE("R7C",' RIESGOS DE GESTION'!#REF!),"")</f>
        <v>#REF!</v>
      </c>
      <c r="W52" s="42" t="e">
        <f>IF(AND(' RIESGOS DE GESTION'!#REF!="Muy Baja",' RIESGOS DE GESTION'!#REF!="Moderado"),CONCATENATE("R7C",' RIESGOS DE GESTION'!#REF!),"")</f>
        <v>#REF!</v>
      </c>
      <c r="X52" s="42" t="e">
        <f>IF(AND(' RIESGOS DE GESTION'!#REF!="Muy Baja",' RIESGOS DE GESTION'!#REF!="Moderado"),CONCATENATE("R7C",' RIESGOS DE GESTION'!#REF!),"")</f>
        <v>#REF!</v>
      </c>
      <c r="Y52" s="42" t="e">
        <f>IF(AND(' RIESGOS DE GESTION'!#REF!="Muy Baja",' RIESGOS DE GESTION'!#REF!="Moderado"),CONCATENATE("R7C",' RIESGOS DE GESTION'!#REF!),"")</f>
        <v>#REF!</v>
      </c>
      <c r="Z52" s="42" t="e">
        <f>IF(AND(' RIESGOS DE GESTION'!#REF!="Muy Baja",' RIESGOS DE GESTION'!#REF!="Moderado"),CONCATENATE("R7C",' RIESGOS DE GESTION'!#REF!),"")</f>
        <v>#REF!</v>
      </c>
      <c r="AA52" s="43" t="e">
        <f>IF(AND(' RIESGOS DE GESTION'!#REF!="Muy Baja",' RIESGOS DE GESTION'!#REF!="Moderado"),CONCATENATE("R7C",' RIESGOS DE GESTION'!#REF!),"")</f>
        <v>#REF!</v>
      </c>
      <c r="AB52" s="26" t="e">
        <f>IF(AND(' RIESGOS DE GESTION'!#REF!="Muy Baja",' RIESGOS DE GESTION'!#REF!="Mayor"),CONCATENATE("R7C",' RIESGOS DE GESTION'!#REF!),"")</f>
        <v>#REF!</v>
      </c>
      <c r="AC52" s="27" t="e">
        <f>IF(AND(' RIESGOS DE GESTION'!#REF!="Muy Baja",' RIESGOS DE GESTION'!#REF!="Mayor"),CONCATENATE("R7C",' RIESGOS DE GESTION'!#REF!),"")</f>
        <v>#REF!</v>
      </c>
      <c r="AD52" s="27" t="e">
        <f>IF(AND(' RIESGOS DE GESTION'!#REF!="Muy Baja",' RIESGOS DE GESTION'!#REF!="Mayor"),CONCATENATE("R7C",' RIESGOS DE GESTION'!#REF!),"")</f>
        <v>#REF!</v>
      </c>
      <c r="AE52" s="27" t="e">
        <f>IF(AND(' RIESGOS DE GESTION'!#REF!="Muy Baja",' RIESGOS DE GESTION'!#REF!="Mayor"),CONCATENATE("R7C",' RIESGOS DE GESTION'!#REF!),"")</f>
        <v>#REF!</v>
      </c>
      <c r="AF52" s="27" t="e">
        <f>IF(AND(' RIESGOS DE GESTION'!#REF!="Muy Baja",' RIESGOS DE GESTION'!#REF!="Mayor"),CONCATENATE("R7C",' RIESGOS DE GESTION'!#REF!),"")</f>
        <v>#REF!</v>
      </c>
      <c r="AG52" s="28" t="e">
        <f>IF(AND(' RIESGOS DE GESTION'!#REF!="Muy Baja",' RIESGOS DE GESTION'!#REF!="Mayor"),CONCATENATE("R7C",' RIESGOS DE GESTION'!#REF!),"")</f>
        <v>#REF!</v>
      </c>
      <c r="AH52" s="29" t="e">
        <f>IF(AND(' RIESGOS DE GESTION'!#REF!="Muy Baja",' RIESGOS DE GESTION'!#REF!="Catastrófico"),CONCATENATE("R7C",' RIESGOS DE GESTION'!#REF!),"")</f>
        <v>#REF!</v>
      </c>
      <c r="AI52" s="30" t="e">
        <f>IF(AND(' RIESGOS DE GESTION'!#REF!="Muy Baja",' RIESGOS DE GESTION'!#REF!="Catastrófico"),CONCATENATE("R7C",' RIESGOS DE GESTION'!#REF!),"")</f>
        <v>#REF!</v>
      </c>
      <c r="AJ52" s="30" t="e">
        <f>IF(AND(' RIESGOS DE GESTION'!#REF!="Muy Baja",' RIESGOS DE GESTION'!#REF!="Catastrófico"),CONCATENATE("R7C",' RIESGOS DE GESTION'!#REF!),"")</f>
        <v>#REF!</v>
      </c>
      <c r="AK52" s="30" t="e">
        <f>IF(AND(' RIESGOS DE GESTION'!#REF!="Muy Baja",' RIESGOS DE GESTION'!#REF!="Catastrófico"),CONCATENATE("R7C",' RIESGOS DE GESTION'!#REF!),"")</f>
        <v>#REF!</v>
      </c>
      <c r="AL52" s="30" t="e">
        <f>IF(AND(' RIESGOS DE GESTION'!#REF!="Muy Baja",' RIESGOS DE GESTION'!#REF!="Catastrófico"),CONCATENATE("R7C",' RIESGOS DE GESTION'!#REF!),"")</f>
        <v>#REF!</v>
      </c>
      <c r="AM52" s="31" t="e">
        <f>IF(AND(' RIESGOS DE GESTION'!#REF!="Muy Baja",' RIESGOS DE GESTION'!#REF!="Catastrófico"),CONCATENATE("R7C",' RIESGOS DE GESTION'!#REF!),"")</f>
        <v>#REF!</v>
      </c>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row>
    <row r="53" spans="1:80" ht="15" customHeight="1" x14ac:dyDescent="0.25">
      <c r="A53" s="57"/>
      <c r="B53" s="458"/>
      <c r="C53" s="458"/>
      <c r="D53" s="459"/>
      <c r="E53" s="499"/>
      <c r="F53" s="500"/>
      <c r="G53" s="500"/>
      <c r="H53" s="500"/>
      <c r="I53" s="501"/>
      <c r="J53" s="50" t="e">
        <f>IF(AND(' RIESGOS DE GESTION'!#REF!="Muy Baja",' RIESGOS DE GESTION'!#REF!="Leve"),CONCATENATE("R8C",' RIESGOS DE GESTION'!#REF!),"")</f>
        <v>#REF!</v>
      </c>
      <c r="K53" s="51" t="e">
        <f>IF(AND(' RIESGOS DE GESTION'!#REF!="Muy Baja",' RIESGOS DE GESTION'!#REF!="Leve"),CONCATENATE("R8C",' RIESGOS DE GESTION'!#REF!),"")</f>
        <v>#REF!</v>
      </c>
      <c r="L53" s="51" t="e">
        <f>IF(AND(' RIESGOS DE GESTION'!#REF!="Muy Baja",' RIESGOS DE GESTION'!#REF!="Leve"),CONCATENATE("R8C",' RIESGOS DE GESTION'!#REF!),"")</f>
        <v>#REF!</v>
      </c>
      <c r="M53" s="51" t="e">
        <f>IF(AND(' RIESGOS DE GESTION'!#REF!="Muy Baja",' RIESGOS DE GESTION'!#REF!="Leve"),CONCATENATE("R8C",' RIESGOS DE GESTION'!#REF!),"")</f>
        <v>#REF!</v>
      </c>
      <c r="N53" s="51" t="e">
        <f>IF(AND(' RIESGOS DE GESTION'!#REF!="Muy Baja",' RIESGOS DE GESTION'!#REF!="Leve"),CONCATENATE("R8C",' RIESGOS DE GESTION'!#REF!),"")</f>
        <v>#REF!</v>
      </c>
      <c r="O53" s="52" t="e">
        <f>IF(AND(' RIESGOS DE GESTION'!#REF!="Muy Baja",' RIESGOS DE GESTION'!#REF!="Leve"),CONCATENATE("R8C",' RIESGOS DE GESTION'!#REF!),"")</f>
        <v>#REF!</v>
      </c>
      <c r="P53" s="50" t="e">
        <f>IF(AND(' RIESGOS DE GESTION'!#REF!="Muy Baja",' RIESGOS DE GESTION'!#REF!="Menor"),CONCATENATE("R8C",' RIESGOS DE GESTION'!#REF!),"")</f>
        <v>#REF!</v>
      </c>
      <c r="Q53" s="51" t="e">
        <f>IF(AND(' RIESGOS DE GESTION'!#REF!="Muy Baja",' RIESGOS DE GESTION'!#REF!="Menor"),CONCATENATE("R8C",' RIESGOS DE GESTION'!#REF!),"")</f>
        <v>#REF!</v>
      </c>
      <c r="R53" s="51" t="e">
        <f>IF(AND(' RIESGOS DE GESTION'!#REF!="Muy Baja",' RIESGOS DE GESTION'!#REF!="Menor"),CONCATENATE("R8C",' RIESGOS DE GESTION'!#REF!),"")</f>
        <v>#REF!</v>
      </c>
      <c r="S53" s="51" t="e">
        <f>IF(AND(' RIESGOS DE GESTION'!#REF!="Muy Baja",' RIESGOS DE GESTION'!#REF!="Menor"),CONCATENATE("R8C",' RIESGOS DE GESTION'!#REF!),"")</f>
        <v>#REF!</v>
      </c>
      <c r="T53" s="51" t="e">
        <f>IF(AND(' RIESGOS DE GESTION'!#REF!="Muy Baja",' RIESGOS DE GESTION'!#REF!="Menor"),CONCATENATE("R8C",' RIESGOS DE GESTION'!#REF!),"")</f>
        <v>#REF!</v>
      </c>
      <c r="U53" s="52" t="e">
        <f>IF(AND(' RIESGOS DE GESTION'!#REF!="Muy Baja",' RIESGOS DE GESTION'!#REF!="Menor"),CONCATENATE("R8C",' RIESGOS DE GESTION'!#REF!),"")</f>
        <v>#REF!</v>
      </c>
      <c r="V53" s="41" t="e">
        <f>IF(AND(' RIESGOS DE GESTION'!#REF!="Muy Baja",' RIESGOS DE GESTION'!#REF!="Moderado"),CONCATENATE("R8C",' RIESGOS DE GESTION'!#REF!),"")</f>
        <v>#REF!</v>
      </c>
      <c r="W53" s="42" t="e">
        <f>IF(AND(' RIESGOS DE GESTION'!#REF!="Muy Baja",' RIESGOS DE GESTION'!#REF!="Moderado"),CONCATENATE("R8C",' RIESGOS DE GESTION'!#REF!),"")</f>
        <v>#REF!</v>
      </c>
      <c r="X53" s="42" t="e">
        <f>IF(AND(' RIESGOS DE GESTION'!#REF!="Muy Baja",' RIESGOS DE GESTION'!#REF!="Moderado"),CONCATENATE("R8C",' RIESGOS DE GESTION'!#REF!),"")</f>
        <v>#REF!</v>
      </c>
      <c r="Y53" s="42" t="e">
        <f>IF(AND(' RIESGOS DE GESTION'!#REF!="Muy Baja",' RIESGOS DE GESTION'!#REF!="Moderado"),CONCATENATE("R8C",' RIESGOS DE GESTION'!#REF!),"")</f>
        <v>#REF!</v>
      </c>
      <c r="Z53" s="42" t="e">
        <f>IF(AND(' RIESGOS DE GESTION'!#REF!="Muy Baja",' RIESGOS DE GESTION'!#REF!="Moderado"),CONCATENATE("R8C",' RIESGOS DE GESTION'!#REF!),"")</f>
        <v>#REF!</v>
      </c>
      <c r="AA53" s="43" t="e">
        <f>IF(AND(' RIESGOS DE GESTION'!#REF!="Muy Baja",' RIESGOS DE GESTION'!#REF!="Moderado"),CONCATENATE("R8C",' RIESGOS DE GESTION'!#REF!),"")</f>
        <v>#REF!</v>
      </c>
      <c r="AB53" s="26" t="e">
        <f>IF(AND(' RIESGOS DE GESTION'!#REF!="Muy Baja",' RIESGOS DE GESTION'!#REF!="Mayor"),CONCATENATE("R8C",' RIESGOS DE GESTION'!#REF!),"")</f>
        <v>#REF!</v>
      </c>
      <c r="AC53" s="27" t="e">
        <f>IF(AND(' RIESGOS DE GESTION'!#REF!="Muy Baja",' RIESGOS DE GESTION'!#REF!="Mayor"),CONCATENATE("R8C",' RIESGOS DE GESTION'!#REF!),"")</f>
        <v>#REF!</v>
      </c>
      <c r="AD53" s="27" t="e">
        <f>IF(AND(' RIESGOS DE GESTION'!#REF!="Muy Baja",' RIESGOS DE GESTION'!#REF!="Mayor"),CONCATENATE("R8C",' RIESGOS DE GESTION'!#REF!),"")</f>
        <v>#REF!</v>
      </c>
      <c r="AE53" s="27" t="e">
        <f>IF(AND(' RIESGOS DE GESTION'!#REF!="Muy Baja",' RIESGOS DE GESTION'!#REF!="Mayor"),CONCATENATE("R8C",' RIESGOS DE GESTION'!#REF!),"")</f>
        <v>#REF!</v>
      </c>
      <c r="AF53" s="27" t="e">
        <f>IF(AND(' RIESGOS DE GESTION'!#REF!="Muy Baja",' RIESGOS DE GESTION'!#REF!="Mayor"),CONCATENATE("R8C",' RIESGOS DE GESTION'!#REF!),"")</f>
        <v>#REF!</v>
      </c>
      <c r="AG53" s="28" t="e">
        <f>IF(AND(' RIESGOS DE GESTION'!#REF!="Muy Baja",' RIESGOS DE GESTION'!#REF!="Mayor"),CONCATENATE("R8C",' RIESGOS DE GESTION'!#REF!),"")</f>
        <v>#REF!</v>
      </c>
      <c r="AH53" s="29" t="e">
        <f>IF(AND(' RIESGOS DE GESTION'!#REF!="Muy Baja",' RIESGOS DE GESTION'!#REF!="Catastrófico"),CONCATENATE("R8C",' RIESGOS DE GESTION'!#REF!),"")</f>
        <v>#REF!</v>
      </c>
      <c r="AI53" s="30" t="e">
        <f>IF(AND(' RIESGOS DE GESTION'!#REF!="Muy Baja",' RIESGOS DE GESTION'!#REF!="Catastrófico"),CONCATENATE("R8C",' RIESGOS DE GESTION'!#REF!),"")</f>
        <v>#REF!</v>
      </c>
      <c r="AJ53" s="30" t="e">
        <f>IF(AND(' RIESGOS DE GESTION'!#REF!="Muy Baja",' RIESGOS DE GESTION'!#REF!="Catastrófico"),CONCATENATE("R8C",' RIESGOS DE GESTION'!#REF!),"")</f>
        <v>#REF!</v>
      </c>
      <c r="AK53" s="30" t="e">
        <f>IF(AND(' RIESGOS DE GESTION'!#REF!="Muy Baja",' RIESGOS DE GESTION'!#REF!="Catastrófico"),CONCATENATE("R8C",' RIESGOS DE GESTION'!#REF!),"")</f>
        <v>#REF!</v>
      </c>
      <c r="AL53" s="30" t="e">
        <f>IF(AND(' RIESGOS DE GESTION'!#REF!="Muy Baja",' RIESGOS DE GESTION'!#REF!="Catastrófico"),CONCATENATE("R8C",' RIESGOS DE GESTION'!#REF!),"")</f>
        <v>#REF!</v>
      </c>
      <c r="AM53" s="31" t="e">
        <f>IF(AND(' RIESGOS DE GESTION'!#REF!="Muy Baja",' RIESGOS DE GESTION'!#REF!="Catastrófico"),CONCATENATE("R8C",' RIESGOS DE GESTION'!#REF!),"")</f>
        <v>#REF!</v>
      </c>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row>
    <row r="54" spans="1:80" ht="15" customHeight="1" x14ac:dyDescent="0.25">
      <c r="A54" s="57"/>
      <c r="B54" s="458"/>
      <c r="C54" s="458"/>
      <c r="D54" s="459"/>
      <c r="E54" s="499"/>
      <c r="F54" s="500"/>
      <c r="G54" s="500"/>
      <c r="H54" s="500"/>
      <c r="I54" s="501"/>
      <c r="J54" s="50" t="e">
        <f>IF(AND(' RIESGOS DE GESTION'!#REF!="Muy Baja",' RIESGOS DE GESTION'!#REF!="Leve"),CONCATENATE("R9C",' RIESGOS DE GESTION'!#REF!),"")</f>
        <v>#REF!</v>
      </c>
      <c r="K54" s="51" t="e">
        <f>IF(AND(' RIESGOS DE GESTION'!#REF!="Muy Baja",' RIESGOS DE GESTION'!#REF!="Leve"),CONCATENATE("R9C",' RIESGOS DE GESTION'!#REF!),"")</f>
        <v>#REF!</v>
      </c>
      <c r="L54" s="51" t="e">
        <f>IF(AND(' RIESGOS DE GESTION'!#REF!="Muy Baja",' RIESGOS DE GESTION'!#REF!="Leve"),CONCATENATE("R9C",' RIESGOS DE GESTION'!#REF!),"")</f>
        <v>#REF!</v>
      </c>
      <c r="M54" s="51" t="e">
        <f>IF(AND(' RIESGOS DE GESTION'!#REF!="Muy Baja",' RIESGOS DE GESTION'!#REF!="Leve"),CONCATENATE("R9C",' RIESGOS DE GESTION'!#REF!),"")</f>
        <v>#REF!</v>
      </c>
      <c r="N54" s="51" t="e">
        <f>IF(AND(' RIESGOS DE GESTION'!#REF!="Muy Baja",' RIESGOS DE GESTION'!#REF!="Leve"),CONCATENATE("R9C",' RIESGOS DE GESTION'!#REF!),"")</f>
        <v>#REF!</v>
      </c>
      <c r="O54" s="52" t="e">
        <f>IF(AND(' RIESGOS DE GESTION'!#REF!="Muy Baja",' RIESGOS DE GESTION'!#REF!="Leve"),CONCATENATE("R9C",' RIESGOS DE GESTION'!#REF!),"")</f>
        <v>#REF!</v>
      </c>
      <c r="P54" s="50" t="e">
        <f>IF(AND(' RIESGOS DE GESTION'!#REF!="Muy Baja",' RIESGOS DE GESTION'!#REF!="Menor"),CONCATENATE("R9C",' RIESGOS DE GESTION'!#REF!),"")</f>
        <v>#REF!</v>
      </c>
      <c r="Q54" s="51" t="e">
        <f>IF(AND(' RIESGOS DE GESTION'!#REF!="Muy Baja",' RIESGOS DE GESTION'!#REF!="Menor"),CONCATENATE("R9C",' RIESGOS DE GESTION'!#REF!),"")</f>
        <v>#REF!</v>
      </c>
      <c r="R54" s="51" t="e">
        <f>IF(AND(' RIESGOS DE GESTION'!#REF!="Muy Baja",' RIESGOS DE GESTION'!#REF!="Menor"),CONCATENATE("R9C",' RIESGOS DE GESTION'!#REF!),"")</f>
        <v>#REF!</v>
      </c>
      <c r="S54" s="51" t="e">
        <f>IF(AND(' RIESGOS DE GESTION'!#REF!="Muy Baja",' RIESGOS DE GESTION'!#REF!="Menor"),CONCATENATE("R9C",' RIESGOS DE GESTION'!#REF!),"")</f>
        <v>#REF!</v>
      </c>
      <c r="T54" s="51" t="e">
        <f>IF(AND(' RIESGOS DE GESTION'!#REF!="Muy Baja",' RIESGOS DE GESTION'!#REF!="Menor"),CONCATENATE("R9C",' RIESGOS DE GESTION'!#REF!),"")</f>
        <v>#REF!</v>
      </c>
      <c r="U54" s="52" t="e">
        <f>IF(AND(' RIESGOS DE GESTION'!#REF!="Muy Baja",' RIESGOS DE GESTION'!#REF!="Menor"),CONCATENATE("R9C",' RIESGOS DE GESTION'!#REF!),"")</f>
        <v>#REF!</v>
      </c>
      <c r="V54" s="41" t="e">
        <f>IF(AND(' RIESGOS DE GESTION'!#REF!="Muy Baja",' RIESGOS DE GESTION'!#REF!="Moderado"),CONCATENATE("R9C",' RIESGOS DE GESTION'!#REF!),"")</f>
        <v>#REF!</v>
      </c>
      <c r="W54" s="42" t="e">
        <f>IF(AND(' RIESGOS DE GESTION'!#REF!="Muy Baja",' RIESGOS DE GESTION'!#REF!="Moderado"),CONCATENATE("R9C",' RIESGOS DE GESTION'!#REF!),"")</f>
        <v>#REF!</v>
      </c>
      <c r="X54" s="42" t="e">
        <f>IF(AND(' RIESGOS DE GESTION'!#REF!="Muy Baja",' RIESGOS DE GESTION'!#REF!="Moderado"),CONCATENATE("R9C",' RIESGOS DE GESTION'!#REF!),"")</f>
        <v>#REF!</v>
      </c>
      <c r="Y54" s="42" t="e">
        <f>IF(AND(' RIESGOS DE GESTION'!#REF!="Muy Baja",' RIESGOS DE GESTION'!#REF!="Moderado"),CONCATENATE("R9C",' RIESGOS DE GESTION'!#REF!),"")</f>
        <v>#REF!</v>
      </c>
      <c r="Z54" s="42" t="e">
        <f>IF(AND(' RIESGOS DE GESTION'!#REF!="Muy Baja",' RIESGOS DE GESTION'!#REF!="Moderado"),CONCATENATE("R9C",' RIESGOS DE GESTION'!#REF!),"")</f>
        <v>#REF!</v>
      </c>
      <c r="AA54" s="43" t="e">
        <f>IF(AND(' RIESGOS DE GESTION'!#REF!="Muy Baja",' RIESGOS DE GESTION'!#REF!="Moderado"),CONCATENATE("R9C",' RIESGOS DE GESTION'!#REF!),"")</f>
        <v>#REF!</v>
      </c>
      <c r="AB54" s="26" t="e">
        <f>IF(AND(' RIESGOS DE GESTION'!#REF!="Muy Baja",' RIESGOS DE GESTION'!#REF!="Mayor"),CONCATENATE("R9C",' RIESGOS DE GESTION'!#REF!),"")</f>
        <v>#REF!</v>
      </c>
      <c r="AC54" s="27" t="e">
        <f>IF(AND(' RIESGOS DE GESTION'!#REF!="Muy Baja",' RIESGOS DE GESTION'!#REF!="Mayor"),CONCATENATE("R9C",' RIESGOS DE GESTION'!#REF!),"")</f>
        <v>#REF!</v>
      </c>
      <c r="AD54" s="27" t="e">
        <f>IF(AND(' RIESGOS DE GESTION'!#REF!="Muy Baja",' RIESGOS DE GESTION'!#REF!="Mayor"),CONCATENATE("R9C",' RIESGOS DE GESTION'!#REF!),"")</f>
        <v>#REF!</v>
      </c>
      <c r="AE54" s="27" t="e">
        <f>IF(AND(' RIESGOS DE GESTION'!#REF!="Muy Baja",' RIESGOS DE GESTION'!#REF!="Mayor"),CONCATENATE("R9C",' RIESGOS DE GESTION'!#REF!),"")</f>
        <v>#REF!</v>
      </c>
      <c r="AF54" s="27" t="e">
        <f>IF(AND(' RIESGOS DE GESTION'!#REF!="Muy Baja",' RIESGOS DE GESTION'!#REF!="Mayor"),CONCATENATE("R9C",' RIESGOS DE GESTION'!#REF!),"")</f>
        <v>#REF!</v>
      </c>
      <c r="AG54" s="28" t="e">
        <f>IF(AND(' RIESGOS DE GESTION'!#REF!="Muy Baja",' RIESGOS DE GESTION'!#REF!="Mayor"),CONCATENATE("R9C",' RIESGOS DE GESTION'!#REF!),"")</f>
        <v>#REF!</v>
      </c>
      <c r="AH54" s="29" t="e">
        <f>IF(AND(' RIESGOS DE GESTION'!#REF!="Muy Baja",' RIESGOS DE GESTION'!#REF!="Catastrófico"),CONCATENATE("R9C",' RIESGOS DE GESTION'!#REF!),"")</f>
        <v>#REF!</v>
      </c>
      <c r="AI54" s="30" t="e">
        <f>IF(AND(' RIESGOS DE GESTION'!#REF!="Muy Baja",' RIESGOS DE GESTION'!#REF!="Catastrófico"),CONCATENATE("R9C",' RIESGOS DE GESTION'!#REF!),"")</f>
        <v>#REF!</v>
      </c>
      <c r="AJ54" s="30" t="e">
        <f>IF(AND(' RIESGOS DE GESTION'!#REF!="Muy Baja",' RIESGOS DE GESTION'!#REF!="Catastrófico"),CONCATENATE("R9C",' RIESGOS DE GESTION'!#REF!),"")</f>
        <v>#REF!</v>
      </c>
      <c r="AK54" s="30" t="e">
        <f>IF(AND(' RIESGOS DE GESTION'!#REF!="Muy Baja",' RIESGOS DE GESTION'!#REF!="Catastrófico"),CONCATENATE("R9C",' RIESGOS DE GESTION'!#REF!),"")</f>
        <v>#REF!</v>
      </c>
      <c r="AL54" s="30" t="e">
        <f>IF(AND(' RIESGOS DE GESTION'!#REF!="Muy Baja",' RIESGOS DE GESTION'!#REF!="Catastrófico"),CONCATENATE("R9C",' RIESGOS DE GESTION'!#REF!),"")</f>
        <v>#REF!</v>
      </c>
      <c r="AM54" s="31" t="e">
        <f>IF(AND(' RIESGOS DE GESTION'!#REF!="Muy Baja",' RIESGOS DE GESTION'!#REF!="Catastrófico"),CONCATENATE("R9C",' RIESGOS DE GESTION'!#REF!),"")</f>
        <v>#REF!</v>
      </c>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row>
    <row r="55" spans="1:80" ht="15.75" customHeight="1" thickBot="1" x14ac:dyDescent="0.3">
      <c r="A55" s="57"/>
      <c r="B55" s="458"/>
      <c r="C55" s="458"/>
      <c r="D55" s="459"/>
      <c r="E55" s="502"/>
      <c r="F55" s="503"/>
      <c r="G55" s="503"/>
      <c r="H55" s="503"/>
      <c r="I55" s="504"/>
      <c r="J55" s="53" t="e">
        <f>IF(AND(' RIESGOS DE GESTION'!#REF!="Muy Baja",' RIESGOS DE GESTION'!#REF!="Leve"),CONCATENATE("R10C",' RIESGOS DE GESTION'!#REF!),"")</f>
        <v>#REF!</v>
      </c>
      <c r="K55" s="54" t="e">
        <f>IF(AND(' RIESGOS DE GESTION'!#REF!="Muy Baja",' RIESGOS DE GESTION'!#REF!="Leve"),CONCATENATE("R10C",' RIESGOS DE GESTION'!#REF!),"")</f>
        <v>#REF!</v>
      </c>
      <c r="L55" s="54" t="e">
        <f>IF(AND(' RIESGOS DE GESTION'!#REF!="Muy Baja",' RIESGOS DE GESTION'!#REF!="Leve"),CONCATENATE("R10C",' RIESGOS DE GESTION'!#REF!),"")</f>
        <v>#REF!</v>
      </c>
      <c r="M55" s="54" t="e">
        <f>IF(AND(' RIESGOS DE GESTION'!#REF!="Muy Baja",' RIESGOS DE GESTION'!#REF!="Leve"),CONCATENATE("R10C",' RIESGOS DE GESTION'!#REF!),"")</f>
        <v>#REF!</v>
      </c>
      <c r="N55" s="54" t="e">
        <f>IF(AND(' RIESGOS DE GESTION'!#REF!="Muy Baja",' RIESGOS DE GESTION'!#REF!="Leve"),CONCATENATE("R10C",' RIESGOS DE GESTION'!#REF!),"")</f>
        <v>#REF!</v>
      </c>
      <c r="O55" s="55" t="e">
        <f>IF(AND(' RIESGOS DE GESTION'!#REF!="Muy Baja",' RIESGOS DE GESTION'!#REF!="Leve"),CONCATENATE("R10C",' RIESGOS DE GESTION'!#REF!),"")</f>
        <v>#REF!</v>
      </c>
      <c r="P55" s="53" t="e">
        <f>IF(AND(' RIESGOS DE GESTION'!#REF!="Muy Baja",' RIESGOS DE GESTION'!#REF!="Menor"),CONCATENATE("R10C",' RIESGOS DE GESTION'!#REF!),"")</f>
        <v>#REF!</v>
      </c>
      <c r="Q55" s="54" t="e">
        <f>IF(AND(' RIESGOS DE GESTION'!#REF!="Muy Baja",' RIESGOS DE GESTION'!#REF!="Menor"),CONCATENATE("R10C",' RIESGOS DE GESTION'!#REF!),"")</f>
        <v>#REF!</v>
      </c>
      <c r="R55" s="54" t="e">
        <f>IF(AND(' RIESGOS DE GESTION'!#REF!="Muy Baja",' RIESGOS DE GESTION'!#REF!="Menor"),CONCATENATE("R10C",' RIESGOS DE GESTION'!#REF!),"")</f>
        <v>#REF!</v>
      </c>
      <c r="S55" s="54" t="e">
        <f>IF(AND(' RIESGOS DE GESTION'!#REF!="Muy Baja",' RIESGOS DE GESTION'!#REF!="Menor"),CONCATENATE("R10C",' RIESGOS DE GESTION'!#REF!),"")</f>
        <v>#REF!</v>
      </c>
      <c r="T55" s="54" t="e">
        <f>IF(AND(' RIESGOS DE GESTION'!#REF!="Muy Baja",' RIESGOS DE GESTION'!#REF!="Menor"),CONCATENATE("R10C",' RIESGOS DE GESTION'!#REF!),"")</f>
        <v>#REF!</v>
      </c>
      <c r="U55" s="55" t="e">
        <f>IF(AND(' RIESGOS DE GESTION'!#REF!="Muy Baja",' RIESGOS DE GESTION'!#REF!="Menor"),CONCATENATE("R10C",' RIESGOS DE GESTION'!#REF!),"")</f>
        <v>#REF!</v>
      </c>
      <c r="V55" s="44" t="e">
        <f>IF(AND(' RIESGOS DE GESTION'!#REF!="Muy Baja",' RIESGOS DE GESTION'!#REF!="Moderado"),CONCATENATE("R10C",' RIESGOS DE GESTION'!#REF!),"")</f>
        <v>#REF!</v>
      </c>
      <c r="W55" s="45" t="e">
        <f>IF(AND(' RIESGOS DE GESTION'!#REF!="Muy Baja",' RIESGOS DE GESTION'!#REF!="Moderado"),CONCATENATE("R10C",' RIESGOS DE GESTION'!#REF!),"")</f>
        <v>#REF!</v>
      </c>
      <c r="X55" s="45" t="e">
        <f>IF(AND(' RIESGOS DE GESTION'!#REF!="Muy Baja",' RIESGOS DE GESTION'!#REF!="Moderado"),CONCATENATE("R10C",' RIESGOS DE GESTION'!#REF!),"")</f>
        <v>#REF!</v>
      </c>
      <c r="Y55" s="45" t="e">
        <f>IF(AND(' RIESGOS DE GESTION'!#REF!="Muy Baja",' RIESGOS DE GESTION'!#REF!="Moderado"),CONCATENATE("R10C",' RIESGOS DE GESTION'!#REF!),"")</f>
        <v>#REF!</v>
      </c>
      <c r="Z55" s="45" t="e">
        <f>IF(AND(' RIESGOS DE GESTION'!#REF!="Muy Baja",' RIESGOS DE GESTION'!#REF!="Moderado"),CONCATENATE("R10C",' RIESGOS DE GESTION'!#REF!),"")</f>
        <v>#REF!</v>
      </c>
      <c r="AA55" s="46" t="e">
        <f>IF(AND(' RIESGOS DE GESTION'!#REF!="Muy Baja",' RIESGOS DE GESTION'!#REF!="Moderado"),CONCATENATE("R10C",' RIESGOS DE GESTION'!#REF!),"")</f>
        <v>#REF!</v>
      </c>
      <c r="AB55" s="32" t="e">
        <f>IF(AND(' RIESGOS DE GESTION'!#REF!="Muy Baja",' RIESGOS DE GESTION'!#REF!="Mayor"),CONCATENATE("R10C",' RIESGOS DE GESTION'!#REF!),"")</f>
        <v>#REF!</v>
      </c>
      <c r="AC55" s="33" t="e">
        <f>IF(AND(' RIESGOS DE GESTION'!#REF!="Muy Baja",' RIESGOS DE GESTION'!#REF!="Mayor"),CONCATENATE("R10C",' RIESGOS DE GESTION'!#REF!),"")</f>
        <v>#REF!</v>
      </c>
      <c r="AD55" s="33" t="e">
        <f>IF(AND(' RIESGOS DE GESTION'!#REF!="Muy Baja",' RIESGOS DE GESTION'!#REF!="Mayor"),CONCATENATE("R10C",' RIESGOS DE GESTION'!#REF!),"")</f>
        <v>#REF!</v>
      </c>
      <c r="AE55" s="33" t="e">
        <f>IF(AND(' RIESGOS DE GESTION'!#REF!="Muy Baja",' RIESGOS DE GESTION'!#REF!="Mayor"),CONCATENATE("R10C",' RIESGOS DE GESTION'!#REF!),"")</f>
        <v>#REF!</v>
      </c>
      <c r="AF55" s="33" t="e">
        <f>IF(AND(' RIESGOS DE GESTION'!#REF!="Muy Baja",' RIESGOS DE GESTION'!#REF!="Mayor"),CONCATENATE("R10C",' RIESGOS DE GESTION'!#REF!),"")</f>
        <v>#REF!</v>
      </c>
      <c r="AG55" s="34" t="e">
        <f>IF(AND(' RIESGOS DE GESTION'!#REF!="Muy Baja",' RIESGOS DE GESTION'!#REF!="Mayor"),CONCATENATE("R10C",' RIESGOS DE GESTION'!#REF!),"")</f>
        <v>#REF!</v>
      </c>
      <c r="AH55" s="35" t="e">
        <f>IF(AND(' RIESGOS DE GESTION'!#REF!="Muy Baja",' RIESGOS DE GESTION'!#REF!="Catastrófico"),CONCATENATE("R10C",' RIESGOS DE GESTION'!#REF!),"")</f>
        <v>#REF!</v>
      </c>
      <c r="AI55" s="36" t="e">
        <f>IF(AND(' RIESGOS DE GESTION'!#REF!="Muy Baja",' RIESGOS DE GESTION'!#REF!="Catastrófico"),CONCATENATE("R10C",' RIESGOS DE GESTION'!#REF!),"")</f>
        <v>#REF!</v>
      </c>
      <c r="AJ55" s="36" t="e">
        <f>IF(AND(' RIESGOS DE GESTION'!#REF!="Muy Baja",' RIESGOS DE GESTION'!#REF!="Catastrófico"),CONCATENATE("R10C",' RIESGOS DE GESTION'!#REF!),"")</f>
        <v>#REF!</v>
      </c>
      <c r="AK55" s="36" t="e">
        <f>IF(AND(' RIESGOS DE GESTION'!#REF!="Muy Baja",' RIESGOS DE GESTION'!#REF!="Catastrófico"),CONCATENATE("R10C",' RIESGOS DE GESTION'!#REF!),"")</f>
        <v>#REF!</v>
      </c>
      <c r="AL55" s="36" t="e">
        <f>IF(AND(' RIESGOS DE GESTION'!#REF!="Muy Baja",' RIESGOS DE GESTION'!#REF!="Catastrófico"),CONCATENATE("R10C",' RIESGOS DE GESTION'!#REF!),"")</f>
        <v>#REF!</v>
      </c>
      <c r="AM55" s="37" t="e">
        <f>IF(AND(' RIESGOS DE GESTION'!#REF!="Muy Baja",' RIESGOS DE GESTION'!#REF!="Catastrófico"),CONCATENATE("R10C",' RIESGOS DE GESTION'!#REF!),"")</f>
        <v>#REF!</v>
      </c>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row>
    <row r="56" spans="1:80" x14ac:dyDescent="0.25">
      <c r="A56" s="57"/>
      <c r="B56" s="57"/>
      <c r="C56" s="57"/>
      <c r="D56" s="57"/>
      <c r="E56" s="57"/>
      <c r="F56" s="57"/>
      <c r="G56" s="57"/>
      <c r="H56" s="57"/>
      <c r="I56" s="57"/>
      <c r="J56" s="496" t="s">
        <v>196</v>
      </c>
      <c r="K56" s="497"/>
      <c r="L56" s="497"/>
      <c r="M56" s="497"/>
      <c r="N56" s="497"/>
      <c r="O56" s="498"/>
      <c r="P56" s="496" t="s">
        <v>197</v>
      </c>
      <c r="Q56" s="497"/>
      <c r="R56" s="497"/>
      <c r="S56" s="497"/>
      <c r="T56" s="497"/>
      <c r="U56" s="498"/>
      <c r="V56" s="496" t="s">
        <v>198</v>
      </c>
      <c r="W56" s="497"/>
      <c r="X56" s="497"/>
      <c r="Y56" s="497"/>
      <c r="Z56" s="497"/>
      <c r="AA56" s="498"/>
      <c r="AB56" s="496" t="s">
        <v>199</v>
      </c>
      <c r="AC56" s="505"/>
      <c r="AD56" s="497"/>
      <c r="AE56" s="497"/>
      <c r="AF56" s="497"/>
      <c r="AG56" s="498"/>
      <c r="AH56" s="496" t="s">
        <v>200</v>
      </c>
      <c r="AI56" s="497"/>
      <c r="AJ56" s="497"/>
      <c r="AK56" s="497"/>
      <c r="AL56" s="497"/>
      <c r="AM56" s="498"/>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row>
    <row r="57" spans="1:80" x14ac:dyDescent="0.25">
      <c r="A57" s="57"/>
      <c r="B57" s="57"/>
      <c r="C57" s="57"/>
      <c r="D57" s="57"/>
      <c r="E57" s="57"/>
      <c r="F57" s="57"/>
      <c r="G57" s="57"/>
      <c r="H57" s="57"/>
      <c r="I57" s="57"/>
      <c r="J57" s="499"/>
      <c r="K57" s="500"/>
      <c r="L57" s="500"/>
      <c r="M57" s="500"/>
      <c r="N57" s="500"/>
      <c r="O57" s="501"/>
      <c r="P57" s="499"/>
      <c r="Q57" s="500"/>
      <c r="R57" s="500"/>
      <c r="S57" s="500"/>
      <c r="T57" s="500"/>
      <c r="U57" s="501"/>
      <c r="V57" s="499"/>
      <c r="W57" s="500"/>
      <c r="X57" s="500"/>
      <c r="Y57" s="500"/>
      <c r="Z57" s="500"/>
      <c r="AA57" s="501"/>
      <c r="AB57" s="499"/>
      <c r="AC57" s="500"/>
      <c r="AD57" s="500"/>
      <c r="AE57" s="500"/>
      <c r="AF57" s="500"/>
      <c r="AG57" s="501"/>
      <c r="AH57" s="499"/>
      <c r="AI57" s="500"/>
      <c r="AJ57" s="500"/>
      <c r="AK57" s="500"/>
      <c r="AL57" s="500"/>
      <c r="AM57" s="501"/>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row>
    <row r="58" spans="1:80" x14ac:dyDescent="0.25">
      <c r="A58" s="57"/>
      <c r="B58" s="57"/>
      <c r="C58" s="57"/>
      <c r="D58" s="57"/>
      <c r="E58" s="57"/>
      <c r="F58" s="57"/>
      <c r="G58" s="57"/>
      <c r="H58" s="57"/>
      <c r="I58" s="57"/>
      <c r="J58" s="499"/>
      <c r="K58" s="500"/>
      <c r="L58" s="500"/>
      <c r="M58" s="500"/>
      <c r="N58" s="500"/>
      <c r="O58" s="501"/>
      <c r="P58" s="499"/>
      <c r="Q58" s="500"/>
      <c r="R58" s="500"/>
      <c r="S58" s="500"/>
      <c r="T58" s="500"/>
      <c r="U58" s="501"/>
      <c r="V58" s="499"/>
      <c r="W58" s="500"/>
      <c r="X58" s="500"/>
      <c r="Y58" s="500"/>
      <c r="Z58" s="500"/>
      <c r="AA58" s="501"/>
      <c r="AB58" s="499"/>
      <c r="AC58" s="500"/>
      <c r="AD58" s="500"/>
      <c r="AE58" s="500"/>
      <c r="AF58" s="500"/>
      <c r="AG58" s="501"/>
      <c r="AH58" s="499"/>
      <c r="AI58" s="500"/>
      <c r="AJ58" s="500"/>
      <c r="AK58" s="500"/>
      <c r="AL58" s="500"/>
      <c r="AM58" s="501"/>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row>
    <row r="59" spans="1:80" x14ac:dyDescent="0.25">
      <c r="A59" s="57"/>
      <c r="B59" s="57"/>
      <c r="C59" s="57"/>
      <c r="D59" s="57"/>
      <c r="E59" s="57"/>
      <c r="F59" s="57"/>
      <c r="G59" s="57"/>
      <c r="H59" s="57"/>
      <c r="I59" s="57"/>
      <c r="J59" s="499"/>
      <c r="K59" s="500"/>
      <c r="L59" s="500"/>
      <c r="M59" s="500"/>
      <c r="N59" s="500"/>
      <c r="O59" s="501"/>
      <c r="P59" s="499"/>
      <c r="Q59" s="500"/>
      <c r="R59" s="500"/>
      <c r="S59" s="500"/>
      <c r="T59" s="500"/>
      <c r="U59" s="501"/>
      <c r="V59" s="499"/>
      <c r="W59" s="500"/>
      <c r="X59" s="500"/>
      <c r="Y59" s="500"/>
      <c r="Z59" s="500"/>
      <c r="AA59" s="501"/>
      <c r="AB59" s="499"/>
      <c r="AC59" s="500"/>
      <c r="AD59" s="500"/>
      <c r="AE59" s="500"/>
      <c r="AF59" s="500"/>
      <c r="AG59" s="501"/>
      <c r="AH59" s="499"/>
      <c r="AI59" s="500"/>
      <c r="AJ59" s="500"/>
      <c r="AK59" s="500"/>
      <c r="AL59" s="500"/>
      <c r="AM59" s="501"/>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row>
    <row r="60" spans="1:80" x14ac:dyDescent="0.25">
      <c r="A60" s="57"/>
      <c r="B60" s="57"/>
      <c r="C60" s="57"/>
      <c r="D60" s="57"/>
      <c r="E60" s="57"/>
      <c r="F60" s="57"/>
      <c r="G60" s="57"/>
      <c r="H60" s="57"/>
      <c r="I60" s="57"/>
      <c r="J60" s="499"/>
      <c r="K60" s="500"/>
      <c r="L60" s="500"/>
      <c r="M60" s="500"/>
      <c r="N60" s="500"/>
      <c r="O60" s="501"/>
      <c r="P60" s="499"/>
      <c r="Q60" s="500"/>
      <c r="R60" s="500"/>
      <c r="S60" s="500"/>
      <c r="T60" s="500"/>
      <c r="U60" s="501"/>
      <c r="V60" s="499"/>
      <c r="W60" s="500"/>
      <c r="X60" s="500"/>
      <c r="Y60" s="500"/>
      <c r="Z60" s="500"/>
      <c r="AA60" s="501"/>
      <c r="AB60" s="499"/>
      <c r="AC60" s="500"/>
      <c r="AD60" s="500"/>
      <c r="AE60" s="500"/>
      <c r="AF60" s="500"/>
      <c r="AG60" s="501"/>
      <c r="AH60" s="499"/>
      <c r="AI60" s="500"/>
      <c r="AJ60" s="500"/>
      <c r="AK60" s="500"/>
      <c r="AL60" s="500"/>
      <c r="AM60" s="501"/>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row>
    <row r="61" spans="1:80" ht="15.75" thickBot="1" x14ac:dyDescent="0.3">
      <c r="A61" s="57"/>
      <c r="B61" s="57"/>
      <c r="C61" s="57"/>
      <c r="D61" s="57"/>
      <c r="E61" s="57"/>
      <c r="F61" s="57"/>
      <c r="G61" s="57"/>
      <c r="H61" s="57"/>
      <c r="I61" s="57"/>
      <c r="J61" s="502"/>
      <c r="K61" s="503"/>
      <c r="L61" s="503"/>
      <c r="M61" s="503"/>
      <c r="N61" s="503"/>
      <c r="O61" s="504"/>
      <c r="P61" s="502"/>
      <c r="Q61" s="503"/>
      <c r="R61" s="503"/>
      <c r="S61" s="503"/>
      <c r="T61" s="503"/>
      <c r="U61" s="504"/>
      <c r="V61" s="502"/>
      <c r="W61" s="503"/>
      <c r="X61" s="503"/>
      <c r="Y61" s="503"/>
      <c r="Z61" s="503"/>
      <c r="AA61" s="504"/>
      <c r="AB61" s="502"/>
      <c r="AC61" s="503"/>
      <c r="AD61" s="503"/>
      <c r="AE61" s="503"/>
      <c r="AF61" s="503"/>
      <c r="AG61" s="504"/>
      <c r="AH61" s="502"/>
      <c r="AI61" s="503"/>
      <c r="AJ61" s="503"/>
      <c r="AK61" s="503"/>
      <c r="AL61" s="503"/>
      <c r="AM61" s="504"/>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row>
    <row r="62" spans="1:80" x14ac:dyDescent="0.2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row>
    <row r="63" spans="1:80" ht="15" customHeight="1" x14ac:dyDescent="0.25">
      <c r="A63" s="57"/>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57"/>
      <c r="AV63" s="57"/>
      <c r="AW63" s="57"/>
      <c r="AX63" s="57"/>
      <c r="AY63" s="57"/>
      <c r="AZ63" s="57"/>
      <c r="BA63" s="57"/>
      <c r="BB63" s="57"/>
      <c r="BC63" s="57"/>
      <c r="BD63" s="57"/>
      <c r="BE63" s="57"/>
      <c r="BF63" s="57"/>
      <c r="BG63" s="57"/>
      <c r="BH63" s="57"/>
    </row>
    <row r="64" spans="1:80" ht="15" customHeight="1" x14ac:dyDescent="0.25">
      <c r="A64" s="57"/>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57"/>
      <c r="AV64" s="57"/>
      <c r="AW64" s="57"/>
      <c r="AX64" s="57"/>
      <c r="AY64" s="57"/>
      <c r="AZ64" s="57"/>
      <c r="BA64" s="57"/>
      <c r="BB64" s="57"/>
      <c r="BC64" s="57"/>
      <c r="BD64" s="57"/>
      <c r="BE64" s="57"/>
      <c r="BF64" s="57"/>
      <c r="BG64" s="57"/>
      <c r="BH64" s="57"/>
    </row>
    <row r="65" spans="1:60"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row>
    <row r="66" spans="1:60"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row>
    <row r="67" spans="1:60"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row>
    <row r="68" spans="1:60"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row>
    <row r="69" spans="1:60"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row>
    <row r="70" spans="1:60"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row>
    <row r="71" spans="1:60"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row>
    <row r="72" spans="1:60"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row>
    <row r="73" spans="1:60"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row>
    <row r="74" spans="1:60" x14ac:dyDescent="0.25">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row>
    <row r="75" spans="1:60" x14ac:dyDescent="0.25">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row>
    <row r="76" spans="1:60"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row>
    <row r="77" spans="1:60"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row>
    <row r="78" spans="1:60"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row>
    <row r="79" spans="1:60" x14ac:dyDescent="0.25">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row>
    <row r="80" spans="1:60"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row>
    <row r="81" spans="1:60"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row>
    <row r="82" spans="1:60"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row>
    <row r="83" spans="1:60"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row>
    <row r="84" spans="1:60"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row>
    <row r="85" spans="1:60"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row>
    <row r="86" spans="1:60"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row>
    <row r="87" spans="1:60"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row>
    <row r="88" spans="1:60"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row>
    <row r="89" spans="1:60"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row>
    <row r="90" spans="1:60"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row>
    <row r="91" spans="1:60"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row>
    <row r="92" spans="1:60"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row>
    <row r="93" spans="1:60"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row>
    <row r="94" spans="1:60" x14ac:dyDescent="0.25">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row>
    <row r="95" spans="1:60" x14ac:dyDescent="0.2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row>
    <row r="96" spans="1:60" x14ac:dyDescent="0.25">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row>
    <row r="97" spans="1:60" x14ac:dyDescent="0.25">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row>
    <row r="98" spans="1:60" x14ac:dyDescent="0.25">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row>
    <row r="99" spans="1:60" x14ac:dyDescent="0.25">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row>
    <row r="100" spans="1:60" x14ac:dyDescent="0.2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row>
    <row r="101" spans="1:60" x14ac:dyDescent="0.2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row>
    <row r="102" spans="1:60" x14ac:dyDescent="0.2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row>
    <row r="103" spans="1:60" x14ac:dyDescent="0.2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row>
    <row r="104" spans="1:60" x14ac:dyDescent="0.2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row>
    <row r="105" spans="1:60" x14ac:dyDescent="0.2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row>
    <row r="106" spans="1:60" x14ac:dyDescent="0.2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row>
    <row r="107" spans="1:60" x14ac:dyDescent="0.25">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row>
    <row r="108" spans="1:60" x14ac:dyDescent="0.25">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row>
    <row r="109" spans="1:60" x14ac:dyDescent="0.25">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row>
    <row r="110" spans="1:60" x14ac:dyDescent="0.25">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row>
    <row r="111" spans="1:60" x14ac:dyDescent="0.25">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row>
    <row r="112" spans="1:60" x14ac:dyDescent="0.25">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row>
    <row r="113" spans="1:60" x14ac:dyDescent="0.2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row>
    <row r="114" spans="1:60" x14ac:dyDescent="0.25">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row>
    <row r="115" spans="1:60" x14ac:dyDescent="0.2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row>
    <row r="116" spans="1:60" x14ac:dyDescent="0.2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row>
    <row r="117" spans="1:60" x14ac:dyDescent="0.2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row>
    <row r="118" spans="1:60" x14ac:dyDescent="0.2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row>
    <row r="119" spans="1:60" x14ac:dyDescent="0.2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row>
    <row r="120" spans="1:60" x14ac:dyDescent="0.25">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row>
    <row r="121" spans="1:60" x14ac:dyDescent="0.25">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row>
    <row r="122" spans="1:60" x14ac:dyDescent="0.25">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row>
    <row r="123" spans="1:60" x14ac:dyDescent="0.25">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row>
    <row r="124" spans="1:60" x14ac:dyDescent="0.25">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row>
    <row r="125" spans="1:60" x14ac:dyDescent="0.2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row>
    <row r="126" spans="1:60" x14ac:dyDescent="0.25">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row>
    <row r="127" spans="1:60" x14ac:dyDescent="0.25">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row>
    <row r="128" spans="1:60" x14ac:dyDescent="0.25">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row>
    <row r="129" spans="1:60" x14ac:dyDescent="0.25">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row>
    <row r="130" spans="1:60" x14ac:dyDescent="0.25">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row>
    <row r="131" spans="1:60" x14ac:dyDescent="0.25">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row>
    <row r="132" spans="1:60" x14ac:dyDescent="0.25">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row>
    <row r="133" spans="1:60" x14ac:dyDescent="0.25">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row>
    <row r="134" spans="1:60" x14ac:dyDescent="0.25">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row>
    <row r="135" spans="1:60" x14ac:dyDescent="0.25">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row>
    <row r="136" spans="1:60" x14ac:dyDescent="0.25">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row>
    <row r="137" spans="1:60" x14ac:dyDescent="0.25">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row>
    <row r="138" spans="1:60" x14ac:dyDescent="0.25">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row>
    <row r="139" spans="1:60" x14ac:dyDescent="0.25">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row>
    <row r="140" spans="1:60" x14ac:dyDescent="0.25">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row>
    <row r="141" spans="1:60" x14ac:dyDescent="0.25">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row>
    <row r="142" spans="1:60" x14ac:dyDescent="0.25">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row>
    <row r="143" spans="1:60" x14ac:dyDescent="0.25">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row>
    <row r="144" spans="1:60" x14ac:dyDescent="0.25">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row>
    <row r="145" spans="1:60" x14ac:dyDescent="0.25">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row>
    <row r="146" spans="1:60" x14ac:dyDescent="0.25">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c r="BF146" s="57"/>
      <c r="BG146" s="57"/>
      <c r="BH146" s="57"/>
    </row>
    <row r="147" spans="1:60" x14ac:dyDescent="0.25">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c r="BF147" s="57"/>
      <c r="BG147" s="57"/>
      <c r="BH147" s="57"/>
    </row>
    <row r="148" spans="1:60" x14ac:dyDescent="0.25">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row>
    <row r="149" spans="1:60" x14ac:dyDescent="0.25">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row>
    <row r="150" spans="1:60" x14ac:dyDescent="0.25">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row>
    <row r="151" spans="1:60" x14ac:dyDescent="0.25">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row>
    <row r="152" spans="1:60" x14ac:dyDescent="0.25">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row>
    <row r="153" spans="1:60" x14ac:dyDescent="0.25">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row>
    <row r="154" spans="1:60" x14ac:dyDescent="0.25">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row>
    <row r="155" spans="1:60" x14ac:dyDescent="0.25">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row>
    <row r="156" spans="1:60" x14ac:dyDescent="0.25">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row>
    <row r="157" spans="1:60" x14ac:dyDescent="0.25">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row>
    <row r="158" spans="1:60" x14ac:dyDescent="0.25">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row>
    <row r="159" spans="1:60" x14ac:dyDescent="0.25">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row>
    <row r="160" spans="1:60" x14ac:dyDescent="0.25">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row>
    <row r="161" spans="1:60" x14ac:dyDescent="0.25">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row>
    <row r="162" spans="1:60" x14ac:dyDescent="0.25">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row>
    <row r="163" spans="1:60" x14ac:dyDescent="0.25">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row>
    <row r="164" spans="1:60" x14ac:dyDescent="0.25">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row>
    <row r="165" spans="1:60" x14ac:dyDescent="0.25">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row>
    <row r="166" spans="1:60" x14ac:dyDescent="0.25">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row>
    <row r="167" spans="1:60" x14ac:dyDescent="0.25">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row>
    <row r="168" spans="1:60" x14ac:dyDescent="0.25">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row>
    <row r="169" spans="1:60" x14ac:dyDescent="0.25">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row>
    <row r="170" spans="1:60" x14ac:dyDescent="0.25">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row>
    <row r="171" spans="1:60" x14ac:dyDescent="0.25">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row>
    <row r="172" spans="1:60" x14ac:dyDescent="0.25">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row>
    <row r="173" spans="1:60" x14ac:dyDescent="0.25">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row>
    <row r="174" spans="1:60" x14ac:dyDescent="0.25">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row>
    <row r="175" spans="1:60" x14ac:dyDescent="0.25">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row>
    <row r="176" spans="1:60" x14ac:dyDescent="0.25">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row>
    <row r="177" spans="1:60" x14ac:dyDescent="0.25">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row>
    <row r="178" spans="1:60" x14ac:dyDescent="0.25">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row>
    <row r="179" spans="1:60" x14ac:dyDescent="0.25">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row>
    <row r="180" spans="1:60" x14ac:dyDescent="0.25">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row>
    <row r="181" spans="1:60" x14ac:dyDescent="0.25">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row>
    <row r="182" spans="1:60" x14ac:dyDescent="0.25">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row>
    <row r="183" spans="1:60" x14ac:dyDescent="0.25">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row>
    <row r="184" spans="1:60" x14ac:dyDescent="0.25">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row>
    <row r="185" spans="1:60" x14ac:dyDescent="0.25">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row>
    <row r="186" spans="1:60" x14ac:dyDescent="0.25">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row>
    <row r="187" spans="1:60" x14ac:dyDescent="0.25">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row>
    <row r="188" spans="1:60" x14ac:dyDescent="0.25">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row>
    <row r="189" spans="1:60" x14ac:dyDescent="0.25">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row>
    <row r="190" spans="1:60" x14ac:dyDescent="0.25">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row>
    <row r="191" spans="1:60" x14ac:dyDescent="0.25">
      <c r="A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row>
    <row r="192" spans="1:60" x14ac:dyDescent="0.25">
      <c r="A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row>
    <row r="193" spans="1:60" x14ac:dyDescent="0.25">
      <c r="A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row>
    <row r="194" spans="1:60" x14ac:dyDescent="0.25">
      <c r="A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row>
    <row r="195" spans="1:60" x14ac:dyDescent="0.25">
      <c r="A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row>
    <row r="196" spans="1:60" x14ac:dyDescent="0.25">
      <c r="A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row>
    <row r="197" spans="1:60" x14ac:dyDescent="0.25">
      <c r="A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row>
    <row r="198" spans="1:60" x14ac:dyDescent="0.25">
      <c r="A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row>
    <row r="199" spans="1:60" x14ac:dyDescent="0.25">
      <c r="A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row>
    <row r="200" spans="1:60" x14ac:dyDescent="0.25">
      <c r="A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row>
    <row r="201" spans="1:60" x14ac:dyDescent="0.25">
      <c r="A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row>
    <row r="202" spans="1:60" x14ac:dyDescent="0.25">
      <c r="A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row>
    <row r="203" spans="1:60" x14ac:dyDescent="0.25">
      <c r="A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row>
    <row r="204" spans="1:60" x14ac:dyDescent="0.25">
      <c r="A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row>
    <row r="205" spans="1:60" x14ac:dyDescent="0.25">
      <c r="A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row>
    <row r="206" spans="1:60" x14ac:dyDescent="0.25">
      <c r="A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row>
    <row r="207" spans="1:60" x14ac:dyDescent="0.25">
      <c r="A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row>
    <row r="208" spans="1:60" x14ac:dyDescent="0.25">
      <c r="A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row>
    <row r="209" spans="1:60" x14ac:dyDescent="0.25">
      <c r="A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row>
    <row r="210" spans="1:60" x14ac:dyDescent="0.25">
      <c r="A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row>
    <row r="211" spans="1:60" x14ac:dyDescent="0.25">
      <c r="A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row>
    <row r="212" spans="1:60" x14ac:dyDescent="0.25">
      <c r="A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row>
    <row r="213" spans="1:60" x14ac:dyDescent="0.25">
      <c r="A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row>
    <row r="214" spans="1:60" x14ac:dyDescent="0.25">
      <c r="A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row>
    <row r="215" spans="1:60" x14ac:dyDescent="0.25">
      <c r="A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row>
    <row r="216" spans="1:60" x14ac:dyDescent="0.25">
      <c r="A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row>
    <row r="217" spans="1:60" x14ac:dyDescent="0.25">
      <c r="A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row>
    <row r="218" spans="1:60" x14ac:dyDescent="0.25">
      <c r="A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row>
    <row r="219" spans="1:60" x14ac:dyDescent="0.25">
      <c r="A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row>
    <row r="220" spans="1:60" x14ac:dyDescent="0.25">
      <c r="A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row>
    <row r="221" spans="1:60" x14ac:dyDescent="0.25">
      <c r="A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row>
    <row r="222" spans="1:60" x14ac:dyDescent="0.25">
      <c r="A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row>
    <row r="223" spans="1:60" x14ac:dyDescent="0.25">
      <c r="A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row>
    <row r="224" spans="1:60" x14ac:dyDescent="0.25">
      <c r="A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57"/>
      <c r="BC224" s="57"/>
      <c r="BD224" s="57"/>
      <c r="BE224" s="57"/>
      <c r="BF224" s="57"/>
      <c r="BG224" s="57"/>
      <c r="BH224" s="57"/>
    </row>
    <row r="225" spans="1:60" x14ac:dyDescent="0.25">
      <c r="A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row>
    <row r="226" spans="1:60" x14ac:dyDescent="0.25">
      <c r="A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c r="BC226" s="57"/>
      <c r="BD226" s="57"/>
      <c r="BE226" s="57"/>
      <c r="BF226" s="57"/>
      <c r="BG226" s="57"/>
      <c r="BH226" s="57"/>
    </row>
    <row r="227" spans="1:60" x14ac:dyDescent="0.25">
      <c r="A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c r="AW227" s="57"/>
      <c r="AX227" s="57"/>
      <c r="AY227" s="57"/>
      <c r="AZ227" s="57"/>
      <c r="BA227" s="57"/>
      <c r="BB227" s="57"/>
      <c r="BC227" s="57"/>
      <c r="BD227" s="57"/>
      <c r="BE227" s="57"/>
      <c r="BF227" s="57"/>
      <c r="BG227" s="57"/>
      <c r="BH227" s="57"/>
    </row>
    <row r="228" spans="1:60" x14ac:dyDescent="0.25">
      <c r="A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row>
    <row r="229" spans="1:60" x14ac:dyDescent="0.25">
      <c r="A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row>
    <row r="230" spans="1:60" x14ac:dyDescent="0.25">
      <c r="A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row>
    <row r="231" spans="1:60" x14ac:dyDescent="0.25">
      <c r="A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row>
    <row r="232" spans="1:60" x14ac:dyDescent="0.25">
      <c r="A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row>
    <row r="233" spans="1:60" x14ac:dyDescent="0.25">
      <c r="A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row>
    <row r="234" spans="1:60" x14ac:dyDescent="0.25">
      <c r="A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row>
    <row r="235" spans="1:60" x14ac:dyDescent="0.25">
      <c r="A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row>
    <row r="236" spans="1:60" x14ac:dyDescent="0.25">
      <c r="A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row>
    <row r="237" spans="1:60" x14ac:dyDescent="0.25">
      <c r="A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row>
    <row r="238" spans="1:60" x14ac:dyDescent="0.25">
      <c r="A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row>
    <row r="239" spans="1:60" x14ac:dyDescent="0.25">
      <c r="A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row>
    <row r="240" spans="1:60" x14ac:dyDescent="0.25">
      <c r="A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row>
    <row r="241" spans="1:60" x14ac:dyDescent="0.25">
      <c r="A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row>
    <row r="242" spans="1:60" x14ac:dyDescent="0.25">
      <c r="A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row>
    <row r="243" spans="1:60" x14ac:dyDescent="0.25">
      <c r="A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row>
    <row r="244" spans="1:60" x14ac:dyDescent="0.25">
      <c r="A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c r="BH244" s="57"/>
    </row>
    <row r="245" spans="1:60" x14ac:dyDescent="0.25">
      <c r="A245" s="57"/>
    </row>
    <row r="246" spans="1:60" x14ac:dyDescent="0.25">
      <c r="A246" s="57"/>
    </row>
    <row r="247" spans="1:60" x14ac:dyDescent="0.25">
      <c r="A247" s="57"/>
    </row>
    <row r="248" spans="1:60" x14ac:dyDescent="0.25">
      <c r="A248" s="57"/>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AK55"/>
  <sheetViews>
    <sheetView zoomScale="90" zoomScaleNormal="90" workbookViewId="0">
      <selection activeCell="C7" sqref="C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57"/>
      <c r="B1" s="545" t="s">
        <v>202</v>
      </c>
      <c r="C1" s="545"/>
      <c r="D1" s="545"/>
      <c r="E1" s="57"/>
      <c r="F1" s="57"/>
      <c r="G1" s="57"/>
      <c r="H1" s="57"/>
      <c r="I1" s="57"/>
      <c r="J1" s="57"/>
      <c r="K1" s="57"/>
      <c r="L1" s="57"/>
      <c r="M1" s="57"/>
      <c r="N1" s="57"/>
      <c r="O1" s="57"/>
      <c r="P1" s="57"/>
      <c r="Q1" s="57"/>
      <c r="R1" s="57"/>
      <c r="S1" s="57"/>
      <c r="T1" s="57"/>
      <c r="U1" s="57"/>
      <c r="V1" s="57"/>
      <c r="W1" s="57"/>
      <c r="X1" s="57"/>
      <c r="Y1" s="57"/>
      <c r="Z1" s="57"/>
      <c r="AA1" s="57"/>
      <c r="AB1" s="57"/>
      <c r="AC1" s="57"/>
      <c r="AD1" s="57"/>
      <c r="AE1" s="57"/>
    </row>
    <row r="2" spans="1:37" x14ac:dyDescent="0.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row>
    <row r="3" spans="1:37" ht="25.5" x14ac:dyDescent="0.25">
      <c r="A3" s="57"/>
      <c r="B3" s="6"/>
      <c r="C3" s="7" t="s">
        <v>203</v>
      </c>
      <c r="D3" s="7" t="s">
        <v>151</v>
      </c>
      <c r="E3" s="57"/>
      <c r="F3" s="57"/>
      <c r="G3" s="57"/>
      <c r="H3" s="57"/>
      <c r="I3" s="57"/>
      <c r="J3" s="57"/>
      <c r="K3" s="57"/>
      <c r="L3" s="57"/>
      <c r="M3" s="57"/>
      <c r="N3" s="57"/>
      <c r="O3" s="57"/>
      <c r="P3" s="57"/>
      <c r="Q3" s="57"/>
      <c r="R3" s="57"/>
      <c r="S3" s="57"/>
      <c r="T3" s="57"/>
      <c r="U3" s="57"/>
      <c r="V3" s="57"/>
      <c r="W3" s="57"/>
      <c r="X3" s="57"/>
      <c r="Y3" s="57"/>
      <c r="Z3" s="57"/>
      <c r="AA3" s="57"/>
      <c r="AB3" s="57"/>
      <c r="AC3" s="57"/>
      <c r="AD3" s="57"/>
      <c r="AE3" s="57"/>
    </row>
    <row r="4" spans="1:37" ht="51" x14ac:dyDescent="0.25">
      <c r="A4" s="57"/>
      <c r="B4" s="8" t="s">
        <v>204</v>
      </c>
      <c r="C4" s="9" t="s">
        <v>205</v>
      </c>
      <c r="D4" s="10">
        <v>0.2</v>
      </c>
      <c r="E4" s="57"/>
      <c r="F4" s="57"/>
      <c r="G4" s="57"/>
      <c r="H4" s="57"/>
      <c r="I4" s="57"/>
      <c r="J4" s="57"/>
      <c r="K4" s="57"/>
      <c r="L4" s="57"/>
      <c r="M4" s="57"/>
      <c r="N4" s="57"/>
      <c r="O4" s="57"/>
      <c r="P4" s="57"/>
      <c r="Q4" s="57"/>
      <c r="R4" s="57"/>
      <c r="S4" s="57"/>
      <c r="T4" s="57"/>
      <c r="U4" s="57"/>
      <c r="V4" s="57"/>
      <c r="W4" s="57"/>
      <c r="X4" s="57"/>
      <c r="Y4" s="57"/>
      <c r="Z4" s="57"/>
      <c r="AA4" s="57"/>
      <c r="AB4" s="57"/>
      <c r="AC4" s="57"/>
      <c r="AD4" s="57"/>
      <c r="AE4" s="57"/>
    </row>
    <row r="5" spans="1:37" ht="51" x14ac:dyDescent="0.25">
      <c r="A5" s="57"/>
      <c r="B5" s="11" t="s">
        <v>206</v>
      </c>
      <c r="C5" s="12" t="s">
        <v>207</v>
      </c>
      <c r="D5" s="13">
        <v>0.4</v>
      </c>
      <c r="E5" s="57"/>
      <c r="F5" s="57"/>
      <c r="G5" s="57"/>
      <c r="H5" s="57"/>
      <c r="I5" s="57"/>
      <c r="J5" s="57"/>
      <c r="K5" s="57"/>
      <c r="L5" s="57"/>
      <c r="M5" s="57"/>
      <c r="N5" s="57"/>
      <c r="O5" s="57"/>
      <c r="P5" s="57"/>
      <c r="Q5" s="57"/>
      <c r="R5" s="57"/>
      <c r="S5" s="57"/>
      <c r="T5" s="57"/>
      <c r="U5" s="57"/>
      <c r="V5" s="57"/>
      <c r="W5" s="57"/>
      <c r="X5" s="57"/>
      <c r="Y5" s="57"/>
      <c r="Z5" s="57"/>
      <c r="AA5" s="57"/>
      <c r="AB5" s="57"/>
      <c r="AC5" s="57"/>
      <c r="AD5" s="57"/>
      <c r="AE5" s="57"/>
    </row>
    <row r="6" spans="1:37" ht="51" x14ac:dyDescent="0.25">
      <c r="A6" s="57"/>
      <c r="B6" s="14" t="s">
        <v>208</v>
      </c>
      <c r="C6" s="12" t="s">
        <v>209</v>
      </c>
      <c r="D6" s="13">
        <v>0.6</v>
      </c>
      <c r="E6" s="57"/>
      <c r="F6" s="57"/>
      <c r="G6" s="57"/>
      <c r="H6" s="57"/>
      <c r="I6" s="57"/>
      <c r="J6" s="57"/>
      <c r="K6" s="57"/>
      <c r="L6" s="57"/>
      <c r="M6" s="57"/>
      <c r="N6" s="57"/>
      <c r="O6" s="57"/>
      <c r="P6" s="57"/>
      <c r="Q6" s="57"/>
      <c r="R6" s="57"/>
      <c r="S6" s="57"/>
      <c r="T6" s="57"/>
      <c r="U6" s="57"/>
      <c r="V6" s="57"/>
      <c r="W6" s="57"/>
      <c r="X6" s="57"/>
      <c r="Y6" s="57"/>
      <c r="Z6" s="57"/>
      <c r="AA6" s="57"/>
      <c r="AB6" s="57"/>
      <c r="AC6" s="57"/>
      <c r="AD6" s="57"/>
      <c r="AE6" s="57"/>
    </row>
    <row r="7" spans="1:37" ht="76.5" x14ac:dyDescent="0.25">
      <c r="A7" s="57"/>
      <c r="B7" s="15" t="s">
        <v>210</v>
      </c>
      <c r="C7" s="12" t="s">
        <v>211</v>
      </c>
      <c r="D7" s="13">
        <v>0.8</v>
      </c>
      <c r="E7" s="57"/>
      <c r="F7" s="57"/>
      <c r="G7" s="57"/>
      <c r="H7" s="57"/>
      <c r="I7" s="57"/>
      <c r="J7" s="57"/>
      <c r="K7" s="57"/>
      <c r="L7" s="57"/>
      <c r="M7" s="57"/>
      <c r="N7" s="57"/>
      <c r="O7" s="57"/>
      <c r="P7" s="57"/>
      <c r="Q7" s="57"/>
      <c r="R7" s="57"/>
      <c r="S7" s="57"/>
      <c r="T7" s="57"/>
      <c r="U7" s="57"/>
      <c r="V7" s="57"/>
      <c r="W7" s="57"/>
      <c r="X7" s="57"/>
      <c r="Y7" s="57"/>
      <c r="Z7" s="57"/>
      <c r="AA7" s="57"/>
      <c r="AB7" s="57"/>
      <c r="AC7" s="57"/>
      <c r="AD7" s="57"/>
      <c r="AE7" s="57"/>
    </row>
    <row r="8" spans="1:37" ht="51" x14ac:dyDescent="0.25">
      <c r="A8" s="57"/>
      <c r="B8" s="16" t="s">
        <v>212</v>
      </c>
      <c r="C8" s="12" t="s">
        <v>213</v>
      </c>
      <c r="D8" s="13">
        <v>1</v>
      </c>
      <c r="E8" s="57"/>
      <c r="F8" s="57"/>
      <c r="G8" s="57"/>
      <c r="H8" s="57"/>
      <c r="I8" s="57"/>
      <c r="J8" s="57"/>
      <c r="K8" s="57"/>
      <c r="L8" s="57"/>
      <c r="M8" s="57"/>
      <c r="N8" s="57"/>
      <c r="O8" s="57"/>
      <c r="P8" s="57"/>
      <c r="Q8" s="57"/>
      <c r="R8" s="57"/>
      <c r="S8" s="57"/>
      <c r="T8" s="57"/>
      <c r="U8" s="57"/>
      <c r="V8" s="57"/>
      <c r="W8" s="57"/>
      <c r="X8" s="57"/>
      <c r="Y8" s="57"/>
      <c r="Z8" s="57"/>
      <c r="AA8" s="57"/>
      <c r="AB8" s="57"/>
      <c r="AC8" s="57"/>
      <c r="AD8" s="57"/>
      <c r="AE8" s="57"/>
    </row>
    <row r="9" spans="1:37" x14ac:dyDescent="0.25">
      <c r="A9" s="57"/>
      <c r="B9" s="77"/>
      <c r="C9" s="77"/>
      <c r="D9" s="7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row>
    <row r="10" spans="1:37" ht="16.5" x14ac:dyDescent="0.25">
      <c r="A10" s="57"/>
      <c r="B10" s="78"/>
      <c r="C10" s="77"/>
      <c r="D10" s="7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row>
    <row r="11" spans="1:37" x14ac:dyDescent="0.25">
      <c r="A11" s="57"/>
      <c r="B11" s="77"/>
      <c r="C11" s="77"/>
      <c r="D11" s="7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row>
    <row r="12" spans="1:37" x14ac:dyDescent="0.25">
      <c r="A12" s="57"/>
      <c r="B12" s="77"/>
      <c r="C12" s="77"/>
      <c r="D12" s="7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row>
    <row r="13" spans="1:37" x14ac:dyDescent="0.25">
      <c r="A13" s="57"/>
      <c r="B13" s="77"/>
      <c r="C13" s="77"/>
      <c r="D13" s="7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row>
    <row r="14" spans="1:37" x14ac:dyDescent="0.25">
      <c r="A14" s="57"/>
      <c r="B14" s="77"/>
      <c r="C14" s="77"/>
      <c r="D14" s="7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row>
    <row r="15" spans="1:37" x14ac:dyDescent="0.25">
      <c r="A15" s="57"/>
      <c r="B15" s="77"/>
      <c r="C15" s="77"/>
      <c r="D15" s="7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row>
    <row r="16" spans="1:37" x14ac:dyDescent="0.25">
      <c r="A16" s="57"/>
      <c r="B16" s="77"/>
      <c r="C16" s="77"/>
      <c r="D16" s="7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row>
    <row r="17" spans="1:37" x14ac:dyDescent="0.25">
      <c r="A17" s="57"/>
      <c r="B17" s="77"/>
      <c r="C17" s="77"/>
      <c r="D17" s="7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row>
    <row r="18" spans="1:37" x14ac:dyDescent="0.25">
      <c r="A18" s="57"/>
      <c r="B18" s="77"/>
      <c r="C18" s="77"/>
      <c r="D18" s="7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row>
    <row r="19" spans="1:37" x14ac:dyDescent="0.25">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row>
    <row r="20" spans="1:37" x14ac:dyDescent="0.25">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row>
    <row r="21" spans="1:37" x14ac:dyDescent="0.2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row>
    <row r="22" spans="1:37" x14ac:dyDescent="0.25">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row>
    <row r="23" spans="1:37" x14ac:dyDescent="0.25">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row>
    <row r="24" spans="1:37" x14ac:dyDescent="0.25">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row>
    <row r="25" spans="1:37" x14ac:dyDescent="0.25">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row>
    <row r="26" spans="1:37" x14ac:dyDescent="0.25">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row>
    <row r="27" spans="1:37" x14ac:dyDescent="0.25">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row>
    <row r="28" spans="1:37" x14ac:dyDescent="0.25">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row>
    <row r="29" spans="1:37" x14ac:dyDescent="0.25">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row>
    <row r="30" spans="1:37" x14ac:dyDescent="0.25">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row>
    <row r="31" spans="1:37" x14ac:dyDescent="0.25">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row>
    <row r="32" spans="1:37" x14ac:dyDescent="0.25">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row>
    <row r="33" spans="1:31" x14ac:dyDescent="0.25">
      <c r="A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row>
    <row r="34" spans="1:31" x14ac:dyDescent="0.25">
      <c r="A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row>
    <row r="35" spans="1:31" x14ac:dyDescent="0.25">
      <c r="A35" s="57"/>
    </row>
    <row r="36" spans="1:31" x14ac:dyDescent="0.25">
      <c r="A36" s="57"/>
    </row>
    <row r="37" spans="1:31" x14ac:dyDescent="0.25">
      <c r="A37" s="57"/>
    </row>
    <row r="38" spans="1:31" x14ac:dyDescent="0.25">
      <c r="A38" s="57"/>
    </row>
    <row r="39" spans="1:31" x14ac:dyDescent="0.25">
      <c r="A39" s="57"/>
    </row>
    <row r="40" spans="1:31" x14ac:dyDescent="0.25">
      <c r="A40" s="57"/>
    </row>
    <row r="41" spans="1:31" x14ac:dyDescent="0.25">
      <c r="A41" s="57"/>
    </row>
    <row r="42" spans="1:31" x14ac:dyDescent="0.25">
      <c r="A42" s="57"/>
    </row>
    <row r="43" spans="1:31" x14ac:dyDescent="0.25">
      <c r="A43" s="57"/>
    </row>
    <row r="44" spans="1:31" x14ac:dyDescent="0.25">
      <c r="A44" s="57"/>
    </row>
    <row r="45" spans="1:31" x14ac:dyDescent="0.25">
      <c r="A45" s="57"/>
    </row>
    <row r="46" spans="1:31" x14ac:dyDescent="0.25">
      <c r="A46" s="57"/>
    </row>
    <row r="47" spans="1:31" x14ac:dyDescent="0.25">
      <c r="A47" s="57"/>
    </row>
    <row r="48" spans="1:31" x14ac:dyDescent="0.25">
      <c r="A48" s="57"/>
    </row>
    <row r="49" spans="1:1" x14ac:dyDescent="0.25">
      <c r="A49" s="57"/>
    </row>
    <row r="50" spans="1:1" x14ac:dyDescent="0.25">
      <c r="A50" s="57"/>
    </row>
    <row r="51" spans="1:1" x14ac:dyDescent="0.25">
      <c r="A51" s="57"/>
    </row>
    <row r="52" spans="1:1" x14ac:dyDescent="0.25">
      <c r="A52" s="57"/>
    </row>
    <row r="53" spans="1:1" x14ac:dyDescent="0.25">
      <c r="A53" s="57"/>
    </row>
    <row r="54" spans="1:1" x14ac:dyDescent="0.25">
      <c r="A54" s="57"/>
    </row>
    <row r="55" spans="1:1" x14ac:dyDescent="0.25">
      <c r="A55" s="57"/>
    </row>
  </sheetData>
  <mergeCells count="1">
    <mergeCell ref="B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Intructivo</vt:lpstr>
      <vt:lpstr>CONTEXTO</vt:lpstr>
      <vt:lpstr> RIESGOS DE GESTION</vt:lpstr>
      <vt:lpstr>RIEGOS DE CORRUPCION</vt:lpstr>
      <vt:lpstr> RIESGOS SEGURIDAD INFORMACION</vt:lpstr>
      <vt:lpstr>OPORTUNIDADES</vt:lpstr>
      <vt:lpstr>Matriz Calor Inherente</vt:lpstr>
      <vt:lpstr>Matriz Calor Residual</vt:lpstr>
      <vt:lpstr>Tabla probabilidad</vt:lpstr>
      <vt:lpstr>Tabla Impacto</vt:lpstr>
      <vt:lpstr>Tabla Valoración controles</vt:lpstr>
      <vt:lpstr>seguridad info</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Kelly Johana Garay Moreno</cp:lastModifiedBy>
  <cp:revision/>
  <dcterms:created xsi:type="dcterms:W3CDTF">2020-03-24T23:12:47Z</dcterms:created>
  <dcterms:modified xsi:type="dcterms:W3CDTF">2022-11-30T23:16:22Z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2022-10-21T16:51:45Z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df91b40c-cdcf-431c-a523-cbfe2c9286ca</vt:lpwstr>
  </property>
  <property fmtid="{D5CDD505-2E9C-101B-9397-08002B2CF9AE}" pid="8" name="MSIP_Label_5fac521f-e930-485b-97f4-efbe7db8e98f_ContentBits">
    <vt:lpwstr>0</vt:lpwstr>
  </property>
</Properties>
</file>