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Usuarios\Fercho\Documentos\UAESP\Pagina WWW\"/>
    </mc:Choice>
  </mc:AlternateContent>
  <xr:revisionPtr revIDLastSave="0" documentId="13_ncr:1_{747E5AE7-E0BE-45E3-88A8-4A68C4158622}" xr6:coauthVersionLast="46" xr6:coauthVersionMax="46" xr10:uidLastSave="{00000000-0000-0000-0000-000000000000}"/>
  <bookViews>
    <workbookView xWindow="-120" yWindow="-120" windowWidth="29040" windowHeight="15840" activeTab="2" xr2:uid="{00000000-000D-0000-FFFF-FFFF00000000}"/>
  </bookViews>
  <sheets>
    <sheet name="Instructivo" sheetId="3" r:id="rId1"/>
    <sheet name="Articulos y Responsables" sheetId="4" r:id="rId2"/>
    <sheet name="Relación de costos" sheetId="1" r:id="rId3"/>
    <sheet name="Justificación" sheetId="2" r:id="rId4"/>
  </sheets>
  <definedNames>
    <definedName name="_xlnm._FilterDatabase" localSheetId="1" hidden="1">'Articulos y Responsables'!$A$2:$A$25</definedName>
    <definedName name="_xlnm._FilterDatabase" localSheetId="3" hidden="1">Justificación!$B$3:$AE$3</definedName>
    <definedName name="_xlnm._FilterDatabase" localSheetId="2" hidden="1">'Relación de costos'!$A$4:$CT$5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6" i="1" l="1"/>
  <c r="CQ102" i="1"/>
  <c r="CM102" i="1"/>
  <c r="CI102" i="1"/>
  <c r="CE102" i="1"/>
  <c r="CA102" i="1"/>
  <c r="BW102" i="1"/>
  <c r="BS102" i="1"/>
  <c r="BO102" i="1"/>
  <c r="BK102" i="1"/>
  <c r="BG102" i="1"/>
  <c r="BC102" i="1"/>
  <c r="AY102" i="1"/>
  <c r="AU102" i="1"/>
  <c r="AQ102" i="1"/>
  <c r="AM102" i="1"/>
  <c r="AI102" i="1"/>
  <c r="AE102" i="1"/>
  <c r="AA102" i="1"/>
  <c r="W102" i="1"/>
  <c r="S102" i="1"/>
  <c r="O102" i="1"/>
  <c r="K102" i="1"/>
  <c r="G102" i="1"/>
  <c r="CQ109" i="1"/>
  <c r="CQ105" i="1"/>
  <c r="CM109" i="1"/>
  <c r="CM105" i="1"/>
  <c r="CI109" i="1"/>
  <c r="CI105" i="1"/>
  <c r="CE109" i="1"/>
  <c r="CE105" i="1"/>
  <c r="CA109" i="1"/>
  <c r="CA105" i="1"/>
  <c r="BW109" i="1"/>
  <c r="BW105" i="1"/>
  <c r="BS109" i="1"/>
  <c r="BS105" i="1"/>
  <c r="BO109" i="1"/>
  <c r="BO105" i="1"/>
  <c r="BK109" i="1"/>
  <c r="BK105" i="1"/>
  <c r="BG109" i="1"/>
  <c r="BG105" i="1"/>
  <c r="BC109" i="1"/>
  <c r="BC105" i="1"/>
  <c r="AY109" i="1"/>
  <c r="AY105" i="1"/>
  <c r="AU109" i="1"/>
  <c r="AU105" i="1"/>
  <c r="AQ109" i="1"/>
  <c r="AQ105" i="1"/>
  <c r="AM109" i="1"/>
  <c r="AM105" i="1"/>
  <c r="AI109" i="1"/>
  <c r="AI105" i="1"/>
  <c r="AE109" i="1"/>
  <c r="AE105" i="1"/>
  <c r="AA109" i="1"/>
  <c r="AA105" i="1"/>
  <c r="W109" i="1"/>
  <c r="W105" i="1"/>
  <c r="S109" i="1"/>
  <c r="S105" i="1"/>
  <c r="O109" i="1"/>
  <c r="O105" i="1"/>
  <c r="K109" i="1"/>
  <c r="K105" i="1"/>
  <c r="G109" i="1"/>
  <c r="G105" i="1"/>
  <c r="C109" i="1"/>
  <c r="C105" i="1"/>
  <c r="CQ96" i="1"/>
  <c r="CM96" i="1"/>
  <c r="CI96" i="1"/>
  <c r="CE96" i="1"/>
  <c r="CA96" i="1"/>
  <c r="BW96" i="1"/>
  <c r="BS96" i="1"/>
  <c r="BO96" i="1"/>
  <c r="BK96" i="1"/>
  <c r="BG96" i="1"/>
  <c r="BC96" i="1"/>
  <c r="AY96" i="1"/>
  <c r="AU96" i="1"/>
  <c r="AQ96" i="1"/>
  <c r="AM96" i="1"/>
  <c r="AI96" i="1"/>
  <c r="AE96" i="1"/>
  <c r="AA96" i="1"/>
  <c r="W96" i="1"/>
  <c r="S96" i="1"/>
  <c r="O96" i="1"/>
  <c r="K96" i="1"/>
  <c r="G96" i="1"/>
  <c r="C96" i="1"/>
  <c r="CT167" i="1"/>
  <c r="CT153" i="1"/>
  <c r="CP153" i="1"/>
  <c r="CD153" i="1"/>
  <c r="BZ153" i="1"/>
  <c r="AT153" i="1"/>
  <c r="CT139" i="1"/>
  <c r="CP139" i="1"/>
  <c r="CD139" i="1"/>
  <c r="BZ139" i="1"/>
  <c r="BF139" i="1"/>
  <c r="AT139" i="1"/>
  <c r="BV139" i="1"/>
  <c r="CT125" i="1"/>
  <c r="CP125" i="1"/>
  <c r="CD125" i="1"/>
  <c r="BZ125" i="1"/>
  <c r="BV125" i="1"/>
  <c r="BJ125" i="1"/>
  <c r="BF125" i="1"/>
  <c r="AX125" i="1"/>
  <c r="AT125" i="1"/>
  <c r="CT111" i="1"/>
  <c r="CR96" i="1" s="1"/>
  <c r="CP111" i="1"/>
  <c r="CL111" i="1"/>
  <c r="CH111" i="1"/>
  <c r="CD111" i="1"/>
  <c r="BZ111" i="1"/>
  <c r="BV111" i="1"/>
  <c r="BR111" i="1"/>
  <c r="BN111" i="1"/>
  <c r="BL96" i="1" s="1"/>
  <c r="BJ111" i="1"/>
  <c r="BF111" i="1"/>
  <c r="BB111" i="1"/>
  <c r="AX111" i="1"/>
  <c r="AV96" i="1" s="1"/>
  <c r="AP111" i="1"/>
  <c r="AL111" i="1"/>
  <c r="AJ96" i="1" s="1"/>
  <c r="AH111" i="1"/>
  <c r="AF96" i="1" s="1"/>
  <c r="AD111" i="1"/>
  <c r="AB96" i="1" s="1"/>
  <c r="Z111" i="1"/>
  <c r="X96" i="1" s="1"/>
  <c r="Z96" i="1" s="1"/>
  <c r="W101" i="1" s="1"/>
  <c r="V111" i="1"/>
  <c r="R111" i="1"/>
  <c r="P96" i="1" s="1"/>
  <c r="N111" i="1"/>
  <c r="J111" i="1"/>
  <c r="H96" i="1" s="1"/>
  <c r="J96" i="1" s="1"/>
  <c r="G101" i="1" s="1"/>
  <c r="F111" i="1"/>
  <c r="AT111" i="1"/>
  <c r="AR96" i="1" s="1"/>
  <c r="C102" i="1"/>
  <c r="CJ96" i="1"/>
  <c r="CL96" i="1" s="1"/>
  <c r="CI101" i="1" s="1"/>
  <c r="CF96" i="1"/>
  <c r="CH96" i="1" s="1"/>
  <c r="CE101" i="1" s="1"/>
  <c r="BX96" i="1"/>
  <c r="BZ96" i="1" s="1"/>
  <c r="BW101" i="1" s="1"/>
  <c r="BP96" i="1"/>
  <c r="BR96" i="1" s="1"/>
  <c r="BO101" i="1" s="1"/>
  <c r="BH96" i="1"/>
  <c r="BJ96" i="1" s="1"/>
  <c r="BG101" i="1" s="1"/>
  <c r="BD96" i="1"/>
  <c r="BF96" i="1" s="1"/>
  <c r="BC101" i="1" s="1"/>
  <c r="BA96" i="1"/>
  <c r="AZ96" i="1"/>
  <c r="BB96" i="1" s="1"/>
  <c r="AY101" i="1" s="1"/>
  <c r="AN96" i="1"/>
  <c r="AP96" i="1" s="1"/>
  <c r="AM101" i="1" s="1"/>
  <c r="T96" i="1"/>
  <c r="L96" i="1"/>
  <c r="N96" i="1" s="1"/>
  <c r="K101" i="1" s="1"/>
  <c r="C27" i="1"/>
  <c r="M96" i="1" l="1"/>
  <c r="V96" i="1"/>
  <c r="S101" i="1" s="1"/>
  <c r="AD96" i="1"/>
  <c r="AA101" i="1" s="1"/>
  <c r="AC96" i="1"/>
  <c r="AK96" i="1"/>
  <c r="AL96" i="1"/>
  <c r="AI101" i="1" s="1"/>
  <c r="BI96" i="1"/>
  <c r="BQ96" i="1"/>
  <c r="BT96" i="1"/>
  <c r="BY96" i="1"/>
  <c r="CB96" i="1"/>
  <c r="CC96" i="1" s="1"/>
  <c r="CG96" i="1"/>
  <c r="CN96" i="1"/>
  <c r="CP96" i="1" s="1"/>
  <c r="CM101" i="1" s="1"/>
  <c r="U96" i="1"/>
  <c r="F96" i="1"/>
  <c r="C101" i="1" s="1"/>
  <c r="E96" i="1"/>
  <c r="AT96" i="1"/>
  <c r="AQ101" i="1" s="1"/>
  <c r="AS96" i="1"/>
  <c r="Q96" i="1"/>
  <c r="R96" i="1"/>
  <c r="O101" i="1" s="1"/>
  <c r="AG96" i="1"/>
  <c r="AH96" i="1"/>
  <c r="AE101" i="1" s="1"/>
  <c r="BV96" i="1"/>
  <c r="BS101" i="1" s="1"/>
  <c r="BU96" i="1"/>
  <c r="AW96" i="1"/>
  <c r="AX96" i="1"/>
  <c r="AU101" i="1" s="1"/>
  <c r="BM96" i="1"/>
  <c r="BN96" i="1"/>
  <c r="BK101" i="1" s="1"/>
  <c r="CS96" i="1"/>
  <c r="CT96" i="1"/>
  <c r="CQ101" i="1" s="1"/>
  <c r="I96" i="1"/>
  <c r="Y96" i="1"/>
  <c r="AO96" i="1"/>
  <c r="BE96" i="1"/>
  <c r="CK96" i="1"/>
  <c r="O27" i="1"/>
  <c r="K27" i="1"/>
  <c r="G27" i="1"/>
  <c r="C31" i="1"/>
  <c r="AU24" i="1"/>
  <c r="AU23" i="1"/>
  <c r="AQ24" i="1"/>
  <c r="AQ23" i="1"/>
  <c r="AM24" i="1"/>
  <c r="W24" i="1"/>
  <c r="W23" i="1"/>
  <c r="S24" i="1"/>
  <c r="S23" i="1"/>
  <c r="K24" i="1"/>
  <c r="K23" i="1"/>
  <c r="G24" i="1"/>
  <c r="G23" i="1"/>
  <c r="F33" i="1"/>
  <c r="C24" i="1"/>
  <c r="F5" i="1"/>
  <c r="CN18" i="1"/>
  <c r="CJ18" i="1"/>
  <c r="BX18" i="1"/>
  <c r="BY18" i="1"/>
  <c r="BT18" i="1"/>
  <c r="BV18" i="1" s="1"/>
  <c r="BL13" i="1"/>
  <c r="BH18" i="1"/>
  <c r="BD18" i="1"/>
  <c r="AZ18" i="1"/>
  <c r="BA18" i="1" s="1"/>
  <c r="AV18" i="1"/>
  <c r="AW18" i="1" s="1"/>
  <c r="AR18" i="1"/>
  <c r="AS18" i="1" s="1"/>
  <c r="AJ18" i="1"/>
  <c r="AK18" i="1" s="1"/>
  <c r="AF18" i="1"/>
  <c r="AH18" i="1" s="1"/>
  <c r="AB18" i="1"/>
  <c r="X18" i="1"/>
  <c r="Y18" i="1" s="1"/>
  <c r="L18" i="1"/>
  <c r="H18" i="1"/>
  <c r="CT13" i="1"/>
  <c r="CS13" i="1"/>
  <c r="CT9" i="1"/>
  <c r="CS9" i="1"/>
  <c r="CT5" i="1"/>
  <c r="CS5" i="1"/>
  <c r="CP18" i="1"/>
  <c r="CO18" i="1"/>
  <c r="CL18" i="1"/>
  <c r="CK18" i="1"/>
  <c r="CP13" i="1"/>
  <c r="CO13" i="1"/>
  <c r="CL13" i="1"/>
  <c r="CK13" i="1"/>
  <c r="CP9" i="1"/>
  <c r="CO9" i="1"/>
  <c r="CL9" i="1"/>
  <c r="CK9" i="1"/>
  <c r="CP5" i="1"/>
  <c r="CO5" i="1"/>
  <c r="CL5" i="1"/>
  <c r="CK5" i="1"/>
  <c r="CH13" i="1"/>
  <c r="CG13" i="1"/>
  <c r="CH9" i="1"/>
  <c r="CG9" i="1"/>
  <c r="CH5" i="1"/>
  <c r="CG5" i="1"/>
  <c r="CD13" i="1"/>
  <c r="CC13" i="1"/>
  <c r="CD9" i="1"/>
  <c r="CC9" i="1"/>
  <c r="CD5" i="1"/>
  <c r="CC5" i="1"/>
  <c r="BZ18" i="1"/>
  <c r="BU18" i="1"/>
  <c r="BZ13" i="1"/>
  <c r="BY13" i="1"/>
  <c r="BV13" i="1"/>
  <c r="BU13" i="1"/>
  <c r="BZ9" i="1"/>
  <c r="BY9" i="1"/>
  <c r="BV9" i="1"/>
  <c r="BU9" i="1"/>
  <c r="BZ5" i="1"/>
  <c r="BY5" i="1"/>
  <c r="BV5" i="1"/>
  <c r="BU5" i="1"/>
  <c r="BR13" i="1"/>
  <c r="BQ13" i="1"/>
  <c r="BN13" i="1"/>
  <c r="BM13" i="1"/>
  <c r="BR9" i="1"/>
  <c r="BQ9" i="1"/>
  <c r="BN9" i="1"/>
  <c r="BM9" i="1"/>
  <c r="BR5" i="1"/>
  <c r="BQ5" i="1"/>
  <c r="BN5" i="1"/>
  <c r="BM5" i="1"/>
  <c r="BI18" i="1"/>
  <c r="BI13" i="1"/>
  <c r="BI9" i="1"/>
  <c r="BI5" i="1"/>
  <c r="BE18" i="1"/>
  <c r="BE13" i="1"/>
  <c r="BA13" i="1"/>
  <c r="BE9" i="1"/>
  <c r="BA9" i="1"/>
  <c r="BE5" i="1"/>
  <c r="BA5" i="1"/>
  <c r="AW5" i="1"/>
  <c r="AS5" i="1"/>
  <c r="AW13" i="1"/>
  <c r="AW9" i="1"/>
  <c r="AS13" i="1"/>
  <c r="AS9" i="1"/>
  <c r="AO13" i="1"/>
  <c r="AO9" i="1"/>
  <c r="AO5" i="1"/>
  <c r="AK13" i="1"/>
  <c r="AK9" i="1"/>
  <c r="AK5" i="1"/>
  <c r="AG5" i="1"/>
  <c r="AG9" i="1"/>
  <c r="AG13" i="1"/>
  <c r="AG18" i="1"/>
  <c r="AC18" i="1"/>
  <c r="AC13" i="1"/>
  <c r="AC9" i="1"/>
  <c r="AC5" i="1"/>
  <c r="Y13" i="1"/>
  <c r="Y9" i="1"/>
  <c r="Y5" i="1"/>
  <c r="U13" i="1"/>
  <c r="U9" i="1"/>
  <c r="U5" i="1"/>
  <c r="Q5" i="1"/>
  <c r="Q9" i="1"/>
  <c r="Q13" i="1"/>
  <c r="M5" i="1"/>
  <c r="M18" i="1"/>
  <c r="M13" i="1"/>
  <c r="M9" i="1"/>
  <c r="I18" i="1"/>
  <c r="I13" i="1"/>
  <c r="I9" i="1"/>
  <c r="I5" i="1"/>
  <c r="E13" i="1"/>
  <c r="E9" i="1"/>
  <c r="E5" i="1"/>
  <c r="BJ18" i="1"/>
  <c r="BJ13" i="1"/>
  <c r="BJ9" i="1"/>
  <c r="BJ5" i="1"/>
  <c r="BF18" i="1"/>
  <c r="BF13" i="1"/>
  <c r="BF9" i="1"/>
  <c r="BF5" i="1"/>
  <c r="BB18" i="1"/>
  <c r="BB13" i="1"/>
  <c r="BB9" i="1"/>
  <c r="BB5" i="1"/>
  <c r="AX18" i="1"/>
  <c r="AX13" i="1"/>
  <c r="AX9" i="1"/>
  <c r="AX5" i="1"/>
  <c r="AT18" i="1"/>
  <c r="AT13" i="1"/>
  <c r="AT9" i="1"/>
  <c r="AT5" i="1"/>
  <c r="AP13" i="1"/>
  <c r="AP9" i="1"/>
  <c r="AP5" i="1"/>
  <c r="AL13" i="1"/>
  <c r="AL9" i="1"/>
  <c r="AL5" i="1"/>
  <c r="AH13" i="1"/>
  <c r="AH9" i="1"/>
  <c r="AH5" i="1"/>
  <c r="AD18" i="1"/>
  <c r="AD13" i="1"/>
  <c r="AD9" i="1"/>
  <c r="AD5" i="1"/>
  <c r="Z18" i="1"/>
  <c r="Z13" i="1"/>
  <c r="Z9" i="1"/>
  <c r="Z5" i="1"/>
  <c r="V13" i="1"/>
  <c r="V9" i="1"/>
  <c r="V5" i="1"/>
  <c r="R13" i="1"/>
  <c r="R9" i="1"/>
  <c r="R5" i="1"/>
  <c r="N18" i="1"/>
  <c r="N13" i="1"/>
  <c r="N9" i="1"/>
  <c r="N5" i="1"/>
  <c r="J18" i="1"/>
  <c r="J13" i="1"/>
  <c r="J9" i="1"/>
  <c r="J5" i="1"/>
  <c r="F13" i="1"/>
  <c r="F9" i="1"/>
  <c r="CD96" i="1" l="1"/>
  <c r="CA101" i="1" s="1"/>
  <c r="CO96" i="1"/>
  <c r="AL18" i="1"/>
  <c r="BV46" i="1"/>
  <c r="AT32" i="1"/>
  <c r="N33" i="1"/>
  <c r="AT71" i="1"/>
  <c r="BV59" i="1"/>
  <c r="AT46" i="1"/>
  <c r="AT60" i="1"/>
  <c r="BJ47" i="1"/>
  <c r="BZ33" i="1"/>
  <c r="J33" i="1"/>
  <c r="D18" i="1"/>
  <c r="F18" i="1" l="1"/>
  <c r="C23" i="1" s="1"/>
  <c r="E18" i="1"/>
  <c r="BV55" i="1"/>
  <c r="AT43" i="1"/>
  <c r="AT56" i="1"/>
  <c r="AT69" i="1"/>
  <c r="CM31" i="1" l="1"/>
  <c r="CM27" i="1"/>
  <c r="CA31" i="1"/>
  <c r="CA27" i="1"/>
  <c r="BW31" i="1" l="1"/>
  <c r="BW27" i="1"/>
  <c r="BS31" i="1"/>
  <c r="BS27" i="1"/>
  <c r="BG31" i="1"/>
  <c r="BG27" i="1"/>
  <c r="BC31" i="1"/>
  <c r="BC27" i="1"/>
  <c r="AU27" i="1"/>
  <c r="AQ27" i="1"/>
  <c r="AQ31" i="1" l="1"/>
  <c r="AU31" i="1"/>
  <c r="CQ24" i="1" l="1"/>
  <c r="CM24" i="1"/>
  <c r="CI31" i="1"/>
  <c r="CI27" i="1"/>
  <c r="CI24" i="1"/>
  <c r="CE31" i="1"/>
  <c r="CE27" i="1"/>
  <c r="CE24" i="1"/>
  <c r="CA24" i="1"/>
  <c r="BW24" i="1"/>
  <c r="BS24" i="1"/>
  <c r="BO31" i="1"/>
  <c r="BO27" i="1"/>
  <c r="BO24" i="1"/>
  <c r="BK31" i="1"/>
  <c r="BK27" i="1"/>
  <c r="BK24" i="1"/>
  <c r="BG24" i="1"/>
  <c r="BC24" i="1"/>
  <c r="AY31" i="1"/>
  <c r="AY27" i="1"/>
  <c r="AY24" i="1"/>
  <c r="AM31" i="1"/>
  <c r="AM27" i="1"/>
  <c r="AI31" i="1"/>
  <c r="AI27" i="1"/>
  <c r="AI24" i="1"/>
  <c r="AE31" i="1"/>
  <c r="AE27" i="1"/>
  <c r="AE24" i="1"/>
  <c r="AA31" i="1"/>
  <c r="AA27" i="1"/>
  <c r="AA24" i="1"/>
  <c r="W31" i="1"/>
  <c r="W27" i="1"/>
  <c r="S31" i="1"/>
  <c r="S27" i="1"/>
  <c r="O31" i="1"/>
  <c r="K31" i="1"/>
  <c r="G31" i="1"/>
  <c r="O24" i="1"/>
  <c r="BN33" i="1" l="1"/>
  <c r="CT23" i="1" l="1"/>
  <c r="CT22" i="1"/>
  <c r="CT21" i="1"/>
  <c r="CQ31" i="1" l="1"/>
  <c r="CQ27" i="1"/>
  <c r="BL18" i="1"/>
  <c r="AX47" i="1"/>
  <c r="BN18" i="1" l="1"/>
  <c r="BM18" i="1"/>
  <c r="CT89" i="1"/>
  <c r="CT75" i="1" l="1"/>
  <c r="CR18" i="1" s="1"/>
  <c r="CT61" i="1"/>
  <c r="CP75" i="1"/>
  <c r="CP61" i="1"/>
  <c r="CT18" i="1" l="1"/>
  <c r="CS18" i="1"/>
  <c r="CD75" i="1" l="1"/>
  <c r="CD61" i="1"/>
  <c r="BZ75" i="1"/>
  <c r="BZ61" i="1"/>
  <c r="BZ47" i="1"/>
  <c r="AT75" i="1"/>
  <c r="AT61" i="1"/>
  <c r="BF61" i="1"/>
  <c r="BV61" i="1"/>
  <c r="BV47" i="1"/>
  <c r="AT47" i="1"/>
  <c r="CP47" i="1"/>
  <c r="CD47" i="1"/>
  <c r="CT47" i="1" l="1"/>
  <c r="BF47" i="1" l="1"/>
  <c r="CT33" i="1"/>
  <c r="CP33" i="1"/>
  <c r="CL33" i="1"/>
  <c r="CH33" i="1"/>
  <c r="CF18" i="1" s="1"/>
  <c r="CD33" i="1"/>
  <c r="CB18" i="1" s="1"/>
  <c r="BV33" i="1"/>
  <c r="BR33" i="1"/>
  <c r="BP18" i="1" s="1"/>
  <c r="BJ33" i="1"/>
  <c r="BF33" i="1"/>
  <c r="BB33" i="1"/>
  <c r="AX33" i="1"/>
  <c r="AT33" i="1"/>
  <c r="AP33" i="1"/>
  <c r="AN18" i="1" s="1"/>
  <c r="AL33" i="1"/>
  <c r="AH33" i="1"/>
  <c r="AD33" i="1"/>
  <c r="Z33" i="1"/>
  <c r="V33" i="1"/>
  <c r="T18" i="1" s="1"/>
  <c r="R33" i="1"/>
  <c r="P18" i="1" s="1"/>
  <c r="BR18" i="1" l="1"/>
  <c r="BO23" i="1" s="1"/>
  <c r="BQ18" i="1"/>
  <c r="AP18" i="1"/>
  <c r="AM23" i="1" s="1"/>
  <c r="AO18" i="1"/>
  <c r="CG18" i="1"/>
  <c r="CH18" i="1"/>
  <c r="CE23" i="1" s="1"/>
  <c r="CD18" i="1"/>
  <c r="CA23" i="1" s="1"/>
  <c r="CC18" i="1"/>
  <c r="Q18" i="1"/>
  <c r="R18" i="1"/>
  <c r="O23" i="1" s="1"/>
  <c r="V18" i="1"/>
  <c r="U18" i="1"/>
  <c r="BC23" i="1"/>
  <c r="AE23" i="1"/>
  <c r="BK23" i="1"/>
  <c r="BW23" i="1"/>
  <c r="CM23" i="1"/>
  <c r="AA23" i="1"/>
  <c r="AI23" i="1"/>
  <c r="AY23" i="1"/>
  <c r="CQ23" i="1"/>
  <c r="CI23" i="1"/>
  <c r="BS23" i="1" l="1"/>
  <c r="BG23" i="1" l="1"/>
</calcChain>
</file>

<file path=xl/sharedStrings.xml><?xml version="1.0" encoding="utf-8"?>
<sst xmlns="http://schemas.openxmlformats.org/spreadsheetml/2006/main" count="2823" uniqueCount="353">
  <si>
    <t>Hoja</t>
  </si>
  <si>
    <t>Relación de costos</t>
  </si>
  <si>
    <t xml:space="preserve">Ingrese los valores del primer semestre de cada vigencia sin puntos ni comas </t>
  </si>
  <si>
    <t>No modifique las fórmulas</t>
  </si>
  <si>
    <t>Justificación</t>
  </si>
  <si>
    <r>
      <t xml:space="preserve">De acuerdo a la información brindada en la hoja </t>
    </r>
    <r>
      <rPr>
        <i/>
        <sz val="11"/>
        <color theme="1"/>
        <rFont val="Arial Narrow"/>
        <family val="2"/>
      </rPr>
      <t xml:space="preserve">relación de costos </t>
    </r>
    <r>
      <rPr>
        <sz val="11"/>
        <color theme="1"/>
        <rFont val="Arial Narrow"/>
        <family val="2"/>
      </rPr>
      <t>responda de manera concreta las preguntas ubicadas en la parte superior de la hoja</t>
    </r>
  </si>
  <si>
    <t>ARTICULOS</t>
  </si>
  <si>
    <t>RESPONSABLE AUSTERIDAD</t>
  </si>
  <si>
    <r>
      <rPr>
        <b/>
        <u/>
        <sz val="14"/>
        <color theme="1"/>
        <rFont val="Times New Roman"/>
        <family val="1"/>
      </rPr>
      <t>Art. 3</t>
    </r>
    <r>
      <rPr>
        <b/>
        <sz val="14"/>
        <color theme="1"/>
        <rFont val="Times New Roman"/>
        <family val="1"/>
      </rPr>
      <t xml:space="preserve">  Contratos de prestación de servicio</t>
    </r>
  </si>
  <si>
    <t>TODAS LAS SUBDIRECCIONES</t>
  </si>
  <si>
    <t>LEGALES - SAF PRESUPUESTO</t>
  </si>
  <si>
    <t>Art. 4  Horas extras, dominicales y festivos</t>
  </si>
  <si>
    <t>SAF TALENTO HUMANO</t>
  </si>
  <si>
    <r>
      <rPr>
        <b/>
        <u/>
        <sz val="14"/>
        <color theme="1"/>
        <rFont val="Times New Roman"/>
        <family val="1"/>
      </rPr>
      <t>Art. 5</t>
    </r>
    <r>
      <rPr>
        <b/>
        <sz val="14"/>
        <color theme="1"/>
        <rFont val="Times New Roman"/>
        <family val="1"/>
      </rPr>
      <t xml:space="preserve">  Compensación por vacaciones</t>
    </r>
  </si>
  <si>
    <r>
      <rPr>
        <b/>
        <u/>
        <sz val="14"/>
        <color theme="1"/>
        <rFont val="Times New Roman"/>
        <family val="1"/>
      </rPr>
      <t xml:space="preserve">Art. 6 </t>
    </r>
    <r>
      <rPr>
        <b/>
        <sz val="14"/>
        <color theme="1"/>
        <rFont val="Times New Roman"/>
        <family val="1"/>
      </rPr>
      <t xml:space="preserve">  Bonos navideños</t>
    </r>
  </si>
  <si>
    <r>
      <rPr>
        <b/>
        <u/>
        <sz val="14"/>
        <color theme="1"/>
        <rFont val="Times New Roman"/>
        <family val="1"/>
      </rPr>
      <t>Art. 7</t>
    </r>
    <r>
      <rPr>
        <b/>
        <sz val="14"/>
        <color theme="1"/>
        <rFont val="Times New Roman"/>
        <family val="1"/>
      </rPr>
      <t xml:space="preserve">  Recursos para el fortalecimiento de los servidores públicos</t>
    </r>
  </si>
  <si>
    <r>
      <rPr>
        <b/>
        <u/>
        <sz val="14"/>
        <color theme="1"/>
        <rFont val="Times New Roman"/>
        <family val="1"/>
      </rPr>
      <t>Art. 8</t>
    </r>
    <r>
      <rPr>
        <b/>
        <sz val="14"/>
        <color theme="1"/>
        <rFont val="Times New Roman"/>
        <family val="1"/>
      </rPr>
      <t xml:space="preserve">  Actividades de bienestar</t>
    </r>
  </si>
  <si>
    <r>
      <rPr>
        <b/>
        <u/>
        <sz val="14"/>
        <color theme="1"/>
        <rFont val="Times New Roman"/>
        <family val="1"/>
      </rPr>
      <t>Art. 9</t>
    </r>
    <r>
      <rPr>
        <b/>
        <sz val="14"/>
        <color theme="1"/>
        <rFont val="Times New Roman"/>
        <family val="1"/>
      </rPr>
      <t xml:space="preserve">  Fondos educativos</t>
    </r>
  </si>
  <si>
    <t>DIRECCION</t>
  </si>
  <si>
    <t>NO APLICA</t>
  </si>
  <si>
    <r>
      <rPr>
        <b/>
        <u/>
        <sz val="14"/>
        <color theme="1"/>
        <rFont val="Times New Roman"/>
        <family val="1"/>
      </rPr>
      <t>Art. 10</t>
    </r>
    <r>
      <rPr>
        <b/>
        <sz val="14"/>
        <color theme="1"/>
        <rFont val="Times New Roman"/>
        <family val="1"/>
      </rPr>
      <t xml:space="preserve">  Rediseño institucional/modificación plantas de personal</t>
    </r>
  </si>
  <si>
    <r>
      <rPr>
        <b/>
        <u/>
        <sz val="14"/>
        <color theme="1"/>
        <rFont val="Times New Roman"/>
        <family val="1"/>
      </rPr>
      <t>Art. 11</t>
    </r>
    <r>
      <rPr>
        <b/>
        <sz val="14"/>
        <color theme="1"/>
        <rFont val="Times New Roman"/>
        <family val="1"/>
      </rPr>
      <t xml:space="preserve">  Concursos públicos abiertos y de méritos</t>
    </r>
  </si>
  <si>
    <t>TECNOLOGIAS DE LA INFORMACION Y COMUNICACIONES</t>
  </si>
  <si>
    <r>
      <rPr>
        <b/>
        <u/>
        <sz val="14"/>
        <color theme="1"/>
        <rFont val="Times New Roman"/>
        <family val="1"/>
      </rPr>
      <t>Art. 14</t>
    </r>
    <r>
      <rPr>
        <b/>
        <sz val="14"/>
        <color theme="1"/>
        <rFont val="Times New Roman"/>
        <family val="1"/>
      </rPr>
      <t xml:space="preserve">  Telefonía celular</t>
    </r>
  </si>
  <si>
    <t>TIC - SAF</t>
  </si>
  <si>
    <r>
      <rPr>
        <b/>
        <u/>
        <sz val="14"/>
        <color theme="1"/>
        <rFont val="Times New Roman"/>
        <family val="1"/>
      </rPr>
      <t>Art. 15</t>
    </r>
    <r>
      <rPr>
        <b/>
        <sz val="14"/>
        <color theme="1"/>
        <rFont val="Times New Roman"/>
        <family val="1"/>
      </rPr>
      <t xml:space="preserve">  Telefonía fija</t>
    </r>
  </si>
  <si>
    <r>
      <rPr>
        <b/>
        <u/>
        <sz val="14"/>
        <color theme="1"/>
        <rFont val="Times New Roman"/>
        <family val="1"/>
      </rPr>
      <t>Art. 16</t>
    </r>
    <r>
      <rPr>
        <b/>
        <sz val="14"/>
        <color theme="1"/>
        <rFont val="Times New Roman"/>
        <family val="1"/>
      </rPr>
      <t xml:space="preserve">  Vehículos oficiales</t>
    </r>
  </si>
  <si>
    <t>SAF SERVICIOS ADMINISTRATIVOS</t>
  </si>
  <si>
    <t>Art. 20  Cajas menores</t>
  </si>
  <si>
    <t>SAF TESORERIA</t>
  </si>
  <si>
    <t>OFICINA ASESORA DE COMUNICACIONES</t>
  </si>
  <si>
    <r>
      <rPr>
        <b/>
        <u/>
        <sz val="14"/>
        <color theme="1"/>
        <rFont val="Times New Roman"/>
        <family val="1"/>
      </rPr>
      <t>Art. 25</t>
    </r>
    <r>
      <rPr>
        <b/>
        <sz val="14"/>
        <color theme="1"/>
        <rFont val="Times New Roman"/>
        <family val="1"/>
      </rPr>
      <t xml:space="preserve">  Suscripciones</t>
    </r>
  </si>
  <si>
    <t>SAF - APOYO</t>
  </si>
  <si>
    <r>
      <rPr>
        <b/>
        <u/>
        <sz val="14"/>
        <color theme="1"/>
        <rFont val="Times New Roman"/>
        <family val="1"/>
      </rPr>
      <t>Art. 26</t>
    </r>
    <r>
      <rPr>
        <b/>
        <sz val="14"/>
        <color theme="1"/>
        <rFont val="Times New Roman"/>
        <family val="1"/>
      </rPr>
      <t xml:space="preserve">  Eventos y conmemoraciones</t>
    </r>
  </si>
  <si>
    <r>
      <rPr>
        <b/>
        <u/>
        <sz val="14"/>
        <color theme="1"/>
        <rFont val="Times New Roman"/>
        <family val="1"/>
      </rPr>
      <t>Art. 27</t>
    </r>
    <r>
      <rPr>
        <b/>
        <sz val="14"/>
        <color theme="1"/>
        <rFont val="Times New Roman"/>
        <family val="1"/>
      </rPr>
      <t xml:space="preserve">  Servicios públicos</t>
    </r>
  </si>
  <si>
    <t>PLANEACION</t>
  </si>
  <si>
    <r>
      <rPr>
        <b/>
        <u/>
        <sz val="14"/>
        <color theme="1"/>
        <rFont val="Times New Roman"/>
        <family val="1"/>
      </rPr>
      <t>Art. 32</t>
    </r>
    <r>
      <rPr>
        <b/>
        <sz val="14"/>
        <color theme="1"/>
        <rFont val="Times New Roman"/>
        <family val="1"/>
      </rPr>
      <t xml:space="preserve">  Contratación de bienes y servicios</t>
    </r>
  </si>
  <si>
    <t>IPC</t>
  </si>
  <si>
    <t>I sem. 2018 vs 2019</t>
  </si>
  <si>
    <t>Entidad</t>
  </si>
  <si>
    <r>
      <t>Art. 3</t>
    </r>
    <r>
      <rPr>
        <b/>
        <sz val="11"/>
        <color rgb="FF000000"/>
        <rFont val="Arial"/>
        <family val="2"/>
      </rPr>
      <t xml:space="preserve">  Contratos de prestación de servicio</t>
    </r>
  </si>
  <si>
    <r>
      <t>Art. 4</t>
    </r>
    <r>
      <rPr>
        <b/>
        <sz val="11"/>
        <color rgb="FF000000"/>
        <rFont val="Arial"/>
        <family val="2"/>
      </rPr>
      <t xml:space="preserve">  Horas extras, dominicales y festivos</t>
    </r>
  </si>
  <si>
    <r>
      <t>Art. 5</t>
    </r>
    <r>
      <rPr>
        <b/>
        <sz val="11"/>
        <color rgb="FF000000"/>
        <rFont val="Arial"/>
        <family val="2"/>
      </rPr>
      <t xml:space="preserve">  Compensación por vacaciones</t>
    </r>
  </si>
  <si>
    <r>
      <t xml:space="preserve">Art. 6 </t>
    </r>
    <r>
      <rPr>
        <b/>
        <sz val="11"/>
        <color rgb="FF000000"/>
        <rFont val="Arial"/>
        <family val="2"/>
      </rPr>
      <t xml:space="preserve">  Bonos navideños</t>
    </r>
  </si>
  <si>
    <r>
      <t>Art. 7</t>
    </r>
    <r>
      <rPr>
        <b/>
        <sz val="11"/>
        <color rgb="FF000000"/>
        <rFont val="Arial"/>
        <family val="2"/>
      </rPr>
      <t xml:space="preserve">  Capacitacion</t>
    </r>
  </si>
  <si>
    <r>
      <t>Art. 8</t>
    </r>
    <r>
      <rPr>
        <b/>
        <sz val="11"/>
        <color rgb="FF000000"/>
        <rFont val="Arial"/>
        <family val="2"/>
      </rPr>
      <t xml:space="preserve">  Actividades de bienestar</t>
    </r>
  </si>
  <si>
    <r>
      <t>Art. 9</t>
    </r>
    <r>
      <rPr>
        <b/>
        <sz val="11"/>
        <color rgb="FF000000"/>
        <rFont val="Arial"/>
        <family val="2"/>
      </rPr>
      <t xml:space="preserve">  Fondos educativos</t>
    </r>
  </si>
  <si>
    <r>
      <t>Art. 10</t>
    </r>
    <r>
      <rPr>
        <b/>
        <sz val="11"/>
        <color rgb="FF000000"/>
        <rFont val="Arial"/>
        <family val="2"/>
      </rPr>
      <t xml:space="preserve">  Rediseño institucional/modificación plantas de personal</t>
    </r>
  </si>
  <si>
    <r>
      <t>Art. 11</t>
    </r>
    <r>
      <rPr>
        <b/>
        <sz val="11"/>
        <color rgb="FF000000"/>
        <rFont val="Arial"/>
        <family val="2"/>
      </rPr>
      <t xml:space="preserve">  Concursos públicos abiertos y de méritos</t>
    </r>
  </si>
  <si>
    <r>
      <t>Art. 12</t>
    </r>
    <r>
      <rPr>
        <b/>
        <sz val="11"/>
        <color rgb="FF000000"/>
        <rFont val="Arial"/>
        <family val="2"/>
      </rPr>
      <t xml:space="preserve">  Viáticos y gastos de viaje</t>
    </r>
  </si>
  <si>
    <r>
      <t>Art. 13</t>
    </r>
    <r>
      <rPr>
        <b/>
        <sz val="11"/>
        <color rgb="FF000000"/>
        <rFont val="Arial"/>
        <family val="2"/>
      </rPr>
      <t xml:space="preserve">  Contratación ser. adtvos/equipos de cómputo, impresión y fotocopiado</t>
    </r>
  </si>
  <si>
    <r>
      <t>Art. 14</t>
    </r>
    <r>
      <rPr>
        <b/>
        <sz val="11"/>
        <color rgb="FF000000"/>
        <rFont val="Arial"/>
        <family val="2"/>
      </rPr>
      <t xml:space="preserve">  Telefonía celular</t>
    </r>
  </si>
  <si>
    <r>
      <t>Art. 15</t>
    </r>
    <r>
      <rPr>
        <b/>
        <sz val="11"/>
        <color rgb="FF000000"/>
        <rFont val="Arial"/>
        <family val="2"/>
      </rPr>
      <t xml:space="preserve">  Telefonía fija</t>
    </r>
  </si>
  <si>
    <r>
      <t>Art. 16</t>
    </r>
    <r>
      <rPr>
        <b/>
        <sz val="11"/>
        <color rgb="FF000000"/>
        <rFont val="Arial"/>
        <family val="2"/>
      </rPr>
      <t xml:space="preserve">  Vehículos oficiales</t>
    </r>
  </si>
  <si>
    <r>
      <t>Art. 17</t>
    </r>
    <r>
      <rPr>
        <b/>
        <sz val="11"/>
        <color rgb="FF000000"/>
        <rFont val="Arial"/>
        <family val="2"/>
      </rPr>
      <t xml:space="preserve">  adquisición de vehículos y maquinaria</t>
    </r>
  </si>
  <si>
    <r>
      <t>Art. 19</t>
    </r>
    <r>
      <rPr>
        <b/>
        <sz val="11"/>
        <color rgb="FF000000"/>
        <rFont val="Arial"/>
        <family val="2"/>
      </rPr>
      <t xml:space="preserve">  Elementos de consumo (papelería, elementos de oficina y almacenaje)</t>
    </r>
  </si>
  <si>
    <r>
      <t>Art. 20</t>
    </r>
    <r>
      <rPr>
        <b/>
        <sz val="11"/>
        <color rgb="FF000000"/>
        <rFont val="Arial"/>
        <family val="2"/>
      </rPr>
      <t xml:space="preserve">  Cajas menores</t>
    </r>
  </si>
  <si>
    <r>
      <t>Art. 21</t>
    </r>
    <r>
      <rPr>
        <b/>
        <sz val="11"/>
        <color rgb="FF000000"/>
        <rFont val="Arial"/>
        <family val="2"/>
      </rPr>
      <t xml:space="preserve">  suministro servicio de internet</t>
    </r>
  </si>
  <si>
    <r>
      <t>Art. 23</t>
    </r>
    <r>
      <rPr>
        <b/>
        <sz val="11"/>
        <color rgb="FF000000"/>
        <rFont val="Arial"/>
        <family val="2"/>
      </rPr>
      <t xml:space="preserve">  Adquisición, mantenimiento o reparación de bienes inmuebles o muebles</t>
    </r>
  </si>
  <si>
    <r>
      <t>Art. 24</t>
    </r>
    <r>
      <rPr>
        <b/>
        <sz val="11"/>
        <color rgb="FF000000"/>
        <rFont val="Arial"/>
        <family val="2"/>
      </rPr>
      <t xml:space="preserve">  Edición, impresión, reproducción, publicación de avisos</t>
    </r>
  </si>
  <si>
    <r>
      <t>Art. 25</t>
    </r>
    <r>
      <rPr>
        <b/>
        <sz val="11"/>
        <color rgb="FF000000"/>
        <rFont val="Arial"/>
        <family val="2"/>
      </rPr>
      <t xml:space="preserve">  Suscripciones</t>
    </r>
  </si>
  <si>
    <r>
      <t>Art. 26</t>
    </r>
    <r>
      <rPr>
        <b/>
        <sz val="11"/>
        <color rgb="FF000000"/>
        <rFont val="Arial"/>
        <family val="2"/>
      </rPr>
      <t xml:space="preserve">  Eventos y conmemoraciones</t>
    </r>
  </si>
  <si>
    <r>
      <t>Art. 27</t>
    </r>
    <r>
      <rPr>
        <b/>
        <sz val="11"/>
        <color rgb="FF000000"/>
        <rFont val="Arial"/>
        <family val="2"/>
      </rPr>
      <t xml:space="preserve">  Servicios públicos</t>
    </r>
  </si>
  <si>
    <r>
      <t>Art. 32</t>
    </r>
    <r>
      <rPr>
        <b/>
        <sz val="11"/>
        <color rgb="FF000000"/>
        <rFont val="Arial"/>
        <family val="2"/>
      </rPr>
      <t xml:space="preserve">  Contratación de bienes y servicios</t>
    </r>
  </si>
  <si>
    <t>I sem. 2018</t>
  </si>
  <si>
    <t>I sem. 2019</t>
  </si>
  <si>
    <t>Unidad Administrativa Especial de Servicios Públicos, UAESP</t>
  </si>
  <si>
    <t>$ 37.003.480,00</t>
  </si>
  <si>
    <t>$ 43.672.308,00</t>
  </si>
  <si>
    <t>$ 24.936.911,00</t>
  </si>
  <si>
    <t>$ 25.947.321,00</t>
  </si>
  <si>
    <t>$ 0,00</t>
  </si>
  <si>
    <t>$ 6.800.000,00</t>
  </si>
  <si>
    <t>$ 74.100.000,00</t>
  </si>
  <si>
    <t>$ 61.400.000,00</t>
  </si>
  <si>
    <t>$ 32.200.000,00</t>
  </si>
  <si>
    <t>$ 31.873.297,00</t>
  </si>
  <si>
    <t>$ 1.695.441.851,00</t>
  </si>
  <si>
    <t>$ 1.253.863.612,00</t>
  </si>
  <si>
    <t>$ 3.859.140,00</t>
  </si>
  <si>
    <t>$ 6.230.472,00</t>
  </si>
  <si>
    <t>$ 15.500.544,00</t>
  </si>
  <si>
    <t>$ 14.480.462,00</t>
  </si>
  <si>
    <t>$ 18.358.889,00</t>
  </si>
  <si>
    <t>$ 34.180.004,00</t>
  </si>
  <si>
    <t>$ 47.168.214,00</t>
  </si>
  <si>
    <t>$ 12.885.000,00</t>
  </si>
  <si>
    <t>$ 32.100.600,00</t>
  </si>
  <si>
    <t>$ 15.300.900,00</t>
  </si>
  <si>
    <t>$ 163.334.650,00</t>
  </si>
  <si>
    <t>$ 140.778.799,00</t>
  </si>
  <si>
    <t>$ 516.424.795,00</t>
  </si>
  <si>
    <t>$ 261.380.917,00</t>
  </si>
  <si>
    <t>$ 943.000.000,00</t>
  </si>
  <si>
    <t>$ 1.450.000,00</t>
  </si>
  <si>
    <t>$ 1.525.000,00</t>
  </si>
  <si>
    <t>$ 78.054.050,00</t>
  </si>
  <si>
    <t>$ 85.938.972,00</t>
  </si>
  <si>
    <t>$ 1.856.777.058,00</t>
  </si>
  <si>
    <t>$ 1.789.761.392,00</t>
  </si>
  <si>
    <t>II sem. 2018 vs 2019</t>
  </si>
  <si>
    <t xml:space="preserve"> Art. 32  Contratación de bienes y servicios </t>
  </si>
  <si>
    <t>2 sem. 2018</t>
  </si>
  <si>
    <t>2 sem. 2019</t>
  </si>
  <si>
    <t xml:space="preserve"> 2 sem. 2018 </t>
  </si>
  <si>
    <t xml:space="preserve"> 2 sem. 2019 </t>
  </si>
  <si>
    <t>$ 1.633.689.927,00</t>
  </si>
  <si>
    <t>$ 804.717.013,00</t>
  </si>
  <si>
    <t>$ 40.825.295,00</t>
  </si>
  <si>
    <t>$ 34.923.094,00</t>
  </si>
  <si>
    <t>$ 62.844.462,00</t>
  </si>
  <si>
    <t>$ 2.310.258,00</t>
  </si>
  <si>
    <t>$ 8.484.476,00</t>
  </si>
  <si>
    <t>$ 9.440.145,00</t>
  </si>
  <si>
    <t>$ 33.520.000,00</t>
  </si>
  <si>
    <t>$ 44.868.695,00</t>
  </si>
  <si>
    <t>$ 177.833.901,00</t>
  </si>
  <si>
    <t>$ 107.251.707,00</t>
  </si>
  <si>
    <t>$ 11.545.729,00</t>
  </si>
  <si>
    <t>$ 12.631.124,00</t>
  </si>
  <si>
    <t>$ 41.178.917,00</t>
  </si>
  <si>
    <t>$ 487.997.311,00</t>
  </si>
  <si>
    <t>$ 4.766.730,00</t>
  </si>
  <si>
    <t>$ 5.190.500,00</t>
  </si>
  <si>
    <t>$ 14.150.562,00</t>
  </si>
  <si>
    <t>$ 12.054.800,00</t>
  </si>
  <si>
    <t>$ 37.044.162,00</t>
  </si>
  <si>
    <t>$ 34.818.728,00</t>
  </si>
  <si>
    <t>$ 29.991.570,00</t>
  </si>
  <si>
    <t>$ 15.548.000,00</t>
  </si>
  <si>
    <t>$ 20.594.416,00</t>
  </si>
  <si>
    <t>$ 11.909.203,00</t>
  </si>
  <si>
    <t>$ 172.254.171,00</t>
  </si>
  <si>
    <t>$ 180.565.756,00</t>
  </si>
  <si>
    <t>$ 779.256.628,00</t>
  </si>
  <si>
    <t>$ 497.385.751,00</t>
  </si>
  <si>
    <t>$ 233.447.820,00</t>
  </si>
  <si>
    <t>$ 1.336.975.053,00</t>
  </si>
  <si>
    <t>$ 80.302.598,00</t>
  </si>
  <si>
    <t>$ 84.130.483,00</t>
  </si>
  <si>
    <t>$ 1.453.887.293,00</t>
  </si>
  <si>
    <t>$ 1.392.714.193,00</t>
  </si>
  <si>
    <t>Total 2018 vs 2019</t>
  </si>
  <si>
    <r>
      <t>Art. 3</t>
    </r>
    <r>
      <rPr>
        <sz val="11"/>
        <color rgb="FF000000"/>
        <rFont val="Arial"/>
        <family val="2"/>
      </rPr>
      <t xml:space="preserve">  Contratos de prestación de servicio</t>
    </r>
  </si>
  <si>
    <r>
      <t>Art. 12</t>
    </r>
    <r>
      <rPr>
        <sz val="11"/>
        <color rgb="FF000000"/>
        <rFont val="Arial"/>
        <family val="2"/>
      </rPr>
      <t xml:space="preserve">  Viáticos y gastos de viaje</t>
    </r>
  </si>
  <si>
    <t>Total 2018</t>
  </si>
  <si>
    <t>Total 2019</t>
  </si>
  <si>
    <t xml:space="preserve"> Total 2018 </t>
  </si>
  <si>
    <t xml:space="preserve"> Total 2019 </t>
  </si>
  <si>
    <t>$ 31.750.872.793,00</t>
  </si>
  <si>
    <t>$ 31.542.108.406,00</t>
  </si>
  <si>
    <t>$ 77.828.775,00</t>
  </si>
  <si>
    <t>$ 78.595.402,00</t>
  </si>
  <si>
    <t>$ 87.781.373,00</t>
  </si>
  <si>
    <t>$ 28.257.579,00</t>
  </si>
  <si>
    <t>$ 51.668.695,00</t>
  </si>
  <si>
    <t>$ 251.933.901,00</t>
  </si>
  <si>
    <t>$ 168.651.707,00</t>
  </si>
  <si>
    <t>$ 43.745.729,00</t>
  </si>
  <si>
    <t>$ 44.504.421,00</t>
  </si>
  <si>
    <t>$ 1.736.620.768,00</t>
  </si>
  <si>
    <t>$ 1.741.860.923,00</t>
  </si>
  <si>
    <t>$ 8.625.870,00</t>
  </si>
  <si>
    <t>$ 11.420.972,00</t>
  </si>
  <si>
    <t>$ 29.651.106,00</t>
  </si>
  <si>
    <t>$ 26.535.262,00</t>
  </si>
  <si>
    <t>$ 55.403.051,00</t>
  </si>
  <si>
    <t>$ 68.998.732,00</t>
  </si>
  <si>
    <t>$ 77.159.784,00</t>
  </si>
  <si>
    <t>$ 28.433.000,00</t>
  </si>
  <si>
    <t>$ 52.695.016,00</t>
  </si>
  <si>
    <t>$ 27.210.103,00</t>
  </si>
  <si>
    <t>$ 335.588.821,00</t>
  </si>
  <si>
    <t>$ 321.344.555,00</t>
  </si>
  <si>
    <t>$ 1.295.681.423,00</t>
  </si>
  <si>
    <t>$ 758.766.668,00</t>
  </si>
  <si>
    <t>$ 2.279.975.053,00</t>
  </si>
  <si>
    <t>$ 1.206.756.063,00</t>
  </si>
  <si>
    <t>$ 366.801.891,00</t>
  </si>
  <si>
    <t>$ 158.356.648,00</t>
  </si>
  <si>
    <t>$ 170.069.455,00</t>
  </si>
  <si>
    <t>$ 3.310.664.351,00</t>
  </si>
  <si>
    <t>$ 3.182.475.585,00</t>
  </si>
  <si>
    <t> </t>
  </si>
  <si>
    <t>PLAN AUSTERIDAD 2020</t>
  </si>
  <si>
    <r>
      <rPr>
        <b/>
        <u/>
        <sz val="11"/>
        <color theme="1"/>
        <rFont val="Arial"/>
        <family val="2"/>
      </rPr>
      <t>Art. 3</t>
    </r>
    <r>
      <rPr>
        <b/>
        <sz val="11"/>
        <color theme="1"/>
        <rFont val="Arial"/>
        <family val="2"/>
      </rPr>
      <t xml:space="preserve">  Contratos de prestación de servicio</t>
    </r>
  </si>
  <si>
    <r>
      <t>Art. 17</t>
    </r>
    <r>
      <rPr>
        <b/>
        <sz val="11"/>
        <color rgb="FF000000"/>
        <rFont val="Arial"/>
        <family val="2"/>
      </rPr>
      <t xml:space="preserve">  Adquisición de vehículos y maquinaria</t>
    </r>
  </si>
  <si>
    <t>Total 2020</t>
  </si>
  <si>
    <t xml:space="preserve"> Total 2020 </t>
  </si>
  <si>
    <r>
      <rPr>
        <b/>
        <u/>
        <sz val="11"/>
        <color theme="1"/>
        <rFont val="Arial"/>
        <family val="2"/>
      </rPr>
      <t>Art. 5</t>
    </r>
    <r>
      <rPr>
        <b/>
        <sz val="11"/>
        <color theme="1"/>
        <rFont val="Arial"/>
        <family val="2"/>
      </rPr>
      <t xml:space="preserve">  Compensación por vacaciones</t>
    </r>
  </si>
  <si>
    <r>
      <rPr>
        <b/>
        <u/>
        <sz val="11"/>
        <color theme="1"/>
        <rFont val="Arial"/>
        <family val="2"/>
      </rPr>
      <t xml:space="preserve">Art. 6 </t>
    </r>
    <r>
      <rPr>
        <b/>
        <sz val="11"/>
        <color theme="1"/>
        <rFont val="Arial"/>
        <family val="2"/>
      </rPr>
      <t xml:space="preserve">  Bonos navideños</t>
    </r>
  </si>
  <si>
    <r>
      <rPr>
        <b/>
        <u/>
        <sz val="11"/>
        <color theme="1"/>
        <rFont val="Arial"/>
        <family val="2"/>
      </rPr>
      <t>Art. 7</t>
    </r>
    <r>
      <rPr>
        <b/>
        <sz val="11"/>
        <color theme="1"/>
        <rFont val="Arial"/>
        <family val="2"/>
      </rPr>
      <t xml:space="preserve">  Capacitacion</t>
    </r>
  </si>
  <si>
    <r>
      <rPr>
        <b/>
        <u/>
        <sz val="11"/>
        <color theme="1"/>
        <rFont val="Arial"/>
        <family val="2"/>
      </rPr>
      <t>Art. 8</t>
    </r>
    <r>
      <rPr>
        <b/>
        <sz val="11"/>
        <color theme="1"/>
        <rFont val="Arial"/>
        <family val="2"/>
      </rPr>
      <t xml:space="preserve">  Actividades de bienestar</t>
    </r>
  </si>
  <si>
    <r>
      <rPr>
        <b/>
        <u/>
        <sz val="11"/>
        <color theme="1"/>
        <rFont val="Arial"/>
        <family val="2"/>
      </rPr>
      <t>Art. 9</t>
    </r>
    <r>
      <rPr>
        <b/>
        <sz val="11"/>
        <color theme="1"/>
        <rFont val="Arial"/>
        <family val="2"/>
      </rPr>
      <t xml:space="preserve">  Fondos educativos</t>
    </r>
  </si>
  <si>
    <r>
      <rPr>
        <b/>
        <u/>
        <sz val="11"/>
        <color theme="1"/>
        <rFont val="Arial"/>
        <family val="2"/>
      </rPr>
      <t>Art. 10</t>
    </r>
    <r>
      <rPr>
        <b/>
        <sz val="11"/>
        <color theme="1"/>
        <rFont val="Arial"/>
        <family val="2"/>
      </rPr>
      <t xml:space="preserve">  Rediseño institucional/modificación plantas de personal</t>
    </r>
  </si>
  <si>
    <r>
      <rPr>
        <b/>
        <u/>
        <sz val="11"/>
        <color theme="1"/>
        <rFont val="Arial"/>
        <family val="2"/>
      </rPr>
      <t>Art. 11</t>
    </r>
    <r>
      <rPr>
        <b/>
        <sz val="11"/>
        <color theme="1"/>
        <rFont val="Arial"/>
        <family val="2"/>
      </rPr>
      <t xml:space="preserve">  Concursos públicos abiertos y de méritos</t>
    </r>
  </si>
  <si>
    <r>
      <rPr>
        <b/>
        <u/>
        <sz val="11"/>
        <color theme="1"/>
        <rFont val="Arial"/>
        <family val="2"/>
      </rPr>
      <t>Art. 12</t>
    </r>
    <r>
      <rPr>
        <b/>
        <sz val="11"/>
        <color theme="1"/>
        <rFont val="Arial"/>
        <family val="2"/>
      </rPr>
      <t xml:space="preserve">  Viáticos y gastos de viaje</t>
    </r>
  </si>
  <si>
    <r>
      <rPr>
        <b/>
        <u/>
        <sz val="11"/>
        <color theme="1"/>
        <rFont val="Arial"/>
        <family val="2"/>
      </rPr>
      <t>Art. 13</t>
    </r>
    <r>
      <rPr>
        <b/>
        <sz val="11"/>
        <color theme="1"/>
        <rFont val="Arial"/>
        <family val="2"/>
      </rPr>
      <t xml:space="preserve">  Contratación ser. adtvos/equipos de cómputo, impresión y fotocopiado</t>
    </r>
  </si>
  <si>
    <r>
      <rPr>
        <b/>
        <u/>
        <sz val="11"/>
        <color theme="1"/>
        <rFont val="Arial"/>
        <family val="2"/>
      </rPr>
      <t>Art. 14</t>
    </r>
    <r>
      <rPr>
        <b/>
        <sz val="11"/>
        <color theme="1"/>
        <rFont val="Arial"/>
        <family val="2"/>
      </rPr>
      <t xml:space="preserve">  Telefonía celular</t>
    </r>
  </si>
  <si>
    <r>
      <rPr>
        <b/>
        <u/>
        <sz val="11"/>
        <color theme="1"/>
        <rFont val="Arial"/>
        <family val="2"/>
      </rPr>
      <t>Art. 15</t>
    </r>
    <r>
      <rPr>
        <b/>
        <sz val="11"/>
        <color theme="1"/>
        <rFont val="Arial"/>
        <family val="2"/>
      </rPr>
      <t xml:space="preserve">  Telefonía fija</t>
    </r>
  </si>
  <si>
    <r>
      <rPr>
        <b/>
        <u/>
        <sz val="11"/>
        <color theme="1"/>
        <rFont val="Arial"/>
        <family val="2"/>
      </rPr>
      <t>Art. 16</t>
    </r>
    <r>
      <rPr>
        <b/>
        <sz val="11"/>
        <color theme="1"/>
        <rFont val="Arial"/>
        <family val="2"/>
      </rPr>
      <t xml:space="preserve">  Vehículos oficiales</t>
    </r>
  </si>
  <si>
    <r>
      <rPr>
        <b/>
        <u/>
        <sz val="11"/>
        <color theme="1"/>
        <rFont val="Arial"/>
        <family val="2"/>
      </rPr>
      <t>Art. 17</t>
    </r>
    <r>
      <rPr>
        <b/>
        <sz val="11"/>
        <color theme="1"/>
        <rFont val="Arial"/>
        <family val="2"/>
      </rPr>
      <t xml:space="preserve">  adquisición de vehículos y maquinaria</t>
    </r>
  </si>
  <si>
    <r>
      <rPr>
        <b/>
        <u/>
        <sz val="11"/>
        <color theme="1"/>
        <rFont val="Arial"/>
        <family val="2"/>
      </rPr>
      <t>Art. 19</t>
    </r>
    <r>
      <rPr>
        <b/>
        <sz val="11"/>
        <color theme="1"/>
        <rFont val="Arial"/>
        <family val="2"/>
      </rPr>
      <t xml:space="preserve">  Elementos de consumo (papelería, elementos de oficina y almacenaje)</t>
    </r>
  </si>
  <si>
    <r>
      <rPr>
        <b/>
        <u/>
        <sz val="11"/>
        <color theme="1"/>
        <rFont val="Arial"/>
        <family val="2"/>
      </rPr>
      <t>Art. 20</t>
    </r>
    <r>
      <rPr>
        <b/>
        <sz val="11"/>
        <color theme="1"/>
        <rFont val="Arial"/>
        <family val="2"/>
      </rPr>
      <t xml:space="preserve">  Cajas menores</t>
    </r>
  </si>
  <si>
    <r>
      <rPr>
        <b/>
        <u/>
        <sz val="11"/>
        <color theme="1"/>
        <rFont val="Arial"/>
        <family val="2"/>
      </rPr>
      <t>Art. 21</t>
    </r>
    <r>
      <rPr>
        <b/>
        <sz val="11"/>
        <color theme="1"/>
        <rFont val="Arial"/>
        <family val="2"/>
      </rPr>
      <t xml:space="preserve">  suministro servicio de internet</t>
    </r>
  </si>
  <si>
    <r>
      <rPr>
        <b/>
        <u/>
        <sz val="11"/>
        <color theme="1"/>
        <rFont val="Arial"/>
        <family val="2"/>
      </rPr>
      <t>Art. 23</t>
    </r>
    <r>
      <rPr>
        <b/>
        <sz val="11"/>
        <color theme="1"/>
        <rFont val="Arial"/>
        <family val="2"/>
      </rPr>
      <t xml:space="preserve">  Adquisición, mantenimiento o reparación de bienes inmuebles o muebles</t>
    </r>
  </si>
  <si>
    <r>
      <rPr>
        <b/>
        <u/>
        <sz val="11"/>
        <color theme="1"/>
        <rFont val="Arial"/>
        <family val="2"/>
      </rPr>
      <t>Art. 24</t>
    </r>
    <r>
      <rPr>
        <b/>
        <sz val="11"/>
        <color theme="1"/>
        <rFont val="Arial"/>
        <family val="2"/>
      </rPr>
      <t xml:space="preserve">  Edición, impresión, reproducción, publicación de avisos</t>
    </r>
  </si>
  <si>
    <r>
      <rPr>
        <b/>
        <u/>
        <sz val="11"/>
        <color theme="1"/>
        <rFont val="Arial"/>
        <family val="2"/>
      </rPr>
      <t>Art. 25</t>
    </r>
    <r>
      <rPr>
        <b/>
        <sz val="11"/>
        <color theme="1"/>
        <rFont val="Arial"/>
        <family val="2"/>
      </rPr>
      <t xml:space="preserve">  Suscripciones</t>
    </r>
  </si>
  <si>
    <r>
      <rPr>
        <b/>
        <u/>
        <sz val="11"/>
        <color theme="1"/>
        <rFont val="Arial"/>
        <family val="2"/>
      </rPr>
      <t>Art. 26</t>
    </r>
    <r>
      <rPr>
        <b/>
        <sz val="11"/>
        <color theme="1"/>
        <rFont val="Arial"/>
        <family val="2"/>
      </rPr>
      <t xml:space="preserve">  Eventos y conmemoraciones</t>
    </r>
  </si>
  <si>
    <r>
      <rPr>
        <b/>
        <u/>
        <sz val="11"/>
        <color theme="1"/>
        <rFont val="Arial"/>
        <family val="2"/>
      </rPr>
      <t>Art. 27</t>
    </r>
    <r>
      <rPr>
        <b/>
        <sz val="11"/>
        <color theme="1"/>
        <rFont val="Arial"/>
        <family val="2"/>
      </rPr>
      <t xml:space="preserve">  Servicios públicos</t>
    </r>
  </si>
  <si>
    <r>
      <rPr>
        <b/>
        <u/>
        <sz val="11"/>
        <color theme="1"/>
        <rFont val="Arial"/>
        <family val="2"/>
      </rPr>
      <t>Art. 32</t>
    </r>
    <r>
      <rPr>
        <b/>
        <sz val="11"/>
        <color theme="1"/>
        <rFont val="Arial"/>
        <family val="2"/>
      </rPr>
      <t xml:space="preserve">  Contratación de bienes y servicios</t>
    </r>
  </si>
  <si>
    <t>META</t>
  </si>
  <si>
    <t>Mes</t>
  </si>
  <si>
    <t>Valores Mes</t>
  </si>
  <si>
    <t>% TOTAL RESPECTO META</t>
  </si>
  <si>
    <t>VALOR CONTRATOS</t>
  </si>
  <si>
    <t>Enero</t>
  </si>
  <si>
    <t>VALOR EXTRAS TECNICOS</t>
  </si>
  <si>
    <t>VALOR VACACIONES</t>
  </si>
  <si>
    <t>VALOR BONOS</t>
  </si>
  <si>
    <t>VALOR CAPACITACIONES</t>
  </si>
  <si>
    <t>VALOR ACTIVIDADES</t>
  </si>
  <si>
    <t>VALOR FONDOS</t>
  </si>
  <si>
    <t>VALOR REDISEÑO</t>
  </si>
  <si>
    <t>VALOR POR CONCURSO</t>
  </si>
  <si>
    <t>VALOR VIATICOS</t>
  </si>
  <si>
    <t>COMPRA DE EQUIPOS</t>
  </si>
  <si>
    <t>VALOR COMBUSTIBLE</t>
  </si>
  <si>
    <t>ADQUISICION DE VEHICULOS</t>
  </si>
  <si>
    <t>CONSUMO MES</t>
  </si>
  <si>
    <t>VALOR GASTADO CAJAS MENOR 1</t>
  </si>
  <si>
    <t>CONECTIVIDAD</t>
  </si>
  <si>
    <t>ADQUISICION DE MUEBLES</t>
  </si>
  <si>
    <t>EDICION</t>
  </si>
  <si>
    <t>VALOR</t>
  </si>
  <si>
    <t>SERVICIO DE ENERGIA</t>
  </si>
  <si>
    <t>ASEO Y CAFETERIA</t>
  </si>
  <si>
    <t>Febrero</t>
  </si>
  <si>
    <t>Marzo</t>
  </si>
  <si>
    <t>Abril</t>
  </si>
  <si>
    <t>VARIACION SEMESTRE 1</t>
  </si>
  <si>
    <t>Mayo</t>
  </si>
  <si>
    <t>Junio</t>
  </si>
  <si>
    <t>Julio</t>
  </si>
  <si>
    <t>Agosto</t>
  </si>
  <si>
    <t>% VARIACION SEM 1</t>
  </si>
  <si>
    <t>Septiembre</t>
  </si>
  <si>
    <t>Octubre</t>
  </si>
  <si>
    <t>Noviembre</t>
  </si>
  <si>
    <t>Diciembre</t>
  </si>
  <si>
    <t>Numero Mes</t>
  </si>
  <si>
    <t>LICENCIAS</t>
  </si>
  <si>
    <t>VALOR EQUIPOS</t>
  </si>
  <si>
    <t>VALOR MANTENIMIENTO VEHICULOS</t>
  </si>
  <si>
    <t>ADQUISICION MAQUINARIA</t>
  </si>
  <si>
    <t>WIFI</t>
  </si>
  <si>
    <t>ADQUISICION DE INMUEBLES</t>
  </si>
  <si>
    <t>IMPRESIÓN</t>
  </si>
  <si>
    <t>SERVICIO DE ACUEDUCTO Y ALCANTARILLADO</t>
  </si>
  <si>
    <t>VIGILANCIA</t>
  </si>
  <si>
    <t>MANTTO EQUIPOS DE COMPUTO</t>
  </si>
  <si>
    <t>GPS</t>
  </si>
  <si>
    <t>MIFI (Conectividad Portable)</t>
  </si>
  <si>
    <t>MANTTO DE MUEBLES</t>
  </si>
  <si>
    <t>REPRODUCCION</t>
  </si>
  <si>
    <t>SERVICIO DE ASEO</t>
  </si>
  <si>
    <t>CONTRATO VEHICULOS</t>
  </si>
  <si>
    <t>ARRENDAMIENTOS EQUIPOS COMPUTO</t>
  </si>
  <si>
    <t>MANTTO DE INMUEBLES</t>
  </si>
  <si>
    <t>PUBLICACION</t>
  </si>
  <si>
    <t>SERVICIO DE GAS</t>
  </si>
  <si>
    <t>MENSAJERIA</t>
  </si>
  <si>
    <t>ARRIENDO ARCHIVO GESTION</t>
  </si>
  <si>
    <r>
      <rPr>
        <b/>
        <u/>
        <sz val="14"/>
        <color theme="1"/>
        <rFont val="Times New Roman"/>
        <family val="1"/>
      </rPr>
      <t>Art. 4</t>
    </r>
    <r>
      <rPr>
        <b/>
        <sz val="14"/>
        <color theme="1"/>
        <rFont val="Times New Roman"/>
        <family val="1"/>
      </rPr>
      <t xml:space="preserve">  Horas extras, dominicales y festivos</t>
    </r>
  </si>
  <si>
    <t>Art. 12  Viáticos y gastos de viaje</t>
  </si>
  <si>
    <t>Art. 13  Contratación serv. adtvos/equipos de cómputo, impresión y fotocopiado</t>
  </si>
  <si>
    <r>
      <rPr>
        <b/>
        <u/>
        <sz val="14"/>
        <color theme="1"/>
        <rFont val="Times New Roman"/>
        <family val="1"/>
      </rPr>
      <t>Art. 17</t>
    </r>
    <r>
      <rPr>
        <b/>
        <sz val="14"/>
        <color theme="1"/>
        <rFont val="Times New Roman"/>
        <family val="1"/>
      </rPr>
      <t xml:space="preserve">  Adquisición de vehículos y maquinaria</t>
    </r>
  </si>
  <si>
    <r>
      <rPr>
        <b/>
        <u/>
        <sz val="14"/>
        <color theme="1"/>
        <rFont val="Times New Roman"/>
        <family val="1"/>
      </rPr>
      <t>Art. 18</t>
    </r>
    <r>
      <rPr>
        <b/>
        <sz val="14"/>
        <color theme="1"/>
        <rFont val="Times New Roman"/>
        <family val="1"/>
      </rPr>
      <t xml:space="preserve">  Fotocopiado, multicopiado e impresión</t>
    </r>
  </si>
  <si>
    <t>Art. 19  Elementos de consumo (papelería, elementos de oficina y almacenaje)</t>
  </si>
  <si>
    <r>
      <rPr>
        <b/>
        <u/>
        <sz val="14"/>
        <color theme="1"/>
        <rFont val="Times New Roman"/>
        <family val="1"/>
      </rPr>
      <t>Art. 20</t>
    </r>
    <r>
      <rPr>
        <b/>
        <sz val="14"/>
        <color theme="1"/>
        <rFont val="Times New Roman"/>
        <family val="1"/>
      </rPr>
      <t xml:space="preserve">  Cajas menores</t>
    </r>
  </si>
  <si>
    <t>Art. 21  suministro servicio de internet</t>
  </si>
  <si>
    <r>
      <rPr>
        <b/>
        <u/>
        <sz val="14"/>
        <color theme="1"/>
        <rFont val="Times New Roman"/>
        <family val="1"/>
      </rPr>
      <t>Art. 22</t>
    </r>
    <r>
      <rPr>
        <b/>
        <sz val="14"/>
        <color theme="1"/>
        <rFont val="Times New Roman"/>
        <family val="1"/>
      </rPr>
      <t xml:space="preserve">  Inventarios y stock de elementos</t>
    </r>
  </si>
  <si>
    <t>Art. 23  Adquisición, mantenimiento o reparación de bienes inmuebles o muebles</t>
  </si>
  <si>
    <t>Art. 24  Edición, impresión, reproducción, publicación de avisos</t>
  </si>
  <si>
    <r>
      <rPr>
        <b/>
        <u/>
        <sz val="14"/>
        <color theme="1"/>
        <rFont val="Times New Roman"/>
        <family val="1"/>
      </rPr>
      <t>Art. 31</t>
    </r>
    <r>
      <rPr>
        <b/>
        <sz val="14"/>
        <color theme="1"/>
        <rFont val="Times New Roman"/>
        <family val="1"/>
      </rPr>
      <t xml:space="preserve">  Acuerdos marco de precios</t>
    </r>
  </si>
  <si>
    <r>
      <rPr>
        <b/>
        <u/>
        <sz val="14"/>
        <color theme="1"/>
        <rFont val="Times New Roman"/>
        <family val="1"/>
      </rPr>
      <t>Art. 35</t>
    </r>
    <r>
      <rPr>
        <b/>
        <sz val="14"/>
        <color theme="1"/>
        <rFont val="Times New Roman"/>
        <family val="1"/>
      </rPr>
      <t xml:space="preserve">  procesos y procedimientos</t>
    </r>
  </si>
  <si>
    <r>
      <rPr>
        <b/>
        <u/>
        <sz val="14"/>
        <color theme="1"/>
        <rFont val="Times New Roman"/>
        <family val="1"/>
      </rPr>
      <t>Art. 36</t>
    </r>
    <r>
      <rPr>
        <b/>
        <sz val="14"/>
        <color theme="1"/>
        <rFont val="Times New Roman"/>
        <family val="1"/>
      </rPr>
      <t xml:space="preserve">  Transparencia en la información</t>
    </r>
  </si>
  <si>
    <t>Se justifica la no existencia de personal de planta para realizar las actividades?                                                                                                      La UAESP no cuenta con personal de planta suficiente para desarrollar las diferentes labores, es por esta raon que se adelanta certificación de inexistencia de personal, una vez revisados los Manuales de Funciones de los Empleados Públicos, se acredita que no existe personal de planta con la capacidad para realizar las actividades que se contratan, de acuerdo con lo establecido en el Decreto 2209 de 1998. Finalmente, se deja establecido que en la planta de personal no existe personal suficiente para el desarrollo del objeto que se contrata, afirmación acreditada por la Subgerencia Administrativa.
¿La inexistencia se acredita por el o la jefe respectiva? 
La inexistencia de personal la certifica la Subdireccion Administrativa.
¿Se ha contratado personal con objetos iguales?
En los casos en los que se requiere y conforme a los análisis de sector y estudios previos a la respectiva contratación, se ha contratado personal con objetos iguales.
¿En algún caso, el monto de honorarios de los contratistas ha superado el monto de la asignación básica más el factor prestacional del Gerente General?                                                                                     
De acuerdo con lo consagrado la Ley 80 de 1993, la Ley 1150 de 2007 y  lo establecido por el Decreto 1082 de 2015, se contrata directamente con la persona natural o jurídica que está en capacidad de ejecutar el objeto del Contrato y cuenta con la idoneidad y experiencia relacionada con el objeto del contrato, pero en ningún momento los honorarios superan el monto de la asignación salarial del Gerente General.</t>
  </si>
  <si>
    <t>¿Se han reconocido horas extras a servidores de niveles distintos a técnicos y auxiliares? NO
¿Sólo se aprueban horas extras por necesidades expresas del servicio y debidamente justificadas, y no tienen  carácter de permanentes? SI
¿En algún caso el valor a pagar por horas extras ha excedido el 50% de la remuneración básica mensual del servidor público para el nivel central? NO 
¿Cuando las horas extras trabajadas superan el límite establecido, se reconoce a través de compensatorios a razón de un (1) día hábil por cada ocho (8) horas extras de servicio autorizado? SI
* Con respecto al pago de Horas extras, dominicales y festivos, la UAESP no implemento medidas de austeridad, ya que debido a las necesidades del servicio fue necesario incrementar las horas extras de conductores y secretarias. Con respecto a los auxiliares se realizan de forma esporádica, aunque por pandemia COVID-19 no ha sido necesario. 
* La Entidad UAESP certifica que durante el primer semestre de 2020 y primer semestre de 2019, se ha dado cumplimiento del artículo 33 del Decreto 1042 de 1978 respecto de la jornada laboral y la reducción de pago de horas extras debido a la compensación de las mismas por días de descanso.</t>
  </si>
  <si>
    <t>¿Se reconoce compensación en dinero por vacaciones causadas y no disfrutadas en algún caso distinto a los siguientes?
-Retiro definitivo del servidor público,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 
* La UAESP durante el primer semestre de las vigencias 2019 y 2020, no realizó compensación alguna por concepto de suspensión de vacaciones al personal activo.
* Para el primer semestre de 2019: Como lineamiento la entidad ha establecido que, para efectos de vacaciones en dinero, solo se aprobará el reconocimiento y pago de vacaciones para el personal que por retiro las cause.
* Las vacaciones solo se suspenderán por necesidades del servicio y para lo cual deberá el servidor público haber disfrutado como mínimo 8 días hábiles, el tiempo restante lo deberá reprogramar y disfrutar en la misma vigencia.
* Para el primer semestre de 2020: La entidad mantiene el lineamiento de la vigencia anterior en el sentido:  Que, para efectos de vacaciones en dinero, solo se aprobará el reconocimiento y pago de vacaciones para el personal   que por retiro las cause.
* Las vacaciones solo se suspenderán por necesidades del servicio y para lo cual deberá el servidor público haber disfrutado como mínimo 8 días hábiles, el tiempo restante lo deberá reprogramar y disfrutar en la misma vigencia.</t>
  </si>
  <si>
    <t>¿Se han entregado bonos navideños a los hijos de los empleados públicos superiores a 6 salarios mínimos diarios legales vigentes? NO
¿Se han entregado bonos navideños a  hijos de los empleados públicos mayores de 13 años y que NO se encuentren en condición de discapacidad? NO
Durante  el primer semestre de 2019: Incrementar en 10% el valor del bono de navidad de los hijos de los funcionarios sin que este supere los seis salarios mínimos legales vigentes para la vigencia, es decir los $156.248.
Durante el primer semestre de 2020: No se han generado.</t>
  </si>
  <si>
    <t>¿El proceso de capacitación de servidores públicos se ciñe exclusivamente  a los lineamientos señalados en el Plan Institucional de Capacitación-PIC, y a las disposiciones normativas vigentes? SI
¿El PIC integra la oferta transversal de otros entes públicos del orden distrital o nacional, en especial la del Departamento Administrativo del Servicio Civil Distrital -DASCD? SI
¿Se han programado actividades de capacitación para los servidores públicos en las mismas temáticas ofertadas por el DASCD? SI
¿En temas de capacitación se privilegia el uso de las Tecnologías de Información y las Telecomunicaciones Tics? SI
¿Las capacitaciones implican erogaciones, tales como carpetas, libretas, bolígrafos, etc.? NO
Aclaraciones:
* Durante el primer semestre de 2019 y 2020: Para la ejecución del Plan Institucional de Capacitación -PIC, la entidad realizo gestión con la Red Distrital de Capacitación del Distrito (DASCD, Secretaria General entre otras), entidades del estado y la ARL para la participación del personal en capacitaciones trasversales que no generen costos.</t>
  </si>
  <si>
    <t>¿Para la realización de las actividades de bienestar en las entidades y organismos distritales se considera la oferta realizada por el DASCD, para promover la participación de los servidores públicos en estos espacios? SI
¿Se destinan recursos para la conmemoración del día de los secretarios y conductores? SI
ACLARACIONES:
1. Durante el primer semestre de 2019: La entidad, en el marco del Plan de Bienestar, generó actividades   masivas, para contar con un mayor cubrimiento de personal y minimizar costos.   En las actividades familiares se limitó la participación al núcleo familiar (cónyuge o compañero permanente e hijos, si es soltero   padres o un acompañante).
* Se realizaron  alianzas estratégicas con la caja de compensación familiar, las AFP, EPS y ARL entre otros, para la ejecución del plan.
* La entidad se vinculó activamente a la programación que en el marco de Bienestar adelantaron entidades del orden Distrital tales como el DASCD, secretaria de salud, Secretaria de Integración entre otras.
2. Durante el primer semestre de 2020: La entidad, en el marco del plan de Bienestar genero actividades   masivas, para contar con un mayor cubrimiento de personal y minimizar costos, aprovechando la contingencia COVID-19, mediante la activacion de plataformas tecnologicas. 
* Se realizaron alianzas estratégicas con la caja de compensación familiar, las AFP, EPS y ARL entre otros, para la ejecución del plan.
* Generar alianzas con entidades distritales, principalmente con el DASCD, para la participación del personal en los programas distritales que para el efecto se adelanten.</t>
  </si>
  <si>
    <t>¿En cuanto a los fondos educativos, se canaliza la oferta distrital del Fondo Educativo en Administración de Recursos para Capacitación Educativa de los Empleados Públicos del Distrito Capital - FRADEC y el Fondo Educativo del Distrito para hijos de empleados - FEDHE? No ha habido necesidad.
Durante el primer semestre de 2019: La Unidad se vinculó las estrategias distritales que, para efectos de capacitación de los funcionarios y sus hijos, se definan, realizando la correspondiente divulgación para la participación del personal.
Durante el primer semestre de 2020: La Unidad se vinculará a las estrategias distritales que para efectos de capacitación de los funcionarios y sus hijos se definan (fondo FRADEC), realizando la correspondiente divulgación para la participación del personal.</t>
  </si>
  <si>
    <r>
      <t xml:space="preserve">¿En el caso que se haya adelantado algún rediseño institucional, se han adelantado reuniones técnicas con la Dirección Distrital de Presupuesto de la Secretaría Distrital de Hacienda y con el DASCD, para establecer de manera preliminar la viabilidad técnica y financiera de la propuesta de modificación de las plantas de personal? </t>
    </r>
    <r>
      <rPr>
        <b/>
        <sz val="10"/>
        <color theme="1"/>
        <rFont val="Arial Narrow"/>
        <family val="2"/>
      </rPr>
      <t>N/A</t>
    </r>
    <r>
      <rPr>
        <sz val="10"/>
        <color theme="1"/>
        <rFont val="Arial Narrow"/>
        <family val="2"/>
      </rPr>
      <t xml:space="preserve">
¿se han conformado equipos técnicos multidisciplinarios, conformados con personal de su propia planta y, con la asesoría del DASCD? </t>
    </r>
    <r>
      <rPr>
        <b/>
        <sz val="10"/>
        <color theme="1"/>
        <rFont val="Arial Narrow"/>
        <family val="2"/>
      </rPr>
      <t>N/A</t>
    </r>
    <r>
      <rPr>
        <sz val="10"/>
        <color theme="1"/>
        <rFont val="Arial Narrow"/>
        <family val="2"/>
      </rPr>
      <t xml:space="preserve">
</t>
    </r>
    <r>
      <rPr>
        <b/>
        <sz val="10"/>
        <color theme="1"/>
        <rFont val="Arial Narrow"/>
        <family val="2"/>
      </rPr>
      <t>La Unidad Administrativa Especial de Servicios Públicos-UAESP, no ha planeado o adelantado estudios técnicos de rediseño institucional.</t>
    </r>
  </si>
  <si>
    <r>
      <t xml:space="preserve">¿En el caso de haber realizado concursos públicos abiertos de méritos, los mismos fueron concertados con la Comisión Nacional del Servicio Civil -CNSC, a través del DASCD conforme con las atribuciones conferidas en el artículo 1 del Decreto Distrital 580 de 2017? </t>
    </r>
    <r>
      <rPr>
        <b/>
        <sz val="10"/>
        <color theme="1"/>
        <rFont val="Arial Narrow"/>
        <family val="2"/>
      </rPr>
      <t>SI</t>
    </r>
    <r>
      <rPr>
        <sz val="10"/>
        <color theme="1"/>
        <rFont val="Arial Narrow"/>
        <family val="2"/>
      </rPr>
      <t xml:space="preserve">
</t>
    </r>
    <r>
      <rPr>
        <b/>
        <sz val="10"/>
        <color theme="1"/>
        <rFont val="Arial Narrow"/>
        <family val="2"/>
      </rPr>
      <t>* La Unidad Administrativa Especial de Servicios Públicos-UAESP, actualmente se encuentra en proceso de concurso público abierto de méritos mediante Acuerdo No. 20191000000216 del 15 de enero de 2019, se aprobaron los ejes temáticos en el mes de julio de 2019 y se está en la fase de evaluacion de requisitos mínimos por parte de la Universidad Libre, entidad seleccionada por la Comisión Nacional del Servicio Civil-CNSC.</t>
    </r>
  </si>
  <si>
    <t>Para las comisiones de servicios al exterior del secretario de despacho, se contó con la autorización del señor Alcalde Mayor de Bogotá, D.C
¿Contó con la disponibilidad presupuestal requerida para el reconocimiento de los viáticos y gastos de viaje? 
Para las comisiones de servicios al interior del país de cualquiera de los servidores, ¿contó con autorización del secretario de despacho?
Se han contemplado la diferencia en los gastos de viaje cuando estos son cubiertos por otra entidad u organismo
El número de servidores que se desplazan para la comisión es escogido de acuerdo con los objetivos, proyectos y metas previstos para la vigencia. 
Por otra parte, la Entidad Unidad Administrativa Especial de Servicios Públicos certifica que todas las comisiones de servicio al exterior del país de los servidores públicos de cualquier nivel jerárquico cuentan con el visto bueno y aprobación expresa del Alcalde Mayor de Bogotá D.C.</t>
  </si>
  <si>
    <t>Una vez identificada la necesidad de adquirir equipos de cómputo, impresión y fotocopiado o similares ¿ Se han realizado estudios que incluyan ventajas y desventajas en la compra o arrendamiento de estos bienes, a través de la implementación de mejores prácticas, valoración de todos los costos tanto fijos como variables, entre estos: los seguros, actualizaciones, mantenimiento, licenciamiento, etc.? SI
La UAESP certifica que, toda la contratación de servicios administrativos cuenta con el estudio de sector donde se incluye el análisis de las ventajas y desventajas en la compra o arrendamiento de estos bienes.
Con respecto a la contratación de servicios administrativos, la Entidad UAESP implementó las siguientes medidas de austeridad del gasto:
Durante el primer semestre de 2019: Se realizaron las compras por el portal de contratación Colombia Compra Eficiente el cual asigna el precio mas favorable para la entidad.
Durante el primer semestre de 2020: Se realizaron las compras por el portal SECOP II el cual asigna el precio más favorable para la entidad.</t>
  </si>
  <si>
    <t xml:space="preserve">¿Cuando se asigna servicio de telefonía celular con cargo al presupuesto, se realiza  para el nivel directivo que, en razón de las funciones desempeñadas requieren disponibilidad inmediata y comunicación ágil y permanente? SI
¿En cada caso, el plan de telefonía contratado mensualmente para un funcionario del nivel directivo no supera el 50% de un salario mínimo legal mensual vigente SMLMV y se propende por elegir la mejor opción de plan de telefonía en el mercado? SI
¿En el evento en que se supere el monto autorizado de telefonía, los costos adicionales son sufragados directamente por los servidores públicos usuarios del servicio de telefonía móvil?
Con respecto al pago del servicio de telefonía celular la Entidad UAESP implementó las siguientes medidas de austeridad del gasto:
Durante el primer semestre de 2019: La UAESP como medida de austeridad  se acogió a la norma, entregando celulares únicamente a los directivos de la unidad, entregando planes inferiores a un salario minimo legal vigente..
Durante el primer semestre de 2020: La UAESP certifica que la asignación del servicio de telefonía celular se realizó mediante asignación de inventario, solo a servidores públicos del nivel directivo con sus respectivos planes, los cuales no superan un salario minimo legal vigente.
</t>
  </si>
  <si>
    <t xml:space="preserve">¿Se han adoptado modalidades de control para llamadas internacionales, nacionales y a teléfonos celulares, incluyendo la adopción de tecnología IP, teléfonos digitales o tecnologías similares o superiores? SI
Con respecto al pago del servicio de telefonía fija la Entidad UAESP implementó los siguientes mecanismos de control para la realización de llamadas internacionales, nacionales y a teléfonos celulares:
Durante el primer semestre de 2019 y 2020: Se estableció un código el cual es aleatorio para realizar llamadas internacionales, nacionales y/o celulares; este código solo lo autoriza Dirección General previa justificación del porque se va a realizar este tipo de llamada. </t>
  </si>
  <si>
    <t>¿Se asignan vehículos de uso oficial con cargo a recursos de la entidad, exclusivamente a servidores públicos del nivel directivo? SI
¿Para atender las necesidades de transporte de la entidad y para el desempeño de sus funciones, se  realiza la respectiva contratación a través de los procesos de selección objetiva previstos en la ley? SI
¿Cuándo un vehículo oficial se moviliza fuera del perímetro del Distrito Capital cuenta con la autorización previa del jefe de la respectiva entidad y organismo? SI
¿Tienen mecanismos de control como chips o tecnología similar en los vehículos oficiales que registre el consumo diario de combustible en las estaciones de suministro de combustible contratadas para tal efecto? SI
¿Tiene un tope mensual obligatorio de consumo de combustible teniendo en cuenta la clase, modelo y cilindraje de cada vehículo, así como el promedio de kilómetros recorridos? NO
¿Se evalúa mensualmente el consumo de combustible con el fin de realizar los ajustes que impliquen ahorros? SI
¿El mantenimiento del parque automotor se adelanta de acuerdo con un plan programado para el año, revisando su comportamiento y teniendo en cuenta los históricos de esta actividad, en busca de la mayor economía en su ejecución? NO
¿Se adoptan sistemas de monitoreo satelital tipo GPS en los vehículos oficiales? NO
Con respecto al servicio de transporte propio, la Entidad UAESP implementó los siguientes mecanismos de control para garantizar su uso, asignación, mantenimiento y consumo de combustible: SI
Durante el primer semestre de 2019: Se implemento el CHIP para cada vehículo como mecanismo de control de asignación y consumo de combustible. SI
Durante el primer semestre de 2020: Se implemento el CHIP para cada vehículo como mecanismo de control de asignación y consumo de combustible, ademas el ordenador del gasto regularizo la pernotada de los vehiculos durante los fines de semana dentro de las instalacioes de la entidad. La UAESP certifica que, para movilizar un vehículo oficial fuera del perímetro distrital, cuenta con la autorización previa del representante legal o a quien delegue, acogiéndose al decreto 381 del 13 de septiembre de 2006. SI
Las anteriores actividades quedaron dentro de la resolucin de austeridad.</t>
  </si>
  <si>
    <t>¿Se tiene en cuenta el concepto de viabilidad presupuestal de la Secretaría Distrital de Hacienda - Dirección Distrital de Presupuesto, previo el envío y cumplimiento de los requisitos que para el efecto se establezcan? N/A
¿En caso de haber adquirido vehículos, se ha expedido viabilidad presupuestal solamente para efectos de la reposición de los mismos, cuyo valor de adquisición no sobrepase los doscientos (200) Salarios Mínimos Mensuales Legales Vigentes SMMLV? N/A
La UAESP durante el primer semestre de los años 2019 y 2020 no ha adquirido ni repuesto ningún vehículo.</t>
  </si>
  <si>
    <t xml:space="preserve">¿Cuenta con mecanismos tecnológicos que garanticen el uso racional de los servicios de fotocopiado, multicopiado e impresión? SI
¿Han establecido topes de fotocopias o impresiones por dependencias y personas? NO
¿Se han realizado gastos con cargo al presupuesto de la entidad para la impresión de tarjetas de presentación, conmemoraciones, aniversarios o similares? NO
¿Se ha patrocinado, contratado o realizado directamente la edición, impresión o publicación de documentos que no estén relacionados en forma directa con las funciones de la entidad? NO
Con respecto al servicio de fotocopiado e impresión, la Entidad UAESP implementó los siguientes mecanismos de control para garantizar su uso, la eficiencia y austeridad del gasto de este rubro:
Durante el primer semestre de 2019: En las propiedades de cada impresora se tiene configurado para que las impresiones sean a doble cara y la calidad de impresión fuera en borrador, sin desmejorar la calidad esto hace que se reduce costes de impresión al consumir menos tinta y menos esperas ya que es un modo de impresión más rápido.
Durante el primer semestre de 2020: En las propiedades de cada impresora se tiene configurado para que las impresiones sean a doble cara, la calidad de impresión fuera en borrador, sin desmejorar la calidad esto hace que se reduce costes de impresión al consumir menos tinta y menos esperas ya que es un modo de impresión más rápido. Este año las impresoras cuentan con ahorro de energía ya que en este estado se consume menos energía y solo se activa cuando se imprime. </t>
  </si>
  <si>
    <t>¿Toda solicitud de elementos de consumo y devolutivos queda registrada en el Plan Anual de Adquisiciones- PAA de la entidad? NO
¿En el suministro de papelería y elementos de oficina se prioriza la contratación integral que incluya entregas según pedido y niveles de consumo, con el fin de reducir costos por almacenaje, obsolescencia y desperdicio? SI
¿Se reduce el uso de papel con la impresión de documentos estrictamente necesarios y se utilizan las dos (2) caras de las hojas y el empleo de papel reciclable? SI
Durante el primer semestre de 2019 y 2020, Se configuraron las impresoras para imprimir a doble cara, ademas se disminuyo considerablemte el usu de elementos de consumo porla pandemia COVID-19.
Desde el mes de marzo de 2020 se pudo implimertar  La Politica Cero Papel. Teniendo en cuenta que todos los oficios se revisan y se firma por nuestros jefes virtualmente y se radica a las otras entidades  en los correos  habilitados para realizar este tipo de radicación.</t>
  </si>
  <si>
    <r>
      <t xml:space="preserve">¿El responsable y ordenador del manejo de la caja menor se ciñe  estrictamente a los gastos que tengan carácter de imprevistos, urgentes, imprescindibles e inaplazables y enmarcados dentro de las políticas de racionalización del gasto? </t>
    </r>
    <r>
      <rPr>
        <b/>
        <sz val="10"/>
        <color theme="1"/>
        <rFont val="Arial Narrow"/>
        <family val="2"/>
      </rPr>
      <t>SI</t>
    </r>
    <r>
      <rPr>
        <sz val="10"/>
        <color theme="1"/>
        <rFont val="Arial Narrow"/>
        <family val="2"/>
      </rPr>
      <t xml:space="preserve">
¿Con los recursos de las cajas menores se realiza el fraccionamiento de compras de un mismo elemento y/o servicio, o se adquiere elementos cuya existencia esté comprobada en almacén o se encuentre contratada? </t>
    </r>
    <r>
      <rPr>
        <b/>
        <sz val="10"/>
        <color theme="1"/>
        <rFont val="Arial Narrow"/>
        <family val="2"/>
      </rPr>
      <t>NO</t>
    </r>
    <r>
      <rPr>
        <sz val="10"/>
        <color theme="1"/>
        <rFont val="Arial Narrow"/>
        <family val="2"/>
      </rPr>
      <t xml:space="preserve">
¿El representante legal de la entidades reglamenta internamente las cajas menores, de tal manera que se reduzcan sus cuantías y su número no sea superior a dos (2) por entidad? </t>
    </r>
    <r>
      <rPr>
        <b/>
        <sz val="10"/>
        <color theme="1"/>
        <rFont val="Arial Narrow"/>
        <family val="2"/>
      </rPr>
      <t>SI</t>
    </r>
    <r>
      <rPr>
        <sz val="10"/>
        <color theme="1"/>
        <rFont val="Arial Narrow"/>
        <family val="2"/>
      </rPr>
      <t xml:space="preserve">
¿Se ha contratado o efectuado gastos con recursos de caja menor para atender servicios de alimentación con destino a reuniones de trabajo? </t>
    </r>
    <r>
      <rPr>
        <b/>
        <sz val="10"/>
        <color theme="1"/>
        <rFont val="Arial Narrow"/>
        <family val="2"/>
      </rPr>
      <t>NO</t>
    </r>
    <r>
      <rPr>
        <sz val="10"/>
        <color theme="1"/>
        <rFont val="Arial Narrow"/>
        <family val="2"/>
      </rPr>
      <t xml:space="preserve">
</t>
    </r>
    <r>
      <rPr>
        <b/>
        <sz val="10"/>
        <color theme="1"/>
        <rFont val="Arial Narrow"/>
        <family val="2"/>
      </rPr>
      <t>La UAESP certifica que, el funcionamiento de las Cajas Menores se realiza de conformidad con el Decreto Distrital No. 061 de 2007 y se encuentra reglamentado mediante Resolución 057 del 12 de febrero de 2019, donde se determina la cantidad de cajas menores, que corresponde a una.</t>
    </r>
  </si>
  <si>
    <t>¿ Existen medidas de control y bloqueo o niveles de acceso para el servicio de internet? NO</t>
  </si>
  <si>
    <t xml:space="preserve">¿Los responsables de la administración de los inventarios y stock de elementos controlan los límites adecuados? SI
¿Se realiza seguimiento especial a los elementos que presentan obsolescencia? SI
Se realizan actualizaciones de inventario por funcionario de acuerdo con la rotación de personal la cual se presenta mensualmente, de igual manera se realiza inventario anual. SI
Durante el primer semestre de 2019: Se realizó baja de bienes mediante resolución 250 del 22 de mayo de 2019, producto de la realización de inventarios y respectiva depuración, una vez entregado el concepto técnico de la oficina Asesora de TI, con un total de 69 bienes para baja, los cuales se encontraban totalmente depreciados, razón por la cual no generó afectación contable.
Durante el primer semestre de 2020: Anualmente se hace una toma de inventarios de los bienes de la entidad, se realiza asignación de inventarios personalizados o individuales con soporte firmado.
Para el control de bienes en obsolencia, se aplican los controles establecidos en el Manual de procedimientos administrativo y contable del Distrito, adopatado mediante acto administrativo Resolución 624 de 2019.
</t>
  </si>
  <si>
    <t>¿Se ha realizado contratación que implique mejoras, tales como el embellecimiento, la ornamentación o la instalación o adecuación de acabados estéticos, en bienes inmuebles diferentes a aquellos clasificados como Bienes de Interés Cultural? NO
¿Se han realizado adecuaciones y mantenimientos a bienes inmuebles por razones distintas a las siguientes?:
-Riesgo en la seguridad de los servidores públicos, 
-Necesidad indispensable para el normal funcionamiento de la entidad 
-Necesidad de garantizar la correcta prestación de los servicios a cargo de la entidad. NO
¿Se han adquirido bienes muebles poco significativos para el normal funcionamiento de la entidad? NO
La UAESP certifica que, no ha realizado la contratación de mejoras suntuarias, tales como el embellecimiento, la ornamentación o la instalación o adecuación de acabados estéticos en la o las sedes que ocupa la Entidad.
Con respecto a la adquisición, mantenimiento o reparación de bienes inmuebles o muebles, la UAESP implementó las siguientes medidas de austeridad del gasto:
Durante el primer semestre de 2019 Y 2020: Con referencia al mantenimiento la unidad realizó mediante SECOP II, la selección abreviada de menor cuantía, que garantiza para la entidad trasparencia y precios favorables para la entidad:
Con referencia al mobiliario, la entidad realizo el comparativo arreglo de muebles vs compra de nuevos, adicionalmente se verifico la vida útil de los mismos, concluyendo que la mejor opción era el reemplazo tanto por la parte ergonómica como tecnológica. Por tal razón se realizaron las compras por el portal de contratación Colombia Compra Eficiente el cual asigna el precio más favorable para la entida.</t>
  </si>
  <si>
    <t>¿Se ha patrocinado, contratado o realizado directamente la edición, impresión, reproducción o publicación de avisos, informes, folletos o textos institucionales, que no estén relacionados en forma directa con las funciones que legalmente cumplen? NO
¿La divulgación de la información relativa al cumplimiento de las funciones de la entidad se realiza mediante la edición, impresión y reproducción de piezas de comunicación, tales como avisos, folletos, cuadernillos, entre  otros, a través de la Imprenta Distrital? NO
¿Se ha contratado publicidad y/o propaganda personalizada (agendas, almanaques, libretas, pocillos, vasos, esferos, regalos corporativos, souvenir o recuerdos, etc.), que carezcan de justificación en las necesidades del servicio? NO
Con respecto a la edición, impresión, reproducción, publicación de avisos, la Unidad Administrativa Especial de Servicios Públicos, UAESP, implementó las siguientes medidas de austeridad del gasto:
Durante el primer semestre de 2019: Se generaron acciones de alto impacto, esto requirió la producción de una serie de materiales impresos; sin embargo, se priorizó la producción de contenidos digitales para publicar a través de redes sociales, correos electrónicos y pantallas de televisión.
Adicionalmente, se generaron piezas y su producción fue en la misma entidad, por concepto de edición, impresión, reproducción, publicación de avisos, informes, folletos o textos institucionales, que están relacionados en forma directa con las funciones legales. 
Durante el primer semestre de 2019: No se han generadoeste año.</t>
  </si>
  <si>
    <t>¿Se han reducido las suscripciones físicas a revistas y periódicos dando preferencia a las suscripciones electrónicas? SI
Durante el primer semestre de 2019: Se mantuvieron las suscripciónes con los mismos proveedores, aprovechando los descuentos y los valores agregados por continuidad con el mismo.
Durante el primer semestre de 2020: Se disminuyo la contratacion de sucripciones en un 15%.</t>
  </si>
  <si>
    <t>¿Se han restringido la realización o programación de recepciones, fiestas, agasajos o conmemoraciones, y que además incluyan el servicio o suministro de alimentos, que impliquen en todo caso erogaciones con cargo al presupuesto asignado? SI
Con respecto al control para la realización de eventos y conmemoraciones, la UAESP, implementó las siguientes medidas de austeridad:
Durante el primer semestre de 2019: Se redujo el número de eventos. Se realizaron 46 y se mantuvo la misma política: gestionar el apoyo con otras entidades distritales y generar alianzas estratégicas con empresas privadas para apoyar la consecución de los eventos y las conmemoraciones.
Durante el primer semestre de 2020: No se han relizado eventos en esta vigencia.</t>
  </si>
  <si>
    <t>¿Se han establecido metas cuantificables y verificables de ahorro de energía eléctrica (KWH) y agua (Metros Cúbicos), y se realizan evaluaciones mensuales de su cumplimiento? SI
¿Se desarrollan campañas internas de concientización para el  ahorro de agua y energía? SI
La entidad cuenta con el comité PIGA, conformado con un representante de cada una de las subdirecciones y oficinas que conforman la entidad, y en cada una de las reuniones de comité primario, se indica las pautas para ahorro de agua y energía.
La Oficina de TIC, vía correo electrónico realiza constantemente campañas de apagar los sistemas de cómputo y bloqueo de los equipos cuando no se está usando, esto con dos objetivos: Seguridad de la Información y ahorro de energía.
¿Se Incluyen mensajes de ahorro de agua y energía en las comunicaciones internas? SI
¿Se han reforzado o implementado algunas de estas medidas? 
i. Aprovechar al máximo la iluminación natural en las oficinas y apagar las luces cuando no sea necesario mantenerlas encendidas; SI
En la adecuación de infraestructura la UAESP instalo persianas en las ventanas, estas permiten el uso de la luz natural.
ii. Instalar sensores de movimiento o temporizadores en especial áreas como baños, parqueaderos, pasillos y otros lugares que no tienen personal de manera permanente; SI
Se instaló sensores en las baterías de baños ubicadas en el sótano de la entidad, las cuales se iluminan con el movimiento del personal.  
iii. Instalar bombillas o luminarias de bajo consumo y mantenerlos limpios; SI
Se cambió el sistema de luminarias ahorradoras de energía por la tecnología LED, y se cuenta con personal de mantenimiento para realizar la actividad de limpieza
Cuando hay ausencia de personal en las áreas de trabajo las luminarias son apagadas.
En horas de la noche el personal de vigilancia verifica que solo estén encendidas las requeridas para prestar el servicio de vigilancia.
En el Centro la Alquería se cuenta con el sistema de ENERGÍA SOLAR fotovoltaica
iv. Sectorizar el sistema de energía eléctrica de acuerdo con la organización de las oficinas e instalaciones, para la reducción del consumo.
v. ¿Se han preferido el uso de dispositivos ahorradores de agua como inodoros, llaves de lavamanos, pocetas de aseo, etc.? SI
Se realizó el cambio de baterías sanitarias por las baterías ahorradoras de agua. (Sanitarios, lavamanos y duchas).  
vi. ¿Se han optimizado las redes de suministro y desagüe?
¿Se apagan los equipos de cómputo, impresoras, y demás equipos cuando no se estén utilizando y se realizan controles adicionales para garantizar que estén apagados? SI
Se activó las funciones de ahorro energético: “el ordenador se apague de forma automática cuando detecta que no se está usando”.
¿Se realiza compras de equipos teniendo en cuenta criterios de eficiencia energética? SI
Para la adquisición de los equipos de cómputo aplico las fichas verdes las cuales contienen los siguientes criterios ambientales:  1. contar con el etiquetado RETIQ y el rendimiento energético. 2. Para adquirir las impresoras se verifico que dispusieran del SISTEMA DE “AHORRO DE ENERGÍA”.  Una impresora normal puede consumir del orden de 442 W, mientras que en espera con el sistema de ahorro de energía el consumo se reduce a 45 W.</t>
  </si>
  <si>
    <t>¿Se hace uso de los Acuerdos Marco de Precios diseñados por Colombia Compra Eficiente para la adquisición de los bienes y servicios definidos en el Plan Anual de Adquisiciones.? NO
Durante el primer semestre de 2019:Se realizaron las compras por el portal SECOP II el cual asigna el precio más favorable para la entidad. SI
Durante el primer semestre de 2020: Se utiliza el aplicativo SECOP. NO</t>
  </si>
  <si>
    <t>¿Se realiza la contratación de servicios tales como vigilancia, aseo, cafetería, transporte, archivo, mensajería, etc., a través de procesos de selección objetiva previstos en la ley? SI
Durante el primer semestre de 2019: Se realizaron las compras por el portal de contratación Colombia Compra Eficiente el cual asigna el precio mas favorable para la entidad.
Durante el primer semestre de 2020: Se realizaron las compras por el portal SECOP II el cual asigna el precio más favorable para la entidad.</t>
  </si>
  <si>
    <t>¿Se revisan los trámites internos que signifiquen reprocesos, en aras de optimizar el talento humano y los recursos físicos y financieros? SI, todo se ajusta conforme al SGC y MIPG.</t>
  </si>
  <si>
    <t>¿Se publica el la página web los informes relacionados con el gasto público y la gestión realizada sobre las medidas de austeridad implementadas? SI, todo se encuentra en lapagina web en la seccion atencion al ciudadano y trasnparencia.</t>
  </si>
  <si>
    <t>Indicador de Austeridad % SEM1</t>
  </si>
  <si>
    <t>hablrar</t>
  </si>
  <si>
    <t>PLAN AUSTERIDAD 2021</t>
  </si>
  <si>
    <t>Total 2021</t>
  </si>
  <si>
    <t>VARIACION EN DINERO SEM 1</t>
  </si>
  <si>
    <t>Indicador de Austeridad % Final</t>
  </si>
  <si>
    <t>Variación en Dinero Final</t>
  </si>
  <si>
    <r>
      <rPr>
        <b/>
        <u/>
        <sz val="12"/>
        <color theme="1"/>
        <rFont val="Times New Roman"/>
        <family val="1"/>
      </rPr>
      <t>Art. 3</t>
    </r>
    <r>
      <rPr>
        <b/>
        <sz val="12"/>
        <color theme="1"/>
        <rFont val="Times New Roman"/>
        <family val="1"/>
      </rPr>
      <t xml:space="preserve">  Contratos de prestación de servicio</t>
    </r>
  </si>
  <si>
    <r>
      <rPr>
        <b/>
        <u/>
        <sz val="12"/>
        <color theme="1"/>
        <rFont val="Times New Roman"/>
        <family val="1"/>
      </rPr>
      <t>Art. 5</t>
    </r>
    <r>
      <rPr>
        <b/>
        <sz val="12"/>
        <color theme="1"/>
        <rFont val="Times New Roman"/>
        <family val="1"/>
      </rPr>
      <t xml:space="preserve">  Compensación por vacaciones</t>
    </r>
  </si>
  <si>
    <r>
      <rPr>
        <b/>
        <u/>
        <sz val="12"/>
        <color theme="1"/>
        <rFont val="Times New Roman"/>
        <family val="1"/>
      </rPr>
      <t xml:space="preserve">Art. 6 </t>
    </r>
    <r>
      <rPr>
        <b/>
        <sz val="12"/>
        <color theme="1"/>
        <rFont val="Times New Roman"/>
        <family val="1"/>
      </rPr>
      <t xml:space="preserve">  Bonos navideños</t>
    </r>
  </si>
  <si>
    <r>
      <rPr>
        <b/>
        <u/>
        <sz val="12"/>
        <color theme="1"/>
        <rFont val="Times New Roman"/>
        <family val="1"/>
      </rPr>
      <t>Art. 7</t>
    </r>
    <r>
      <rPr>
        <b/>
        <sz val="12"/>
        <color theme="1"/>
        <rFont val="Times New Roman"/>
        <family val="1"/>
      </rPr>
      <t xml:space="preserve">  Recursos para el fortalecimiento de los servidores públicos</t>
    </r>
  </si>
  <si>
    <r>
      <rPr>
        <b/>
        <u/>
        <sz val="12"/>
        <color theme="1"/>
        <rFont val="Times New Roman"/>
        <family val="1"/>
      </rPr>
      <t>Art. 8</t>
    </r>
    <r>
      <rPr>
        <b/>
        <sz val="12"/>
        <color theme="1"/>
        <rFont val="Times New Roman"/>
        <family val="1"/>
      </rPr>
      <t xml:space="preserve">  Actividades de bienestar</t>
    </r>
  </si>
  <si>
    <r>
      <rPr>
        <b/>
        <u/>
        <sz val="12"/>
        <color theme="1"/>
        <rFont val="Times New Roman"/>
        <family val="1"/>
      </rPr>
      <t>Art. 9</t>
    </r>
    <r>
      <rPr>
        <b/>
        <sz val="12"/>
        <color theme="1"/>
        <rFont val="Times New Roman"/>
        <family val="1"/>
      </rPr>
      <t xml:space="preserve">  Fondos educativos</t>
    </r>
  </si>
  <si>
    <r>
      <rPr>
        <b/>
        <u/>
        <sz val="12"/>
        <color theme="1"/>
        <rFont val="Times New Roman"/>
        <family val="1"/>
      </rPr>
      <t>Art. 10</t>
    </r>
    <r>
      <rPr>
        <b/>
        <sz val="12"/>
        <color theme="1"/>
        <rFont val="Times New Roman"/>
        <family val="1"/>
      </rPr>
      <t xml:space="preserve">  Rediseño institucional/modificación plantas de personal</t>
    </r>
  </si>
  <si>
    <r>
      <rPr>
        <b/>
        <u/>
        <sz val="12"/>
        <color theme="1"/>
        <rFont val="Times New Roman"/>
        <family val="1"/>
      </rPr>
      <t>Art. 11</t>
    </r>
    <r>
      <rPr>
        <b/>
        <sz val="12"/>
        <color theme="1"/>
        <rFont val="Times New Roman"/>
        <family val="1"/>
      </rPr>
      <t xml:space="preserve">  Concursos públicos abiertos y de méritos</t>
    </r>
  </si>
  <si>
    <r>
      <rPr>
        <b/>
        <u/>
        <sz val="12"/>
        <color theme="1"/>
        <rFont val="Times New Roman"/>
        <family val="1"/>
      </rPr>
      <t>Art. 12</t>
    </r>
    <r>
      <rPr>
        <b/>
        <sz val="12"/>
        <color theme="1"/>
        <rFont val="Times New Roman"/>
        <family val="1"/>
      </rPr>
      <t xml:space="preserve">  Viáticos y gastos de viaje</t>
    </r>
  </si>
  <si>
    <r>
      <rPr>
        <b/>
        <u/>
        <sz val="12"/>
        <color theme="1"/>
        <rFont val="Times New Roman"/>
        <family val="1"/>
      </rPr>
      <t>Art. 13</t>
    </r>
    <r>
      <rPr>
        <b/>
        <sz val="12"/>
        <color theme="1"/>
        <rFont val="Times New Roman"/>
        <family val="1"/>
      </rPr>
      <t xml:space="preserve">  Contratación ser. adtvos/equipos de cómputo, impresión y fotocopiado</t>
    </r>
  </si>
  <si>
    <r>
      <rPr>
        <b/>
        <u/>
        <sz val="12"/>
        <color theme="1"/>
        <rFont val="Times New Roman"/>
        <family val="1"/>
      </rPr>
      <t>Art. 14</t>
    </r>
    <r>
      <rPr>
        <b/>
        <sz val="12"/>
        <color theme="1"/>
        <rFont val="Times New Roman"/>
        <family val="1"/>
      </rPr>
      <t xml:space="preserve">  Telefonía celular</t>
    </r>
  </si>
  <si>
    <r>
      <rPr>
        <b/>
        <u/>
        <sz val="12"/>
        <color theme="1"/>
        <rFont val="Times New Roman"/>
        <family val="1"/>
      </rPr>
      <t>Art. 15</t>
    </r>
    <r>
      <rPr>
        <b/>
        <sz val="12"/>
        <color theme="1"/>
        <rFont val="Times New Roman"/>
        <family val="1"/>
      </rPr>
      <t xml:space="preserve">  Telefonía fija</t>
    </r>
  </si>
  <si>
    <r>
      <rPr>
        <b/>
        <u/>
        <sz val="12"/>
        <color theme="1"/>
        <rFont val="Times New Roman"/>
        <family val="1"/>
      </rPr>
      <t>Art. 16</t>
    </r>
    <r>
      <rPr>
        <b/>
        <sz val="12"/>
        <color theme="1"/>
        <rFont val="Times New Roman"/>
        <family val="1"/>
      </rPr>
      <t xml:space="preserve">  Vehículos oficiales</t>
    </r>
  </si>
  <si>
    <r>
      <rPr>
        <b/>
        <u/>
        <sz val="12"/>
        <color theme="1"/>
        <rFont val="Times New Roman"/>
        <family val="1"/>
      </rPr>
      <t>Art. 17</t>
    </r>
    <r>
      <rPr>
        <b/>
        <sz val="12"/>
        <color theme="1"/>
        <rFont val="Times New Roman"/>
        <family val="1"/>
      </rPr>
      <t xml:space="preserve">  adquisición de vehículos y maquinaria</t>
    </r>
  </si>
  <si>
    <r>
      <rPr>
        <b/>
        <u/>
        <sz val="12"/>
        <color theme="1"/>
        <rFont val="Times New Roman"/>
        <family val="1"/>
      </rPr>
      <t>Art. 19</t>
    </r>
    <r>
      <rPr>
        <b/>
        <sz val="12"/>
        <color theme="1"/>
        <rFont val="Times New Roman"/>
        <family val="1"/>
      </rPr>
      <t xml:space="preserve">  Elementos de consumo (papelería, elementos de oficina y almacenaje)</t>
    </r>
  </si>
  <si>
    <r>
      <rPr>
        <b/>
        <u/>
        <sz val="12"/>
        <color theme="1"/>
        <rFont val="Times New Roman"/>
        <family val="1"/>
      </rPr>
      <t>Art. 21</t>
    </r>
    <r>
      <rPr>
        <b/>
        <sz val="12"/>
        <color theme="1"/>
        <rFont val="Times New Roman"/>
        <family val="1"/>
      </rPr>
      <t xml:space="preserve">  suministro servicio de internet</t>
    </r>
  </si>
  <si>
    <r>
      <rPr>
        <b/>
        <u/>
        <sz val="12"/>
        <color theme="1"/>
        <rFont val="Times New Roman"/>
        <family val="1"/>
      </rPr>
      <t>Art. 23</t>
    </r>
    <r>
      <rPr>
        <b/>
        <sz val="12"/>
        <color theme="1"/>
        <rFont val="Times New Roman"/>
        <family val="1"/>
      </rPr>
      <t xml:space="preserve">  Adquisición, mantenimiento o reparación de bienes inmuebles o muebles</t>
    </r>
  </si>
  <si>
    <r>
      <rPr>
        <b/>
        <u/>
        <sz val="12"/>
        <color theme="1"/>
        <rFont val="Times New Roman"/>
        <family val="1"/>
      </rPr>
      <t>Art. 24</t>
    </r>
    <r>
      <rPr>
        <b/>
        <sz val="12"/>
        <color theme="1"/>
        <rFont val="Times New Roman"/>
        <family val="1"/>
      </rPr>
      <t xml:space="preserve">  Edición, impresión, reproducción, publicación de avisos</t>
    </r>
  </si>
  <si>
    <r>
      <rPr>
        <b/>
        <u/>
        <sz val="12"/>
        <color theme="1"/>
        <rFont val="Times New Roman"/>
        <family val="1"/>
      </rPr>
      <t>Art. 25</t>
    </r>
    <r>
      <rPr>
        <b/>
        <sz val="12"/>
        <color theme="1"/>
        <rFont val="Times New Roman"/>
        <family val="1"/>
      </rPr>
      <t xml:space="preserve">  Suscripciones</t>
    </r>
  </si>
  <si>
    <r>
      <rPr>
        <b/>
        <u/>
        <sz val="12"/>
        <color theme="1"/>
        <rFont val="Times New Roman"/>
        <family val="1"/>
      </rPr>
      <t>Art. 26</t>
    </r>
    <r>
      <rPr>
        <b/>
        <sz val="12"/>
        <color theme="1"/>
        <rFont val="Times New Roman"/>
        <family val="1"/>
      </rPr>
      <t xml:space="preserve">  Eventos y conmemoraciones</t>
    </r>
  </si>
  <si>
    <r>
      <rPr>
        <b/>
        <u/>
        <sz val="12"/>
        <color theme="1"/>
        <rFont val="Times New Roman"/>
        <family val="1"/>
      </rPr>
      <t>Art. 27</t>
    </r>
    <r>
      <rPr>
        <b/>
        <sz val="12"/>
        <color theme="1"/>
        <rFont val="Times New Roman"/>
        <family val="1"/>
      </rPr>
      <t xml:space="preserve">  Servicios públicos</t>
    </r>
  </si>
  <si>
    <r>
      <rPr>
        <b/>
        <u/>
        <sz val="12"/>
        <color theme="1"/>
        <rFont val="Times New Roman"/>
        <family val="1"/>
      </rPr>
      <t>Art. 32</t>
    </r>
    <r>
      <rPr>
        <b/>
        <sz val="12"/>
        <color theme="1"/>
        <rFont val="Times New Roman"/>
        <family val="1"/>
      </rPr>
      <t xml:space="preserve">  Contratación de bienes y servicios</t>
    </r>
  </si>
  <si>
    <t>RESPONSABLE REPORTA</t>
  </si>
  <si>
    <t xml:space="preserve">Contratar las inexistencias de personal de la UAESP, cumpliendo al maximo C133con la tabla de honorarios contenidos en la resolucion No 118 de 2020.  </t>
  </si>
  <si>
    <t>Cumplir los lineamientos de la resolucion 312 de 2020 (UAESP), en cuanto a aprobacon de horas extars y dominicales respecta.</t>
  </si>
  <si>
    <t>Cumplir los lineamientos de la resolucion 312 de 2020 (UAESP), en cuanto a compensacion de vacaciones respecta.</t>
  </si>
  <si>
    <t>Apalancar la ejecucion del cronograma de capacitacion planteado para 2021 con oferta que desde el orden nacional y distrital se genere, asi como con el talento humano de la entidad.</t>
  </si>
  <si>
    <t>Evitar la compra y/o reemplazo de equipos moviles, aceptuando las necesidades de la entidad.</t>
  </si>
  <si>
    <t>Reducir el gasto de caja menor extrictamente a lo de carácter de imprevistos, urgentes, imprescindibles e inaplazables y enmarcados dentro de las
políticas de racionalización del gasto.</t>
  </si>
  <si>
    <t>No contratar para la vigencia 2021 la suscripcion con ningun medio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</si>
</sst>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 #,##0.00;[Red]\-&quot;$&quot;\ #,##0.00"/>
    <numFmt numFmtId="42" formatCode="_-&quot;$&quot;\ * #,##0_-;\-&quot;$&quot;\ * #,##0_-;_-&quot;$&quot;\ * &quot;-&quot;_-;_-@_-"/>
    <numFmt numFmtId="41" formatCode="_-* #,##0_-;\-* #,##0_-;_-* &quot;-&quot;_-;_-@_-"/>
    <numFmt numFmtId="164" formatCode="&quot;$&quot;#,##0.00;[Red]\-&quot;$&quot;#,##0.00"/>
    <numFmt numFmtId="165" formatCode="_-&quot;$&quot;* #,##0.00_-;\-&quot;$&quot;* #,##0.00_-;_-&quot;$&quot;* &quot;-&quot;??_-;_-@_-"/>
    <numFmt numFmtId="166" formatCode="&quot;$&quot;\ #,##0"/>
    <numFmt numFmtId="167" formatCode="0.0%"/>
    <numFmt numFmtId="168" formatCode="&quot;$&quot;\ #,##0.0"/>
    <numFmt numFmtId="169" formatCode="&quot;$&quot;\ #,##0.000"/>
    <numFmt numFmtId="170" formatCode="&quot;$&quot;\ #,##0.00"/>
    <numFmt numFmtId="171" formatCode="_-&quot;$&quot;* #,##0_-;\-&quot;$&quot;* #,##0_-;_-&quot;$&quot;* &quot;-&quot;??_-;_-@_-"/>
  </numFmts>
  <fonts count="28" x14ac:knownFonts="1">
    <font>
      <sz val="11"/>
      <color theme="1"/>
      <name val="Calibri"/>
      <family val="2"/>
      <scheme val="minor"/>
    </font>
    <font>
      <sz val="10"/>
      <color theme="1"/>
      <name val="Arial Narrow"/>
      <family val="2"/>
    </font>
    <font>
      <sz val="11"/>
      <color theme="1"/>
      <name val="Arial Narrow"/>
      <family val="2"/>
    </font>
    <font>
      <i/>
      <sz val="11"/>
      <color theme="1"/>
      <name val="Arial Narrow"/>
      <family val="2"/>
    </font>
    <font>
      <b/>
      <sz val="11"/>
      <color theme="1"/>
      <name val="Arial Narrow"/>
      <family val="2"/>
    </font>
    <font>
      <b/>
      <sz val="10"/>
      <color theme="1"/>
      <name val="Arial Narrow"/>
      <family val="2"/>
    </font>
    <font>
      <sz val="11"/>
      <color theme="1"/>
      <name val="Calibri"/>
      <family val="2"/>
      <scheme val="minor"/>
    </font>
    <font>
      <b/>
      <sz val="14"/>
      <color theme="1"/>
      <name val="Times New Roman"/>
      <family val="1"/>
    </font>
    <font>
      <b/>
      <u/>
      <sz val="14"/>
      <color theme="1"/>
      <name val="Times New Roman"/>
      <family val="1"/>
    </font>
    <font>
      <sz val="8"/>
      <name val="Calibri"/>
      <family val="2"/>
      <scheme val="minor"/>
    </font>
    <font>
      <sz val="11"/>
      <color theme="1"/>
      <name val="Arial"/>
      <family val="2"/>
    </font>
    <font>
      <b/>
      <sz val="11"/>
      <color rgb="FFFF0000"/>
      <name val="Arial"/>
      <family val="2"/>
    </font>
    <font>
      <b/>
      <sz val="11"/>
      <color theme="1"/>
      <name val="Arial"/>
      <family val="2"/>
    </font>
    <font>
      <b/>
      <sz val="11"/>
      <color theme="9" tint="0.59999389629810485"/>
      <name val="Arial"/>
      <family val="2"/>
    </font>
    <font>
      <b/>
      <u/>
      <sz val="11"/>
      <color theme="1"/>
      <name val="Arial"/>
      <family val="2"/>
    </font>
    <font>
      <b/>
      <u/>
      <sz val="11"/>
      <color rgb="FFFF0000"/>
      <name val="Arial"/>
      <family val="2"/>
    </font>
    <font>
      <sz val="11"/>
      <color rgb="FF000000"/>
      <name val="Arial"/>
      <family val="2"/>
    </font>
    <font>
      <b/>
      <sz val="11"/>
      <color rgb="FF000000"/>
      <name val="Arial"/>
      <family val="2"/>
    </font>
    <font>
      <b/>
      <u/>
      <sz val="11"/>
      <color rgb="FF000000"/>
      <name val="Arial"/>
      <family val="2"/>
    </font>
    <font>
      <b/>
      <sz val="14"/>
      <color theme="1"/>
      <name val="Arial"/>
      <family val="2"/>
    </font>
    <font>
      <sz val="14"/>
      <color theme="1"/>
      <name val="Arial"/>
      <family val="2"/>
    </font>
    <font>
      <sz val="11"/>
      <color theme="1"/>
      <name val="Arial"/>
      <family val="2"/>
    </font>
    <font>
      <sz val="11"/>
      <color rgb="FF000000"/>
      <name val="Arial"/>
      <family val="2"/>
    </font>
    <font>
      <b/>
      <sz val="14"/>
      <color rgb="FFFF0000"/>
      <name val="Arial"/>
      <family val="2"/>
    </font>
    <font>
      <b/>
      <sz val="12"/>
      <color theme="1"/>
      <name val="Times New Roman"/>
      <family val="1"/>
    </font>
    <font>
      <sz val="12"/>
      <color theme="1"/>
      <name val="Calibri"/>
      <family val="2"/>
      <scheme val="minor"/>
    </font>
    <font>
      <b/>
      <u/>
      <sz val="12"/>
      <color theme="1"/>
      <name val="Times New Roman"/>
      <family val="1"/>
    </font>
    <font>
      <sz val="12"/>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D9E1F2"/>
        <bgColor rgb="FF000000"/>
      </patternFill>
    </fill>
    <fill>
      <patternFill patternType="solid">
        <fgColor rgb="FFFFFF00"/>
        <bgColor rgb="FF000000"/>
      </patternFill>
    </fill>
    <fill>
      <patternFill patternType="solid">
        <fgColor rgb="FFFFC000"/>
        <bgColor indexed="64"/>
      </patternFill>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medium">
        <color indexed="64"/>
      </left>
      <right/>
      <top style="thin">
        <color indexed="64"/>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s>
  <cellStyleXfs count="7">
    <xf numFmtId="0" fontId="0" fillId="0" borderId="0"/>
    <xf numFmtId="9"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165" fontId="6" fillId="0" borderId="0" applyFont="0" applyFill="0" applyBorder="0" applyAlignment="0" applyProtection="0"/>
  </cellStyleXfs>
  <cellXfs count="314">
    <xf numFmtId="0" fontId="0" fillId="0" borderId="0" xfId="0"/>
    <xf numFmtId="0" fontId="2" fillId="0" borderId="0" xfId="0" applyFont="1"/>
    <xf numFmtId="0" fontId="2" fillId="2" borderId="0" xfId="0" applyFont="1" applyFill="1" applyBorder="1" applyAlignment="1">
      <alignment horizontal="center" vertical="center"/>
    </xf>
    <xf numFmtId="0" fontId="4" fillId="2" borderId="0" xfId="0" applyFont="1" applyFill="1" applyBorder="1"/>
    <xf numFmtId="0" fontId="2" fillId="2" borderId="0" xfId="0" applyFont="1" applyFill="1" applyBorder="1"/>
    <xf numFmtId="0" fontId="2" fillId="0" borderId="0" xfId="0" applyFont="1" applyBorder="1"/>
    <xf numFmtId="0" fontId="4" fillId="2" borderId="0" xfId="0" applyFont="1" applyFill="1" applyBorder="1" applyAlignment="1">
      <alignment horizontal="center" vertical="center"/>
    </xf>
    <xf numFmtId="0" fontId="2" fillId="2" borderId="0" xfId="0" applyFont="1" applyFill="1" applyBorder="1" applyAlignment="1">
      <alignment wrapText="1"/>
    </xf>
    <xf numFmtId="0" fontId="2" fillId="0" borderId="14"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15" xfId="0" applyFont="1" applyBorder="1"/>
    <xf numFmtId="0" fontId="2" fillId="0" borderId="16" xfId="0" applyFont="1" applyBorder="1"/>
    <xf numFmtId="0" fontId="1" fillId="0" borderId="0" xfId="0" applyFont="1" applyAlignment="1">
      <alignment horizontal="justify"/>
    </xf>
    <xf numFmtId="0" fontId="1" fillId="6" borderId="12" xfId="0" applyFont="1" applyFill="1" applyBorder="1" applyAlignment="1">
      <alignment horizontal="justify" vertical="center" wrapText="1"/>
    </xf>
    <xf numFmtId="0" fontId="7" fillId="0" borderId="9" xfId="0" applyFont="1" applyFill="1" applyBorder="1" applyAlignment="1">
      <alignment vertical="center"/>
    </xf>
    <xf numFmtId="166" fontId="7" fillId="2" borderId="4" xfId="0" applyNumberFormat="1" applyFont="1" applyFill="1" applyBorder="1" applyAlignment="1">
      <alignment horizontal="justify" vertical="center"/>
    </xf>
    <xf numFmtId="166" fontId="7" fillId="0" borderId="4" xfId="0" applyNumberFormat="1" applyFont="1" applyBorder="1" applyAlignment="1">
      <alignment horizontal="justify" vertical="center"/>
    </xf>
    <xf numFmtId="0" fontId="7" fillId="0" borderId="0" xfId="0" applyFont="1" applyAlignment="1">
      <alignment horizontal="justify"/>
    </xf>
    <xf numFmtId="0" fontId="1" fillId="6" borderId="11" xfId="0" applyFont="1" applyFill="1" applyBorder="1" applyAlignment="1">
      <alignment horizontal="justify" vertical="center" wrapText="1"/>
    </xf>
    <xf numFmtId="0" fontId="1" fillId="6" borderId="13" xfId="0" applyFont="1" applyFill="1" applyBorder="1" applyAlignment="1">
      <alignment horizontal="justify" vertical="center" wrapText="1"/>
    </xf>
    <xf numFmtId="0" fontId="1" fillId="6" borderId="11" xfId="0" applyFont="1" applyFill="1" applyBorder="1" applyAlignment="1">
      <alignment horizontal="justify" vertical="center"/>
    </xf>
    <xf numFmtId="0" fontId="1" fillId="6" borderId="13" xfId="0" applyFont="1" applyFill="1" applyBorder="1" applyAlignment="1">
      <alignment horizontal="justify" vertical="center"/>
    </xf>
    <xf numFmtId="0" fontId="1" fillId="6" borderId="0" xfId="0" applyFont="1" applyFill="1" applyAlignment="1">
      <alignment horizontal="justify" vertical="center"/>
    </xf>
    <xf numFmtId="0" fontId="10" fillId="0" borderId="0" xfId="0" applyFont="1"/>
    <xf numFmtId="166" fontId="10" fillId="0" borderId="0" xfId="0" applyNumberFormat="1" applyFont="1" applyAlignment="1">
      <alignment horizontal="right" vertical="center"/>
    </xf>
    <xf numFmtId="167" fontId="10" fillId="0" borderId="0" xfId="0" applyNumberFormat="1" applyFont="1" applyAlignment="1">
      <alignment horizontal="center"/>
    </xf>
    <xf numFmtId="0" fontId="10" fillId="6" borderId="0" xfId="0" applyFont="1" applyFill="1"/>
    <xf numFmtId="166" fontId="11" fillId="5" borderId="2" xfId="0" applyNumberFormat="1" applyFont="1" applyFill="1" applyBorder="1" applyAlignment="1" applyProtection="1">
      <alignment horizontal="center" vertical="center" wrapText="1"/>
      <protection locked="0"/>
    </xf>
    <xf numFmtId="166" fontId="10" fillId="0" borderId="0" xfId="0" applyNumberFormat="1" applyFont="1" applyAlignment="1" applyProtection="1">
      <alignment horizontal="right" vertical="center"/>
      <protection locked="0"/>
    </xf>
    <xf numFmtId="167" fontId="10" fillId="0" borderId="0" xfId="0" applyNumberFormat="1" applyFont="1" applyAlignment="1" applyProtection="1">
      <alignment horizontal="center"/>
      <protection locked="0"/>
    </xf>
    <xf numFmtId="166" fontId="10" fillId="2" borderId="2" xfId="0" applyNumberFormat="1" applyFont="1" applyFill="1" applyBorder="1" applyAlignment="1" applyProtection="1">
      <alignment horizontal="center" vertical="center" wrapText="1"/>
      <protection locked="0"/>
    </xf>
    <xf numFmtId="166" fontId="10" fillId="2" borderId="2" xfId="0" applyNumberFormat="1" applyFont="1" applyFill="1" applyBorder="1" applyAlignment="1" applyProtection="1">
      <alignment horizontal="center" vertical="center"/>
      <protection locked="0"/>
    </xf>
    <xf numFmtId="9" fontId="10" fillId="6" borderId="0" xfId="1" applyFont="1" applyFill="1"/>
    <xf numFmtId="0" fontId="10" fillId="6" borderId="0" xfId="0" applyFont="1" applyFill="1" applyAlignment="1">
      <alignment horizontal="left" vertical="center"/>
    </xf>
    <xf numFmtId="0" fontId="10" fillId="4" borderId="11" xfId="0" applyFont="1" applyFill="1" applyBorder="1" applyAlignment="1" applyProtection="1">
      <alignment horizontal="left" vertical="center" wrapText="1"/>
      <protection locked="0"/>
    </xf>
    <xf numFmtId="10" fontId="10" fillId="6" borderId="0" xfId="1" applyNumberFormat="1" applyFont="1" applyFill="1" applyAlignment="1">
      <alignment horizontal="left" vertical="center"/>
    </xf>
    <xf numFmtId="0" fontId="10" fillId="6" borderId="0" xfId="0" applyFont="1" applyFill="1" applyBorder="1" applyAlignment="1">
      <alignment horizontal="left" vertical="center"/>
    </xf>
    <xf numFmtId="0" fontId="10" fillId="6" borderId="0" xfId="0" applyFont="1" applyFill="1" applyBorder="1"/>
    <xf numFmtId="0" fontId="10" fillId="4" borderId="33" xfId="0" applyFont="1" applyFill="1" applyBorder="1" applyAlignment="1" applyProtection="1">
      <alignment horizontal="left" vertical="center" wrapText="1"/>
      <protection locked="0"/>
    </xf>
    <xf numFmtId="0" fontId="10" fillId="6" borderId="0" xfId="0" applyFont="1" applyFill="1" applyBorder="1" applyAlignment="1" applyProtection="1">
      <alignment horizontal="left" vertical="center" wrapText="1"/>
      <protection locked="0"/>
    </xf>
    <xf numFmtId="168" fontId="10" fillId="6" borderId="0" xfId="2" applyNumberFormat="1" applyFont="1" applyFill="1" applyBorder="1" applyAlignment="1" applyProtection="1">
      <alignment horizontal="right" vertical="center"/>
      <protection locked="0"/>
    </xf>
    <xf numFmtId="168" fontId="10" fillId="6" borderId="0" xfId="0" applyNumberFormat="1" applyFont="1" applyFill="1" applyBorder="1" applyAlignment="1" applyProtection="1">
      <alignment horizontal="right" vertical="center"/>
      <protection locked="0"/>
    </xf>
    <xf numFmtId="167" fontId="10" fillId="6" borderId="0" xfId="0" applyNumberFormat="1" applyFont="1" applyFill="1" applyBorder="1" applyAlignment="1" applyProtection="1">
      <alignment horizontal="center" vertical="center"/>
      <protection locked="0"/>
    </xf>
    <xf numFmtId="166" fontId="10" fillId="6" borderId="0" xfId="0" applyNumberFormat="1" applyFont="1" applyFill="1" applyAlignment="1" applyProtection="1">
      <alignment horizontal="right" vertical="center"/>
      <protection locked="0"/>
    </xf>
    <xf numFmtId="167" fontId="10" fillId="6" borderId="0" xfId="0" applyNumberFormat="1" applyFont="1" applyFill="1" applyAlignment="1" applyProtection="1">
      <alignment horizontal="center"/>
      <protection locked="0"/>
    </xf>
    <xf numFmtId="0" fontId="10" fillId="4" borderId="2" xfId="0" applyFont="1" applyFill="1" applyBorder="1" applyAlignment="1" applyProtection="1">
      <alignment horizontal="left" vertical="center" wrapText="1"/>
      <protection locked="0"/>
    </xf>
    <xf numFmtId="0" fontId="10" fillId="6" borderId="27" xfId="0" applyFont="1" applyFill="1" applyBorder="1"/>
    <xf numFmtId="0" fontId="12" fillId="3" borderId="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38" xfId="0" applyFont="1" applyFill="1" applyBorder="1" applyAlignment="1">
      <alignment horizontal="center" vertical="center"/>
    </xf>
    <xf numFmtId="0" fontId="12" fillId="0" borderId="29"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28" xfId="0" applyFont="1" applyBorder="1" applyAlignment="1">
      <alignment horizontal="justify" vertical="center" wrapText="1"/>
    </xf>
    <xf numFmtId="166" fontId="10" fillId="6" borderId="0" xfId="0" applyNumberFormat="1" applyFont="1" applyFill="1" applyAlignment="1">
      <alignment horizontal="right" vertical="center"/>
    </xf>
    <xf numFmtId="42" fontId="10" fillId="6" borderId="0" xfId="5" applyFont="1" applyFill="1"/>
    <xf numFmtId="167" fontId="10" fillId="6" borderId="0" xfId="0" applyNumberFormat="1" applyFont="1" applyFill="1" applyAlignment="1">
      <alignment horizontal="center"/>
    </xf>
    <xf numFmtId="166" fontId="10" fillId="6" borderId="0" xfId="0" applyNumberFormat="1" applyFont="1" applyFill="1"/>
    <xf numFmtId="168" fontId="10" fillId="6" borderId="0" xfId="0" applyNumberFormat="1" applyFont="1" applyFill="1" applyAlignment="1">
      <alignment horizontal="right" vertical="center"/>
    </xf>
    <xf numFmtId="166" fontId="10" fillId="6" borderId="4" xfId="0" applyNumberFormat="1" applyFont="1" applyFill="1" applyBorder="1" applyAlignment="1">
      <alignment horizontal="right" vertical="center"/>
    </xf>
    <xf numFmtId="0" fontId="10" fillId="6" borderId="27" xfId="0" applyFont="1" applyFill="1" applyBorder="1" applyAlignment="1">
      <alignment horizontal="left" vertical="center"/>
    </xf>
    <xf numFmtId="166" fontId="10" fillId="6" borderId="0" xfId="0" applyNumberFormat="1" applyFont="1" applyFill="1" applyBorder="1" applyAlignment="1">
      <alignment horizontal="right" vertical="center"/>
    </xf>
    <xf numFmtId="167" fontId="10" fillId="6" borderId="0" xfId="0" applyNumberFormat="1" applyFont="1" applyFill="1" applyBorder="1" applyAlignment="1">
      <alignment horizontal="center"/>
    </xf>
    <xf numFmtId="167" fontId="10" fillId="6" borderId="0" xfId="0" applyNumberFormat="1" applyFont="1" applyFill="1" applyBorder="1" applyAlignment="1">
      <alignment horizontal="center" vertical="center"/>
    </xf>
    <xf numFmtId="167" fontId="10" fillId="6" borderId="5" xfId="0" applyNumberFormat="1" applyFont="1" applyFill="1" applyBorder="1" applyAlignment="1">
      <alignment horizontal="center"/>
    </xf>
    <xf numFmtId="41" fontId="10" fillId="6" borderId="0" xfId="2" applyFont="1" applyFill="1" applyBorder="1" applyAlignment="1">
      <alignment horizontal="right" vertical="center"/>
    </xf>
    <xf numFmtId="166" fontId="10" fillId="0" borderId="0" xfId="0" applyNumberFormat="1" applyFont="1" applyBorder="1" applyAlignment="1">
      <alignment horizontal="right" vertical="center"/>
    </xf>
    <xf numFmtId="42" fontId="10" fillId="6" borderId="0" xfId="5" applyFont="1" applyFill="1" applyBorder="1"/>
    <xf numFmtId="167" fontId="10" fillId="0" borderId="0" xfId="0" applyNumberFormat="1" applyFont="1" applyBorder="1" applyAlignment="1">
      <alignment horizontal="center"/>
    </xf>
    <xf numFmtId="0" fontId="13" fillId="5" borderId="0" xfId="0" applyFont="1" applyFill="1" applyAlignment="1">
      <alignment horizontal="center" vertical="center"/>
    </xf>
    <xf numFmtId="169" fontId="10" fillId="6" borderId="0" xfId="0" applyNumberFormat="1" applyFont="1" applyFill="1" applyAlignment="1">
      <alignment horizontal="left" vertical="center"/>
    </xf>
    <xf numFmtId="9" fontId="11" fillId="6" borderId="2" xfId="1" applyFont="1" applyFill="1" applyBorder="1" applyAlignment="1">
      <alignment horizontal="center" vertical="center"/>
    </xf>
    <xf numFmtId="167" fontId="11" fillId="6" borderId="2" xfId="1" applyNumberFormat="1" applyFont="1" applyFill="1" applyBorder="1" applyAlignment="1">
      <alignment horizontal="center" vertical="center"/>
    </xf>
    <xf numFmtId="0" fontId="12" fillId="6" borderId="29" xfId="0" applyFont="1" applyFill="1" applyBorder="1" applyAlignment="1">
      <alignment horizontal="justify" vertical="center" wrapText="1"/>
    </xf>
    <xf numFmtId="0" fontId="12" fillId="6" borderId="12" xfId="0" applyFont="1" applyFill="1" applyBorder="1" applyAlignment="1">
      <alignment horizontal="justify" vertical="center" wrapText="1"/>
    </xf>
    <xf numFmtId="0" fontId="12" fillId="6" borderId="28" xfId="0" applyFont="1" applyFill="1" applyBorder="1" applyAlignment="1">
      <alignment horizontal="justify" vertical="center" wrapText="1"/>
    </xf>
    <xf numFmtId="0" fontId="12" fillId="3" borderId="9" xfId="0" applyFont="1" applyFill="1" applyBorder="1" applyAlignment="1">
      <alignment horizontal="center" vertical="center"/>
    </xf>
    <xf numFmtId="0" fontId="12" fillId="3" borderId="4" xfId="0" applyFont="1" applyFill="1" applyBorder="1" applyAlignment="1">
      <alignment horizontal="center" vertical="center"/>
    </xf>
    <xf numFmtId="0" fontId="15" fillId="6" borderId="2"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0" xfId="0" applyFont="1" applyFill="1" applyBorder="1" applyAlignment="1">
      <alignment horizontal="justify" vertical="center" wrapText="1"/>
    </xf>
    <xf numFmtId="168" fontId="10" fillId="6" borderId="0" xfId="0" applyNumberFormat="1" applyFont="1" applyFill="1" applyBorder="1" applyAlignment="1">
      <alignment horizontal="right" vertical="center"/>
    </xf>
    <xf numFmtId="0" fontId="12" fillId="0" borderId="0" xfId="0" applyFont="1" applyBorder="1" applyAlignment="1">
      <alignment horizontal="justify" vertical="center" wrapText="1"/>
    </xf>
    <xf numFmtId="1" fontId="11" fillId="6" borderId="0" xfId="0" applyNumberFormat="1" applyFont="1" applyFill="1" applyBorder="1" applyAlignment="1">
      <alignment horizontal="center" vertical="center"/>
    </xf>
    <xf numFmtId="0" fontId="12" fillId="6" borderId="0" xfId="0" applyFont="1" applyFill="1" applyBorder="1" applyAlignment="1">
      <alignment vertical="center"/>
    </xf>
    <xf numFmtId="9" fontId="11" fillId="6" borderId="0" xfId="1" applyFont="1" applyFill="1" applyBorder="1" applyAlignment="1">
      <alignment horizontal="center" vertical="center"/>
    </xf>
    <xf numFmtId="0" fontId="12" fillId="3" borderId="26" xfId="0" applyFont="1" applyFill="1" applyBorder="1" applyAlignment="1">
      <alignment horizontal="center" vertical="center"/>
    </xf>
    <xf numFmtId="0" fontId="16" fillId="9" borderId="2" xfId="0" applyFont="1" applyFill="1" applyBorder="1" applyAlignment="1">
      <alignment wrapText="1"/>
    </xf>
    <xf numFmtId="0" fontId="16" fillId="9" borderId="3" xfId="0" applyFont="1" applyFill="1" applyBorder="1" applyAlignment="1">
      <alignment wrapText="1"/>
    </xf>
    <xf numFmtId="0" fontId="16" fillId="0" borderId="0" xfId="0" applyFont="1" applyFill="1" applyBorder="1" applyAlignment="1">
      <alignment wrapText="1"/>
    </xf>
    <xf numFmtId="0" fontId="16" fillId="9" borderId="7" xfId="0" applyFont="1" applyFill="1" applyBorder="1" applyAlignment="1">
      <alignment horizontal="center" vertical="center" wrapText="1"/>
    </xf>
    <xf numFmtId="0" fontId="16" fillId="9" borderId="51" xfId="0" applyFont="1" applyFill="1" applyBorder="1" applyAlignment="1">
      <alignment horizontal="center" vertical="center" wrapText="1"/>
    </xf>
    <xf numFmtId="10" fontId="16" fillId="9" borderId="13" xfId="0" applyNumberFormat="1"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51"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52" xfId="0" applyFont="1" applyFill="1" applyBorder="1" applyAlignment="1">
      <alignment horizontal="center" vertical="center" wrapText="1"/>
    </xf>
    <xf numFmtId="165" fontId="19" fillId="0" borderId="2" xfId="6" applyNumberFormat="1" applyFont="1" applyBorder="1" applyAlignment="1">
      <alignment horizontal="right" vertical="center"/>
    </xf>
    <xf numFmtId="165" fontId="10" fillId="6" borderId="11" xfId="6" applyNumberFormat="1" applyFont="1" applyFill="1" applyBorder="1" applyAlignment="1">
      <alignment horizontal="right" vertical="center"/>
    </xf>
    <xf numFmtId="0" fontId="16" fillId="10" borderId="2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8" borderId="0" xfId="0" applyFont="1" applyFill="1" applyBorder="1" applyAlignment="1">
      <alignment horizontal="center" vertical="center" wrapText="1"/>
    </xf>
    <xf numFmtId="165" fontId="10" fillId="6" borderId="30" xfId="6" applyNumberFormat="1" applyFont="1" applyFill="1" applyBorder="1" applyAlignment="1">
      <alignment horizontal="right" vertical="center"/>
    </xf>
    <xf numFmtId="165" fontId="16" fillId="6" borderId="11" xfId="6" applyNumberFormat="1" applyFont="1" applyFill="1" applyBorder="1" applyAlignment="1">
      <alignment horizontal="right" vertical="center"/>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165" fontId="19" fillId="0" borderId="10" xfId="6" applyNumberFormat="1" applyFont="1" applyBorder="1" applyAlignment="1">
      <alignment horizontal="right" vertical="center"/>
    </xf>
    <xf numFmtId="170" fontId="19" fillId="6" borderId="45" xfId="0" applyNumberFormat="1" applyFont="1" applyFill="1" applyBorder="1" applyAlignment="1">
      <alignment horizontal="right" vertical="center"/>
    </xf>
    <xf numFmtId="170" fontId="19" fillId="0" borderId="2" xfId="0" applyNumberFormat="1" applyFont="1" applyBorder="1" applyAlignment="1">
      <alignment vertical="center"/>
    </xf>
    <xf numFmtId="170" fontId="19" fillId="0" borderId="2" xfId="0" applyNumberFormat="1" applyFont="1" applyBorder="1" applyAlignment="1">
      <alignment horizontal="right" vertical="center"/>
    </xf>
    <xf numFmtId="170" fontId="19" fillId="0" borderId="10" xfId="0" applyNumberFormat="1" applyFont="1" applyBorder="1" applyAlignment="1">
      <alignment horizontal="right" vertical="center"/>
    </xf>
    <xf numFmtId="170" fontId="19" fillId="0" borderId="38" xfId="0" applyNumberFormat="1" applyFont="1" applyBorder="1" applyAlignment="1">
      <alignment horizontal="right" vertical="center"/>
    </xf>
    <xf numFmtId="170" fontId="19" fillId="0" borderId="53" xfId="0" applyNumberFormat="1" applyFont="1" applyBorder="1" applyAlignment="1">
      <alignment horizontal="right" vertical="center"/>
    </xf>
    <xf numFmtId="0" fontId="16" fillId="0" borderId="44"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2" fillId="3" borderId="10" xfId="0" applyFont="1" applyFill="1" applyBorder="1" applyAlignment="1">
      <alignment horizontal="center" vertical="center"/>
    </xf>
    <xf numFmtId="170" fontId="19" fillId="6" borderId="38" xfId="0" applyNumberFormat="1" applyFont="1" applyFill="1" applyBorder="1" applyAlignment="1">
      <alignment horizontal="right" vertical="center"/>
    </xf>
    <xf numFmtId="4" fontId="16" fillId="10" borderId="7" xfId="0" applyNumberFormat="1" applyFont="1" applyFill="1" applyBorder="1" applyAlignment="1">
      <alignment horizontal="center" vertical="center" wrapText="1"/>
    </xf>
    <xf numFmtId="4" fontId="16" fillId="10" borderId="51" xfId="0" applyNumberFormat="1" applyFont="1" applyFill="1" applyBorder="1" applyAlignment="1">
      <alignment horizontal="center" vertical="center" wrapText="1"/>
    </xf>
    <xf numFmtId="170" fontId="19" fillId="0" borderId="9" xfId="0" applyNumberFormat="1" applyFont="1" applyBorder="1" applyAlignment="1">
      <alignment horizontal="right" vertical="center"/>
    </xf>
    <xf numFmtId="170" fontId="21" fillId="6" borderId="30" xfId="0" applyNumberFormat="1" applyFont="1" applyFill="1" applyBorder="1" applyAlignment="1">
      <alignment horizontal="right" vertical="center"/>
    </xf>
    <xf numFmtId="170" fontId="21" fillId="6" borderId="11" xfId="0" applyNumberFormat="1" applyFont="1" applyFill="1" applyBorder="1" applyAlignment="1">
      <alignment horizontal="right" vertical="center"/>
    </xf>
    <xf numFmtId="8" fontId="22" fillId="8" borderId="11" xfId="0" applyNumberFormat="1" applyFont="1" applyFill="1" applyBorder="1" applyAlignment="1">
      <alignment horizontal="right" vertical="center"/>
    </xf>
    <xf numFmtId="170" fontId="21" fillId="6" borderId="31" xfId="0" applyNumberFormat="1" applyFont="1" applyFill="1" applyBorder="1" applyAlignment="1">
      <alignment horizontal="right" vertical="center"/>
    </xf>
    <xf numFmtId="166" fontId="20" fillId="6" borderId="0" xfId="0" applyNumberFormat="1" applyFont="1" applyFill="1" applyBorder="1" applyAlignment="1">
      <alignment horizontal="right" vertical="center"/>
    </xf>
    <xf numFmtId="8" fontId="22" fillId="8" borderId="30" xfId="0" applyNumberFormat="1" applyFont="1" applyFill="1" applyBorder="1" applyAlignment="1">
      <alignment horizontal="right" vertical="center"/>
    </xf>
    <xf numFmtId="8" fontId="21" fillId="6" borderId="11" xfId="0" applyNumberFormat="1" applyFont="1" applyFill="1" applyBorder="1" applyAlignment="1">
      <alignment horizontal="right" vertical="center"/>
    </xf>
    <xf numFmtId="170" fontId="21" fillId="6" borderId="46" xfId="0" applyNumberFormat="1" applyFont="1" applyFill="1" applyBorder="1" applyAlignment="1">
      <alignment horizontal="right" vertical="center"/>
    </xf>
    <xf numFmtId="170" fontId="21" fillId="6" borderId="11" xfId="6" applyNumberFormat="1" applyFont="1" applyFill="1" applyBorder="1" applyAlignment="1">
      <alignment horizontal="right" vertical="center"/>
    </xf>
    <xf numFmtId="170" fontId="21" fillId="6" borderId="47" xfId="0" applyNumberFormat="1" applyFont="1" applyFill="1" applyBorder="1" applyAlignment="1">
      <alignment horizontal="right" vertical="center"/>
    </xf>
    <xf numFmtId="170" fontId="21" fillId="6" borderId="48" xfId="0" applyNumberFormat="1" applyFont="1" applyFill="1" applyBorder="1" applyAlignment="1">
      <alignment horizontal="right" vertical="center"/>
    </xf>
    <xf numFmtId="165" fontId="21" fillId="6" borderId="46" xfId="6" applyNumberFormat="1" applyFont="1" applyFill="1" applyBorder="1" applyAlignment="1">
      <alignment horizontal="right" vertical="center"/>
    </xf>
    <xf numFmtId="165" fontId="21" fillId="6" borderId="47" xfId="0" applyNumberFormat="1" applyFont="1" applyFill="1" applyBorder="1" applyAlignment="1">
      <alignment horizontal="right" vertical="center"/>
    </xf>
    <xf numFmtId="165" fontId="21" fillId="6" borderId="47" xfId="6" applyNumberFormat="1" applyFont="1" applyFill="1" applyBorder="1" applyAlignment="1">
      <alignment horizontal="right" vertical="center"/>
    </xf>
    <xf numFmtId="165" fontId="22" fillId="6" borderId="47" xfId="6" applyNumberFormat="1" applyFont="1" applyFill="1" applyBorder="1" applyAlignment="1">
      <alignment horizontal="right" vertical="center"/>
    </xf>
    <xf numFmtId="165" fontId="21" fillId="6" borderId="48" xfId="0" applyNumberFormat="1" applyFont="1" applyFill="1" applyBorder="1" applyAlignment="1">
      <alignment horizontal="right" vertical="center"/>
    </xf>
    <xf numFmtId="170" fontId="21" fillId="6" borderId="11" xfId="0" applyNumberFormat="1" applyFont="1" applyFill="1" applyBorder="1"/>
    <xf numFmtId="170" fontId="21" fillId="6" borderId="49" xfId="0" applyNumberFormat="1" applyFont="1" applyFill="1" applyBorder="1" applyAlignment="1">
      <alignment horizontal="right" vertical="center"/>
    </xf>
    <xf numFmtId="170" fontId="22" fillId="8" borderId="47" xfId="0" applyNumberFormat="1" applyFont="1" applyFill="1" applyBorder="1" applyAlignment="1">
      <alignment horizontal="right" vertical="center"/>
    </xf>
    <xf numFmtId="170" fontId="22" fillId="8" borderId="49" xfId="0" applyNumberFormat="1" applyFont="1" applyFill="1" applyBorder="1" applyAlignment="1">
      <alignment horizontal="right" vertical="center"/>
    </xf>
    <xf numFmtId="170" fontId="21" fillId="6" borderId="54" xfId="0" applyNumberFormat="1" applyFont="1" applyFill="1" applyBorder="1" applyAlignment="1">
      <alignment horizontal="right" vertical="center"/>
    </xf>
    <xf numFmtId="8" fontId="22" fillId="8" borderId="46" xfId="0" applyNumberFormat="1" applyFont="1" applyFill="1" applyBorder="1" applyAlignment="1">
      <alignment horizontal="right" vertical="center"/>
    </xf>
    <xf numFmtId="8" fontId="22" fillId="8" borderId="47" xfId="0" applyNumberFormat="1" applyFont="1" applyFill="1" applyBorder="1" applyAlignment="1">
      <alignment horizontal="right" vertical="center"/>
    </xf>
    <xf numFmtId="8" fontId="21" fillId="6" borderId="47" xfId="0" applyNumberFormat="1" applyFont="1" applyFill="1" applyBorder="1" applyAlignment="1">
      <alignment horizontal="right" vertical="center"/>
    </xf>
    <xf numFmtId="8" fontId="21" fillId="6" borderId="49" xfId="0" applyNumberFormat="1" applyFont="1" applyFill="1" applyBorder="1" applyAlignment="1">
      <alignment horizontal="right" vertical="center"/>
    </xf>
    <xf numFmtId="164" fontId="22" fillId="8" borderId="30" xfId="0" applyNumberFormat="1" applyFont="1" applyFill="1" applyBorder="1" applyAlignment="1">
      <alignment horizontal="right" vertical="center"/>
    </xf>
    <xf numFmtId="164" fontId="22" fillId="8" borderId="11" xfId="0" applyNumberFormat="1" applyFont="1" applyFill="1" applyBorder="1" applyAlignment="1">
      <alignment horizontal="right" vertical="center"/>
    </xf>
    <xf numFmtId="164" fontId="22" fillId="8" borderId="56" xfId="0" applyNumberFormat="1" applyFont="1" applyFill="1" applyBorder="1" applyAlignment="1">
      <alignment horizontal="right" vertical="center"/>
    </xf>
    <xf numFmtId="164" fontId="22" fillId="8" borderId="57" xfId="0" applyNumberFormat="1" applyFont="1" applyFill="1" applyBorder="1" applyAlignment="1">
      <alignment horizontal="right" vertical="center"/>
    </xf>
    <xf numFmtId="8" fontId="22" fillId="8" borderId="58" xfId="0" applyNumberFormat="1" applyFont="1" applyFill="1" applyBorder="1" applyAlignment="1">
      <alignment horizontal="right" vertical="center"/>
    </xf>
    <xf numFmtId="8" fontId="22" fillId="8" borderId="57" xfId="0" applyNumberFormat="1" applyFont="1" applyFill="1" applyBorder="1" applyAlignment="1">
      <alignment horizontal="right" vertical="center"/>
    </xf>
    <xf numFmtId="8" fontId="22" fillId="8" borderId="45" xfId="0" applyNumberFormat="1" applyFont="1" applyFill="1" applyBorder="1" applyAlignment="1">
      <alignment horizontal="right" vertical="center"/>
    </xf>
    <xf numFmtId="170" fontId="21" fillId="6" borderId="41" xfId="0" applyNumberFormat="1" applyFont="1" applyFill="1" applyBorder="1" applyAlignment="1">
      <alignment horizontal="right" vertical="center"/>
    </xf>
    <xf numFmtId="170" fontId="22" fillId="8" borderId="11" xfId="0" applyNumberFormat="1" applyFont="1" applyFill="1" applyBorder="1" applyAlignment="1">
      <alignment horizontal="right" vertical="center"/>
    </xf>
    <xf numFmtId="8" fontId="21" fillId="6" borderId="31" xfId="0" applyNumberFormat="1" applyFont="1" applyFill="1" applyBorder="1" applyAlignment="1">
      <alignment horizontal="right" vertical="center"/>
    </xf>
    <xf numFmtId="170" fontId="21" fillId="6" borderId="56" xfId="0" applyNumberFormat="1" applyFont="1" applyFill="1" applyBorder="1" applyAlignment="1">
      <alignment horizontal="right" vertical="center"/>
    </xf>
    <xf numFmtId="170" fontId="21" fillId="6" borderId="57" xfId="0" applyNumberFormat="1" applyFont="1" applyFill="1" applyBorder="1" applyAlignment="1">
      <alignment horizontal="right" vertical="center"/>
    </xf>
    <xf numFmtId="170" fontId="21" fillId="6" borderId="59" xfId="0" applyNumberFormat="1" applyFont="1" applyFill="1" applyBorder="1" applyAlignment="1">
      <alignment horizontal="right" vertical="center"/>
    </xf>
    <xf numFmtId="170" fontId="21" fillId="6" borderId="37" xfId="0" applyNumberFormat="1" applyFont="1" applyFill="1" applyBorder="1" applyAlignment="1">
      <alignment horizontal="right" vertical="center"/>
    </xf>
    <xf numFmtId="170" fontId="19" fillId="6" borderId="2" xfId="0" applyNumberFormat="1" applyFont="1" applyFill="1" applyBorder="1" applyAlignment="1">
      <alignment horizontal="right" vertical="center"/>
    </xf>
    <xf numFmtId="164" fontId="21" fillId="6" borderId="11" xfId="0" applyNumberFormat="1" applyFont="1" applyFill="1" applyBorder="1" applyAlignment="1">
      <alignment horizontal="right" vertical="center"/>
    </xf>
    <xf numFmtId="164" fontId="21" fillId="6" borderId="31" xfId="0" applyNumberFormat="1" applyFont="1" applyFill="1" applyBorder="1" applyAlignment="1">
      <alignment horizontal="right" vertical="center"/>
    </xf>
    <xf numFmtId="8" fontId="16" fillId="9" borderId="51" xfId="0" applyNumberFormat="1" applyFont="1" applyFill="1" applyBorder="1" applyAlignment="1">
      <alignment horizontal="center" vertical="center" wrapText="1"/>
    </xf>
    <xf numFmtId="8" fontId="16" fillId="9" borderId="7" xfId="0" applyNumberFormat="1" applyFont="1" applyFill="1" applyBorder="1" applyAlignment="1">
      <alignment horizontal="center" vertical="center" wrapText="1"/>
    </xf>
    <xf numFmtId="0" fontId="16" fillId="9" borderId="2" xfId="0" applyFont="1" applyFill="1" applyBorder="1" applyAlignment="1">
      <alignment horizontal="center" wrapText="1"/>
    </xf>
    <xf numFmtId="0" fontId="16" fillId="9" borderId="3" xfId="0" applyFont="1" applyFill="1" applyBorder="1" applyAlignment="1">
      <alignment horizontal="center" wrapText="1"/>
    </xf>
    <xf numFmtId="165" fontId="16" fillId="10" borderId="23" xfId="0" applyNumberFormat="1" applyFont="1" applyFill="1" applyBorder="1" applyAlignment="1">
      <alignment horizontal="center" vertical="center" wrapText="1"/>
    </xf>
    <xf numFmtId="2" fontId="16" fillId="9" borderId="13" xfId="1" applyNumberFormat="1" applyFont="1" applyFill="1" applyBorder="1" applyAlignment="1">
      <alignment horizontal="center" vertical="center" wrapText="1"/>
    </xf>
    <xf numFmtId="165" fontId="16" fillId="10" borderId="7" xfId="0" applyNumberFormat="1" applyFont="1" applyFill="1" applyBorder="1" applyAlignment="1">
      <alignment horizontal="center" vertical="center" wrapText="1"/>
    </xf>
    <xf numFmtId="170" fontId="16" fillId="10" borderId="7" xfId="0" applyNumberFormat="1" applyFont="1" applyFill="1" applyBorder="1" applyAlignment="1">
      <alignment horizontal="center" vertical="center" wrapText="1"/>
    </xf>
    <xf numFmtId="2" fontId="11" fillId="6" borderId="2" xfId="1" applyNumberFormat="1" applyFont="1" applyFill="1" applyBorder="1" applyAlignment="1">
      <alignment horizontal="center" vertical="center"/>
    </xf>
    <xf numFmtId="2" fontId="13" fillId="5" borderId="0" xfId="1" applyNumberFormat="1" applyFont="1" applyFill="1" applyAlignment="1">
      <alignment horizontal="center" vertical="center"/>
    </xf>
    <xf numFmtId="2" fontId="11" fillId="6" borderId="3" xfId="1" applyNumberFormat="1" applyFont="1" applyFill="1" applyBorder="1" applyAlignment="1">
      <alignment horizontal="center" vertical="center"/>
    </xf>
    <xf numFmtId="2" fontId="11" fillId="6" borderId="22" xfId="1" applyNumberFormat="1" applyFont="1" applyFill="1" applyBorder="1" applyAlignment="1">
      <alignment horizontal="center" vertical="center"/>
    </xf>
    <xf numFmtId="0" fontId="15" fillId="6" borderId="10" xfId="0" applyFont="1" applyFill="1" applyBorder="1" applyAlignment="1">
      <alignment horizontal="center" vertical="center"/>
    </xf>
    <xf numFmtId="9" fontId="11" fillId="6" borderId="10" xfId="1" applyFont="1" applyFill="1" applyBorder="1" applyAlignment="1">
      <alignment horizontal="center" vertical="center"/>
    </xf>
    <xf numFmtId="0" fontId="12" fillId="3" borderId="39" xfId="0" applyFont="1" applyFill="1" applyBorder="1" applyAlignment="1">
      <alignment horizontal="center" vertical="center"/>
    </xf>
    <xf numFmtId="0" fontId="12" fillId="3" borderId="45" xfId="0" applyFont="1" applyFill="1" applyBorder="1" applyAlignment="1">
      <alignment horizontal="center" vertical="center"/>
    </xf>
    <xf numFmtId="0" fontId="10" fillId="11" borderId="0" xfId="0" applyFont="1" applyFill="1"/>
    <xf numFmtId="171" fontId="10" fillId="6" borderId="0" xfId="6" applyNumberFormat="1" applyFont="1" applyFill="1"/>
    <xf numFmtId="166" fontId="24" fillId="2" borderId="34" xfId="0" applyNumberFormat="1" applyFont="1" applyFill="1" applyBorder="1" applyAlignment="1" applyProtection="1">
      <alignment horizontal="center" vertical="center"/>
      <protection locked="0"/>
    </xf>
    <xf numFmtId="166" fontId="24" fillId="2" borderId="35" xfId="0" applyNumberFormat="1" applyFont="1" applyFill="1" applyBorder="1" applyAlignment="1" applyProtection="1">
      <alignment horizontal="center" vertical="center"/>
      <protection locked="0"/>
    </xf>
    <xf numFmtId="166" fontId="24" fillId="2" borderId="36" xfId="0" applyNumberFormat="1" applyFont="1" applyFill="1" applyBorder="1" applyAlignment="1" applyProtection="1">
      <alignment horizontal="center" vertical="center"/>
      <protection locked="0"/>
    </xf>
    <xf numFmtId="42" fontId="25" fillId="0" borderId="0" xfId="5" applyFont="1" applyAlignment="1">
      <alignment horizontal="center"/>
    </xf>
    <xf numFmtId="0" fontId="25" fillId="0" borderId="0" xfId="0" applyFont="1"/>
    <xf numFmtId="166" fontId="24" fillId="2" borderId="7" xfId="0" applyNumberFormat="1" applyFont="1" applyFill="1" applyBorder="1" applyAlignment="1" applyProtection="1">
      <alignment vertical="center"/>
      <protection locked="0"/>
    </xf>
    <xf numFmtId="0" fontId="25" fillId="0" borderId="1" xfId="0" applyFont="1" applyBorder="1" applyAlignment="1">
      <alignment horizontal="center"/>
    </xf>
    <xf numFmtId="9" fontId="25" fillId="0" borderId="0" xfId="1" applyFont="1" applyAlignment="1">
      <alignment horizontal="center"/>
    </xf>
    <xf numFmtId="166" fontId="24" fillId="0" borderId="7" xfId="0" applyNumberFormat="1" applyFont="1" applyBorder="1" applyAlignment="1" applyProtection="1">
      <alignment vertical="center"/>
      <protection locked="0"/>
    </xf>
    <xf numFmtId="0" fontId="27" fillId="0" borderId="1" xfId="0" applyFont="1" applyBorder="1" applyAlignment="1">
      <alignment horizontal="center"/>
    </xf>
    <xf numFmtId="0" fontId="25" fillId="0" borderId="8" xfId="0" applyFont="1" applyBorder="1" applyAlignment="1">
      <alignment horizontal="center"/>
    </xf>
    <xf numFmtId="41" fontId="24" fillId="0" borderId="23" xfId="2" applyFont="1" applyBorder="1" applyAlignment="1" applyProtection="1">
      <alignment vertical="center"/>
      <protection locked="0"/>
    </xf>
    <xf numFmtId="0" fontId="25" fillId="0" borderId="24" xfId="0" applyFont="1" applyBorder="1" applyAlignment="1">
      <alignment horizontal="center"/>
    </xf>
    <xf numFmtId="0" fontId="25" fillId="0" borderId="25" xfId="0" applyFont="1" applyBorder="1" applyAlignment="1">
      <alignment horizontal="center"/>
    </xf>
    <xf numFmtId="0" fontId="27" fillId="0" borderId="8" xfId="0" applyFont="1" applyBorder="1" applyAlignment="1">
      <alignment horizontal="center"/>
    </xf>
    <xf numFmtId="170" fontId="19" fillId="0" borderId="62" xfId="0" applyNumberFormat="1" applyFont="1" applyBorder="1" applyAlignment="1">
      <alignment horizontal="right" vertical="center"/>
    </xf>
    <xf numFmtId="0" fontId="12" fillId="3" borderId="63" xfId="0" applyFont="1" applyFill="1" applyBorder="1" applyAlignment="1">
      <alignment horizontal="center" vertical="center"/>
    </xf>
    <xf numFmtId="170" fontId="19" fillId="0" borderId="3" xfId="0" applyNumberFormat="1" applyFont="1" applyBorder="1" applyAlignment="1">
      <alignment horizontal="right" vertical="center"/>
    </xf>
    <xf numFmtId="0" fontId="12" fillId="0" borderId="64" xfId="0" applyFont="1" applyBorder="1" applyAlignment="1">
      <alignment horizontal="justify" vertical="center" wrapText="1"/>
    </xf>
    <xf numFmtId="165" fontId="19" fillId="0" borderId="3" xfId="6" applyNumberFormat="1" applyFont="1" applyBorder="1" applyAlignment="1">
      <alignment horizontal="right" vertical="center"/>
    </xf>
    <xf numFmtId="165" fontId="19" fillId="0" borderId="22" xfId="6" applyNumberFormat="1" applyFont="1" applyBorder="1" applyAlignment="1">
      <alignment horizontal="right" vertical="center"/>
    </xf>
    <xf numFmtId="0" fontId="10" fillId="6" borderId="0" xfId="0" applyFont="1" applyFill="1" applyBorder="1" applyAlignment="1"/>
    <xf numFmtId="166" fontId="10" fillId="6" borderId="0" xfId="0" applyNumberFormat="1" applyFont="1" applyFill="1" applyBorder="1" applyAlignment="1">
      <alignment vertical="center"/>
    </xf>
    <xf numFmtId="165" fontId="21" fillId="6" borderId="49" xfId="0" applyNumberFormat="1" applyFont="1" applyFill="1" applyBorder="1" applyAlignment="1">
      <alignment horizontal="right" vertical="center"/>
    </xf>
    <xf numFmtId="170" fontId="21" fillId="6" borderId="65" xfId="0" applyNumberFormat="1" applyFont="1" applyFill="1" applyBorder="1" applyAlignment="1">
      <alignment horizontal="right" vertical="center"/>
    </xf>
    <xf numFmtId="170" fontId="21" fillId="6" borderId="66" xfId="0" applyNumberFormat="1" applyFont="1" applyFill="1" applyBorder="1" applyAlignment="1">
      <alignment horizontal="right" vertical="center"/>
    </xf>
    <xf numFmtId="170" fontId="21" fillId="6" borderId="67" xfId="0" applyNumberFormat="1" applyFont="1" applyFill="1" applyBorder="1" applyAlignment="1">
      <alignment horizontal="right" vertical="center"/>
    </xf>
    <xf numFmtId="170" fontId="19" fillId="0" borderId="22" xfId="0" applyNumberFormat="1" applyFont="1" applyBorder="1" applyAlignment="1">
      <alignment horizontal="right" vertical="center"/>
    </xf>
    <xf numFmtId="170" fontId="19" fillId="0" borderId="63" xfId="0" applyNumberFormat="1" applyFont="1" applyBorder="1" applyAlignment="1">
      <alignment horizontal="right" vertical="center"/>
    </xf>
    <xf numFmtId="166" fontId="10" fillId="12" borderId="4" xfId="0" applyNumberFormat="1" applyFont="1" applyFill="1" applyBorder="1" applyAlignment="1">
      <alignment horizontal="justify" vertical="center"/>
    </xf>
    <xf numFmtId="166" fontId="10" fillId="12" borderId="5" xfId="0" applyNumberFormat="1" applyFont="1" applyFill="1" applyBorder="1" applyAlignment="1">
      <alignment horizontal="justify" vertical="center"/>
    </xf>
    <xf numFmtId="166" fontId="10" fillId="12" borderId="6" xfId="0" applyNumberFormat="1" applyFont="1" applyFill="1" applyBorder="1" applyAlignment="1">
      <alignment horizontal="justify" vertical="center"/>
    </xf>
    <xf numFmtId="166" fontId="10" fillId="12" borderId="39" xfId="0" applyNumberFormat="1" applyFont="1" applyFill="1" applyBorder="1" applyAlignment="1">
      <alignment horizontal="justify" vertical="center"/>
    </xf>
    <xf numFmtId="166" fontId="10" fillId="12" borderId="61" xfId="0" applyNumberFormat="1" applyFont="1" applyFill="1" applyBorder="1" applyAlignment="1">
      <alignment horizontal="justify" vertical="center"/>
    </xf>
    <xf numFmtId="166" fontId="10" fillId="12" borderId="32" xfId="0" applyNumberFormat="1" applyFont="1" applyFill="1" applyBorder="1" applyAlignment="1">
      <alignment horizontal="justify" vertical="center"/>
    </xf>
    <xf numFmtId="0" fontId="10" fillId="12" borderId="4" xfId="0" applyFont="1" applyFill="1" applyBorder="1" applyAlignment="1">
      <alignment horizontal="center" vertical="justify"/>
    </xf>
    <xf numFmtId="0" fontId="10" fillId="12" borderId="5" xfId="0" applyFont="1" applyFill="1" applyBorder="1" applyAlignment="1">
      <alignment horizontal="center" vertical="justify"/>
    </xf>
    <xf numFmtId="0" fontId="10" fillId="12" borderId="6" xfId="0" applyFont="1" applyFill="1" applyBorder="1" applyAlignment="1">
      <alignment horizontal="center" vertical="justify"/>
    </xf>
    <xf numFmtId="0" fontId="10" fillId="12" borderId="39" xfId="0" applyFont="1" applyFill="1" applyBorder="1" applyAlignment="1">
      <alignment horizontal="center" vertical="justify"/>
    </xf>
    <xf numFmtId="0" fontId="10" fillId="12" borderId="61" xfId="0" applyFont="1" applyFill="1" applyBorder="1" applyAlignment="1">
      <alignment horizontal="center" vertical="justify"/>
    </xf>
    <xf numFmtId="0" fontId="10" fillId="12" borderId="32" xfId="0" applyFont="1" applyFill="1" applyBorder="1" applyAlignment="1">
      <alignment horizontal="center" vertical="justify"/>
    </xf>
    <xf numFmtId="0" fontId="10" fillId="12" borderId="4" xfId="0" applyFont="1" applyFill="1" applyBorder="1" applyAlignment="1">
      <alignment horizontal="justify" vertical="center"/>
    </xf>
    <xf numFmtId="0" fontId="10" fillId="12" borderId="5" xfId="0" applyFont="1" applyFill="1" applyBorder="1" applyAlignment="1">
      <alignment horizontal="justify" vertical="center"/>
    </xf>
    <xf numFmtId="0" fontId="10" fillId="12" borderId="6" xfId="0" applyFont="1" applyFill="1" applyBorder="1" applyAlignment="1">
      <alignment horizontal="justify" vertical="center"/>
    </xf>
    <xf numFmtId="0" fontId="10" fillId="12" borderId="39" xfId="0" applyFont="1" applyFill="1" applyBorder="1" applyAlignment="1">
      <alignment horizontal="justify" vertical="center"/>
    </xf>
    <xf numFmtId="0" fontId="10" fillId="12" borderId="61" xfId="0" applyFont="1" applyFill="1" applyBorder="1" applyAlignment="1">
      <alignment horizontal="justify" vertical="center"/>
    </xf>
    <xf numFmtId="0" fontId="10" fillId="12" borderId="32" xfId="0" applyFont="1" applyFill="1" applyBorder="1" applyAlignment="1">
      <alignment horizontal="justify" vertical="center"/>
    </xf>
    <xf numFmtId="0" fontId="10" fillId="12" borderId="4" xfId="0" applyFont="1" applyFill="1" applyBorder="1" applyAlignment="1">
      <alignment horizontal="center" wrapText="1"/>
    </xf>
    <xf numFmtId="0" fontId="10" fillId="12" borderId="5" xfId="0" applyFont="1" applyFill="1" applyBorder="1" applyAlignment="1">
      <alignment horizontal="center"/>
    </xf>
    <xf numFmtId="0" fontId="10" fillId="12" borderId="6" xfId="0" applyFont="1" applyFill="1" applyBorder="1" applyAlignment="1">
      <alignment horizontal="center"/>
    </xf>
    <xf numFmtId="0" fontId="10" fillId="12" borderId="39" xfId="0" applyFont="1" applyFill="1" applyBorder="1" applyAlignment="1">
      <alignment horizontal="center"/>
    </xf>
    <xf numFmtId="0" fontId="10" fillId="12" borderId="61" xfId="0" applyFont="1" applyFill="1" applyBorder="1" applyAlignment="1">
      <alignment horizontal="center"/>
    </xf>
    <xf numFmtId="0" fontId="10" fillId="12" borderId="32" xfId="0" applyFont="1" applyFill="1" applyBorder="1" applyAlignment="1">
      <alignment horizontal="center"/>
    </xf>
    <xf numFmtId="166" fontId="12" fillId="2" borderId="22" xfId="0" applyNumberFormat="1" applyFont="1" applyFill="1" applyBorder="1" applyAlignment="1" applyProtection="1">
      <alignment horizontal="center" vertical="center"/>
      <protection locked="0"/>
    </xf>
    <xf numFmtId="166" fontId="12" fillId="2" borderId="60" xfId="0" applyNumberFormat="1" applyFont="1" applyFill="1" applyBorder="1" applyAlignment="1" applyProtection="1">
      <alignment horizontal="center" vertical="center"/>
      <protection locked="0"/>
    </xf>
    <xf numFmtId="166" fontId="12" fillId="2" borderId="3" xfId="0" applyNumberFormat="1" applyFont="1" applyFill="1" applyBorder="1" applyAlignment="1" applyProtection="1">
      <alignment horizontal="center" vertical="center"/>
      <protection locked="0"/>
    </xf>
    <xf numFmtId="10" fontId="12" fillId="0" borderId="30" xfId="1" applyNumberFormat="1" applyFont="1" applyBorder="1" applyAlignment="1" applyProtection="1">
      <alignment horizontal="center" vertical="center"/>
      <protection locked="0"/>
    </xf>
    <xf numFmtId="10" fontId="12" fillId="0" borderId="11" xfId="1" applyNumberFormat="1" applyFont="1" applyBorder="1" applyAlignment="1" applyProtection="1">
      <alignment horizontal="center" vertical="center"/>
      <protection locked="0"/>
    </xf>
    <xf numFmtId="10" fontId="12" fillId="0" borderId="41" xfId="1" applyNumberFormat="1" applyFont="1" applyBorder="1" applyAlignment="1" applyProtection="1">
      <alignment horizontal="center" vertical="center"/>
      <protection locked="0"/>
    </xf>
    <xf numFmtId="166" fontId="10" fillId="6" borderId="11" xfId="0" applyNumberFormat="1" applyFont="1" applyFill="1" applyBorder="1" applyAlignment="1">
      <alignment horizontal="center" vertical="center"/>
    </xf>
    <xf numFmtId="166" fontId="10" fillId="6" borderId="31" xfId="0" applyNumberFormat="1" applyFont="1" applyFill="1" applyBorder="1" applyAlignment="1">
      <alignment horizontal="center" vertical="center"/>
    </xf>
    <xf numFmtId="10" fontId="10" fillId="6" borderId="41" xfId="1" applyNumberFormat="1" applyFont="1" applyFill="1" applyBorder="1" applyAlignment="1">
      <alignment horizontal="center" vertical="center"/>
    </xf>
    <xf numFmtId="10" fontId="10" fillId="6" borderId="10" xfId="1" applyNumberFormat="1" applyFont="1" applyFill="1" applyBorder="1" applyAlignment="1">
      <alignment horizontal="center" vertical="center"/>
    </xf>
    <xf numFmtId="10" fontId="12" fillId="0" borderId="42" xfId="1" applyNumberFormat="1" applyFont="1" applyBorder="1" applyAlignment="1" applyProtection="1">
      <alignment horizontal="center" vertical="center"/>
      <protection locked="0"/>
    </xf>
    <xf numFmtId="10" fontId="12" fillId="0" borderId="13" xfId="1" applyNumberFormat="1" applyFont="1" applyBorder="1" applyAlignment="1" applyProtection="1">
      <alignment horizontal="center" vertical="center"/>
      <protection locked="0"/>
    </xf>
    <xf numFmtId="166" fontId="10" fillId="6" borderId="13" xfId="0" applyNumberFormat="1" applyFont="1" applyFill="1" applyBorder="1" applyAlignment="1">
      <alignment horizontal="center" vertical="center"/>
    </xf>
    <xf numFmtId="166" fontId="10" fillId="6" borderId="43" xfId="0" applyNumberFormat="1" applyFont="1" applyFill="1" applyBorder="1" applyAlignment="1">
      <alignment horizontal="center" vertical="center"/>
    </xf>
    <xf numFmtId="10" fontId="10" fillId="6" borderId="33" xfId="1" applyNumberFormat="1" applyFont="1" applyFill="1" applyBorder="1" applyAlignment="1">
      <alignment horizontal="center" vertical="center"/>
    </xf>
    <xf numFmtId="10" fontId="10" fillId="6" borderId="32" xfId="1" applyNumberFormat="1" applyFont="1" applyFill="1" applyBorder="1" applyAlignment="1">
      <alignment horizontal="center" vertical="center"/>
    </xf>
    <xf numFmtId="2" fontId="12" fillId="7" borderId="11" xfId="1" applyNumberFormat="1" applyFont="1" applyFill="1" applyBorder="1" applyAlignment="1" applyProtection="1">
      <alignment horizontal="center" vertical="center"/>
      <protection locked="0"/>
    </xf>
    <xf numFmtId="2" fontId="12" fillId="7" borderId="41" xfId="1" applyNumberFormat="1" applyFont="1" applyFill="1" applyBorder="1" applyAlignment="1" applyProtection="1">
      <alignment horizontal="center" vertical="center"/>
      <protection locked="0"/>
    </xf>
    <xf numFmtId="9" fontId="12" fillId="0" borderId="0" xfId="1" applyFont="1" applyBorder="1" applyAlignment="1" applyProtection="1">
      <alignment horizontal="center" vertical="center"/>
      <protection locked="0"/>
    </xf>
    <xf numFmtId="0" fontId="12" fillId="6" borderId="9"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9"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0" xfId="0" applyFont="1" applyFill="1" applyBorder="1" applyAlignment="1">
      <alignment horizontal="justify" vertical="center"/>
    </xf>
    <xf numFmtId="166" fontId="12" fillId="0" borderId="4" xfId="0" applyNumberFormat="1" applyFont="1" applyBorder="1" applyAlignment="1" applyProtection="1">
      <alignment horizontal="center" vertical="center"/>
      <protection locked="0"/>
    </xf>
    <xf numFmtId="166" fontId="12" fillId="0" borderId="5" xfId="0" applyNumberFormat="1" applyFont="1" applyBorder="1" applyAlignment="1" applyProtection="1">
      <alignment horizontal="center" vertical="center"/>
      <protection locked="0"/>
    </xf>
    <xf numFmtId="166" fontId="12" fillId="0" borderId="6" xfId="0" applyNumberFormat="1" applyFont="1" applyBorder="1" applyAlignment="1" applyProtection="1">
      <alignment horizontal="center" vertical="center"/>
      <protection locked="0"/>
    </xf>
    <xf numFmtId="166" fontId="12" fillId="2" borderId="4" xfId="0" applyNumberFormat="1" applyFont="1" applyFill="1" applyBorder="1" applyAlignment="1" applyProtection="1">
      <alignment horizontal="center" vertical="center"/>
      <protection locked="0"/>
    </xf>
    <xf numFmtId="166" fontId="12" fillId="2" borderId="5" xfId="0" applyNumberFormat="1" applyFont="1" applyFill="1" applyBorder="1" applyAlignment="1" applyProtection="1">
      <alignment horizontal="center" vertical="center"/>
      <protection locked="0"/>
    </xf>
    <xf numFmtId="166" fontId="12" fillId="2" borderId="6" xfId="0" applyNumberFormat="1" applyFont="1" applyFill="1" applyBorder="1" applyAlignment="1" applyProtection="1">
      <alignment horizontal="center" vertical="center"/>
      <protection locked="0"/>
    </xf>
    <xf numFmtId="10" fontId="12" fillId="0" borderId="33" xfId="1" applyNumberFormat="1" applyFont="1" applyBorder="1" applyAlignment="1" applyProtection="1">
      <alignment horizontal="center" vertical="center"/>
      <protection locked="0"/>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5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2" fillId="6" borderId="6" xfId="0" applyFont="1" applyFill="1" applyBorder="1" applyAlignment="1">
      <alignment horizontal="center" vertical="center"/>
    </xf>
    <xf numFmtId="0" fontId="12" fillId="6" borderId="40"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4"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8" fillId="9" borderId="4" xfId="0" applyFont="1" applyFill="1" applyBorder="1" applyAlignment="1">
      <alignment wrapText="1"/>
    </xf>
    <xf numFmtId="0" fontId="18" fillId="9" borderId="5" xfId="0" applyFont="1" applyFill="1" applyBorder="1" applyAlignment="1">
      <alignment wrapText="1"/>
    </xf>
    <xf numFmtId="0" fontId="18" fillId="9" borderId="50" xfId="0" applyFont="1" applyFill="1" applyBorder="1" applyAlignment="1">
      <alignment wrapText="1"/>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2" fillId="6" borderId="0" xfId="0" applyFont="1" applyFill="1" applyBorder="1" applyAlignment="1">
      <alignment horizontal="center"/>
    </xf>
    <xf numFmtId="10" fontId="12" fillId="7" borderId="41" xfId="1" applyNumberFormat="1" applyFont="1" applyFill="1" applyBorder="1" applyAlignment="1">
      <alignment horizontal="center" vertical="center"/>
    </xf>
    <xf numFmtId="10" fontId="12" fillId="7" borderId="10" xfId="1" applyNumberFormat="1" applyFont="1" applyFill="1" applyBorder="1" applyAlignment="1">
      <alignment horizontal="center" vertical="center"/>
    </xf>
    <xf numFmtId="166" fontId="16" fillId="6" borderId="11" xfId="0" applyNumberFormat="1" applyFont="1" applyFill="1" applyBorder="1" applyAlignment="1">
      <alignment horizontal="center" vertical="center"/>
    </xf>
    <xf numFmtId="166" fontId="16" fillId="6" borderId="31" xfId="0" applyNumberFormat="1" applyFont="1" applyFill="1" applyBorder="1" applyAlignment="1">
      <alignment horizontal="center" vertical="center"/>
    </xf>
    <xf numFmtId="10" fontId="12" fillId="0" borderId="30" xfId="1" applyNumberFormat="1" applyFont="1" applyBorder="1" applyAlignment="1" applyProtection="1">
      <alignment horizontal="center" vertical="justify"/>
      <protection locked="0"/>
    </xf>
    <xf numFmtId="10" fontId="12" fillId="0" borderId="11" xfId="1" applyNumberFormat="1" applyFont="1" applyBorder="1" applyAlignment="1" applyProtection="1">
      <alignment horizontal="center" vertical="justify"/>
      <protection locked="0"/>
    </xf>
    <xf numFmtId="2" fontId="10" fillId="7" borderId="41"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41" fontId="12" fillId="0" borderId="22" xfId="2" applyFont="1" applyBorder="1" applyAlignment="1" applyProtection="1">
      <alignment horizontal="center" vertical="center"/>
      <protection locked="0"/>
    </xf>
    <xf numFmtId="41" fontId="12" fillId="0" borderId="60" xfId="2" applyFont="1" applyBorder="1" applyAlignment="1" applyProtection="1">
      <alignment horizontal="center" vertical="center"/>
      <protection locked="0"/>
    </xf>
    <xf numFmtId="166" fontId="12" fillId="0" borderId="60" xfId="0" applyNumberFormat="1" applyFont="1" applyBorder="1" applyAlignment="1" applyProtection="1">
      <alignment horizontal="center" vertical="center"/>
      <protection locked="0"/>
    </xf>
    <xf numFmtId="166" fontId="12" fillId="0" borderId="3" xfId="0" applyNumberFormat="1" applyFont="1" applyBorder="1" applyAlignment="1" applyProtection="1">
      <alignment horizontal="center" vertical="center"/>
      <protection locked="0"/>
    </xf>
    <xf numFmtId="166" fontId="23" fillId="5" borderId="61" xfId="0" applyNumberFormat="1" applyFont="1" applyFill="1" applyBorder="1" applyAlignment="1" applyProtection="1">
      <alignment horizontal="center" vertical="center" wrapText="1"/>
      <protection locked="0"/>
    </xf>
  </cellXfs>
  <cellStyles count="7">
    <cellStyle name="Millares [0]" xfId="2" builtinId="6"/>
    <cellStyle name="Millares [0] 2" xfId="4" xr:uid="{00000000-0005-0000-0000-000001000000}"/>
    <cellStyle name="Millares [0] 3" xfId="3" xr:uid="{00000000-0005-0000-0000-000002000000}"/>
    <cellStyle name="Moneda" xfId="6" builtinId="4"/>
    <cellStyle name="Moneda [0]" xfId="5"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10"/>
  <sheetViews>
    <sheetView showGridLines="0" workbookViewId="0">
      <selection activeCell="E9" sqref="E9"/>
    </sheetView>
  </sheetViews>
  <sheetFormatPr baseColWidth="10" defaultColWidth="11.42578125" defaultRowHeight="16.5" x14ac:dyDescent="0.3"/>
  <cols>
    <col min="1" max="3" width="11.42578125" style="1"/>
    <col min="4" max="4" width="18.5703125" style="1" customWidth="1"/>
    <col min="5" max="5" width="34.140625" style="1" customWidth="1"/>
    <col min="6" max="16384" width="11.42578125" style="1"/>
  </cols>
  <sheetData>
    <row r="4" spans="1:6" ht="17.25" thickBot="1" x14ac:dyDescent="0.35">
      <c r="B4" s="5"/>
      <c r="C4" s="5"/>
      <c r="D4" s="5"/>
      <c r="E4" s="5"/>
      <c r="F4" s="5"/>
    </row>
    <row r="5" spans="1:6" x14ac:dyDescent="0.3">
      <c r="A5" s="5"/>
      <c r="B5" s="8"/>
      <c r="C5" s="14"/>
      <c r="D5" s="14"/>
      <c r="E5" s="14"/>
      <c r="F5" s="15"/>
    </row>
    <row r="6" spans="1:6" ht="33" x14ac:dyDescent="0.3">
      <c r="A6" s="5"/>
      <c r="B6" s="9"/>
      <c r="C6" s="2" t="s">
        <v>0</v>
      </c>
      <c r="D6" s="3" t="s">
        <v>1</v>
      </c>
      <c r="E6" s="7" t="s">
        <v>2</v>
      </c>
      <c r="F6" s="10"/>
    </row>
    <row r="7" spans="1:6" x14ac:dyDescent="0.3">
      <c r="A7" s="5"/>
      <c r="B7" s="9"/>
      <c r="C7" s="4"/>
      <c r="D7" s="4"/>
      <c r="E7" s="4" t="s">
        <v>3</v>
      </c>
      <c r="F7" s="10"/>
    </row>
    <row r="8" spans="1:6" x14ac:dyDescent="0.3">
      <c r="A8" s="5"/>
      <c r="B8" s="9"/>
      <c r="C8" s="5"/>
      <c r="D8" s="5"/>
      <c r="E8" s="5"/>
      <c r="F8" s="10"/>
    </row>
    <row r="9" spans="1:6" ht="66" x14ac:dyDescent="0.3">
      <c r="A9" s="5"/>
      <c r="B9" s="9"/>
      <c r="C9" s="2" t="s">
        <v>0</v>
      </c>
      <c r="D9" s="6" t="s">
        <v>4</v>
      </c>
      <c r="E9" s="7" t="s">
        <v>5</v>
      </c>
      <c r="F9" s="10"/>
    </row>
    <row r="10" spans="1:6" ht="17.25" thickBot="1" x14ac:dyDescent="0.35">
      <c r="A10" s="5"/>
      <c r="B10" s="11"/>
      <c r="C10" s="12"/>
      <c r="D10" s="12"/>
      <c r="E10" s="12"/>
      <c r="F10"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
  <sheetViews>
    <sheetView workbookViewId="0">
      <selection activeCell="A14" sqref="A14"/>
    </sheetView>
  </sheetViews>
  <sheetFormatPr baseColWidth="10" defaultColWidth="11.42578125" defaultRowHeight="15.75" x14ac:dyDescent="0.25"/>
  <cols>
    <col min="1" max="1" width="76.85546875" style="194" bestFit="1" customWidth="1"/>
    <col min="2" max="2" width="45.42578125" style="194" customWidth="1"/>
    <col min="3" max="3" width="41.140625" style="194" customWidth="1"/>
    <col min="4" max="4" width="25" style="193" customWidth="1"/>
    <col min="5" max="5" width="14.5703125" style="193" bestFit="1" customWidth="1"/>
    <col min="6" max="6" width="12.28515625" style="193" customWidth="1"/>
    <col min="7" max="16384" width="11.42578125" style="194"/>
  </cols>
  <sheetData>
    <row r="1" spans="1:6" x14ac:dyDescent="0.25">
      <c r="A1" s="190" t="s">
        <v>6</v>
      </c>
      <c r="B1" s="191" t="s">
        <v>7</v>
      </c>
      <c r="C1" s="192" t="s">
        <v>345</v>
      </c>
    </row>
    <row r="2" spans="1:6" ht="15.75" customHeight="1" x14ac:dyDescent="0.25">
      <c r="A2" s="195" t="s">
        <v>323</v>
      </c>
      <c r="B2" s="196" t="s">
        <v>9</v>
      </c>
      <c r="C2" s="200" t="s">
        <v>10</v>
      </c>
      <c r="F2" s="197"/>
    </row>
    <row r="3" spans="1:6" ht="15.75" customHeight="1" x14ac:dyDescent="0.25">
      <c r="A3" s="198" t="s">
        <v>11</v>
      </c>
      <c r="B3" s="196" t="s">
        <v>9</v>
      </c>
      <c r="C3" s="200" t="s">
        <v>12</v>
      </c>
      <c r="F3" s="197"/>
    </row>
    <row r="4" spans="1:6" ht="15.75" customHeight="1" x14ac:dyDescent="0.25">
      <c r="A4" s="195" t="s">
        <v>324</v>
      </c>
      <c r="B4" s="199" t="s">
        <v>9</v>
      </c>
      <c r="C4" s="204" t="s">
        <v>12</v>
      </c>
      <c r="F4" s="197"/>
    </row>
    <row r="5" spans="1:6" ht="15.75" customHeight="1" x14ac:dyDescent="0.25">
      <c r="A5" s="198" t="s">
        <v>325</v>
      </c>
      <c r="B5" s="199" t="s">
        <v>9</v>
      </c>
      <c r="C5" s="204" t="s">
        <v>12</v>
      </c>
      <c r="F5" s="197"/>
    </row>
    <row r="6" spans="1:6" ht="15.75" customHeight="1" x14ac:dyDescent="0.25">
      <c r="A6" s="195" t="s">
        <v>326</v>
      </c>
      <c r="B6" s="199" t="s">
        <v>9</v>
      </c>
      <c r="C6" s="204" t="s">
        <v>12</v>
      </c>
      <c r="F6" s="197"/>
    </row>
    <row r="7" spans="1:6" ht="15.75" customHeight="1" x14ac:dyDescent="0.25">
      <c r="A7" s="198" t="s">
        <v>327</v>
      </c>
      <c r="B7" s="199" t="s">
        <v>9</v>
      </c>
      <c r="C7" s="204" t="s">
        <v>12</v>
      </c>
      <c r="F7" s="197"/>
    </row>
    <row r="8" spans="1:6" ht="15.75" customHeight="1" x14ac:dyDescent="0.25">
      <c r="A8" s="195" t="s">
        <v>328</v>
      </c>
      <c r="B8" s="196" t="s">
        <v>18</v>
      </c>
      <c r="C8" s="200" t="s">
        <v>19</v>
      </c>
      <c r="F8" s="197"/>
    </row>
    <row r="9" spans="1:6" ht="15.75" customHeight="1" x14ac:dyDescent="0.25">
      <c r="A9" s="198" t="s">
        <v>329</v>
      </c>
      <c r="B9" s="196" t="s">
        <v>18</v>
      </c>
      <c r="C9" s="200" t="s">
        <v>19</v>
      </c>
      <c r="F9" s="197"/>
    </row>
    <row r="10" spans="1:6" ht="15.75" customHeight="1" x14ac:dyDescent="0.25">
      <c r="A10" s="195" t="s">
        <v>330</v>
      </c>
      <c r="B10" s="196" t="s">
        <v>18</v>
      </c>
      <c r="C10" s="200"/>
      <c r="F10" s="197"/>
    </row>
    <row r="11" spans="1:6" ht="15.75" customHeight="1" x14ac:dyDescent="0.25">
      <c r="A11" s="198" t="s">
        <v>331</v>
      </c>
      <c r="B11" s="196"/>
      <c r="C11" s="200"/>
      <c r="F11" s="197"/>
    </row>
    <row r="12" spans="1:6" ht="15.75" customHeight="1" x14ac:dyDescent="0.25">
      <c r="A12" s="195" t="s">
        <v>332</v>
      </c>
      <c r="B12" s="196" t="s">
        <v>22</v>
      </c>
      <c r="C12" s="200" t="s">
        <v>22</v>
      </c>
      <c r="F12" s="197"/>
    </row>
    <row r="13" spans="1:6" ht="15.75" customHeight="1" x14ac:dyDescent="0.25">
      <c r="A13" s="198" t="s">
        <v>333</v>
      </c>
      <c r="B13" s="196" t="s">
        <v>22</v>
      </c>
      <c r="C13" s="200" t="s">
        <v>24</v>
      </c>
      <c r="F13" s="197"/>
    </row>
    <row r="14" spans="1:6" ht="15.75" customHeight="1" x14ac:dyDescent="0.25">
      <c r="A14" s="195" t="s">
        <v>334</v>
      </c>
      <c r="B14" s="196" t="s">
        <v>22</v>
      </c>
      <c r="C14" s="200" t="s">
        <v>24</v>
      </c>
      <c r="F14" s="197"/>
    </row>
    <row r="15" spans="1:6" ht="15.75" customHeight="1" x14ac:dyDescent="0.25">
      <c r="A15" s="198" t="s">
        <v>335</v>
      </c>
      <c r="B15" s="196" t="s">
        <v>18</v>
      </c>
      <c r="C15" s="200" t="s">
        <v>27</v>
      </c>
      <c r="F15" s="197"/>
    </row>
    <row r="16" spans="1:6" ht="15.75" customHeight="1" x14ac:dyDescent="0.25">
      <c r="A16" s="195" t="s">
        <v>336</v>
      </c>
      <c r="B16" s="196" t="s">
        <v>18</v>
      </c>
      <c r="C16" s="200" t="s">
        <v>27</v>
      </c>
      <c r="F16" s="197"/>
    </row>
    <row r="17" spans="1:6" ht="15.75" customHeight="1" x14ac:dyDescent="0.25">
      <c r="A17" s="198" t="s">
        <v>337</v>
      </c>
      <c r="B17" s="196" t="s">
        <v>27</v>
      </c>
      <c r="C17" s="200" t="s">
        <v>27</v>
      </c>
      <c r="F17" s="197"/>
    </row>
    <row r="18" spans="1:6" ht="15.75" customHeight="1" x14ac:dyDescent="0.25">
      <c r="A18" s="195" t="s">
        <v>28</v>
      </c>
      <c r="B18" s="196" t="s">
        <v>29</v>
      </c>
      <c r="C18" s="200" t="s">
        <v>29</v>
      </c>
      <c r="F18" s="197"/>
    </row>
    <row r="19" spans="1:6" ht="15.75" customHeight="1" x14ac:dyDescent="0.25">
      <c r="A19" s="198" t="s">
        <v>338</v>
      </c>
      <c r="B19" s="196" t="s">
        <v>22</v>
      </c>
      <c r="C19" s="200" t="s">
        <v>22</v>
      </c>
      <c r="F19" s="197"/>
    </row>
    <row r="20" spans="1:6" ht="15.75" customHeight="1" x14ac:dyDescent="0.25">
      <c r="A20" s="195" t="s">
        <v>339</v>
      </c>
      <c r="B20" s="196" t="s">
        <v>27</v>
      </c>
      <c r="C20" s="200" t="s">
        <v>27</v>
      </c>
      <c r="F20" s="197"/>
    </row>
    <row r="21" spans="1:6" ht="15.75" customHeight="1" x14ac:dyDescent="0.25">
      <c r="A21" s="198" t="s">
        <v>340</v>
      </c>
      <c r="B21" s="196" t="s">
        <v>30</v>
      </c>
      <c r="C21" s="200" t="s">
        <v>30</v>
      </c>
      <c r="F21" s="197"/>
    </row>
    <row r="22" spans="1:6" ht="15.75" customHeight="1" x14ac:dyDescent="0.25">
      <c r="A22" s="195" t="s">
        <v>341</v>
      </c>
      <c r="B22" s="196" t="s">
        <v>32</v>
      </c>
      <c r="C22" s="200" t="s">
        <v>32</v>
      </c>
      <c r="F22" s="197"/>
    </row>
    <row r="23" spans="1:6" ht="15.75" customHeight="1" x14ac:dyDescent="0.25">
      <c r="A23" s="198" t="s">
        <v>342</v>
      </c>
      <c r="B23" s="196" t="s">
        <v>30</v>
      </c>
      <c r="C23" s="200" t="s">
        <v>30</v>
      </c>
      <c r="F23" s="197"/>
    </row>
    <row r="24" spans="1:6" ht="15.75" customHeight="1" x14ac:dyDescent="0.25">
      <c r="A24" s="195" t="s">
        <v>343</v>
      </c>
      <c r="B24" s="199" t="s">
        <v>35</v>
      </c>
      <c r="C24" s="200" t="s">
        <v>27</v>
      </c>
      <c r="F24" s="197"/>
    </row>
    <row r="25" spans="1:6" ht="15.75" customHeight="1" thickBot="1" x14ac:dyDescent="0.3">
      <c r="A25" s="201" t="s">
        <v>344</v>
      </c>
      <c r="B25" s="202" t="s">
        <v>27</v>
      </c>
      <c r="C25" s="203"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V169"/>
  <sheetViews>
    <sheetView tabSelected="1" topLeftCell="A90" zoomScale="85" zoomScaleNormal="85" workbookViewId="0">
      <selection activeCell="B90" sqref="B90"/>
    </sheetView>
  </sheetViews>
  <sheetFormatPr baseColWidth="10" defaultColWidth="24.28515625" defaultRowHeight="14.25" x14ac:dyDescent="0.2"/>
  <cols>
    <col min="1" max="1" width="4.28515625" style="30" customWidth="1"/>
    <col min="2" max="2" width="24.28515625" style="37"/>
    <col min="3" max="3" width="30.140625" style="57" bestFit="1" customWidth="1"/>
    <col min="4" max="5" width="24.28515625" style="57"/>
    <col min="6" max="6" width="29.5703125" style="59" bestFit="1" customWidth="1"/>
    <col min="7" max="7" width="30.140625" style="57" bestFit="1" customWidth="1"/>
    <col min="8" max="9" width="24.28515625" style="57"/>
    <col min="10" max="10" width="25.140625" style="59" bestFit="1" customWidth="1"/>
    <col min="11" max="11" width="30.140625" style="57" bestFit="1" customWidth="1"/>
    <col min="12" max="13" width="24.28515625" style="57"/>
    <col min="14" max="14" width="25.140625" style="59" bestFit="1" customWidth="1"/>
    <col min="15" max="15" width="30" style="57" customWidth="1"/>
    <col min="16" max="17" width="24.28515625" style="57"/>
    <col min="18" max="18" width="25.140625" style="59" bestFit="1" customWidth="1"/>
    <col min="19" max="19" width="29.28515625" style="57" customWidth="1"/>
    <col min="20" max="21" width="24.28515625" style="57"/>
    <col min="22" max="22" width="25.140625" style="59" bestFit="1" customWidth="1"/>
    <col min="23" max="23" width="27.28515625" style="57" customWidth="1"/>
    <col min="24" max="25" width="24.28515625" style="57"/>
    <col min="26" max="26" width="25.140625" style="59" bestFit="1" customWidth="1"/>
    <col min="27" max="27" width="30.140625" style="57" bestFit="1" customWidth="1"/>
    <col min="28" max="29" width="24.28515625" style="57"/>
    <col min="30" max="30" width="25.140625" style="59" bestFit="1" customWidth="1"/>
    <col min="31" max="31" width="30.140625" style="57" bestFit="1" customWidth="1"/>
    <col min="32" max="32" width="24.28515625" style="57"/>
    <col min="33" max="33" width="18.7109375" style="57" bestFit="1" customWidth="1"/>
    <col min="34" max="34" width="25.140625" style="59" bestFit="1" customWidth="1"/>
    <col min="35" max="35" width="29.140625" style="57" customWidth="1"/>
    <col min="36" max="37" width="24.28515625" style="57"/>
    <col min="38" max="38" width="25.140625" style="59" bestFit="1" customWidth="1"/>
    <col min="39" max="39" width="30.140625" style="57" bestFit="1" customWidth="1"/>
    <col min="40" max="41" width="24.28515625" style="57"/>
    <col min="42" max="42" width="25.140625" style="59" bestFit="1" customWidth="1"/>
    <col min="43" max="43" width="30.140625" style="57" bestFit="1" customWidth="1"/>
    <col min="44" max="45" width="24.28515625" style="57"/>
    <col min="46" max="46" width="25.140625" style="59" bestFit="1" customWidth="1"/>
    <col min="47" max="47" width="30.5703125" style="57" customWidth="1"/>
    <col min="48" max="49" width="24.28515625" style="57"/>
    <col min="50" max="50" width="25.140625" style="59" bestFit="1" customWidth="1"/>
    <col min="51" max="51" width="29.5703125" style="57" customWidth="1"/>
    <col min="52" max="53" width="24.28515625" style="57"/>
    <col min="54" max="54" width="25.140625" style="59" bestFit="1" customWidth="1"/>
    <col min="55" max="55" width="28.5703125" style="57" customWidth="1"/>
    <col min="56" max="57" width="24.28515625" style="57"/>
    <col min="58" max="58" width="25.140625" style="59" bestFit="1" customWidth="1"/>
    <col min="59" max="59" width="31.42578125" style="57" customWidth="1"/>
    <col min="60" max="61" width="24.28515625" style="57"/>
    <col min="62" max="62" width="25.140625" style="59" bestFit="1" customWidth="1"/>
    <col min="63" max="63" width="28.28515625" style="57" customWidth="1"/>
    <col min="64" max="65" width="24.28515625" style="57"/>
    <col min="66" max="66" width="25.140625" style="59" bestFit="1" customWidth="1"/>
    <col min="67" max="67" width="31.5703125" style="57" customWidth="1"/>
    <col min="68" max="69" width="24.28515625" style="57"/>
    <col min="70" max="70" width="25.140625" style="59" bestFit="1" customWidth="1"/>
    <col min="71" max="71" width="30.85546875" style="57" customWidth="1"/>
    <col min="72" max="73" width="24.28515625" style="57"/>
    <col min="74" max="74" width="25.140625" style="59" bestFit="1" customWidth="1"/>
    <col min="75" max="75" width="30.140625" style="57" bestFit="1" customWidth="1"/>
    <col min="76" max="77" width="24.28515625" style="57"/>
    <col min="78" max="78" width="25.140625" style="59" bestFit="1" customWidth="1"/>
    <col min="79" max="79" width="30.140625" style="57" bestFit="1" customWidth="1"/>
    <col min="80" max="81" width="24.28515625" style="57"/>
    <col min="82" max="82" width="25.140625" style="59" bestFit="1" customWidth="1"/>
    <col min="83" max="83" width="30.140625" style="57" bestFit="1" customWidth="1"/>
    <col min="84" max="85" width="24.28515625" style="57"/>
    <col min="86" max="86" width="25.140625" style="59" bestFit="1" customWidth="1"/>
    <col min="87" max="87" width="30.42578125" style="57" customWidth="1"/>
    <col min="88" max="88" width="24.28515625" style="57"/>
    <col min="89" max="89" width="18.7109375" style="57" bestFit="1" customWidth="1"/>
    <col min="90" max="90" width="25.140625" style="59" bestFit="1" customWidth="1"/>
    <col min="91" max="91" width="29.5703125" style="57" customWidth="1"/>
    <col min="92" max="92" width="22.28515625" style="57" customWidth="1"/>
    <col min="93" max="93" width="24.28515625" style="57"/>
    <col min="94" max="94" width="25.140625" style="59" bestFit="1" customWidth="1"/>
    <col min="95" max="95" width="34" style="57" customWidth="1"/>
    <col min="96" max="96" width="20.7109375" style="57" customWidth="1"/>
    <col min="97" max="97" width="24.28515625" style="57"/>
    <col min="98" max="98" width="25.5703125" style="59" bestFit="1" customWidth="1"/>
    <col min="99" max="16384" width="24.28515625" style="30"/>
  </cols>
  <sheetData>
    <row r="1" spans="1:100" ht="15.75" thickBot="1" x14ac:dyDescent="0.25">
      <c r="A1" s="27"/>
      <c r="B1" s="72" t="s">
        <v>37</v>
      </c>
      <c r="C1" s="181">
        <v>0.03</v>
      </c>
      <c r="D1" s="28"/>
      <c r="E1" s="28"/>
      <c r="F1" s="29"/>
      <c r="G1" s="28"/>
      <c r="H1" s="28"/>
      <c r="I1" s="28"/>
      <c r="J1" s="29"/>
      <c r="K1" s="28"/>
      <c r="L1" s="28"/>
      <c r="M1" s="28"/>
      <c r="N1" s="29"/>
      <c r="O1" s="28"/>
      <c r="P1" s="28"/>
      <c r="Q1" s="28"/>
      <c r="R1" s="29"/>
      <c r="S1" s="28"/>
      <c r="T1" s="28"/>
      <c r="U1" s="28"/>
      <c r="V1" s="29"/>
      <c r="W1" s="28"/>
      <c r="X1" s="28"/>
      <c r="Y1" s="28"/>
      <c r="Z1" s="29"/>
      <c r="AA1" s="28"/>
      <c r="AB1" s="28"/>
      <c r="AC1" s="28"/>
      <c r="AD1" s="29"/>
      <c r="AE1" s="28"/>
      <c r="AF1" s="28"/>
      <c r="AG1" s="28"/>
      <c r="AH1" s="29"/>
      <c r="AI1" s="28"/>
      <c r="AJ1" s="28"/>
      <c r="AK1" s="28"/>
      <c r="AL1" s="29"/>
      <c r="AM1" s="28"/>
      <c r="AN1" s="28"/>
      <c r="AO1" s="28"/>
      <c r="AP1" s="29"/>
      <c r="AQ1" s="28"/>
      <c r="AR1" s="28"/>
      <c r="AS1" s="28"/>
      <c r="AT1" s="29"/>
      <c r="AU1" s="28"/>
      <c r="AV1" s="28"/>
      <c r="AW1" s="28"/>
      <c r="AX1" s="29"/>
      <c r="AY1" s="28"/>
      <c r="AZ1" s="28"/>
      <c r="BA1" s="28"/>
      <c r="BB1" s="29"/>
      <c r="BC1" s="28"/>
      <c r="BD1" s="28"/>
      <c r="BE1" s="28"/>
      <c r="BF1" s="29"/>
      <c r="BG1" s="28"/>
      <c r="BH1" s="28"/>
      <c r="BI1" s="28"/>
      <c r="BJ1" s="29"/>
      <c r="BK1" s="28"/>
      <c r="BL1" s="28"/>
      <c r="BM1" s="28"/>
      <c r="BN1" s="29"/>
      <c r="BO1" s="28"/>
      <c r="BP1" s="28"/>
      <c r="BQ1" s="28"/>
      <c r="BR1" s="29"/>
      <c r="BS1" s="28"/>
      <c r="BT1" s="28"/>
      <c r="BU1" s="28"/>
      <c r="BV1" s="29"/>
      <c r="BW1" s="28"/>
      <c r="BX1" s="28"/>
      <c r="BY1" s="28"/>
      <c r="BZ1" s="29"/>
      <c r="CA1" s="28"/>
      <c r="CB1" s="28"/>
      <c r="CC1" s="28"/>
      <c r="CD1" s="29"/>
      <c r="CE1" s="28"/>
      <c r="CF1" s="28"/>
      <c r="CG1" s="28"/>
      <c r="CH1" s="29"/>
      <c r="CI1" s="28"/>
      <c r="CJ1" s="28"/>
      <c r="CK1" s="28"/>
      <c r="CL1" s="29"/>
      <c r="CM1" s="28"/>
      <c r="CN1" s="28"/>
      <c r="CO1" s="28"/>
      <c r="CP1" s="29"/>
      <c r="CQ1" s="28"/>
      <c r="CR1" s="28"/>
      <c r="CS1" s="28"/>
      <c r="CT1" s="29"/>
    </row>
    <row r="2" spans="1:100" ht="15" x14ac:dyDescent="0.2">
      <c r="B2" s="31" t="s">
        <v>38</v>
      </c>
      <c r="C2" s="32"/>
      <c r="D2" s="32"/>
      <c r="E2" s="32"/>
      <c r="F2" s="33"/>
      <c r="G2" s="32"/>
      <c r="H2" s="32"/>
      <c r="I2" s="32"/>
      <c r="J2" s="33"/>
      <c r="K2" s="32"/>
      <c r="L2" s="32"/>
      <c r="M2" s="32"/>
      <c r="N2" s="33"/>
      <c r="O2" s="32"/>
      <c r="P2" s="32"/>
      <c r="Q2" s="32"/>
      <c r="R2" s="33"/>
      <c r="S2" s="32"/>
      <c r="T2" s="32"/>
      <c r="U2" s="32"/>
      <c r="V2" s="33"/>
      <c r="W2" s="32"/>
      <c r="X2" s="32"/>
      <c r="Y2" s="32"/>
      <c r="Z2" s="33"/>
      <c r="AA2" s="32"/>
      <c r="AB2" s="32"/>
      <c r="AC2" s="32"/>
      <c r="AD2" s="33"/>
      <c r="AE2" s="32"/>
      <c r="AF2" s="32"/>
      <c r="AG2" s="32"/>
      <c r="AH2" s="33"/>
      <c r="AI2" s="32"/>
      <c r="AJ2" s="32"/>
      <c r="AK2" s="32"/>
      <c r="AL2" s="33"/>
      <c r="AM2" s="32"/>
      <c r="AN2" s="32"/>
      <c r="AO2" s="32"/>
      <c r="AP2" s="33"/>
      <c r="AQ2" s="32"/>
      <c r="AR2" s="32"/>
      <c r="AS2" s="32"/>
      <c r="AT2" s="33"/>
      <c r="AU2" s="32"/>
      <c r="AV2" s="32"/>
      <c r="AW2" s="32"/>
      <c r="AX2" s="33"/>
      <c r="AY2" s="32"/>
      <c r="AZ2" s="32"/>
      <c r="BA2" s="32"/>
      <c r="BB2" s="33"/>
      <c r="BC2" s="32"/>
      <c r="BD2" s="32"/>
      <c r="BE2" s="32"/>
      <c r="BF2" s="33"/>
      <c r="BG2" s="32"/>
      <c r="BH2" s="32"/>
      <c r="BI2" s="32"/>
      <c r="BJ2" s="33"/>
      <c r="BK2" s="32"/>
      <c r="BL2" s="32"/>
      <c r="BM2" s="32"/>
      <c r="BN2" s="33"/>
      <c r="BO2" s="32"/>
      <c r="BP2" s="32"/>
      <c r="BQ2" s="32"/>
      <c r="BR2" s="33"/>
      <c r="BS2" s="32"/>
      <c r="BT2" s="32"/>
      <c r="BU2" s="32"/>
      <c r="BV2" s="33"/>
      <c r="BW2" s="32"/>
      <c r="BX2" s="32"/>
      <c r="BY2" s="32"/>
      <c r="BZ2" s="33"/>
      <c r="CA2" s="32"/>
      <c r="CB2" s="32"/>
      <c r="CC2" s="32"/>
      <c r="CD2" s="33"/>
      <c r="CE2" s="32"/>
      <c r="CF2" s="32"/>
      <c r="CG2" s="32"/>
      <c r="CH2" s="33"/>
      <c r="CI2" s="32"/>
      <c r="CJ2" s="32"/>
      <c r="CK2" s="32"/>
      <c r="CL2" s="33"/>
      <c r="CM2" s="32"/>
      <c r="CN2" s="32"/>
      <c r="CO2" s="32"/>
      <c r="CP2" s="33"/>
      <c r="CQ2" s="32"/>
      <c r="CR2" s="32"/>
      <c r="CS2" s="32"/>
      <c r="CT2" s="33"/>
    </row>
    <row r="3" spans="1:100" ht="15.75" thickBot="1" x14ac:dyDescent="0.3">
      <c r="B3" s="296" t="s">
        <v>39</v>
      </c>
      <c r="C3" s="293" t="s">
        <v>40</v>
      </c>
      <c r="D3" s="294"/>
      <c r="E3" s="294"/>
      <c r="F3" s="295"/>
      <c r="G3" s="276" t="s">
        <v>41</v>
      </c>
      <c r="H3" s="277"/>
      <c r="I3" s="277"/>
      <c r="J3" s="278"/>
      <c r="K3" s="279" t="s">
        <v>42</v>
      </c>
      <c r="L3" s="280"/>
      <c r="M3" s="280"/>
      <c r="N3" s="281"/>
      <c r="O3" s="276" t="s">
        <v>43</v>
      </c>
      <c r="P3" s="277"/>
      <c r="Q3" s="277"/>
      <c r="R3" s="278"/>
      <c r="S3" s="279" t="s">
        <v>44</v>
      </c>
      <c r="T3" s="280"/>
      <c r="U3" s="280"/>
      <c r="V3" s="281"/>
      <c r="W3" s="276" t="s">
        <v>45</v>
      </c>
      <c r="X3" s="277"/>
      <c r="Y3" s="277"/>
      <c r="Z3" s="278"/>
      <c r="AA3" s="279" t="s">
        <v>46</v>
      </c>
      <c r="AB3" s="280"/>
      <c r="AC3" s="280"/>
      <c r="AD3" s="281"/>
      <c r="AE3" s="276" t="s">
        <v>47</v>
      </c>
      <c r="AF3" s="277"/>
      <c r="AG3" s="277"/>
      <c r="AH3" s="278"/>
      <c r="AI3" s="279" t="s">
        <v>48</v>
      </c>
      <c r="AJ3" s="280"/>
      <c r="AK3" s="280"/>
      <c r="AL3" s="281"/>
      <c r="AM3" s="276" t="s">
        <v>49</v>
      </c>
      <c r="AN3" s="277"/>
      <c r="AO3" s="277"/>
      <c r="AP3" s="278"/>
      <c r="AQ3" s="279" t="s">
        <v>50</v>
      </c>
      <c r="AR3" s="280"/>
      <c r="AS3" s="280"/>
      <c r="AT3" s="281"/>
      <c r="AU3" s="276" t="s">
        <v>51</v>
      </c>
      <c r="AV3" s="277"/>
      <c r="AW3" s="277"/>
      <c r="AX3" s="278"/>
      <c r="AY3" s="279" t="s">
        <v>52</v>
      </c>
      <c r="AZ3" s="280"/>
      <c r="BA3" s="280"/>
      <c r="BB3" s="281"/>
      <c r="BC3" s="276" t="s">
        <v>53</v>
      </c>
      <c r="BD3" s="277"/>
      <c r="BE3" s="277"/>
      <c r="BF3" s="278"/>
      <c r="BG3" s="279" t="s">
        <v>54</v>
      </c>
      <c r="BH3" s="280"/>
      <c r="BI3" s="280"/>
      <c r="BJ3" s="281"/>
      <c r="BK3" s="276" t="s">
        <v>55</v>
      </c>
      <c r="BL3" s="277"/>
      <c r="BM3" s="277"/>
      <c r="BN3" s="278"/>
      <c r="BO3" s="279" t="s">
        <v>56</v>
      </c>
      <c r="BP3" s="280"/>
      <c r="BQ3" s="280"/>
      <c r="BR3" s="281"/>
      <c r="BS3" s="276" t="s">
        <v>57</v>
      </c>
      <c r="BT3" s="277"/>
      <c r="BU3" s="277"/>
      <c r="BV3" s="278"/>
      <c r="BW3" s="279" t="s">
        <v>58</v>
      </c>
      <c r="BX3" s="280"/>
      <c r="BY3" s="280"/>
      <c r="BZ3" s="281"/>
      <c r="CA3" s="276" t="s">
        <v>59</v>
      </c>
      <c r="CB3" s="277"/>
      <c r="CC3" s="277"/>
      <c r="CD3" s="278"/>
      <c r="CE3" s="279" t="s">
        <v>60</v>
      </c>
      <c r="CF3" s="280"/>
      <c r="CG3" s="280"/>
      <c r="CH3" s="281"/>
      <c r="CI3" s="276" t="s">
        <v>61</v>
      </c>
      <c r="CJ3" s="277"/>
      <c r="CK3" s="277"/>
      <c r="CL3" s="278"/>
      <c r="CM3" s="279" t="s">
        <v>62</v>
      </c>
      <c r="CN3" s="280"/>
      <c r="CO3" s="280"/>
      <c r="CP3" s="281"/>
      <c r="CQ3" s="276" t="s">
        <v>63</v>
      </c>
      <c r="CR3" s="277"/>
      <c r="CS3" s="277"/>
      <c r="CT3" s="278"/>
    </row>
    <row r="4" spans="1:100" ht="29.25" thickBot="1" x14ac:dyDescent="0.25">
      <c r="B4" s="297"/>
      <c r="C4" s="174" t="s">
        <v>64</v>
      </c>
      <c r="D4" s="175" t="s">
        <v>65</v>
      </c>
      <c r="E4" s="35" t="s">
        <v>322</v>
      </c>
      <c r="F4" s="95" t="s">
        <v>321</v>
      </c>
      <c r="G4" s="103" t="s">
        <v>64</v>
      </c>
      <c r="H4" s="104" t="s">
        <v>65</v>
      </c>
      <c r="I4" s="35" t="s">
        <v>322</v>
      </c>
      <c r="J4" s="95" t="s">
        <v>321</v>
      </c>
      <c r="K4" s="111" t="s">
        <v>64</v>
      </c>
      <c r="L4" s="112" t="s">
        <v>65</v>
      </c>
      <c r="M4" s="35" t="s">
        <v>322</v>
      </c>
      <c r="N4" s="95" t="s">
        <v>321</v>
      </c>
      <c r="O4" s="103" t="s">
        <v>64</v>
      </c>
      <c r="P4" s="104" t="s">
        <v>65</v>
      </c>
      <c r="Q4" s="35" t="s">
        <v>322</v>
      </c>
      <c r="R4" s="95" t="s">
        <v>321</v>
      </c>
      <c r="S4" s="111" t="s">
        <v>64</v>
      </c>
      <c r="T4" s="112" t="s">
        <v>65</v>
      </c>
      <c r="U4" s="35" t="s">
        <v>322</v>
      </c>
      <c r="V4" s="95" t="s">
        <v>321</v>
      </c>
      <c r="W4" s="103" t="s">
        <v>64</v>
      </c>
      <c r="X4" s="104" t="s">
        <v>65</v>
      </c>
      <c r="Y4" s="35" t="s">
        <v>322</v>
      </c>
      <c r="Z4" s="95" t="s">
        <v>321</v>
      </c>
      <c r="AA4" s="111" t="s">
        <v>64</v>
      </c>
      <c r="AB4" s="112" t="s">
        <v>65</v>
      </c>
      <c r="AC4" s="35" t="s">
        <v>322</v>
      </c>
      <c r="AD4" s="95" t="s">
        <v>321</v>
      </c>
      <c r="AE4" s="103" t="s">
        <v>64</v>
      </c>
      <c r="AF4" s="104" t="s">
        <v>65</v>
      </c>
      <c r="AG4" s="35" t="s">
        <v>322</v>
      </c>
      <c r="AH4" s="95" t="s">
        <v>321</v>
      </c>
      <c r="AI4" s="111" t="s">
        <v>64</v>
      </c>
      <c r="AJ4" s="112" t="s">
        <v>65</v>
      </c>
      <c r="AK4" s="35" t="s">
        <v>322</v>
      </c>
      <c r="AL4" s="95" t="s">
        <v>321</v>
      </c>
      <c r="AM4" s="103" t="s">
        <v>64</v>
      </c>
      <c r="AN4" s="104" t="s">
        <v>65</v>
      </c>
      <c r="AO4" s="35" t="s">
        <v>322</v>
      </c>
      <c r="AP4" s="95" t="s">
        <v>321</v>
      </c>
      <c r="AQ4" s="111" t="s">
        <v>64</v>
      </c>
      <c r="AR4" s="112" t="s">
        <v>65</v>
      </c>
      <c r="AS4" s="35" t="s">
        <v>322</v>
      </c>
      <c r="AT4" s="95" t="s">
        <v>321</v>
      </c>
      <c r="AU4" s="121" t="s">
        <v>64</v>
      </c>
      <c r="AV4" s="123" t="s">
        <v>65</v>
      </c>
      <c r="AW4" s="35" t="s">
        <v>322</v>
      </c>
      <c r="AX4" s="95" t="s">
        <v>321</v>
      </c>
      <c r="AY4" s="111" t="s">
        <v>64</v>
      </c>
      <c r="AZ4" s="112" t="s">
        <v>65</v>
      </c>
      <c r="BA4" s="35" t="s">
        <v>322</v>
      </c>
      <c r="BB4" s="95" t="s">
        <v>321</v>
      </c>
      <c r="BC4" s="103" t="s">
        <v>64</v>
      </c>
      <c r="BD4" s="104" t="s">
        <v>65</v>
      </c>
      <c r="BE4" s="35" t="s">
        <v>322</v>
      </c>
      <c r="BF4" s="95" t="s">
        <v>321</v>
      </c>
      <c r="BG4" s="111" t="s">
        <v>64</v>
      </c>
      <c r="BH4" s="112" t="s">
        <v>65</v>
      </c>
      <c r="BI4" s="35" t="s">
        <v>322</v>
      </c>
      <c r="BJ4" s="95" t="s">
        <v>321</v>
      </c>
      <c r="BK4" s="103" t="s">
        <v>64</v>
      </c>
      <c r="BL4" s="104" t="s">
        <v>65</v>
      </c>
      <c r="BM4" s="35" t="s">
        <v>322</v>
      </c>
      <c r="BN4" s="95" t="s">
        <v>321</v>
      </c>
      <c r="BO4" s="111" t="s">
        <v>64</v>
      </c>
      <c r="BP4" s="112" t="s">
        <v>65</v>
      </c>
      <c r="BQ4" s="35" t="s">
        <v>322</v>
      </c>
      <c r="BR4" s="95" t="s">
        <v>321</v>
      </c>
      <c r="BS4" s="103" t="s">
        <v>64</v>
      </c>
      <c r="BT4" s="104" t="s">
        <v>65</v>
      </c>
      <c r="BU4" s="35" t="s">
        <v>322</v>
      </c>
      <c r="BV4" s="95" t="s">
        <v>321</v>
      </c>
      <c r="BW4" s="111" t="s">
        <v>64</v>
      </c>
      <c r="BX4" s="112" t="s">
        <v>65</v>
      </c>
      <c r="BY4" s="35" t="s">
        <v>322</v>
      </c>
      <c r="BZ4" s="95" t="s">
        <v>321</v>
      </c>
      <c r="CA4" s="103" t="s">
        <v>64</v>
      </c>
      <c r="CB4" s="104" t="s">
        <v>65</v>
      </c>
      <c r="CC4" s="35" t="s">
        <v>322</v>
      </c>
      <c r="CD4" s="95" t="s">
        <v>321</v>
      </c>
      <c r="CE4" s="111" t="s">
        <v>64</v>
      </c>
      <c r="CF4" s="112" t="s">
        <v>65</v>
      </c>
      <c r="CG4" s="35" t="s">
        <v>322</v>
      </c>
      <c r="CH4" s="95" t="s">
        <v>321</v>
      </c>
      <c r="CI4" s="103" t="s">
        <v>64</v>
      </c>
      <c r="CJ4" s="104" t="s">
        <v>65</v>
      </c>
      <c r="CK4" s="35" t="s">
        <v>322</v>
      </c>
      <c r="CL4" s="95" t="s">
        <v>321</v>
      </c>
      <c r="CM4" s="111" t="s">
        <v>64</v>
      </c>
      <c r="CN4" s="112" t="s">
        <v>65</v>
      </c>
      <c r="CO4" s="35" t="s">
        <v>322</v>
      </c>
      <c r="CP4" s="95" t="s">
        <v>321</v>
      </c>
      <c r="CQ4" s="103" t="s">
        <v>64</v>
      </c>
      <c r="CR4" s="104" t="s">
        <v>65</v>
      </c>
      <c r="CS4" s="35" t="s">
        <v>322</v>
      </c>
      <c r="CT4" s="95" t="s">
        <v>321</v>
      </c>
      <c r="CV4" s="36"/>
    </row>
    <row r="5" spans="1:100" s="37" customFormat="1" ht="43.5" thickBot="1" x14ac:dyDescent="0.3">
      <c r="B5" s="38" t="s">
        <v>66</v>
      </c>
      <c r="C5" s="173">
        <v>30117182866</v>
      </c>
      <c r="D5" s="172">
        <v>30737391393</v>
      </c>
      <c r="E5" s="172">
        <f>+IFERROR(D5-C5,"")</f>
        <v>620208527</v>
      </c>
      <c r="F5" s="177">
        <f>+IFERROR((1-(D5/C5))*100,"")</f>
        <v>-2.0593178643550036</v>
      </c>
      <c r="G5" s="105" t="s">
        <v>67</v>
      </c>
      <c r="H5" s="106" t="s">
        <v>68</v>
      </c>
      <c r="I5" s="172">
        <f>+IFERROR(H5-G5,"")</f>
        <v>6668828</v>
      </c>
      <c r="J5" s="177">
        <f>+IFERROR((1-(H5/G5))*100,"")</f>
        <v>-18.02216440183464</v>
      </c>
      <c r="K5" s="93" t="s">
        <v>69</v>
      </c>
      <c r="L5" s="94" t="s">
        <v>70</v>
      </c>
      <c r="M5" s="172">
        <f>+IFERROR(L5-K5,"")</f>
        <v>1010410</v>
      </c>
      <c r="N5" s="177">
        <f>+IFERROR((1-(L5/K5))*100,"")</f>
        <v>-4.051865124754217</v>
      </c>
      <c r="O5" s="105" t="s">
        <v>71</v>
      </c>
      <c r="P5" s="106" t="s">
        <v>71</v>
      </c>
      <c r="Q5" s="172">
        <f>+IFERROR(P5-O5,"")</f>
        <v>0</v>
      </c>
      <c r="R5" s="177" t="str">
        <f>+IFERROR((1-(P5/O5))*100,"")</f>
        <v/>
      </c>
      <c r="S5" s="93" t="s">
        <v>71</v>
      </c>
      <c r="T5" s="94" t="s">
        <v>72</v>
      </c>
      <c r="U5" s="172">
        <f>+IFERROR(T5-S5,"")</f>
        <v>6800000</v>
      </c>
      <c r="V5" s="177" t="str">
        <f>+IFERROR((1-(T5/S5))*100,"")</f>
        <v/>
      </c>
      <c r="W5" s="105" t="s">
        <v>73</v>
      </c>
      <c r="X5" s="106" t="s">
        <v>74</v>
      </c>
      <c r="Y5" s="172">
        <f>+IFERROR(X5-W5,"")</f>
        <v>-12700000</v>
      </c>
      <c r="Z5" s="177">
        <f>+IFERROR((1-(X5/W5))*100,"")</f>
        <v>17.139001349527661</v>
      </c>
      <c r="AA5" s="93" t="s">
        <v>71</v>
      </c>
      <c r="AB5" s="94" t="s">
        <v>71</v>
      </c>
      <c r="AC5" s="172">
        <f>+IFERROR(AB5-AA5,"")</f>
        <v>0</v>
      </c>
      <c r="AD5" s="177" t="str">
        <f>+IFERROR((1-(AB5/AA5))*100,"")</f>
        <v/>
      </c>
      <c r="AE5" s="105" t="s">
        <v>71</v>
      </c>
      <c r="AF5" s="106" t="s">
        <v>71</v>
      </c>
      <c r="AG5" s="172">
        <f>+IFERROR(AF5-AE5,"")</f>
        <v>0</v>
      </c>
      <c r="AH5" s="177" t="str">
        <f>+IFERROR((1-(AF5/AE5))*100,"")</f>
        <v/>
      </c>
      <c r="AI5" s="93" t="s">
        <v>71</v>
      </c>
      <c r="AJ5" s="94" t="s">
        <v>71</v>
      </c>
      <c r="AK5" s="172">
        <f>+IFERROR(AJ5-AI5,"")</f>
        <v>0</v>
      </c>
      <c r="AL5" s="177" t="str">
        <f>+IFERROR((1-(AJ5/AI5))*100,"")</f>
        <v/>
      </c>
      <c r="AM5" s="105" t="s">
        <v>75</v>
      </c>
      <c r="AN5" s="106" t="s">
        <v>76</v>
      </c>
      <c r="AO5" s="172">
        <f>+IFERROR(AN5-AM5,"")</f>
        <v>-326703</v>
      </c>
      <c r="AP5" s="177">
        <f>+IFERROR((1-(AN5/AM5))*100,"")</f>
        <v>1.014605590062112</v>
      </c>
      <c r="AQ5" s="93" t="s">
        <v>77</v>
      </c>
      <c r="AR5" s="94" t="s">
        <v>78</v>
      </c>
      <c r="AS5" s="172">
        <f>+IFERROR(AR5-AQ5,"")</f>
        <v>-441578239</v>
      </c>
      <c r="AT5" s="177">
        <f>+IFERROR((1-(AR5/AQ5))*100,"")</f>
        <v>26.045024118022674</v>
      </c>
      <c r="AU5" s="122" t="s">
        <v>79</v>
      </c>
      <c r="AV5" s="120" t="s">
        <v>80</v>
      </c>
      <c r="AW5" s="172">
        <f>+IFERROR(AV5-AU5,"")</f>
        <v>2371332</v>
      </c>
      <c r="AX5" s="177">
        <f>+IFERROR((1-(AV5/AU5))*100,"")</f>
        <v>-61.447161802888715</v>
      </c>
      <c r="AY5" s="93" t="s">
        <v>81</v>
      </c>
      <c r="AZ5" s="94" t="s">
        <v>82</v>
      </c>
      <c r="BA5" s="172">
        <f>+IFERROR(AZ5-AY5,"")</f>
        <v>-1020082</v>
      </c>
      <c r="BB5" s="177">
        <f>+IFERROR((1-(AZ5/AY5))*100,"")</f>
        <v>6.5809432236700882</v>
      </c>
      <c r="BC5" s="105" t="s">
        <v>83</v>
      </c>
      <c r="BD5" s="106" t="s">
        <v>84</v>
      </c>
      <c r="BE5" s="172">
        <f>+IFERROR(BD5-BC5,"")</f>
        <v>15821115</v>
      </c>
      <c r="BF5" s="177">
        <f>+IFERROR((1-(BD5/BC5))*100,"")</f>
        <v>-86.176865059753879</v>
      </c>
      <c r="BG5" s="93" t="s">
        <v>71</v>
      </c>
      <c r="BH5" s="94" t="s">
        <v>71</v>
      </c>
      <c r="BI5" s="172">
        <f>+IFERROR(BH5-BG5,"")</f>
        <v>0</v>
      </c>
      <c r="BJ5" s="177" t="str">
        <f>+IFERROR((1-(BH5/BG5))*100,"")</f>
        <v/>
      </c>
      <c r="BK5" s="105" t="s">
        <v>85</v>
      </c>
      <c r="BL5" s="106" t="s">
        <v>86</v>
      </c>
      <c r="BM5" s="172">
        <f>+IFERROR(BL5-BK5,"")</f>
        <v>-34283214</v>
      </c>
      <c r="BN5" s="177">
        <f>+IFERROR((1-(BL5/BK5))*100,"")</f>
        <v>72.682874954731176</v>
      </c>
      <c r="BO5" s="93" t="s">
        <v>87</v>
      </c>
      <c r="BP5" s="94" t="s">
        <v>88</v>
      </c>
      <c r="BQ5" s="172">
        <f>+IFERROR(BP5-BO5,"")</f>
        <v>-16799700</v>
      </c>
      <c r="BR5" s="177">
        <f>+IFERROR((1-(BP5/BO5))*100,"")</f>
        <v>52.334535803069102</v>
      </c>
      <c r="BS5" s="105" t="s">
        <v>89</v>
      </c>
      <c r="BT5" s="106" t="s">
        <v>90</v>
      </c>
      <c r="BU5" s="172">
        <f>+IFERROR(BT5-BS5,"")</f>
        <v>-22555851</v>
      </c>
      <c r="BV5" s="177">
        <f>+IFERROR((1-(BT5/BS5))*100,"")</f>
        <v>13.809593371645267</v>
      </c>
      <c r="BW5" s="93" t="s">
        <v>91</v>
      </c>
      <c r="BX5" s="94" t="s">
        <v>92</v>
      </c>
      <c r="BY5" s="172">
        <f>+IFERROR(BX5-BW5,"")</f>
        <v>-255043878</v>
      </c>
      <c r="BZ5" s="177">
        <f>+IFERROR((1-(BX5/BW5))*100,"")</f>
        <v>49.386450935222811</v>
      </c>
      <c r="CA5" s="105" t="s">
        <v>71</v>
      </c>
      <c r="CB5" s="106" t="s">
        <v>93</v>
      </c>
      <c r="CC5" s="172">
        <f>+IFERROR(CB5-CA5,"")</f>
        <v>943000000</v>
      </c>
      <c r="CD5" s="177" t="str">
        <f>+IFERROR((1-(CB5/CA5))*100,"")</f>
        <v/>
      </c>
      <c r="CE5" s="93" t="s">
        <v>94</v>
      </c>
      <c r="CF5" s="94" t="s">
        <v>95</v>
      </c>
      <c r="CG5" s="172">
        <f>+IFERROR(CF5-CE5,"")</f>
        <v>75000</v>
      </c>
      <c r="CH5" s="177">
        <f>+IFERROR((1-(CF5/CE5))*100,"")</f>
        <v>-5.1724137931034475</v>
      </c>
      <c r="CI5" s="96" t="s">
        <v>71</v>
      </c>
      <c r="CJ5" s="97" t="s">
        <v>71</v>
      </c>
      <c r="CK5" s="172">
        <f>+IFERROR(CJ5-CI5,"")</f>
        <v>0</v>
      </c>
      <c r="CL5" s="177" t="str">
        <f>+IFERROR((1-(CJ5/CI5))*100,"")</f>
        <v/>
      </c>
      <c r="CM5" s="93" t="s">
        <v>96</v>
      </c>
      <c r="CN5" s="94" t="s">
        <v>97</v>
      </c>
      <c r="CO5" s="172">
        <f>+IFERROR(CN5-CM5,"")</f>
        <v>7884922</v>
      </c>
      <c r="CP5" s="177">
        <f>+IFERROR((1-(CN5/CM5))*100,"")</f>
        <v>-10.10187427814444</v>
      </c>
      <c r="CQ5" s="105" t="s">
        <v>98</v>
      </c>
      <c r="CR5" s="106" t="s">
        <v>99</v>
      </c>
      <c r="CS5" s="172">
        <f>+IFERROR(CR5-CQ5,"")</f>
        <v>-67015666</v>
      </c>
      <c r="CT5" s="177">
        <f>+IFERROR((1-(CR5/CQ5))*100,"")</f>
        <v>3.6092467704326836</v>
      </c>
      <c r="CU5" s="39"/>
      <c r="CV5" s="39"/>
    </row>
    <row r="6" spans="1:100" s="37" customFormat="1" ht="15.75" thickBot="1" x14ac:dyDescent="0.25">
      <c r="B6" s="31" t="s">
        <v>100</v>
      </c>
      <c r="C6" s="92"/>
      <c r="D6" s="92"/>
      <c r="E6" s="92"/>
      <c r="F6" s="92"/>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row>
    <row r="7" spans="1:100" s="37" customFormat="1" ht="15.75" thickBot="1" x14ac:dyDescent="0.3">
      <c r="B7" s="291" t="s">
        <v>39</v>
      </c>
      <c r="C7" s="293" t="s">
        <v>40</v>
      </c>
      <c r="D7" s="294"/>
      <c r="E7" s="294"/>
      <c r="F7" s="295"/>
      <c r="G7" s="282" t="s">
        <v>11</v>
      </c>
      <c r="H7" s="283"/>
      <c r="I7" s="283"/>
      <c r="J7" s="284"/>
      <c r="K7" s="279" t="s">
        <v>42</v>
      </c>
      <c r="L7" s="280"/>
      <c r="M7" s="280"/>
      <c r="N7" s="281"/>
      <c r="O7" s="276" t="s">
        <v>43</v>
      </c>
      <c r="P7" s="277"/>
      <c r="Q7" s="277"/>
      <c r="R7" s="278"/>
      <c r="S7" s="279" t="s">
        <v>44</v>
      </c>
      <c r="T7" s="280"/>
      <c r="U7" s="280"/>
      <c r="V7" s="281"/>
      <c r="W7" s="276" t="s">
        <v>45</v>
      </c>
      <c r="X7" s="277"/>
      <c r="Y7" s="277"/>
      <c r="Z7" s="278"/>
      <c r="AA7" s="279" t="s">
        <v>46</v>
      </c>
      <c r="AB7" s="280"/>
      <c r="AC7" s="280"/>
      <c r="AD7" s="281"/>
      <c r="AE7" s="276" t="s">
        <v>47</v>
      </c>
      <c r="AF7" s="277"/>
      <c r="AG7" s="277"/>
      <c r="AH7" s="278"/>
      <c r="AI7" s="279" t="s">
        <v>48</v>
      </c>
      <c r="AJ7" s="280"/>
      <c r="AK7" s="280"/>
      <c r="AL7" s="281"/>
      <c r="AM7" s="276" t="s">
        <v>49</v>
      </c>
      <c r="AN7" s="277"/>
      <c r="AO7" s="277"/>
      <c r="AP7" s="278"/>
      <c r="AQ7" s="279" t="s">
        <v>50</v>
      </c>
      <c r="AR7" s="280"/>
      <c r="AS7" s="280"/>
      <c r="AT7" s="281"/>
      <c r="AU7" s="276" t="s">
        <v>51</v>
      </c>
      <c r="AV7" s="277"/>
      <c r="AW7" s="277"/>
      <c r="AX7" s="278"/>
      <c r="AY7" s="279" t="s">
        <v>52</v>
      </c>
      <c r="AZ7" s="280"/>
      <c r="BA7" s="280"/>
      <c r="BB7" s="281"/>
      <c r="BC7" s="276" t="s">
        <v>53</v>
      </c>
      <c r="BD7" s="277"/>
      <c r="BE7" s="277"/>
      <c r="BF7" s="278"/>
      <c r="BG7" s="279" t="s">
        <v>54</v>
      </c>
      <c r="BH7" s="280"/>
      <c r="BI7" s="280"/>
      <c r="BJ7" s="281"/>
      <c r="BK7" s="276" t="s">
        <v>55</v>
      </c>
      <c r="BL7" s="277"/>
      <c r="BM7" s="277"/>
      <c r="BN7" s="278"/>
      <c r="BO7" s="279" t="s">
        <v>56</v>
      </c>
      <c r="BP7" s="280"/>
      <c r="BQ7" s="280"/>
      <c r="BR7" s="281"/>
      <c r="BS7" s="276" t="s">
        <v>57</v>
      </c>
      <c r="BT7" s="277"/>
      <c r="BU7" s="277"/>
      <c r="BV7" s="278"/>
      <c r="BW7" s="279" t="s">
        <v>58</v>
      </c>
      <c r="BX7" s="280"/>
      <c r="BY7" s="280"/>
      <c r="BZ7" s="281"/>
      <c r="CA7" s="276" t="s">
        <v>59</v>
      </c>
      <c r="CB7" s="277"/>
      <c r="CC7" s="277"/>
      <c r="CD7" s="278"/>
      <c r="CE7" s="279" t="s">
        <v>60</v>
      </c>
      <c r="CF7" s="280"/>
      <c r="CG7" s="280"/>
      <c r="CH7" s="281"/>
      <c r="CI7" s="276" t="s">
        <v>61</v>
      </c>
      <c r="CJ7" s="277"/>
      <c r="CK7" s="277"/>
      <c r="CL7" s="278"/>
      <c r="CM7" s="279" t="s">
        <v>62</v>
      </c>
      <c r="CN7" s="280"/>
      <c r="CO7" s="280"/>
      <c r="CP7" s="281"/>
      <c r="CQ7" s="282" t="s">
        <v>101</v>
      </c>
      <c r="CR7" s="283"/>
      <c r="CS7" s="283"/>
      <c r="CT7" s="284"/>
      <c r="CU7" s="73"/>
    </row>
    <row r="8" spans="1:100" s="37" customFormat="1" ht="29.25" thickBot="1" x14ac:dyDescent="0.25">
      <c r="B8" s="292"/>
      <c r="C8" s="174" t="s">
        <v>102</v>
      </c>
      <c r="D8" s="175" t="s">
        <v>103</v>
      </c>
      <c r="E8" s="35" t="s">
        <v>322</v>
      </c>
      <c r="F8" s="95" t="s">
        <v>321</v>
      </c>
      <c r="G8" s="103" t="s">
        <v>102</v>
      </c>
      <c r="H8" s="104" t="s">
        <v>103</v>
      </c>
      <c r="I8" s="35" t="s">
        <v>322</v>
      </c>
      <c r="J8" s="95" t="s">
        <v>321</v>
      </c>
      <c r="K8" s="111" t="s">
        <v>102</v>
      </c>
      <c r="L8" s="112" t="s">
        <v>103</v>
      </c>
      <c r="M8" s="35" t="s">
        <v>322</v>
      </c>
      <c r="N8" s="95" t="s">
        <v>321</v>
      </c>
      <c r="O8" s="103" t="s">
        <v>102</v>
      </c>
      <c r="P8" s="104" t="s">
        <v>103</v>
      </c>
      <c r="Q8" s="35" t="s">
        <v>322</v>
      </c>
      <c r="R8" s="95" t="s">
        <v>321</v>
      </c>
      <c r="S8" s="111" t="s">
        <v>102</v>
      </c>
      <c r="T8" s="112" t="s">
        <v>103</v>
      </c>
      <c r="U8" s="35" t="s">
        <v>322</v>
      </c>
      <c r="V8" s="95" t="s">
        <v>321</v>
      </c>
      <c r="W8" s="103" t="s">
        <v>102</v>
      </c>
      <c r="X8" s="104" t="s">
        <v>103</v>
      </c>
      <c r="Y8" s="35" t="s">
        <v>322</v>
      </c>
      <c r="Z8" s="95" t="s">
        <v>321</v>
      </c>
      <c r="AA8" s="111" t="s">
        <v>102</v>
      </c>
      <c r="AB8" s="112" t="s">
        <v>103</v>
      </c>
      <c r="AC8" s="35" t="s">
        <v>322</v>
      </c>
      <c r="AD8" s="95" t="s">
        <v>321</v>
      </c>
      <c r="AE8" s="103" t="s">
        <v>102</v>
      </c>
      <c r="AF8" s="104" t="s">
        <v>103</v>
      </c>
      <c r="AG8" s="35" t="s">
        <v>322</v>
      </c>
      <c r="AH8" s="95" t="s">
        <v>321</v>
      </c>
      <c r="AI8" s="111" t="s">
        <v>102</v>
      </c>
      <c r="AJ8" s="112" t="s">
        <v>103</v>
      </c>
      <c r="AK8" s="35" t="s">
        <v>322</v>
      </c>
      <c r="AL8" s="95" t="s">
        <v>321</v>
      </c>
      <c r="AM8" s="103" t="s">
        <v>102</v>
      </c>
      <c r="AN8" s="104" t="s">
        <v>103</v>
      </c>
      <c r="AO8" s="35" t="s">
        <v>322</v>
      </c>
      <c r="AP8" s="95" t="s">
        <v>321</v>
      </c>
      <c r="AQ8" s="111" t="s">
        <v>102</v>
      </c>
      <c r="AR8" s="112" t="s">
        <v>103</v>
      </c>
      <c r="AS8" s="35" t="s">
        <v>322</v>
      </c>
      <c r="AT8" s="95" t="s">
        <v>321</v>
      </c>
      <c r="AU8" s="103" t="s">
        <v>102</v>
      </c>
      <c r="AV8" s="104" t="s">
        <v>103</v>
      </c>
      <c r="AW8" s="35" t="s">
        <v>322</v>
      </c>
      <c r="AX8" s="95" t="s">
        <v>321</v>
      </c>
      <c r="AY8" s="111" t="s">
        <v>102</v>
      </c>
      <c r="AZ8" s="112" t="s">
        <v>103</v>
      </c>
      <c r="BA8" s="35" t="s">
        <v>322</v>
      </c>
      <c r="BB8" s="95" t="s">
        <v>321</v>
      </c>
      <c r="BC8" s="103" t="s">
        <v>102</v>
      </c>
      <c r="BD8" s="104" t="s">
        <v>103</v>
      </c>
      <c r="BE8" s="35" t="s">
        <v>322</v>
      </c>
      <c r="BF8" s="95" t="s">
        <v>321</v>
      </c>
      <c r="BG8" s="111" t="s">
        <v>102</v>
      </c>
      <c r="BH8" s="112" t="s">
        <v>103</v>
      </c>
      <c r="BI8" s="35" t="s">
        <v>322</v>
      </c>
      <c r="BJ8" s="95" t="s">
        <v>321</v>
      </c>
      <c r="BK8" s="103" t="s">
        <v>102</v>
      </c>
      <c r="BL8" s="104" t="s">
        <v>103</v>
      </c>
      <c r="BM8" s="35" t="s">
        <v>322</v>
      </c>
      <c r="BN8" s="95" t="s">
        <v>321</v>
      </c>
      <c r="BO8" s="111" t="s">
        <v>102</v>
      </c>
      <c r="BP8" s="112" t="s">
        <v>103</v>
      </c>
      <c r="BQ8" s="35" t="s">
        <v>322</v>
      </c>
      <c r="BR8" s="95" t="s">
        <v>321</v>
      </c>
      <c r="BS8" s="103" t="s">
        <v>102</v>
      </c>
      <c r="BT8" s="104" t="s">
        <v>103</v>
      </c>
      <c r="BU8" s="35" t="s">
        <v>322</v>
      </c>
      <c r="BV8" s="95" t="s">
        <v>321</v>
      </c>
      <c r="BW8" s="111" t="s">
        <v>102</v>
      </c>
      <c r="BX8" s="112" t="s">
        <v>103</v>
      </c>
      <c r="BY8" s="35" t="s">
        <v>322</v>
      </c>
      <c r="BZ8" s="95" t="s">
        <v>321</v>
      </c>
      <c r="CA8" s="103" t="s">
        <v>102</v>
      </c>
      <c r="CB8" s="104" t="s">
        <v>103</v>
      </c>
      <c r="CC8" s="35" t="s">
        <v>322</v>
      </c>
      <c r="CD8" s="95" t="s">
        <v>321</v>
      </c>
      <c r="CE8" s="111" t="s">
        <v>102</v>
      </c>
      <c r="CF8" s="112" t="s">
        <v>103</v>
      </c>
      <c r="CG8" s="35" t="s">
        <v>322</v>
      </c>
      <c r="CH8" s="95" t="s">
        <v>321</v>
      </c>
      <c r="CI8" s="103" t="s">
        <v>102</v>
      </c>
      <c r="CJ8" s="104" t="s">
        <v>103</v>
      </c>
      <c r="CK8" s="35" t="s">
        <v>322</v>
      </c>
      <c r="CL8" s="95" t="s">
        <v>321</v>
      </c>
      <c r="CM8" s="111" t="s">
        <v>102</v>
      </c>
      <c r="CN8" s="112" t="s">
        <v>103</v>
      </c>
      <c r="CO8" s="35" t="s">
        <v>322</v>
      </c>
      <c r="CP8" s="95" t="s">
        <v>321</v>
      </c>
      <c r="CQ8" s="103" t="s">
        <v>104</v>
      </c>
      <c r="CR8" s="104" t="s">
        <v>105</v>
      </c>
      <c r="CS8" s="35" t="s">
        <v>322</v>
      </c>
      <c r="CT8" s="95" t="s">
        <v>321</v>
      </c>
    </row>
    <row r="9" spans="1:100" ht="43.5" thickBot="1" x14ac:dyDescent="0.25">
      <c r="B9" s="38" t="s">
        <v>66</v>
      </c>
      <c r="C9" s="96" t="s">
        <v>106</v>
      </c>
      <c r="D9" s="97" t="s">
        <v>107</v>
      </c>
      <c r="E9" s="172">
        <f>+IFERROR(D9-C9,"")</f>
        <v>-828972914</v>
      </c>
      <c r="F9" s="177">
        <f>+IFERROR((1-(D9/C9))*100,"")</f>
        <v>50.742365506425749</v>
      </c>
      <c r="G9" s="96" t="s">
        <v>108</v>
      </c>
      <c r="H9" s="97" t="s">
        <v>109</v>
      </c>
      <c r="I9" s="172">
        <f>+IFERROR(H9-G9,"")</f>
        <v>-5902201</v>
      </c>
      <c r="J9" s="177">
        <f>+IFERROR((1-(H9/G9))*100,"")</f>
        <v>14.457215802114842</v>
      </c>
      <c r="K9" s="96" t="s">
        <v>110</v>
      </c>
      <c r="L9" s="97" t="s">
        <v>111</v>
      </c>
      <c r="M9" s="172">
        <f>+IFERROR(L9-K9,"")</f>
        <v>-60534204</v>
      </c>
      <c r="N9" s="177">
        <f>+IFERROR((1-(L9/K9))*100,"")</f>
        <v>96.323847915190996</v>
      </c>
      <c r="O9" s="96" t="s">
        <v>112</v>
      </c>
      <c r="P9" s="97" t="s">
        <v>113</v>
      </c>
      <c r="Q9" s="172">
        <f>+IFERROR(P9-O9,"")</f>
        <v>955669</v>
      </c>
      <c r="R9" s="177">
        <f>+IFERROR((1-(P9/O9))*100,"")</f>
        <v>-11.263736263736268</v>
      </c>
      <c r="S9" s="96" t="s">
        <v>114</v>
      </c>
      <c r="T9" s="97" t="s">
        <v>115</v>
      </c>
      <c r="U9" s="172">
        <f>+IFERROR(T9-S9,"")</f>
        <v>11348695</v>
      </c>
      <c r="V9" s="177">
        <f>+IFERROR((1-(T9/S9))*100,"")</f>
        <v>-33.856488663484498</v>
      </c>
      <c r="W9" s="96" t="s">
        <v>116</v>
      </c>
      <c r="X9" s="96" t="s">
        <v>117</v>
      </c>
      <c r="Y9" s="172">
        <f>+IFERROR(X9-W9,"")</f>
        <v>-70582194</v>
      </c>
      <c r="Z9" s="177">
        <f>+IFERROR((1-(X9/W9))*100,"")</f>
        <v>39.689954279302462</v>
      </c>
      <c r="AA9" s="96" t="s">
        <v>71</v>
      </c>
      <c r="AB9" s="97" t="s">
        <v>71</v>
      </c>
      <c r="AC9" s="172">
        <f>+IFERROR(AB9-AA9,"")</f>
        <v>0</v>
      </c>
      <c r="AD9" s="177" t="str">
        <f>+IFERROR((1-(AB9/AA9))*100,"")</f>
        <v/>
      </c>
      <c r="AE9" s="96" t="s">
        <v>71</v>
      </c>
      <c r="AF9" s="97" t="s">
        <v>71</v>
      </c>
      <c r="AG9" s="172">
        <f>+IFERROR(AF9-AE9,"")</f>
        <v>0</v>
      </c>
      <c r="AH9" s="177" t="str">
        <f>+IFERROR((1-(AF9/AE9))*100,"")</f>
        <v/>
      </c>
      <c r="AI9" s="96" t="s">
        <v>71</v>
      </c>
      <c r="AJ9" s="96" t="s">
        <v>71</v>
      </c>
      <c r="AK9" s="172">
        <f>+IFERROR(AJ9-AI9,"")</f>
        <v>0</v>
      </c>
      <c r="AL9" s="177" t="str">
        <f>+IFERROR((1-(AJ9/AI9))*100,"")</f>
        <v/>
      </c>
      <c r="AM9" s="96" t="s">
        <v>118</v>
      </c>
      <c r="AN9" s="96" t="s">
        <v>119</v>
      </c>
      <c r="AO9" s="172">
        <f>+IFERROR(AN9-AM9,"")</f>
        <v>1085395</v>
      </c>
      <c r="AP9" s="177">
        <f>+IFERROR((1-(AN9/AM9))*100,"")</f>
        <v>-9.4008355817116538</v>
      </c>
      <c r="AQ9" s="96" t="s">
        <v>120</v>
      </c>
      <c r="AR9" s="97" t="s">
        <v>121</v>
      </c>
      <c r="AS9" s="172">
        <f>+IFERROR(AR9-AQ9,"")</f>
        <v>446818394</v>
      </c>
      <c r="AT9" s="177">
        <f>+IFERROR((1-(AR9/AQ9))*100,"")</f>
        <v>-1085.0659185621612</v>
      </c>
      <c r="AU9" s="96" t="s">
        <v>122</v>
      </c>
      <c r="AV9" s="97" t="s">
        <v>123</v>
      </c>
      <c r="AW9" s="172">
        <f>+IFERROR(AV9-AU9,"")</f>
        <v>423770</v>
      </c>
      <c r="AX9" s="177">
        <f>+IFERROR((1-(AV9/AU9))*100,"")</f>
        <v>-8.8901615992514884</v>
      </c>
      <c r="AY9" s="107" t="s">
        <v>124</v>
      </c>
      <c r="AZ9" s="124" t="s">
        <v>125</v>
      </c>
      <c r="BA9" s="172">
        <f>+IFERROR(AZ9-AY9,"")</f>
        <v>-2095762</v>
      </c>
      <c r="BB9" s="177">
        <f>+IFERROR((1-(AZ9/AY9))*100,"")</f>
        <v>14.810450637932259</v>
      </c>
      <c r="BC9" s="96" t="s">
        <v>126</v>
      </c>
      <c r="BD9" s="97" t="s">
        <v>127</v>
      </c>
      <c r="BE9" s="172">
        <f>+IFERROR(BD9-BC9,"")</f>
        <v>-2225434</v>
      </c>
      <c r="BF9" s="177">
        <f>+IFERROR((1-(BD9/BC9))*100,"")</f>
        <v>6.0075161100958336</v>
      </c>
      <c r="BG9" s="96" t="s">
        <v>71</v>
      </c>
      <c r="BH9" s="97" t="s">
        <v>71</v>
      </c>
      <c r="BI9" s="172">
        <f>+IFERROR(BH9-BG9,"")</f>
        <v>0</v>
      </c>
      <c r="BJ9" s="177" t="str">
        <f>+IFERROR((1-(BH9/BG9))*100,"")</f>
        <v/>
      </c>
      <c r="BK9" s="96" t="s">
        <v>128</v>
      </c>
      <c r="BL9" s="97" t="s">
        <v>129</v>
      </c>
      <c r="BM9" s="172">
        <f>+IFERROR(BL9-BK9,"")</f>
        <v>-14443570</v>
      </c>
      <c r="BN9" s="177">
        <f>+IFERROR((1-(BL9/BK9))*100,"")</f>
        <v>48.158765946564316</v>
      </c>
      <c r="BO9" s="96" t="s">
        <v>130</v>
      </c>
      <c r="BP9" s="97" t="s">
        <v>131</v>
      </c>
      <c r="BQ9" s="172">
        <f>+IFERROR(BP9-BO9,"")</f>
        <v>-8685213</v>
      </c>
      <c r="BR9" s="177">
        <f>+IFERROR((1-(BP9/BO9))*100,"")</f>
        <v>42.172659812252022</v>
      </c>
      <c r="BS9" s="96" t="s">
        <v>132</v>
      </c>
      <c r="BT9" s="97" t="s">
        <v>133</v>
      </c>
      <c r="BU9" s="172">
        <f>+IFERROR(BT9-BS9,"")</f>
        <v>8311585</v>
      </c>
      <c r="BV9" s="177">
        <f>+IFERROR((1-(BT9/BS9))*100,"")</f>
        <v>-4.8251864972256531</v>
      </c>
      <c r="BW9" s="96" t="s">
        <v>134</v>
      </c>
      <c r="BX9" s="97" t="s">
        <v>135</v>
      </c>
      <c r="BY9" s="172">
        <f>+IFERROR(BX9-BW9,"")</f>
        <v>-281870877</v>
      </c>
      <c r="BZ9" s="177">
        <f>+IFERROR((1-(BX9/BW9))*100,"")</f>
        <v>36.171765099186295</v>
      </c>
      <c r="CA9" s="96" t="s">
        <v>136</v>
      </c>
      <c r="CB9" s="97" t="s">
        <v>137</v>
      </c>
      <c r="CC9" s="172">
        <f>+IFERROR(CB9-CA9,"")</f>
        <v>1103527233</v>
      </c>
      <c r="CD9" s="177">
        <f>+IFERROR((1-(CB9/CA9))*100,"")</f>
        <v>-472.70830500794563</v>
      </c>
      <c r="CE9" s="96" t="s">
        <v>71</v>
      </c>
      <c r="CF9" s="97" t="s">
        <v>71</v>
      </c>
      <c r="CG9" s="172">
        <f>+IFERROR(CF9-CE9,"")</f>
        <v>0</v>
      </c>
      <c r="CH9" s="177" t="str">
        <f>+IFERROR((1-(CF9/CE9))*100,"")</f>
        <v/>
      </c>
      <c r="CI9" s="127">
        <v>1206756063</v>
      </c>
      <c r="CJ9" s="128">
        <v>366801891</v>
      </c>
      <c r="CK9" s="172">
        <f>+IFERROR(CJ9-CI9,"")</f>
        <v>-839954172</v>
      </c>
      <c r="CL9" s="177">
        <f>+IFERROR((1-(CJ9/CI9))*100,"")</f>
        <v>69.604305108015851</v>
      </c>
      <c r="CM9" s="96" t="s">
        <v>138</v>
      </c>
      <c r="CN9" s="97" t="s">
        <v>139</v>
      </c>
      <c r="CO9" s="172">
        <f>+IFERROR(CN9-CM9,"")</f>
        <v>3827885</v>
      </c>
      <c r="CP9" s="177">
        <f>+IFERROR((1-(CN9/CM9))*100,"")</f>
        <v>-4.7668258503915428</v>
      </c>
      <c r="CQ9" s="96" t="s">
        <v>140</v>
      </c>
      <c r="CR9" s="97" t="s">
        <v>141</v>
      </c>
      <c r="CS9" s="172">
        <f>+IFERROR(CR9-CQ9,"")</f>
        <v>-61173100</v>
      </c>
      <c r="CT9" s="177">
        <f>+IFERROR((1-(CR9/CQ9))*100,"")</f>
        <v>4.207554484761566</v>
      </c>
    </row>
    <row r="10" spans="1:100" ht="15.75" thickBot="1" x14ac:dyDescent="0.25">
      <c r="B10" s="31" t="s">
        <v>142</v>
      </c>
      <c r="C10" s="92"/>
      <c r="D10" s="92"/>
      <c r="E10" s="92"/>
      <c r="F10" s="92"/>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row>
    <row r="11" spans="1:100" s="37" customFormat="1" ht="15.75" thickBot="1" x14ac:dyDescent="0.3">
      <c r="A11" s="40"/>
      <c r="B11" s="298" t="s">
        <v>39</v>
      </c>
      <c r="C11" s="293" t="s">
        <v>143</v>
      </c>
      <c r="D11" s="294"/>
      <c r="E11" s="294"/>
      <c r="F11" s="295"/>
      <c r="G11" s="282" t="s">
        <v>11</v>
      </c>
      <c r="H11" s="283"/>
      <c r="I11" s="283"/>
      <c r="J11" s="284"/>
      <c r="K11" s="279" t="s">
        <v>42</v>
      </c>
      <c r="L11" s="280"/>
      <c r="M11" s="280"/>
      <c r="N11" s="281"/>
      <c r="O11" s="276" t="s">
        <v>43</v>
      </c>
      <c r="P11" s="277"/>
      <c r="Q11" s="277"/>
      <c r="R11" s="278"/>
      <c r="S11" s="279" t="s">
        <v>44</v>
      </c>
      <c r="T11" s="280"/>
      <c r="U11" s="280"/>
      <c r="V11" s="281"/>
      <c r="W11" s="276" t="s">
        <v>45</v>
      </c>
      <c r="X11" s="277"/>
      <c r="Y11" s="277"/>
      <c r="Z11" s="278"/>
      <c r="AA11" s="279" t="s">
        <v>46</v>
      </c>
      <c r="AB11" s="280"/>
      <c r="AC11" s="280"/>
      <c r="AD11" s="281"/>
      <c r="AE11" s="276" t="s">
        <v>47</v>
      </c>
      <c r="AF11" s="277"/>
      <c r="AG11" s="277"/>
      <c r="AH11" s="278"/>
      <c r="AI11" s="279" t="s">
        <v>48</v>
      </c>
      <c r="AJ11" s="280"/>
      <c r="AK11" s="280"/>
      <c r="AL11" s="281"/>
      <c r="AM11" s="276" t="s">
        <v>144</v>
      </c>
      <c r="AN11" s="277"/>
      <c r="AO11" s="277"/>
      <c r="AP11" s="278"/>
      <c r="AQ11" s="279" t="s">
        <v>50</v>
      </c>
      <c r="AR11" s="280"/>
      <c r="AS11" s="280"/>
      <c r="AT11" s="281"/>
      <c r="AU11" s="276" t="s">
        <v>51</v>
      </c>
      <c r="AV11" s="277"/>
      <c r="AW11" s="277"/>
      <c r="AX11" s="278"/>
      <c r="AY11" s="279" t="s">
        <v>52</v>
      </c>
      <c r="AZ11" s="280"/>
      <c r="BA11" s="280"/>
      <c r="BB11" s="281"/>
      <c r="BC11" s="276" t="s">
        <v>53</v>
      </c>
      <c r="BD11" s="277"/>
      <c r="BE11" s="277"/>
      <c r="BF11" s="278"/>
      <c r="BG11" s="279" t="s">
        <v>54</v>
      </c>
      <c r="BH11" s="280"/>
      <c r="BI11" s="280"/>
      <c r="BJ11" s="281"/>
      <c r="BK11" s="276" t="s">
        <v>55</v>
      </c>
      <c r="BL11" s="277"/>
      <c r="BM11" s="277"/>
      <c r="BN11" s="278"/>
      <c r="BO11" s="279" t="s">
        <v>56</v>
      </c>
      <c r="BP11" s="280"/>
      <c r="BQ11" s="280"/>
      <c r="BR11" s="281"/>
      <c r="BS11" s="276" t="s">
        <v>57</v>
      </c>
      <c r="BT11" s="277"/>
      <c r="BU11" s="277"/>
      <c r="BV11" s="278"/>
      <c r="BW11" s="279" t="s">
        <v>58</v>
      </c>
      <c r="BX11" s="280"/>
      <c r="BY11" s="280"/>
      <c r="BZ11" s="281"/>
      <c r="CA11" s="276" t="s">
        <v>59</v>
      </c>
      <c r="CB11" s="277"/>
      <c r="CC11" s="277"/>
      <c r="CD11" s="278"/>
      <c r="CE11" s="279" t="s">
        <v>60</v>
      </c>
      <c r="CF11" s="280"/>
      <c r="CG11" s="280"/>
      <c r="CH11" s="281"/>
      <c r="CI11" s="276" t="s">
        <v>61</v>
      </c>
      <c r="CJ11" s="277"/>
      <c r="CK11" s="277"/>
      <c r="CL11" s="278"/>
      <c r="CM11" s="279" t="s">
        <v>62</v>
      </c>
      <c r="CN11" s="280"/>
      <c r="CO11" s="280"/>
      <c r="CP11" s="281"/>
      <c r="CQ11" s="282" t="s">
        <v>101</v>
      </c>
      <c r="CR11" s="283"/>
      <c r="CS11" s="283"/>
      <c r="CT11" s="284"/>
    </row>
    <row r="12" spans="1:100" s="37" customFormat="1" ht="29.25" thickBot="1" x14ac:dyDescent="0.25">
      <c r="A12" s="40"/>
      <c r="B12" s="299"/>
      <c r="C12" s="90" t="s">
        <v>145</v>
      </c>
      <c r="D12" s="91" t="s">
        <v>146</v>
      </c>
      <c r="E12" s="35" t="s">
        <v>322</v>
      </c>
      <c r="F12" s="95" t="s">
        <v>321</v>
      </c>
      <c r="G12" s="103" t="s">
        <v>145</v>
      </c>
      <c r="H12" s="104" t="s">
        <v>146</v>
      </c>
      <c r="I12" s="35" t="s">
        <v>322</v>
      </c>
      <c r="J12" s="95" t="s">
        <v>321</v>
      </c>
      <c r="K12" s="111" t="s">
        <v>145</v>
      </c>
      <c r="L12" s="112" t="s">
        <v>146</v>
      </c>
      <c r="M12" s="35" t="s">
        <v>322</v>
      </c>
      <c r="N12" s="95" t="s">
        <v>321</v>
      </c>
      <c r="O12" s="103" t="s">
        <v>145</v>
      </c>
      <c r="P12" s="104" t="s">
        <v>146</v>
      </c>
      <c r="Q12" s="35" t="s">
        <v>322</v>
      </c>
      <c r="R12" s="95" t="s">
        <v>321</v>
      </c>
      <c r="S12" s="111" t="s">
        <v>145</v>
      </c>
      <c r="T12" s="112" t="s">
        <v>146</v>
      </c>
      <c r="U12" s="35" t="s">
        <v>322</v>
      </c>
      <c r="V12" s="95" t="s">
        <v>321</v>
      </c>
      <c r="W12" s="103" t="s">
        <v>145</v>
      </c>
      <c r="X12" s="104" t="s">
        <v>146</v>
      </c>
      <c r="Y12" s="35" t="s">
        <v>322</v>
      </c>
      <c r="Z12" s="95" t="s">
        <v>321</v>
      </c>
      <c r="AA12" s="111" t="s">
        <v>145</v>
      </c>
      <c r="AB12" s="112" t="s">
        <v>146</v>
      </c>
      <c r="AC12" s="35" t="s">
        <v>322</v>
      </c>
      <c r="AD12" s="95" t="s">
        <v>321</v>
      </c>
      <c r="AE12" s="103" t="s">
        <v>145</v>
      </c>
      <c r="AF12" s="104" t="s">
        <v>146</v>
      </c>
      <c r="AG12" s="35" t="s">
        <v>322</v>
      </c>
      <c r="AH12" s="95" t="s">
        <v>321</v>
      </c>
      <c r="AI12" s="111" t="s">
        <v>145</v>
      </c>
      <c r="AJ12" s="112" t="s">
        <v>146</v>
      </c>
      <c r="AK12" s="35" t="s">
        <v>322</v>
      </c>
      <c r="AL12" s="95" t="s">
        <v>321</v>
      </c>
      <c r="AM12" s="103" t="s">
        <v>145</v>
      </c>
      <c r="AN12" s="104" t="s">
        <v>146</v>
      </c>
      <c r="AO12" s="35" t="s">
        <v>322</v>
      </c>
      <c r="AP12" s="95" t="s">
        <v>321</v>
      </c>
      <c r="AQ12" s="111" t="s">
        <v>145</v>
      </c>
      <c r="AR12" s="112" t="s">
        <v>146</v>
      </c>
      <c r="AS12" s="35" t="s">
        <v>322</v>
      </c>
      <c r="AT12" s="95" t="s">
        <v>321</v>
      </c>
      <c r="AU12" s="103" t="s">
        <v>145</v>
      </c>
      <c r="AV12" s="104" t="s">
        <v>146</v>
      </c>
      <c r="AW12" s="35" t="s">
        <v>322</v>
      </c>
      <c r="AX12" s="95" t="s">
        <v>321</v>
      </c>
      <c r="AY12" s="111" t="s">
        <v>145</v>
      </c>
      <c r="AZ12" s="112" t="s">
        <v>146</v>
      </c>
      <c r="BA12" s="35" t="s">
        <v>322</v>
      </c>
      <c r="BB12" s="95" t="s">
        <v>321</v>
      </c>
      <c r="BC12" s="103" t="s">
        <v>145</v>
      </c>
      <c r="BD12" s="104" t="s">
        <v>146</v>
      </c>
      <c r="BE12" s="35" t="s">
        <v>322</v>
      </c>
      <c r="BF12" s="95" t="s">
        <v>321</v>
      </c>
      <c r="BG12" s="111" t="s">
        <v>145</v>
      </c>
      <c r="BH12" s="112" t="s">
        <v>146</v>
      </c>
      <c r="BI12" s="35" t="s">
        <v>322</v>
      </c>
      <c r="BJ12" s="95" t="s">
        <v>321</v>
      </c>
      <c r="BK12" s="103" t="s">
        <v>145</v>
      </c>
      <c r="BL12" s="104" t="s">
        <v>146</v>
      </c>
      <c r="BM12" s="35" t="s">
        <v>322</v>
      </c>
      <c r="BN12" s="95" t="s">
        <v>321</v>
      </c>
      <c r="BO12" s="111" t="s">
        <v>145</v>
      </c>
      <c r="BP12" s="112" t="s">
        <v>146</v>
      </c>
      <c r="BQ12" s="35" t="s">
        <v>322</v>
      </c>
      <c r="BR12" s="95" t="s">
        <v>321</v>
      </c>
      <c r="BS12" s="103" t="s">
        <v>145</v>
      </c>
      <c r="BT12" s="104" t="s">
        <v>146</v>
      </c>
      <c r="BU12" s="35" t="s">
        <v>322</v>
      </c>
      <c r="BV12" s="95" t="s">
        <v>321</v>
      </c>
      <c r="BW12" s="111" t="s">
        <v>145</v>
      </c>
      <c r="BX12" s="112" t="s">
        <v>146</v>
      </c>
      <c r="BY12" s="35" t="s">
        <v>322</v>
      </c>
      <c r="BZ12" s="95" t="s">
        <v>321</v>
      </c>
      <c r="CA12" s="103" t="s">
        <v>145</v>
      </c>
      <c r="CB12" s="104" t="s">
        <v>146</v>
      </c>
      <c r="CC12" s="35" t="s">
        <v>322</v>
      </c>
      <c r="CD12" s="95" t="s">
        <v>321</v>
      </c>
      <c r="CE12" s="111" t="s">
        <v>145</v>
      </c>
      <c r="CF12" s="112" t="s">
        <v>146</v>
      </c>
      <c r="CG12" s="35" t="s">
        <v>322</v>
      </c>
      <c r="CH12" s="95" t="s">
        <v>321</v>
      </c>
      <c r="CI12" s="103" t="s">
        <v>145</v>
      </c>
      <c r="CJ12" s="104" t="s">
        <v>146</v>
      </c>
      <c r="CK12" s="35" t="s">
        <v>322</v>
      </c>
      <c r="CL12" s="95" t="s">
        <v>321</v>
      </c>
      <c r="CM12" s="111" t="s">
        <v>145</v>
      </c>
      <c r="CN12" s="112" t="s">
        <v>146</v>
      </c>
      <c r="CO12" s="35" t="s">
        <v>322</v>
      </c>
      <c r="CP12" s="95" t="s">
        <v>321</v>
      </c>
      <c r="CQ12" s="103" t="s">
        <v>147</v>
      </c>
      <c r="CR12" s="104" t="s">
        <v>148</v>
      </c>
      <c r="CS12" s="35" t="s">
        <v>322</v>
      </c>
      <c r="CT12" s="95" t="s">
        <v>321</v>
      </c>
    </row>
    <row r="13" spans="1:100" ht="43.5" thickBot="1" x14ac:dyDescent="0.25">
      <c r="A13" s="41"/>
      <c r="B13" s="42" t="s">
        <v>66</v>
      </c>
      <c r="C13" s="98" t="s">
        <v>149</v>
      </c>
      <c r="D13" s="99" t="s">
        <v>150</v>
      </c>
      <c r="E13" s="172">
        <f>+IFERROR(D13-C13,"")</f>
        <v>-208764387</v>
      </c>
      <c r="F13" s="177">
        <f>+IFERROR((1-(D13/C13))*100,"")</f>
        <v>0.65750755376408065</v>
      </c>
      <c r="G13" s="96" t="s">
        <v>151</v>
      </c>
      <c r="H13" s="102" t="s">
        <v>152</v>
      </c>
      <c r="I13" s="172">
        <f>+IFERROR(H13-G13,"")</f>
        <v>766627</v>
      </c>
      <c r="J13" s="177">
        <f>+IFERROR((1-(H13/G13))*100,"")</f>
        <v>-0.98501743089236538</v>
      </c>
      <c r="K13" s="96" t="s">
        <v>153</v>
      </c>
      <c r="L13" s="96" t="s">
        <v>154</v>
      </c>
      <c r="M13" s="172">
        <f>+IFERROR(L13-K13,"")</f>
        <v>-59523794</v>
      </c>
      <c r="N13" s="177">
        <f>+IFERROR((1-(L13/K13))*100,"")</f>
        <v>67.80913987298878</v>
      </c>
      <c r="O13" s="96" t="s">
        <v>112</v>
      </c>
      <c r="P13" s="96" t="s">
        <v>113</v>
      </c>
      <c r="Q13" s="172">
        <f>+IFERROR(P13-O13,"")</f>
        <v>955669</v>
      </c>
      <c r="R13" s="177">
        <f>+IFERROR((1-(P13/O13))*100,"")</f>
        <v>-11.263736263736268</v>
      </c>
      <c r="S13" s="96" t="s">
        <v>114</v>
      </c>
      <c r="T13" s="96" t="s">
        <v>155</v>
      </c>
      <c r="U13" s="172">
        <f>+IFERROR(T13-S13,"")</f>
        <v>18148695</v>
      </c>
      <c r="V13" s="177">
        <f>+IFERROR((1-(T13/S13))*100,"")</f>
        <v>-54.142884844868732</v>
      </c>
      <c r="W13" s="96" t="s">
        <v>156</v>
      </c>
      <c r="X13" s="96" t="s">
        <v>157</v>
      </c>
      <c r="Y13" s="172">
        <f>+IFERROR(X13-W13,"")</f>
        <v>-83282194</v>
      </c>
      <c r="Z13" s="177">
        <f>+IFERROR((1-(X13/W13))*100,"")</f>
        <v>33.057160497030523</v>
      </c>
      <c r="AA13" s="96" t="s">
        <v>71</v>
      </c>
      <c r="AB13" s="96" t="s">
        <v>71</v>
      </c>
      <c r="AC13" s="172">
        <f>+IFERROR(AB13-AA13,"")</f>
        <v>0</v>
      </c>
      <c r="AD13" s="177" t="str">
        <f>+IFERROR((1-(AB13/AA13))*100,"")</f>
        <v/>
      </c>
      <c r="AE13" s="96" t="s">
        <v>71</v>
      </c>
      <c r="AF13" s="96" t="s">
        <v>71</v>
      </c>
      <c r="AG13" s="172">
        <f>+IFERROR(AF13-AE13,"")</f>
        <v>0</v>
      </c>
      <c r="AH13" s="177" t="str">
        <f>+IFERROR((1-(AF13/AE13))*100,"")</f>
        <v/>
      </c>
      <c r="AI13" s="96" t="s">
        <v>71</v>
      </c>
      <c r="AJ13" s="96" t="s">
        <v>71</v>
      </c>
      <c r="AK13" s="172">
        <f>+IFERROR(AJ13-AI13,"")</f>
        <v>0</v>
      </c>
      <c r="AL13" s="177" t="str">
        <f>+IFERROR((1-(AJ13/AI13))*100,"")</f>
        <v/>
      </c>
      <c r="AM13" s="96" t="s">
        <v>158</v>
      </c>
      <c r="AN13" s="96" t="s">
        <v>159</v>
      </c>
      <c r="AO13" s="172">
        <f>+IFERROR(AN13-AM13,"")</f>
        <v>758692</v>
      </c>
      <c r="AP13" s="177">
        <f>+IFERROR((1-(AN13/AM13))*100,"")</f>
        <v>-1.7343224523701517</v>
      </c>
      <c r="AQ13" s="96" t="s">
        <v>160</v>
      </c>
      <c r="AR13" s="96" t="s">
        <v>161</v>
      </c>
      <c r="AS13" s="172">
        <f>+IFERROR(AR13-AQ13,"")</f>
        <v>5240155</v>
      </c>
      <c r="AT13" s="177">
        <f>+IFERROR((1-(AR13/AQ13))*100,"")</f>
        <v>-0.30174434721490506</v>
      </c>
      <c r="AU13" s="96" t="s">
        <v>162</v>
      </c>
      <c r="AV13" s="96" t="s">
        <v>163</v>
      </c>
      <c r="AW13" s="172">
        <f>+IFERROR(AV13-AU13,"")</f>
        <v>2795102</v>
      </c>
      <c r="AX13" s="177">
        <f>+IFERROR((1-(AV13/AU13))*100,"")</f>
        <v>-32.403711161888602</v>
      </c>
      <c r="AY13" s="96" t="s">
        <v>164</v>
      </c>
      <c r="AZ13" s="96" t="s">
        <v>165</v>
      </c>
      <c r="BA13" s="172">
        <f>+IFERROR(AZ13-AY13,"")</f>
        <v>-3115844</v>
      </c>
      <c r="BB13" s="177">
        <f>+IFERROR((1-(AZ13/AY13))*100,"")</f>
        <v>10.508356754044856</v>
      </c>
      <c r="BC13" s="96" t="s">
        <v>166</v>
      </c>
      <c r="BD13" s="96" t="s">
        <v>167</v>
      </c>
      <c r="BE13" s="172">
        <f>+IFERROR(BD13-BC13,"")</f>
        <v>13595681</v>
      </c>
      <c r="BF13" s="177">
        <f>+IFERROR((1-(BD13/BC13))*100,"")</f>
        <v>-24.539588984007388</v>
      </c>
      <c r="BG13" s="96" t="s">
        <v>71</v>
      </c>
      <c r="BH13" s="96" t="s">
        <v>71</v>
      </c>
      <c r="BI13" s="172">
        <f>+IFERROR(BH13-BG13,"")</f>
        <v>0</v>
      </c>
      <c r="BJ13" s="177" t="str">
        <f>+IFERROR((1-(BH13/BG13))*100,"")</f>
        <v/>
      </c>
      <c r="BK13" s="96" t="s">
        <v>168</v>
      </c>
      <c r="BL13" s="179">
        <f>SUM(BN33)</f>
        <v>52265193</v>
      </c>
      <c r="BM13" s="172">
        <f>+IFERROR(BL13-BK13,"")</f>
        <v>-24894591</v>
      </c>
      <c r="BN13" s="177">
        <f>+IFERROR((1-(BL13/BK13))*100,"")</f>
        <v>32.263686741269261</v>
      </c>
      <c r="BO13" s="96" t="s">
        <v>170</v>
      </c>
      <c r="BP13" s="96" t="s">
        <v>171</v>
      </c>
      <c r="BQ13" s="172">
        <f>+IFERROR(BP13-BO13,"")</f>
        <v>-25484913</v>
      </c>
      <c r="BR13" s="177">
        <f>+IFERROR((1-(BP13/BO13))*100,"")</f>
        <v>48.36304253138475</v>
      </c>
      <c r="BS13" s="96" t="s">
        <v>172</v>
      </c>
      <c r="BT13" s="96" t="s">
        <v>173</v>
      </c>
      <c r="BU13" s="172">
        <f>+IFERROR(BT13-BS13,"")</f>
        <v>-14244266</v>
      </c>
      <c r="BV13" s="177">
        <f>+IFERROR((1-(BT13/BS13))*100,"")</f>
        <v>4.2445591475766093</v>
      </c>
      <c r="BW13" s="96" t="s">
        <v>174</v>
      </c>
      <c r="BX13" s="96" t="s">
        <v>175</v>
      </c>
      <c r="BY13" s="172">
        <f>+IFERROR(BX13-BW13,"")</f>
        <v>-536914755</v>
      </c>
      <c r="BZ13" s="177">
        <f>+IFERROR((1-(BX13/BW13))*100,"")</f>
        <v>41.438793940321858</v>
      </c>
      <c r="CA13" s="96" t="s">
        <v>136</v>
      </c>
      <c r="CB13" s="96" t="s">
        <v>176</v>
      </c>
      <c r="CC13" s="172">
        <f>+IFERROR(CB13-CA13,"")</f>
        <v>2046527233</v>
      </c>
      <c r="CD13" s="177">
        <f>+IFERROR((1-(CB13/CA13))*100,"")</f>
        <v>-876.65296381863845</v>
      </c>
      <c r="CE13" s="96" t="s">
        <v>94</v>
      </c>
      <c r="CF13" s="96" t="s">
        <v>95</v>
      </c>
      <c r="CG13" s="172">
        <f>+IFERROR(CF13-CE13,"")</f>
        <v>75000</v>
      </c>
      <c r="CH13" s="177">
        <f>+IFERROR((1-(CF13/CE13))*100,"")</f>
        <v>-5.1724137931034475</v>
      </c>
      <c r="CI13" s="96" t="s">
        <v>177</v>
      </c>
      <c r="CJ13" s="96" t="s">
        <v>178</v>
      </c>
      <c r="CK13" s="172">
        <f>+IFERROR(CJ13-CI13,"")</f>
        <v>-839954172</v>
      </c>
      <c r="CL13" s="177">
        <f>+IFERROR((1-(CJ13/CI13))*100,"")</f>
        <v>69.604305108015851</v>
      </c>
      <c r="CM13" s="96" t="s">
        <v>179</v>
      </c>
      <c r="CN13" s="96" t="s">
        <v>180</v>
      </c>
      <c r="CO13" s="172">
        <f>+IFERROR(CN13-CM13,"")</f>
        <v>11712807</v>
      </c>
      <c r="CP13" s="177">
        <f>+IFERROR((1-(CN13/CM13))*100,"")</f>
        <v>-7.396473181220653</v>
      </c>
      <c r="CQ13" s="96" t="s">
        <v>181</v>
      </c>
      <c r="CR13" s="96" t="s">
        <v>182</v>
      </c>
      <c r="CS13" s="172">
        <f>+IFERROR(CR13-CQ13,"")</f>
        <v>-128188766</v>
      </c>
      <c r="CT13" s="177">
        <f>+IFERROR((1-(CR13/CQ13))*100,"")</f>
        <v>3.8719952374900224</v>
      </c>
    </row>
    <row r="14" spans="1:100" x14ac:dyDescent="0.2">
      <c r="A14" s="41"/>
      <c r="B14" s="43"/>
      <c r="C14" s="44"/>
      <c r="D14" s="44"/>
      <c r="E14" s="45"/>
      <c r="F14" s="46"/>
      <c r="G14" s="108" t="s">
        <v>183</v>
      </c>
      <c r="H14" s="108" t="s">
        <v>183</v>
      </c>
      <c r="I14" s="108" t="s">
        <v>183</v>
      </c>
      <c r="J14" s="108" t="s">
        <v>183</v>
      </c>
      <c r="K14" s="108" t="s">
        <v>183</v>
      </c>
      <c r="L14" s="108" t="s">
        <v>183</v>
      </c>
      <c r="M14" s="108" t="s">
        <v>183</v>
      </c>
      <c r="N14" s="108" t="s">
        <v>183</v>
      </c>
      <c r="O14" s="108" t="s">
        <v>183</v>
      </c>
      <c r="P14" s="108" t="s">
        <v>183</v>
      </c>
      <c r="Q14" s="108" t="s">
        <v>183</v>
      </c>
      <c r="R14" s="108" t="s">
        <v>183</v>
      </c>
      <c r="S14" s="108" t="s">
        <v>183</v>
      </c>
      <c r="T14" s="108" t="s">
        <v>183</v>
      </c>
      <c r="U14" s="108" t="s">
        <v>183</v>
      </c>
      <c r="V14" s="108" t="s">
        <v>183</v>
      </c>
      <c r="W14" s="108" t="s">
        <v>183</v>
      </c>
      <c r="X14" s="108" t="s">
        <v>183</v>
      </c>
      <c r="Y14" s="108" t="s">
        <v>183</v>
      </c>
      <c r="Z14" s="108" t="s">
        <v>183</v>
      </c>
      <c r="AA14" s="108" t="s">
        <v>183</v>
      </c>
      <c r="AB14" s="108" t="s">
        <v>183</v>
      </c>
      <c r="AC14" s="108" t="s">
        <v>183</v>
      </c>
      <c r="AD14" s="108" t="s">
        <v>183</v>
      </c>
      <c r="AE14" s="108" t="s">
        <v>183</v>
      </c>
      <c r="AF14" s="108" t="s">
        <v>183</v>
      </c>
      <c r="AG14" s="108" t="s">
        <v>183</v>
      </c>
      <c r="AH14" s="108" t="s">
        <v>183</v>
      </c>
      <c r="AI14" s="108" t="s">
        <v>183</v>
      </c>
      <c r="AJ14" s="108" t="s">
        <v>183</v>
      </c>
      <c r="AK14" s="108" t="s">
        <v>183</v>
      </c>
      <c r="AL14" s="108" t="s">
        <v>183</v>
      </c>
      <c r="AM14" s="108" t="s">
        <v>183</v>
      </c>
      <c r="AN14" s="108" t="s">
        <v>183</v>
      </c>
      <c r="AO14" s="108" t="s">
        <v>183</v>
      </c>
      <c r="AP14" s="108" t="s">
        <v>183</v>
      </c>
      <c r="AQ14" s="108" t="s">
        <v>183</v>
      </c>
      <c r="AR14" s="108" t="s">
        <v>183</v>
      </c>
      <c r="AS14" s="108" t="s">
        <v>183</v>
      </c>
      <c r="AT14" s="108" t="s">
        <v>183</v>
      </c>
      <c r="AU14" s="108" t="s">
        <v>183</v>
      </c>
      <c r="AV14" s="108" t="s">
        <v>183</v>
      </c>
      <c r="AW14" s="108" t="s">
        <v>183</v>
      </c>
      <c r="AX14" s="108" t="s">
        <v>183</v>
      </c>
      <c r="AY14" s="108" t="s">
        <v>183</v>
      </c>
      <c r="AZ14" s="108" t="s">
        <v>183</v>
      </c>
      <c r="BA14" s="108" t="s">
        <v>183</v>
      </c>
      <c r="BB14" s="108" t="s">
        <v>183</v>
      </c>
      <c r="BC14" s="108" t="s">
        <v>183</v>
      </c>
      <c r="BD14" s="108" t="s">
        <v>183</v>
      </c>
      <c r="BE14" s="108" t="s">
        <v>183</v>
      </c>
      <c r="BF14" s="108" t="s">
        <v>183</v>
      </c>
      <c r="BG14" s="108" t="s">
        <v>183</v>
      </c>
      <c r="BH14" s="108" t="s">
        <v>183</v>
      </c>
      <c r="BI14" s="108" t="s">
        <v>183</v>
      </c>
      <c r="BJ14" s="108" t="s">
        <v>183</v>
      </c>
      <c r="BK14" s="108" t="s">
        <v>183</v>
      </c>
      <c r="BL14" s="108" t="s">
        <v>183</v>
      </c>
      <c r="BM14" s="108" t="s">
        <v>183</v>
      </c>
      <c r="BN14" s="108" t="s">
        <v>183</v>
      </c>
      <c r="BO14" s="108" t="s">
        <v>183</v>
      </c>
      <c r="BP14" s="108" t="s">
        <v>183</v>
      </c>
      <c r="BQ14" s="108" t="s">
        <v>183</v>
      </c>
      <c r="BR14" s="108" t="s">
        <v>183</v>
      </c>
      <c r="BS14" s="108" t="s">
        <v>183</v>
      </c>
      <c r="BT14" s="108" t="s">
        <v>183</v>
      </c>
      <c r="BU14" s="108" t="s">
        <v>183</v>
      </c>
      <c r="BV14" s="108" t="s">
        <v>183</v>
      </c>
      <c r="BW14" s="108" t="s">
        <v>183</v>
      </c>
      <c r="BX14" s="108" t="s">
        <v>183</v>
      </c>
      <c r="BY14" s="108" t="s">
        <v>183</v>
      </c>
      <c r="BZ14" s="108" t="s">
        <v>183</v>
      </c>
      <c r="CA14" s="108" t="s">
        <v>183</v>
      </c>
      <c r="CB14" s="108" t="s">
        <v>183</v>
      </c>
      <c r="CC14" s="108" t="s">
        <v>183</v>
      </c>
      <c r="CD14" s="108" t="s">
        <v>183</v>
      </c>
      <c r="CE14" s="108" t="s">
        <v>183</v>
      </c>
      <c r="CF14" s="108" t="s">
        <v>183</v>
      </c>
      <c r="CG14" s="108" t="s">
        <v>183</v>
      </c>
      <c r="CH14" s="108" t="s">
        <v>183</v>
      </c>
      <c r="CI14" s="108" t="s">
        <v>183</v>
      </c>
      <c r="CJ14" s="108" t="s">
        <v>183</v>
      </c>
      <c r="CK14" s="108" t="s">
        <v>183</v>
      </c>
      <c r="CL14" s="108" t="s">
        <v>183</v>
      </c>
      <c r="CM14" s="108" t="s">
        <v>183</v>
      </c>
      <c r="CN14" s="108" t="s">
        <v>183</v>
      </c>
      <c r="CO14" s="108" t="s">
        <v>183</v>
      </c>
      <c r="CP14" s="108" t="s">
        <v>183</v>
      </c>
      <c r="CQ14" s="108" t="s">
        <v>183</v>
      </c>
      <c r="CR14" s="108" t="s">
        <v>183</v>
      </c>
      <c r="CS14" s="108" t="s">
        <v>183</v>
      </c>
      <c r="CT14" s="108" t="s">
        <v>183</v>
      </c>
    </row>
    <row r="15" spans="1:100" ht="28.5" customHeight="1" thickBot="1" x14ac:dyDescent="0.25">
      <c r="A15" s="41"/>
      <c r="B15" s="313" t="s">
        <v>184</v>
      </c>
      <c r="C15" s="313"/>
      <c r="D15" s="47"/>
      <c r="E15" s="47"/>
      <c r="F15" s="48"/>
      <c r="G15" s="108" t="s">
        <v>183</v>
      </c>
      <c r="H15" s="108" t="s">
        <v>183</v>
      </c>
      <c r="I15" s="108" t="s">
        <v>183</v>
      </c>
      <c r="J15" s="108" t="s">
        <v>183</v>
      </c>
      <c r="K15" s="108" t="s">
        <v>183</v>
      </c>
      <c r="L15" s="108" t="s">
        <v>183</v>
      </c>
      <c r="M15" s="108" t="s">
        <v>183</v>
      </c>
      <c r="N15" s="108" t="s">
        <v>183</v>
      </c>
      <c r="O15" s="108" t="s">
        <v>183</v>
      </c>
      <c r="P15" s="108" t="s">
        <v>183</v>
      </c>
      <c r="Q15" s="108" t="s">
        <v>183</v>
      </c>
      <c r="R15" s="108" t="s">
        <v>183</v>
      </c>
      <c r="S15" s="108" t="s">
        <v>183</v>
      </c>
      <c r="T15" s="108" t="s">
        <v>183</v>
      </c>
      <c r="U15" s="108" t="s">
        <v>183</v>
      </c>
      <c r="V15" s="108" t="s">
        <v>183</v>
      </c>
      <c r="W15" s="108" t="s">
        <v>183</v>
      </c>
      <c r="X15" s="108" t="s">
        <v>183</v>
      </c>
      <c r="Y15" s="108" t="s">
        <v>183</v>
      </c>
      <c r="Z15" s="108" t="s">
        <v>183</v>
      </c>
      <c r="AA15" s="108" t="s">
        <v>183</v>
      </c>
      <c r="AB15" s="108" t="s">
        <v>183</v>
      </c>
      <c r="AC15" s="108" t="s">
        <v>183</v>
      </c>
      <c r="AD15" s="108" t="s">
        <v>183</v>
      </c>
      <c r="AE15" s="108" t="s">
        <v>183</v>
      </c>
      <c r="AF15" s="108" t="s">
        <v>183</v>
      </c>
      <c r="AG15" s="108" t="s">
        <v>183</v>
      </c>
      <c r="AH15" s="108" t="s">
        <v>183</v>
      </c>
      <c r="AI15" s="108" t="s">
        <v>183</v>
      </c>
      <c r="AJ15" s="108" t="s">
        <v>183</v>
      </c>
      <c r="AK15" s="108" t="s">
        <v>183</v>
      </c>
      <c r="AL15" s="108" t="s">
        <v>183</v>
      </c>
      <c r="AM15" s="108" t="s">
        <v>183</v>
      </c>
      <c r="AN15" s="108" t="s">
        <v>183</v>
      </c>
      <c r="AO15" s="108" t="s">
        <v>183</v>
      </c>
      <c r="AP15" s="108" t="s">
        <v>183</v>
      </c>
      <c r="AQ15" s="108" t="s">
        <v>183</v>
      </c>
      <c r="AR15" s="108" t="s">
        <v>183</v>
      </c>
      <c r="AS15" s="108" t="s">
        <v>183</v>
      </c>
      <c r="AT15" s="108" t="s">
        <v>183</v>
      </c>
      <c r="AU15" s="108" t="s">
        <v>183</v>
      </c>
      <c r="AV15" s="108" t="s">
        <v>183</v>
      </c>
      <c r="AW15" s="108" t="s">
        <v>183</v>
      </c>
      <c r="AX15" s="108" t="s">
        <v>183</v>
      </c>
      <c r="AY15" s="108" t="s">
        <v>183</v>
      </c>
      <c r="AZ15" s="108" t="s">
        <v>183</v>
      </c>
      <c r="BA15" s="108" t="s">
        <v>183</v>
      </c>
      <c r="BB15" s="108" t="s">
        <v>183</v>
      </c>
      <c r="BC15" s="108" t="s">
        <v>183</v>
      </c>
      <c r="BD15" s="108" t="s">
        <v>183</v>
      </c>
      <c r="BE15" s="108" t="s">
        <v>183</v>
      </c>
      <c r="BF15" s="108" t="s">
        <v>183</v>
      </c>
      <c r="BG15" s="108" t="s">
        <v>183</v>
      </c>
      <c r="BH15" s="108" t="s">
        <v>183</v>
      </c>
      <c r="BI15" s="108" t="s">
        <v>183</v>
      </c>
      <c r="BJ15" s="108" t="s">
        <v>183</v>
      </c>
      <c r="BK15" s="108" t="s">
        <v>183</v>
      </c>
      <c r="BL15" s="108" t="s">
        <v>183</v>
      </c>
      <c r="BM15" s="108" t="s">
        <v>183</v>
      </c>
      <c r="BN15" s="108" t="s">
        <v>183</v>
      </c>
      <c r="BO15" s="108" t="s">
        <v>183</v>
      </c>
      <c r="BP15" s="108" t="s">
        <v>183</v>
      </c>
      <c r="BQ15" s="108" t="s">
        <v>183</v>
      </c>
      <c r="BR15" s="108" t="s">
        <v>183</v>
      </c>
      <c r="BS15" s="108" t="s">
        <v>183</v>
      </c>
      <c r="BT15" s="108" t="s">
        <v>183</v>
      </c>
      <c r="BU15" s="108" t="s">
        <v>183</v>
      </c>
      <c r="BV15" s="108" t="s">
        <v>183</v>
      </c>
      <c r="BW15" s="108" t="s">
        <v>183</v>
      </c>
      <c r="BX15" s="108" t="s">
        <v>183</v>
      </c>
      <c r="BY15" s="108" t="s">
        <v>183</v>
      </c>
      <c r="BZ15" s="108" t="s">
        <v>183</v>
      </c>
      <c r="CA15" s="108" t="s">
        <v>183</v>
      </c>
      <c r="CB15" s="108" t="s">
        <v>183</v>
      </c>
      <c r="CC15" s="108" t="s">
        <v>183</v>
      </c>
      <c r="CD15" s="108" t="s">
        <v>183</v>
      </c>
      <c r="CE15" s="108" t="s">
        <v>183</v>
      </c>
      <c r="CF15" s="108" t="s">
        <v>183</v>
      </c>
      <c r="CG15" s="108" t="s">
        <v>183</v>
      </c>
      <c r="CH15" s="108" t="s">
        <v>183</v>
      </c>
      <c r="CI15" s="108" t="s">
        <v>183</v>
      </c>
      <c r="CJ15" s="108" t="s">
        <v>183</v>
      </c>
      <c r="CK15" s="108" t="s">
        <v>183</v>
      </c>
      <c r="CL15" s="108" t="s">
        <v>183</v>
      </c>
      <c r="CM15" s="108" t="s">
        <v>183</v>
      </c>
      <c r="CN15" s="108" t="s">
        <v>183</v>
      </c>
      <c r="CO15" s="108" t="s">
        <v>183</v>
      </c>
      <c r="CP15" s="108" t="s">
        <v>183</v>
      </c>
      <c r="CQ15" s="108" t="s">
        <v>183</v>
      </c>
      <c r="CR15" s="108" t="s">
        <v>183</v>
      </c>
      <c r="CS15" s="108" t="s">
        <v>183</v>
      </c>
      <c r="CT15" s="108" t="s">
        <v>183</v>
      </c>
    </row>
    <row r="16" spans="1:100" ht="15.75" thickBot="1" x14ac:dyDescent="0.25">
      <c r="B16" s="291" t="s">
        <v>39</v>
      </c>
      <c r="C16" s="272" t="s">
        <v>185</v>
      </c>
      <c r="D16" s="273"/>
      <c r="E16" s="273"/>
      <c r="F16" s="274"/>
      <c r="G16" s="282" t="s">
        <v>11</v>
      </c>
      <c r="H16" s="283"/>
      <c r="I16" s="283"/>
      <c r="J16" s="284"/>
      <c r="K16" s="279" t="s">
        <v>42</v>
      </c>
      <c r="L16" s="280"/>
      <c r="M16" s="280"/>
      <c r="N16" s="281"/>
      <c r="O16" s="276" t="s">
        <v>43</v>
      </c>
      <c r="P16" s="277"/>
      <c r="Q16" s="277"/>
      <c r="R16" s="278"/>
      <c r="S16" s="279" t="s">
        <v>44</v>
      </c>
      <c r="T16" s="280"/>
      <c r="U16" s="280"/>
      <c r="V16" s="281"/>
      <c r="W16" s="276" t="s">
        <v>45</v>
      </c>
      <c r="X16" s="277"/>
      <c r="Y16" s="277"/>
      <c r="Z16" s="278"/>
      <c r="AA16" s="279" t="s">
        <v>46</v>
      </c>
      <c r="AB16" s="280"/>
      <c r="AC16" s="280"/>
      <c r="AD16" s="281"/>
      <c r="AE16" s="276" t="s">
        <v>47</v>
      </c>
      <c r="AF16" s="277"/>
      <c r="AG16" s="277"/>
      <c r="AH16" s="278"/>
      <c r="AI16" s="279" t="s">
        <v>48</v>
      </c>
      <c r="AJ16" s="280"/>
      <c r="AK16" s="280"/>
      <c r="AL16" s="281"/>
      <c r="AM16" s="276" t="s">
        <v>49</v>
      </c>
      <c r="AN16" s="277"/>
      <c r="AO16" s="277"/>
      <c r="AP16" s="278"/>
      <c r="AQ16" s="279" t="s">
        <v>50</v>
      </c>
      <c r="AR16" s="280"/>
      <c r="AS16" s="280"/>
      <c r="AT16" s="281"/>
      <c r="AU16" s="276" t="s">
        <v>51</v>
      </c>
      <c r="AV16" s="277"/>
      <c r="AW16" s="277"/>
      <c r="AX16" s="278"/>
      <c r="AY16" s="279" t="s">
        <v>52</v>
      </c>
      <c r="AZ16" s="280"/>
      <c r="BA16" s="280"/>
      <c r="BB16" s="281"/>
      <c r="BC16" s="276" t="s">
        <v>53</v>
      </c>
      <c r="BD16" s="277"/>
      <c r="BE16" s="277"/>
      <c r="BF16" s="278"/>
      <c r="BG16" s="279" t="s">
        <v>186</v>
      </c>
      <c r="BH16" s="280"/>
      <c r="BI16" s="280"/>
      <c r="BJ16" s="281"/>
      <c r="BK16" s="276" t="s">
        <v>55</v>
      </c>
      <c r="BL16" s="277"/>
      <c r="BM16" s="277"/>
      <c r="BN16" s="278"/>
      <c r="BO16" s="279" t="s">
        <v>56</v>
      </c>
      <c r="BP16" s="280"/>
      <c r="BQ16" s="280"/>
      <c r="BR16" s="281"/>
      <c r="BS16" s="276" t="s">
        <v>57</v>
      </c>
      <c r="BT16" s="277"/>
      <c r="BU16" s="277"/>
      <c r="BV16" s="278"/>
      <c r="BW16" s="279" t="s">
        <v>58</v>
      </c>
      <c r="BX16" s="280"/>
      <c r="BY16" s="280"/>
      <c r="BZ16" s="281"/>
      <c r="CA16" s="276" t="s">
        <v>59</v>
      </c>
      <c r="CB16" s="277"/>
      <c r="CC16" s="277"/>
      <c r="CD16" s="278"/>
      <c r="CE16" s="279" t="s">
        <v>60</v>
      </c>
      <c r="CF16" s="280"/>
      <c r="CG16" s="280"/>
      <c r="CH16" s="281"/>
      <c r="CI16" s="276" t="s">
        <v>61</v>
      </c>
      <c r="CJ16" s="277"/>
      <c r="CK16" s="277"/>
      <c r="CL16" s="278"/>
      <c r="CM16" s="279" t="s">
        <v>62</v>
      </c>
      <c r="CN16" s="280"/>
      <c r="CO16" s="280"/>
      <c r="CP16" s="281"/>
      <c r="CQ16" s="282" t="s">
        <v>101</v>
      </c>
      <c r="CR16" s="283"/>
      <c r="CS16" s="283"/>
      <c r="CT16" s="284"/>
    </row>
    <row r="17" spans="1:98" ht="29.25" thickBot="1" x14ac:dyDescent="0.25">
      <c r="B17" s="292"/>
      <c r="C17" s="34" t="s">
        <v>146</v>
      </c>
      <c r="D17" s="35" t="s">
        <v>187</v>
      </c>
      <c r="E17" s="35" t="s">
        <v>322</v>
      </c>
      <c r="F17" s="95" t="s">
        <v>321</v>
      </c>
      <c r="G17" s="103" t="s">
        <v>146</v>
      </c>
      <c r="H17" s="104" t="s">
        <v>187</v>
      </c>
      <c r="I17" s="35" t="s">
        <v>322</v>
      </c>
      <c r="J17" s="95" t="s">
        <v>321</v>
      </c>
      <c r="K17" s="111" t="s">
        <v>146</v>
      </c>
      <c r="L17" s="112" t="s">
        <v>187</v>
      </c>
      <c r="M17" s="35" t="s">
        <v>322</v>
      </c>
      <c r="N17" s="95" t="s">
        <v>321</v>
      </c>
      <c r="O17" s="103" t="s">
        <v>146</v>
      </c>
      <c r="P17" s="104" t="s">
        <v>187</v>
      </c>
      <c r="Q17" s="35" t="s">
        <v>322</v>
      </c>
      <c r="R17" s="95" t="s">
        <v>321</v>
      </c>
      <c r="S17" s="111" t="s">
        <v>146</v>
      </c>
      <c r="T17" s="112" t="s">
        <v>187</v>
      </c>
      <c r="U17" s="35" t="s">
        <v>322</v>
      </c>
      <c r="V17" s="95" t="s">
        <v>321</v>
      </c>
      <c r="W17" s="103" t="s">
        <v>146</v>
      </c>
      <c r="X17" s="104" t="s">
        <v>187</v>
      </c>
      <c r="Y17" s="35" t="s">
        <v>322</v>
      </c>
      <c r="Z17" s="95" t="s">
        <v>321</v>
      </c>
      <c r="AA17" s="111" t="s">
        <v>146</v>
      </c>
      <c r="AB17" s="112" t="s">
        <v>187</v>
      </c>
      <c r="AC17" s="35" t="s">
        <v>322</v>
      </c>
      <c r="AD17" s="95" t="s">
        <v>321</v>
      </c>
      <c r="AE17" s="103" t="s">
        <v>146</v>
      </c>
      <c r="AF17" s="104" t="s">
        <v>187</v>
      </c>
      <c r="AG17" s="35" t="s">
        <v>322</v>
      </c>
      <c r="AH17" s="95" t="s">
        <v>321</v>
      </c>
      <c r="AI17" s="111" t="s">
        <v>146</v>
      </c>
      <c r="AJ17" s="112" t="s">
        <v>187</v>
      </c>
      <c r="AK17" s="35" t="s">
        <v>322</v>
      </c>
      <c r="AL17" s="95" t="s">
        <v>321</v>
      </c>
      <c r="AM17" s="103" t="s">
        <v>146</v>
      </c>
      <c r="AN17" s="104" t="s">
        <v>187</v>
      </c>
      <c r="AO17" s="35" t="s">
        <v>322</v>
      </c>
      <c r="AP17" s="95" t="s">
        <v>321</v>
      </c>
      <c r="AQ17" s="111" t="s">
        <v>146</v>
      </c>
      <c r="AR17" s="112" t="s">
        <v>187</v>
      </c>
      <c r="AS17" s="35" t="s">
        <v>322</v>
      </c>
      <c r="AT17" s="95" t="s">
        <v>321</v>
      </c>
      <c r="AU17" s="103" t="s">
        <v>146</v>
      </c>
      <c r="AV17" s="104" t="s">
        <v>187</v>
      </c>
      <c r="AW17" s="35" t="s">
        <v>322</v>
      </c>
      <c r="AX17" s="95" t="s">
        <v>321</v>
      </c>
      <c r="AY17" s="111" t="s">
        <v>146</v>
      </c>
      <c r="AZ17" s="112" t="s">
        <v>187</v>
      </c>
      <c r="BA17" s="35" t="s">
        <v>322</v>
      </c>
      <c r="BB17" s="95" t="s">
        <v>321</v>
      </c>
      <c r="BC17" s="103" t="s">
        <v>146</v>
      </c>
      <c r="BD17" s="104" t="s">
        <v>187</v>
      </c>
      <c r="BE17" s="35" t="s">
        <v>322</v>
      </c>
      <c r="BF17" s="95" t="s">
        <v>321</v>
      </c>
      <c r="BG17" s="111" t="s">
        <v>146</v>
      </c>
      <c r="BH17" s="112" t="s">
        <v>187</v>
      </c>
      <c r="BI17" s="35" t="s">
        <v>322</v>
      </c>
      <c r="BJ17" s="95" t="s">
        <v>321</v>
      </c>
      <c r="BK17" s="103" t="s">
        <v>146</v>
      </c>
      <c r="BL17" s="104" t="s">
        <v>187</v>
      </c>
      <c r="BM17" s="35" t="s">
        <v>322</v>
      </c>
      <c r="BN17" s="95" t="s">
        <v>321</v>
      </c>
      <c r="BO17" s="111" t="s">
        <v>146</v>
      </c>
      <c r="BP17" s="112" t="s">
        <v>187</v>
      </c>
      <c r="BQ17" s="35" t="s">
        <v>322</v>
      </c>
      <c r="BR17" s="95" t="s">
        <v>321</v>
      </c>
      <c r="BS17" s="103" t="s">
        <v>146</v>
      </c>
      <c r="BT17" s="104" t="s">
        <v>187</v>
      </c>
      <c r="BU17" s="35" t="s">
        <v>322</v>
      </c>
      <c r="BV17" s="95" t="s">
        <v>321</v>
      </c>
      <c r="BW17" s="111" t="s">
        <v>146</v>
      </c>
      <c r="BX17" s="112" t="s">
        <v>187</v>
      </c>
      <c r="BY17" s="35" t="s">
        <v>322</v>
      </c>
      <c r="BZ17" s="95" t="s">
        <v>321</v>
      </c>
      <c r="CA17" s="103" t="s">
        <v>146</v>
      </c>
      <c r="CB17" s="104" t="s">
        <v>187</v>
      </c>
      <c r="CC17" s="35" t="s">
        <v>322</v>
      </c>
      <c r="CD17" s="95" t="s">
        <v>321</v>
      </c>
      <c r="CE17" s="111" t="s">
        <v>146</v>
      </c>
      <c r="CF17" s="112" t="s">
        <v>187</v>
      </c>
      <c r="CG17" s="35" t="s">
        <v>322</v>
      </c>
      <c r="CH17" s="95" t="s">
        <v>321</v>
      </c>
      <c r="CI17" s="103" t="s">
        <v>146</v>
      </c>
      <c r="CJ17" s="104" t="s">
        <v>187</v>
      </c>
      <c r="CK17" s="35" t="s">
        <v>322</v>
      </c>
      <c r="CL17" s="95" t="s">
        <v>321</v>
      </c>
      <c r="CM17" s="111" t="s">
        <v>146</v>
      </c>
      <c r="CN17" s="112" t="s">
        <v>187</v>
      </c>
      <c r="CO17" s="35" t="s">
        <v>322</v>
      </c>
      <c r="CP17" s="95" t="s">
        <v>321</v>
      </c>
      <c r="CQ17" s="103" t="s">
        <v>148</v>
      </c>
      <c r="CR17" s="104" t="s">
        <v>188</v>
      </c>
      <c r="CS17" s="35" t="s">
        <v>322</v>
      </c>
      <c r="CT17" s="95" t="s">
        <v>321</v>
      </c>
    </row>
    <row r="18" spans="1:98" s="41" customFormat="1" ht="43.5" thickBot="1" x14ac:dyDescent="0.25">
      <c r="A18" s="30"/>
      <c r="B18" s="49" t="s">
        <v>66</v>
      </c>
      <c r="C18" s="102" t="s">
        <v>150</v>
      </c>
      <c r="D18" s="176">
        <f>+F33</f>
        <v>20416531004</v>
      </c>
      <c r="E18" s="172">
        <f>+IFERROR(D18-C18,"")</f>
        <v>-11125577402</v>
      </c>
      <c r="F18" s="177">
        <f>+IFERROR((1-(D18/C18))*100,"")</f>
        <v>35.272142428765704</v>
      </c>
      <c r="G18" s="102" t="s">
        <v>152</v>
      </c>
      <c r="H18" s="178">
        <f>SUM(J33)</f>
        <v>45227797</v>
      </c>
      <c r="I18" s="172">
        <f>+IFERROR(H18-G18,"")</f>
        <v>-33367605</v>
      </c>
      <c r="J18" s="177">
        <f>+IFERROR((1-(H18/G18))*100,"")</f>
        <v>42.454907222180758</v>
      </c>
      <c r="K18" s="96" t="s">
        <v>154</v>
      </c>
      <c r="L18" s="178">
        <f>SUM(N33)</f>
        <v>645043566</v>
      </c>
      <c r="M18" s="172">
        <f>+IFERROR(L18-K18,"")</f>
        <v>616785987</v>
      </c>
      <c r="N18" s="177">
        <f>+IFERROR((1-(L18/K18))*100,"")</f>
        <v>-2182.7276391937185</v>
      </c>
      <c r="O18" s="96" t="s">
        <v>113</v>
      </c>
      <c r="P18" s="179">
        <f>SUM(R33)</f>
        <v>0</v>
      </c>
      <c r="Q18" s="172">
        <f>+IFERROR(P18-O18,"")</f>
        <v>-9440145</v>
      </c>
      <c r="R18" s="177">
        <f>+IFERROR((1-(P18/O18))*100,"")</f>
        <v>100</v>
      </c>
      <c r="S18" s="96" t="s">
        <v>155</v>
      </c>
      <c r="T18" s="179">
        <f>SUM(V33)</f>
        <v>49762000</v>
      </c>
      <c r="U18" s="172">
        <f>+IFERROR(T18-S18,"")</f>
        <v>-1906695</v>
      </c>
      <c r="V18" s="177">
        <f>+IFERROR((1-(T18/S18))*100,"")</f>
        <v>3.690232547967387</v>
      </c>
      <c r="W18" s="96" t="s">
        <v>157</v>
      </c>
      <c r="X18" s="179">
        <f>SUM(Z33)</f>
        <v>100365991</v>
      </c>
      <c r="Y18" s="172">
        <f>+IFERROR(X18-W18,"")</f>
        <v>-68285716</v>
      </c>
      <c r="Z18" s="177">
        <f>+IFERROR((1-(X18/W18))*100,"")</f>
        <v>40.48919350694743</v>
      </c>
      <c r="AA18" s="96" t="s">
        <v>71</v>
      </c>
      <c r="AB18" s="179">
        <f>SUM(AD33)</f>
        <v>0</v>
      </c>
      <c r="AC18" s="172">
        <f>+IFERROR(AB18-AA18,"")</f>
        <v>0</v>
      </c>
      <c r="AD18" s="177" t="str">
        <f>+IFERROR((1-(AB18/AA18))*100,"")</f>
        <v/>
      </c>
      <c r="AE18" s="96" t="s">
        <v>71</v>
      </c>
      <c r="AF18" s="179">
        <f>SUM(AH33)</f>
        <v>0</v>
      </c>
      <c r="AG18" s="172">
        <f>+IFERROR(AF18-AE18,"")</f>
        <v>0</v>
      </c>
      <c r="AH18" s="177" t="str">
        <f>+IFERROR((1-(AF18/AE18))*100,"")</f>
        <v/>
      </c>
      <c r="AI18" s="96" t="s">
        <v>71</v>
      </c>
      <c r="AJ18" s="179">
        <f>SUM(AL33)</f>
        <v>455000000</v>
      </c>
      <c r="AK18" s="172">
        <f>+IFERROR(AJ18-AI18,"")</f>
        <v>455000000</v>
      </c>
      <c r="AL18" s="177" t="str">
        <f>+IFERROR((1-(AJ18/AI18))*100,"")</f>
        <v/>
      </c>
      <c r="AM18" s="96" t="s">
        <v>159</v>
      </c>
      <c r="AN18" s="179">
        <f>SUM(AP33)</f>
        <v>0</v>
      </c>
      <c r="AO18" s="172">
        <f>+IFERROR(AN18-AM18,"")</f>
        <v>-44504421</v>
      </c>
      <c r="AP18" s="177">
        <f>+IFERROR((1-(AN18/AM18))*100,"")</f>
        <v>100</v>
      </c>
      <c r="AQ18" s="96" t="s">
        <v>161</v>
      </c>
      <c r="AR18" s="179">
        <f>SUM(AT33,AT47,AT61,AT75)</f>
        <v>1922237745</v>
      </c>
      <c r="AS18" s="172">
        <f>+IFERROR(AR18-AQ18,"")</f>
        <v>180376822</v>
      </c>
      <c r="AT18" s="177">
        <f>+IFERROR((1-(AR18/AQ18))*100,"")</f>
        <v>-10.355408954771072</v>
      </c>
      <c r="AU18" s="96" t="s">
        <v>163</v>
      </c>
      <c r="AV18" s="179">
        <f>SUM(AX33,AX47)</f>
        <v>15675510</v>
      </c>
      <c r="AW18" s="172">
        <f>+IFERROR(AV18-AU18,"")</f>
        <v>4254538</v>
      </c>
      <c r="AX18" s="177">
        <f>+IFERROR((1-(AV18/AU18))*100,"")</f>
        <v>-37.251978202906024</v>
      </c>
      <c r="AY18" s="96" t="s">
        <v>165</v>
      </c>
      <c r="AZ18" s="179">
        <f>SUM(BB33)</f>
        <v>29224460</v>
      </c>
      <c r="BA18" s="172">
        <f>+IFERROR(AZ18-AY18,"")</f>
        <v>2689198</v>
      </c>
      <c r="BB18" s="177">
        <f>+IFERROR((1-(AZ18/AY18))*100,"")</f>
        <v>-10.134431685656619</v>
      </c>
      <c r="BC18" s="96" t="s">
        <v>167</v>
      </c>
      <c r="BD18" s="179">
        <f>SUM(BF33,BF47,BF61)</f>
        <v>50441953</v>
      </c>
      <c r="BE18" s="172">
        <f>+IFERROR(BD18-BC18,"")</f>
        <v>-18556779</v>
      </c>
      <c r="BF18" s="177">
        <f>+IFERROR((1-(BD18/BC18))*100,"")</f>
        <v>26.894376841591814</v>
      </c>
      <c r="BG18" s="96" t="s">
        <v>71</v>
      </c>
      <c r="BH18" s="179">
        <f>SUM(BJ33,BJ47)</f>
        <v>220900000</v>
      </c>
      <c r="BI18" s="172">
        <f>+IFERROR(BH18-BG18,"")</f>
        <v>220900000</v>
      </c>
      <c r="BJ18" s="177" t="str">
        <f>+IFERROR((1-(BH18/BG18))*100,"")</f>
        <v/>
      </c>
      <c r="BK18" s="96" t="s">
        <v>169</v>
      </c>
      <c r="BL18" s="179">
        <f>SUM(BN33,BN47)</f>
        <v>52265193</v>
      </c>
      <c r="BM18" s="172">
        <f>+IFERROR(BL18-BK18,"")</f>
        <v>23832193</v>
      </c>
      <c r="BN18" s="177">
        <f>+IFERROR((1-(BL18/BK18))*100,"")</f>
        <v>-83.818777476875468</v>
      </c>
      <c r="BO18" s="96" t="s">
        <v>171</v>
      </c>
      <c r="BP18" s="179">
        <f>SUM(BR33)</f>
        <v>40899074</v>
      </c>
      <c r="BQ18" s="172">
        <f>+IFERROR(BP18-BO18,"")</f>
        <v>13688971</v>
      </c>
      <c r="BR18" s="177">
        <f>+IFERROR((1-(BP18/BO18))*100,"")</f>
        <v>-50.308413018502726</v>
      </c>
      <c r="BS18" s="96" t="s">
        <v>173</v>
      </c>
      <c r="BT18" s="179">
        <f>SUM(BV33,BV47,BV61)</f>
        <v>408452546</v>
      </c>
      <c r="BU18" s="172">
        <f>+IFERROR(BT18-BS18,"")</f>
        <v>87107991</v>
      </c>
      <c r="BV18" s="177">
        <f>+IFERROR((1-(BT18/BS18))*100,"")</f>
        <v>-27.107349306105412</v>
      </c>
      <c r="BW18" s="96" t="s">
        <v>175</v>
      </c>
      <c r="BX18" s="179">
        <f>SUM(BZ33,BZ47,BZ61,BZ75)</f>
        <v>221834174</v>
      </c>
      <c r="BY18" s="172">
        <f>+IFERROR(BX18-BW18,"")</f>
        <v>-536932494</v>
      </c>
      <c r="BZ18" s="177">
        <f>+IFERROR((1-(BX18/BW18))*100,"")</f>
        <v>70.763848313906166</v>
      </c>
      <c r="CA18" s="96" t="s">
        <v>176</v>
      </c>
      <c r="CB18" s="179">
        <f>SUM(CD33,CD47,CD61,CD75)</f>
        <v>79249930</v>
      </c>
      <c r="CC18" s="172">
        <f>+IFERROR(CB18-CA18,"")</f>
        <v>-2200725123</v>
      </c>
      <c r="CD18" s="177">
        <f>+IFERROR((1-(CB18/CA18))*100,"")</f>
        <v>96.524087844920814</v>
      </c>
      <c r="CE18" s="96" t="s">
        <v>95</v>
      </c>
      <c r="CF18" s="179">
        <f>SUM(CH33)</f>
        <v>1254000</v>
      </c>
      <c r="CG18" s="172">
        <f>+IFERROR(CF18-CE18,"")</f>
        <v>-271000</v>
      </c>
      <c r="CH18" s="177">
        <f>+IFERROR((1-(CF18/CE18))*100,"")</f>
        <v>17.770491803278688</v>
      </c>
      <c r="CI18" s="96" t="s">
        <v>178</v>
      </c>
      <c r="CJ18" s="179">
        <f>SUM(CL33)</f>
        <v>1165962</v>
      </c>
      <c r="CK18" s="172">
        <f>+IFERROR(CJ18-CI18,"")</f>
        <v>-365635929</v>
      </c>
      <c r="CL18" s="177">
        <f>+IFERROR((1-(CJ18/CI18))*100,"")</f>
        <v>99.682127592957258</v>
      </c>
      <c r="CM18" s="96" t="s">
        <v>180</v>
      </c>
      <c r="CN18" s="179">
        <f>SUM(CP33,CP47,CP61,CP75)</f>
        <v>174951355</v>
      </c>
      <c r="CO18" s="172">
        <f>+IFERROR(CN18-CM18,"")</f>
        <v>4881900</v>
      </c>
      <c r="CP18" s="177">
        <f>+IFERROR((1-(CN18/CM18))*100,"")</f>
        <v>-2.8705331007264023</v>
      </c>
      <c r="CQ18" s="96" t="s">
        <v>182</v>
      </c>
      <c r="CR18" s="179">
        <f>SUM(CT33,CT47,CT61,CT75,CT89)</f>
        <v>3609262910</v>
      </c>
      <c r="CS18" s="172">
        <f>+IFERROR(CR18-CQ18,"")</f>
        <v>426787325</v>
      </c>
      <c r="CT18" s="177">
        <f>+IFERROR((1-(CR18/CQ18))*100,"")</f>
        <v>-13.410545143270912</v>
      </c>
    </row>
    <row r="19" spans="1:98" s="41" customFormat="1" ht="15" customHeight="1" thickBot="1" x14ac:dyDescent="0.25">
      <c r="A19" s="50"/>
      <c r="B19" s="30"/>
      <c r="C19" s="243" t="s">
        <v>185</v>
      </c>
      <c r="D19" s="244"/>
      <c r="E19" s="244"/>
      <c r="F19" s="245"/>
      <c r="G19" s="269" t="s">
        <v>11</v>
      </c>
      <c r="H19" s="270"/>
      <c r="I19" s="270"/>
      <c r="J19" s="271"/>
      <c r="K19" s="272" t="s">
        <v>189</v>
      </c>
      <c r="L19" s="273"/>
      <c r="M19" s="273"/>
      <c r="N19" s="274"/>
      <c r="O19" s="269" t="s">
        <v>190</v>
      </c>
      <c r="P19" s="270"/>
      <c r="Q19" s="270"/>
      <c r="R19" s="271"/>
      <c r="S19" s="272" t="s">
        <v>191</v>
      </c>
      <c r="T19" s="273"/>
      <c r="U19" s="273"/>
      <c r="V19" s="274"/>
      <c r="W19" s="269" t="s">
        <v>192</v>
      </c>
      <c r="X19" s="270"/>
      <c r="Y19" s="270"/>
      <c r="Z19" s="271"/>
      <c r="AA19" s="272" t="s">
        <v>193</v>
      </c>
      <c r="AB19" s="273"/>
      <c r="AC19" s="273"/>
      <c r="AD19" s="274"/>
      <c r="AE19" s="269" t="s">
        <v>194</v>
      </c>
      <c r="AF19" s="270"/>
      <c r="AG19" s="270"/>
      <c r="AH19" s="271"/>
      <c r="AI19" s="272" t="s">
        <v>195</v>
      </c>
      <c r="AJ19" s="273"/>
      <c r="AK19" s="273"/>
      <c r="AL19" s="274"/>
      <c r="AM19" s="269" t="s">
        <v>196</v>
      </c>
      <c r="AN19" s="270"/>
      <c r="AO19" s="270"/>
      <c r="AP19" s="271"/>
      <c r="AQ19" s="272" t="s">
        <v>197</v>
      </c>
      <c r="AR19" s="273"/>
      <c r="AS19" s="273"/>
      <c r="AT19" s="274"/>
      <c r="AU19" s="269" t="s">
        <v>198</v>
      </c>
      <c r="AV19" s="270"/>
      <c r="AW19" s="270"/>
      <c r="AX19" s="271"/>
      <c r="AY19" s="272" t="s">
        <v>199</v>
      </c>
      <c r="AZ19" s="273"/>
      <c r="BA19" s="273"/>
      <c r="BB19" s="274"/>
      <c r="BC19" s="269" t="s">
        <v>200</v>
      </c>
      <c r="BD19" s="270"/>
      <c r="BE19" s="270"/>
      <c r="BF19" s="271"/>
      <c r="BG19" s="272" t="s">
        <v>201</v>
      </c>
      <c r="BH19" s="273"/>
      <c r="BI19" s="273"/>
      <c r="BJ19" s="274"/>
      <c r="BK19" s="269" t="s">
        <v>202</v>
      </c>
      <c r="BL19" s="270"/>
      <c r="BM19" s="270"/>
      <c r="BN19" s="271"/>
      <c r="BO19" s="272" t="s">
        <v>203</v>
      </c>
      <c r="BP19" s="273"/>
      <c r="BQ19" s="273"/>
      <c r="BR19" s="274"/>
      <c r="BS19" s="269" t="s">
        <v>204</v>
      </c>
      <c r="BT19" s="270"/>
      <c r="BU19" s="270"/>
      <c r="BV19" s="271"/>
      <c r="BW19" s="272" t="s">
        <v>205</v>
      </c>
      <c r="BX19" s="273"/>
      <c r="BY19" s="273"/>
      <c r="BZ19" s="274"/>
      <c r="CA19" s="269" t="s">
        <v>206</v>
      </c>
      <c r="CB19" s="270"/>
      <c r="CC19" s="270"/>
      <c r="CD19" s="271"/>
      <c r="CE19" s="272" t="s">
        <v>207</v>
      </c>
      <c r="CF19" s="273"/>
      <c r="CG19" s="273"/>
      <c r="CH19" s="274"/>
      <c r="CI19" s="269" t="s">
        <v>208</v>
      </c>
      <c r="CJ19" s="270"/>
      <c r="CK19" s="270"/>
      <c r="CL19" s="271"/>
      <c r="CM19" s="272" t="s">
        <v>209</v>
      </c>
      <c r="CN19" s="273"/>
      <c r="CO19" s="273"/>
      <c r="CP19" s="274"/>
      <c r="CQ19" s="309" t="s">
        <v>210</v>
      </c>
      <c r="CR19" s="310"/>
      <c r="CS19" s="311"/>
      <c r="CT19" s="312"/>
    </row>
    <row r="20" spans="1:98" s="41" customFormat="1" ht="15.75" thickBot="1" x14ac:dyDescent="0.25">
      <c r="A20" s="50"/>
      <c r="B20" s="30"/>
      <c r="C20" s="81" t="s">
        <v>211</v>
      </c>
      <c r="D20" s="182">
        <v>1</v>
      </c>
      <c r="E20" s="51" t="s">
        <v>212</v>
      </c>
      <c r="F20" s="51" t="s">
        <v>213</v>
      </c>
      <c r="G20" s="81" t="s">
        <v>211</v>
      </c>
      <c r="H20" s="183">
        <v>5</v>
      </c>
      <c r="I20" s="80" t="s">
        <v>212</v>
      </c>
      <c r="J20" s="79" t="s">
        <v>213</v>
      </c>
      <c r="K20" s="81" t="s">
        <v>211</v>
      </c>
      <c r="L20" s="180">
        <v>0</v>
      </c>
      <c r="M20" s="51" t="s">
        <v>212</v>
      </c>
      <c r="N20" s="79" t="s">
        <v>213</v>
      </c>
      <c r="O20" s="81" t="s">
        <v>211</v>
      </c>
      <c r="P20" s="74">
        <v>0</v>
      </c>
      <c r="Q20" s="51" t="s">
        <v>212</v>
      </c>
      <c r="R20" s="79" t="s">
        <v>213</v>
      </c>
      <c r="S20" s="81" t="s">
        <v>211</v>
      </c>
      <c r="T20" s="180">
        <v>10</v>
      </c>
      <c r="U20" s="51" t="s">
        <v>212</v>
      </c>
      <c r="V20" s="51" t="s">
        <v>213</v>
      </c>
      <c r="W20" s="81" t="s">
        <v>211</v>
      </c>
      <c r="X20" s="180">
        <v>1</v>
      </c>
      <c r="Y20" s="51" t="s">
        <v>212</v>
      </c>
      <c r="Z20" s="51" t="s">
        <v>213</v>
      </c>
      <c r="AA20" s="81" t="s">
        <v>211</v>
      </c>
      <c r="AB20" s="74">
        <v>0</v>
      </c>
      <c r="AC20" s="51" t="s">
        <v>212</v>
      </c>
      <c r="AD20" s="51" t="s">
        <v>213</v>
      </c>
      <c r="AE20" s="81" t="s">
        <v>211</v>
      </c>
      <c r="AF20" s="74">
        <v>0</v>
      </c>
      <c r="AG20" s="51" t="s">
        <v>212</v>
      </c>
      <c r="AH20" s="79" t="s">
        <v>213</v>
      </c>
      <c r="AI20" s="81" t="s">
        <v>211</v>
      </c>
      <c r="AJ20" s="74">
        <v>0</v>
      </c>
      <c r="AK20" s="51" t="s">
        <v>212</v>
      </c>
      <c r="AL20" s="51" t="s">
        <v>213</v>
      </c>
      <c r="AM20" s="81" t="s">
        <v>211</v>
      </c>
      <c r="AN20" s="180">
        <v>1</v>
      </c>
      <c r="AO20" s="51" t="s">
        <v>212</v>
      </c>
      <c r="AP20" s="51" t="s">
        <v>213</v>
      </c>
      <c r="AQ20" s="81" t="s">
        <v>211</v>
      </c>
      <c r="AR20" s="180">
        <v>0.5</v>
      </c>
      <c r="AS20" s="51" t="s">
        <v>212</v>
      </c>
      <c r="AT20" s="79" t="s">
        <v>213</v>
      </c>
      <c r="AU20" s="81" t="s">
        <v>211</v>
      </c>
      <c r="AV20" s="180">
        <v>1</v>
      </c>
      <c r="AW20" s="51" t="s">
        <v>212</v>
      </c>
      <c r="AX20" s="51" t="s">
        <v>213</v>
      </c>
      <c r="AY20" s="81" t="s">
        <v>211</v>
      </c>
      <c r="AZ20" s="74">
        <v>0.05</v>
      </c>
      <c r="BA20" s="51" t="s">
        <v>212</v>
      </c>
      <c r="BB20" s="51" t="s">
        <v>213</v>
      </c>
      <c r="BC20" s="81" t="s">
        <v>211</v>
      </c>
      <c r="BD20" s="74">
        <v>0.02</v>
      </c>
      <c r="BE20" s="51" t="s">
        <v>212</v>
      </c>
      <c r="BF20" s="51" t="s">
        <v>213</v>
      </c>
      <c r="BG20" s="81" t="s">
        <v>211</v>
      </c>
      <c r="BH20" s="74">
        <v>0</v>
      </c>
      <c r="BI20" s="51" t="s">
        <v>212</v>
      </c>
      <c r="BJ20" s="51" t="s">
        <v>213</v>
      </c>
      <c r="BK20" s="81" t="s">
        <v>211</v>
      </c>
      <c r="BL20" s="180">
        <v>5.0000000000000001E-3</v>
      </c>
      <c r="BM20" s="51" t="s">
        <v>212</v>
      </c>
      <c r="BN20" s="51" t="s">
        <v>213</v>
      </c>
      <c r="BO20" s="81" t="s">
        <v>211</v>
      </c>
      <c r="BP20" s="74">
        <v>0</v>
      </c>
      <c r="BQ20" s="51" t="s">
        <v>212</v>
      </c>
      <c r="BR20" s="51" t="s">
        <v>213</v>
      </c>
      <c r="BS20" s="81" t="s">
        <v>211</v>
      </c>
      <c r="BT20" s="74">
        <v>0.1</v>
      </c>
      <c r="BU20" s="51" t="s">
        <v>212</v>
      </c>
      <c r="BV20" s="51" t="s">
        <v>213</v>
      </c>
      <c r="BW20" s="81" t="s">
        <v>211</v>
      </c>
      <c r="BX20" s="75">
        <v>5.0000000000000001E-3</v>
      </c>
      <c r="BY20" s="51" t="s">
        <v>212</v>
      </c>
      <c r="BZ20" s="51" t="s">
        <v>213</v>
      </c>
      <c r="CA20" s="81" t="s">
        <v>211</v>
      </c>
      <c r="CB20" s="74">
        <v>0.01</v>
      </c>
      <c r="CC20" s="51" t="s">
        <v>212</v>
      </c>
      <c r="CD20" s="79" t="s">
        <v>213</v>
      </c>
      <c r="CE20" s="81" t="s">
        <v>211</v>
      </c>
      <c r="CF20" s="74">
        <v>0.05</v>
      </c>
      <c r="CG20" s="51" t="s">
        <v>212</v>
      </c>
      <c r="CH20" s="51" t="s">
        <v>213</v>
      </c>
      <c r="CI20" s="81" t="s">
        <v>211</v>
      </c>
      <c r="CJ20" s="74">
        <v>0.1</v>
      </c>
      <c r="CK20" s="51" t="s">
        <v>212</v>
      </c>
      <c r="CL20" s="51" t="s">
        <v>213</v>
      </c>
      <c r="CM20" s="81" t="s">
        <v>211</v>
      </c>
      <c r="CN20" s="74">
        <v>0.01</v>
      </c>
      <c r="CO20" s="51" t="s">
        <v>212</v>
      </c>
      <c r="CP20" s="51" t="s">
        <v>213</v>
      </c>
      <c r="CQ20" s="184" t="s">
        <v>211</v>
      </c>
      <c r="CR20" s="185">
        <v>0</v>
      </c>
      <c r="CS20" s="186" t="s">
        <v>212</v>
      </c>
      <c r="CT20" s="187" t="s">
        <v>213</v>
      </c>
    </row>
    <row r="21" spans="1:98" ht="15" customHeight="1" x14ac:dyDescent="0.2">
      <c r="A21" s="50"/>
      <c r="B21" s="30"/>
      <c r="C21" s="246" t="s">
        <v>214</v>
      </c>
      <c r="D21" s="285" t="s">
        <v>215</v>
      </c>
      <c r="E21" s="54" t="s">
        <v>216</v>
      </c>
      <c r="F21" s="137">
        <v>0</v>
      </c>
      <c r="G21" s="246" t="s">
        <v>214</v>
      </c>
      <c r="H21" s="288" t="s">
        <v>217</v>
      </c>
      <c r="I21" s="55" t="s">
        <v>216</v>
      </c>
      <c r="J21" s="109">
        <v>6909967</v>
      </c>
      <c r="K21" s="246" t="s">
        <v>214</v>
      </c>
      <c r="L21" s="262" t="s">
        <v>218</v>
      </c>
      <c r="M21" s="54" t="s">
        <v>216</v>
      </c>
      <c r="N21" s="141">
        <v>26434153</v>
      </c>
      <c r="O21" s="253" t="s">
        <v>214</v>
      </c>
      <c r="P21" s="262" t="s">
        <v>219</v>
      </c>
      <c r="Q21" s="54" t="s">
        <v>216</v>
      </c>
      <c r="R21" s="137">
        <v>0</v>
      </c>
      <c r="S21" s="253" t="s">
        <v>214</v>
      </c>
      <c r="T21" s="262" t="s">
        <v>220</v>
      </c>
      <c r="U21" s="54" t="s">
        <v>216</v>
      </c>
      <c r="V21" s="130">
        <v>0</v>
      </c>
      <c r="W21" s="246" t="s">
        <v>214</v>
      </c>
      <c r="X21" s="262" t="s">
        <v>221</v>
      </c>
      <c r="Y21" s="54" t="s">
        <v>216</v>
      </c>
      <c r="Z21" s="131">
        <v>0</v>
      </c>
      <c r="AA21" s="246" t="s">
        <v>214</v>
      </c>
      <c r="AB21" s="265" t="s">
        <v>222</v>
      </c>
      <c r="AC21" s="54" t="s">
        <v>216</v>
      </c>
      <c r="AD21" s="130">
        <v>0</v>
      </c>
      <c r="AE21" s="246" t="s">
        <v>214</v>
      </c>
      <c r="AF21" s="265" t="s">
        <v>223</v>
      </c>
      <c r="AG21" s="54" t="s">
        <v>216</v>
      </c>
      <c r="AH21" s="137">
        <v>0</v>
      </c>
      <c r="AI21" s="253" t="s">
        <v>214</v>
      </c>
      <c r="AJ21" s="262" t="s">
        <v>224</v>
      </c>
      <c r="AK21" s="54" t="s">
        <v>216</v>
      </c>
      <c r="AL21" s="130">
        <v>0</v>
      </c>
      <c r="AM21" s="246" t="s">
        <v>214</v>
      </c>
      <c r="AN21" s="265" t="s">
        <v>225</v>
      </c>
      <c r="AO21" s="54" t="s">
        <v>216</v>
      </c>
      <c r="AP21" s="130">
        <v>0</v>
      </c>
      <c r="AQ21" s="246" t="s">
        <v>214</v>
      </c>
      <c r="AR21" s="265" t="s">
        <v>226</v>
      </c>
      <c r="AS21" s="54" t="s">
        <v>216</v>
      </c>
      <c r="AT21" s="137">
        <v>0</v>
      </c>
      <c r="AU21" s="253" t="s">
        <v>214</v>
      </c>
      <c r="AV21" s="265" t="s">
        <v>215</v>
      </c>
      <c r="AW21" s="54" t="s">
        <v>216</v>
      </c>
      <c r="AX21" s="135">
        <v>1309320</v>
      </c>
      <c r="AY21" s="246" t="s">
        <v>214</v>
      </c>
      <c r="AZ21" s="265" t="s">
        <v>215</v>
      </c>
      <c r="BA21" s="54" t="s">
        <v>216</v>
      </c>
      <c r="BB21" s="135">
        <v>2442630</v>
      </c>
      <c r="BC21" s="246" t="s">
        <v>214</v>
      </c>
      <c r="BD21" s="262" t="s">
        <v>227</v>
      </c>
      <c r="BE21" s="54" t="s">
        <v>216</v>
      </c>
      <c r="BF21" s="155">
        <v>2267103</v>
      </c>
      <c r="BG21" s="246" t="s">
        <v>214</v>
      </c>
      <c r="BH21" s="262" t="s">
        <v>228</v>
      </c>
      <c r="BI21" s="54" t="s">
        <v>216</v>
      </c>
      <c r="BJ21" s="131">
        <v>0</v>
      </c>
      <c r="BK21" s="246" t="s">
        <v>214</v>
      </c>
      <c r="BL21" s="265" t="s">
        <v>229</v>
      </c>
      <c r="BM21" s="54" t="s">
        <v>216</v>
      </c>
      <c r="BN21" s="135">
        <v>1746793</v>
      </c>
      <c r="BO21" s="246" t="s">
        <v>214</v>
      </c>
      <c r="BP21" s="262" t="s">
        <v>230</v>
      </c>
      <c r="BQ21" s="54" t="s">
        <v>216</v>
      </c>
      <c r="BR21" s="130">
        <v>862111</v>
      </c>
      <c r="BS21" s="246" t="s">
        <v>214</v>
      </c>
      <c r="BT21" s="265" t="s">
        <v>231</v>
      </c>
      <c r="BU21" s="54" t="s">
        <v>216</v>
      </c>
      <c r="BV21" s="135">
        <v>56959350</v>
      </c>
      <c r="BW21" s="246" t="s">
        <v>214</v>
      </c>
      <c r="BX21" s="262" t="s">
        <v>232</v>
      </c>
      <c r="BY21" s="54" t="s">
        <v>216</v>
      </c>
      <c r="BZ21" s="135">
        <v>17068051</v>
      </c>
      <c r="CA21" s="246" t="s">
        <v>214</v>
      </c>
      <c r="CB21" s="262" t="s">
        <v>233</v>
      </c>
      <c r="CC21" s="54" t="s">
        <v>216</v>
      </c>
      <c r="CD21" s="165">
        <v>39624965</v>
      </c>
      <c r="CE21" s="253" t="s">
        <v>214</v>
      </c>
      <c r="CF21" s="265" t="s">
        <v>215</v>
      </c>
      <c r="CG21" s="54" t="s">
        <v>216</v>
      </c>
      <c r="CH21" s="130">
        <v>0</v>
      </c>
      <c r="CI21" s="246" t="s">
        <v>214</v>
      </c>
      <c r="CJ21" s="265" t="s">
        <v>234</v>
      </c>
      <c r="CK21" s="54" t="s">
        <v>216</v>
      </c>
      <c r="CL21" s="130">
        <v>1165962</v>
      </c>
      <c r="CM21" s="246" t="s">
        <v>214</v>
      </c>
      <c r="CN21" s="262" t="s">
        <v>235</v>
      </c>
      <c r="CO21" s="54" t="s">
        <v>216</v>
      </c>
      <c r="CP21" s="135">
        <v>13955460</v>
      </c>
      <c r="CQ21" s="246" t="s">
        <v>214</v>
      </c>
      <c r="CR21" s="262" t="s">
        <v>236</v>
      </c>
      <c r="CS21" s="54" t="s">
        <v>216</v>
      </c>
      <c r="CT21" s="168">
        <f>39927710+13692424</f>
        <v>53620134</v>
      </c>
    </row>
    <row r="22" spans="1:98" ht="15" customHeight="1" x14ac:dyDescent="0.2">
      <c r="A22" s="50"/>
      <c r="B22" s="30"/>
      <c r="C22" s="247"/>
      <c r="D22" s="286"/>
      <c r="E22" s="55" t="s">
        <v>237</v>
      </c>
      <c r="F22" s="138">
        <v>991013901</v>
      </c>
      <c r="G22" s="247"/>
      <c r="H22" s="289"/>
      <c r="I22" s="55" t="s">
        <v>237</v>
      </c>
      <c r="J22" s="101">
        <v>5092022</v>
      </c>
      <c r="K22" s="247"/>
      <c r="L22" s="263"/>
      <c r="M22" s="55" t="s">
        <v>237</v>
      </c>
      <c r="N22" s="142">
        <v>0</v>
      </c>
      <c r="O22" s="254"/>
      <c r="P22" s="263"/>
      <c r="Q22" s="55" t="s">
        <v>237</v>
      </c>
      <c r="R22" s="139">
        <v>0</v>
      </c>
      <c r="S22" s="254"/>
      <c r="T22" s="263"/>
      <c r="U22" s="55" t="s">
        <v>237</v>
      </c>
      <c r="V22" s="131">
        <v>0</v>
      </c>
      <c r="W22" s="247"/>
      <c r="X22" s="263"/>
      <c r="Y22" s="55" t="s">
        <v>237</v>
      </c>
      <c r="Z22" s="131">
        <v>0</v>
      </c>
      <c r="AA22" s="247"/>
      <c r="AB22" s="266"/>
      <c r="AC22" s="55" t="s">
        <v>237</v>
      </c>
      <c r="AD22" s="131">
        <v>0</v>
      </c>
      <c r="AE22" s="247"/>
      <c r="AF22" s="266"/>
      <c r="AG22" s="55" t="s">
        <v>237</v>
      </c>
      <c r="AH22" s="139">
        <v>0</v>
      </c>
      <c r="AI22" s="254"/>
      <c r="AJ22" s="263"/>
      <c r="AK22" s="55" t="s">
        <v>237</v>
      </c>
      <c r="AL22" s="131">
        <v>0</v>
      </c>
      <c r="AM22" s="247"/>
      <c r="AN22" s="266"/>
      <c r="AO22" s="55" t="s">
        <v>237</v>
      </c>
      <c r="AP22" s="131">
        <v>0</v>
      </c>
      <c r="AQ22" s="247"/>
      <c r="AR22" s="266"/>
      <c r="AS22" s="55" t="s">
        <v>237</v>
      </c>
      <c r="AT22" s="139">
        <v>0</v>
      </c>
      <c r="AU22" s="254"/>
      <c r="AV22" s="266"/>
      <c r="AW22" s="55" t="s">
        <v>237</v>
      </c>
      <c r="AX22" s="132">
        <v>0</v>
      </c>
      <c r="AY22" s="247"/>
      <c r="AZ22" s="266"/>
      <c r="BA22" s="55" t="s">
        <v>237</v>
      </c>
      <c r="BB22" s="132">
        <v>2463250</v>
      </c>
      <c r="BC22" s="247"/>
      <c r="BD22" s="263"/>
      <c r="BE22" s="55" t="s">
        <v>237</v>
      </c>
      <c r="BF22" s="156">
        <v>2449152</v>
      </c>
      <c r="BG22" s="247"/>
      <c r="BH22" s="263"/>
      <c r="BI22" s="55" t="s">
        <v>237</v>
      </c>
      <c r="BJ22" s="131">
        <v>0</v>
      </c>
      <c r="BK22" s="247"/>
      <c r="BL22" s="266"/>
      <c r="BM22" s="55" t="s">
        <v>237</v>
      </c>
      <c r="BN22" s="132">
        <v>538545</v>
      </c>
      <c r="BO22" s="247"/>
      <c r="BP22" s="263"/>
      <c r="BQ22" s="55" t="s">
        <v>237</v>
      </c>
      <c r="BR22" s="131">
        <v>3745412</v>
      </c>
      <c r="BS22" s="247"/>
      <c r="BT22" s="266"/>
      <c r="BU22" s="55" t="s">
        <v>237</v>
      </c>
      <c r="BV22" s="132">
        <v>0</v>
      </c>
      <c r="BW22" s="247"/>
      <c r="BX22" s="263"/>
      <c r="BY22" s="55" t="s">
        <v>237</v>
      </c>
      <c r="BZ22" s="136">
        <v>0</v>
      </c>
      <c r="CA22" s="247"/>
      <c r="CB22" s="263"/>
      <c r="CC22" s="55" t="s">
        <v>237</v>
      </c>
      <c r="CD22" s="166">
        <v>0</v>
      </c>
      <c r="CE22" s="254"/>
      <c r="CF22" s="266"/>
      <c r="CG22" s="55" t="s">
        <v>237</v>
      </c>
      <c r="CH22" s="131">
        <v>1254000</v>
      </c>
      <c r="CI22" s="247"/>
      <c r="CJ22" s="266"/>
      <c r="CK22" s="55" t="s">
        <v>237</v>
      </c>
      <c r="CL22" s="131">
        <v>0</v>
      </c>
      <c r="CM22" s="247"/>
      <c r="CN22" s="263"/>
      <c r="CO22" s="55" t="s">
        <v>237</v>
      </c>
      <c r="CP22" s="132">
        <v>13358770</v>
      </c>
      <c r="CQ22" s="247"/>
      <c r="CR22" s="263"/>
      <c r="CS22" s="55" t="s">
        <v>237</v>
      </c>
      <c r="CT22" s="131">
        <f>46356535+16253567</f>
        <v>62610102</v>
      </c>
    </row>
    <row r="23" spans="1:98" ht="15" customHeight="1" x14ac:dyDescent="0.2">
      <c r="A23" s="50"/>
      <c r="B23" s="30"/>
      <c r="C23" s="259">
        <f>+IFERROR((F18/D20)*100,"")</f>
        <v>3527.2142428765706</v>
      </c>
      <c r="D23" s="286"/>
      <c r="E23" s="55" t="s">
        <v>238</v>
      </c>
      <c r="F23" s="138">
        <v>2836030284</v>
      </c>
      <c r="G23" s="259">
        <f>+IFERROR((J18/H20)*100,"")</f>
        <v>849.09814444361518</v>
      </c>
      <c r="H23" s="289"/>
      <c r="I23" s="55" t="s">
        <v>238</v>
      </c>
      <c r="J23" s="101">
        <v>6897354</v>
      </c>
      <c r="K23" s="259" t="str">
        <f>+IFERROR((N18/L20)*100,"")</f>
        <v/>
      </c>
      <c r="L23" s="263"/>
      <c r="M23" s="55" t="s">
        <v>238</v>
      </c>
      <c r="N23" s="143">
        <v>142976065</v>
      </c>
      <c r="O23" s="254" t="str">
        <f>IFERROR(R18/P20,"")</f>
        <v/>
      </c>
      <c r="P23" s="263"/>
      <c r="Q23" s="55" t="s">
        <v>238</v>
      </c>
      <c r="R23" s="139">
        <v>0</v>
      </c>
      <c r="S23" s="259">
        <f>+IFERROR((V18/T20)*100,"")</f>
        <v>36.90232547967387</v>
      </c>
      <c r="T23" s="263"/>
      <c r="U23" s="55" t="s">
        <v>238</v>
      </c>
      <c r="V23" s="131">
        <v>8330000</v>
      </c>
      <c r="W23" s="259">
        <f>+IFERROR((Z18/X20)*100,"")</f>
        <v>4048.9193506947431</v>
      </c>
      <c r="X23" s="263"/>
      <c r="Y23" s="55" t="s">
        <v>238</v>
      </c>
      <c r="Z23" s="131">
        <v>2356200</v>
      </c>
      <c r="AA23" s="247" t="str">
        <f>IFERROR(AD18/AB20,"")</f>
        <v/>
      </c>
      <c r="AB23" s="266"/>
      <c r="AC23" s="55" t="s">
        <v>238</v>
      </c>
      <c r="AD23" s="131">
        <v>0</v>
      </c>
      <c r="AE23" s="247" t="str">
        <f>IFERROR(AH18/AF20,"")</f>
        <v/>
      </c>
      <c r="AF23" s="266"/>
      <c r="AG23" s="55" t="s">
        <v>238</v>
      </c>
      <c r="AH23" s="139">
        <v>0</v>
      </c>
      <c r="AI23" s="254" t="str">
        <f>IFERROR(AL18/AJ20,"")</f>
        <v/>
      </c>
      <c r="AJ23" s="263"/>
      <c r="AK23" s="55" t="s">
        <v>238</v>
      </c>
      <c r="AL23" s="131">
        <v>0</v>
      </c>
      <c r="AM23" s="259">
        <f>+IFERROR((AP18/AN20)*100,"")</f>
        <v>10000</v>
      </c>
      <c r="AN23" s="266"/>
      <c r="AO23" s="55" t="s">
        <v>238</v>
      </c>
      <c r="AP23" s="131">
        <v>0</v>
      </c>
      <c r="AQ23" s="259">
        <f>+IFERROR((AT18/AR20)*100,"")</f>
        <v>-2071.0817909542143</v>
      </c>
      <c r="AR23" s="266"/>
      <c r="AS23" s="55" t="s">
        <v>238</v>
      </c>
      <c r="AT23" s="139">
        <v>0</v>
      </c>
      <c r="AU23" s="259">
        <f>+IFERROR((AX18/AV20)*100,"")</f>
        <v>-3725.1978202906025</v>
      </c>
      <c r="AV23" s="266"/>
      <c r="AW23" s="55" t="s">
        <v>238</v>
      </c>
      <c r="AX23" s="132">
        <v>711800</v>
      </c>
      <c r="AY23" s="247">
        <f>IFERROR(BB18/AZ20,"")</f>
        <v>-202.68863371313236</v>
      </c>
      <c r="AZ23" s="266"/>
      <c r="BA23" s="55" t="s">
        <v>238</v>
      </c>
      <c r="BB23" s="132">
        <v>2463250</v>
      </c>
      <c r="BC23" s="247">
        <f>IFERROR(BF18/BD20,"")</f>
        <v>1344.7188420795908</v>
      </c>
      <c r="BD23" s="263"/>
      <c r="BE23" s="55" t="s">
        <v>238</v>
      </c>
      <c r="BF23" s="156">
        <v>1816602</v>
      </c>
      <c r="BG23" s="247" t="str">
        <f>IFERROR(BJ18/BH20,"")</f>
        <v/>
      </c>
      <c r="BH23" s="263"/>
      <c r="BI23" s="55" t="s">
        <v>238</v>
      </c>
      <c r="BJ23" s="131">
        <v>0</v>
      </c>
      <c r="BK23" s="247">
        <f>IFERROR(BN18/BL20,"")</f>
        <v>-16763.755495375091</v>
      </c>
      <c r="BL23" s="266"/>
      <c r="BM23" s="55" t="s">
        <v>238</v>
      </c>
      <c r="BN23" s="132">
        <v>1132939</v>
      </c>
      <c r="BO23" s="247" t="str">
        <f>IFERROR(BR18/BP20,"")</f>
        <v/>
      </c>
      <c r="BP23" s="263"/>
      <c r="BQ23" s="55" t="s">
        <v>238</v>
      </c>
      <c r="BR23" s="131">
        <v>4563404</v>
      </c>
      <c r="BS23" s="247">
        <f>IFERROR(BV18/BT20,"")</f>
        <v>-271.07349306105408</v>
      </c>
      <c r="BT23" s="266"/>
      <c r="BU23" s="55" t="s">
        <v>238</v>
      </c>
      <c r="BV23" s="132">
        <v>0</v>
      </c>
      <c r="BW23" s="247">
        <f>IFERROR(BZ18/BX20,"")</f>
        <v>14152.769662781233</v>
      </c>
      <c r="BX23" s="263"/>
      <c r="BY23" s="55" t="s">
        <v>238</v>
      </c>
      <c r="BZ23" s="136">
        <v>0</v>
      </c>
      <c r="CA23" s="247">
        <f>IFERROR(CD18/CB20,"")</f>
        <v>9652.4087844920814</v>
      </c>
      <c r="CB23" s="263"/>
      <c r="CC23" s="55" t="s">
        <v>238</v>
      </c>
      <c r="CD23" s="166">
        <v>0</v>
      </c>
      <c r="CE23" s="254">
        <f>IFERROR(CH18/CF20,"")</f>
        <v>355.40983606557376</v>
      </c>
      <c r="CF23" s="266"/>
      <c r="CG23" s="55" t="s">
        <v>238</v>
      </c>
      <c r="CH23" s="131">
        <v>0</v>
      </c>
      <c r="CI23" s="247">
        <f>IFERROR(CL18/CJ20,"")</f>
        <v>996.82127592957249</v>
      </c>
      <c r="CJ23" s="266"/>
      <c r="CK23" s="55" t="s">
        <v>238</v>
      </c>
      <c r="CL23" s="131">
        <v>0</v>
      </c>
      <c r="CM23" s="247">
        <f>IFERROR(CP18/CN20,"")</f>
        <v>-287.05331007264022</v>
      </c>
      <c r="CN23" s="263"/>
      <c r="CO23" s="55" t="s">
        <v>238</v>
      </c>
      <c r="CP23" s="132">
        <v>13184850</v>
      </c>
      <c r="CQ23" s="247" t="str">
        <f>IFERROR(CT18/CR20,"")</f>
        <v/>
      </c>
      <c r="CR23" s="263"/>
      <c r="CS23" s="55" t="s">
        <v>238</v>
      </c>
      <c r="CT23" s="131">
        <f>17245601+39830864</f>
        <v>57076465</v>
      </c>
    </row>
    <row r="24" spans="1:98" ht="15.75" customHeight="1" thickBot="1" x14ac:dyDescent="0.25">
      <c r="A24" s="50"/>
      <c r="B24" s="30"/>
      <c r="C24" s="260" t="str">
        <f>+IFERROR((E24/E26)*100,"")</f>
        <v/>
      </c>
      <c r="D24" s="286"/>
      <c r="E24" s="55" t="s">
        <v>239</v>
      </c>
      <c r="F24" s="138">
        <v>2859445416</v>
      </c>
      <c r="G24" s="260" t="str">
        <f>+IFERROR((I24/I26)*100,"")</f>
        <v/>
      </c>
      <c r="H24" s="289"/>
      <c r="I24" s="55" t="s">
        <v>239</v>
      </c>
      <c r="J24" s="101">
        <v>5260447</v>
      </c>
      <c r="K24" s="260" t="str">
        <f>+IFERROR((M24/M26)*100,"")</f>
        <v/>
      </c>
      <c r="L24" s="263"/>
      <c r="M24" s="55" t="s">
        <v>239</v>
      </c>
      <c r="N24" s="143">
        <v>55750939</v>
      </c>
      <c r="O24" s="275" t="str">
        <f>IFERROR(R25/P27,"")</f>
        <v/>
      </c>
      <c r="P24" s="263"/>
      <c r="Q24" s="55" t="s">
        <v>239</v>
      </c>
      <c r="R24" s="139">
        <v>0</v>
      </c>
      <c r="S24" s="260" t="str">
        <f>+IFERROR((U24/U26)*100,"")</f>
        <v/>
      </c>
      <c r="T24" s="263"/>
      <c r="U24" s="55" t="s">
        <v>239</v>
      </c>
      <c r="V24" s="131">
        <v>0</v>
      </c>
      <c r="W24" s="260" t="str">
        <f>+IFERROR((Y24/Y26)*100,"")</f>
        <v/>
      </c>
      <c r="X24" s="263"/>
      <c r="Y24" s="55" t="s">
        <v>239</v>
      </c>
      <c r="Z24" s="131">
        <v>0</v>
      </c>
      <c r="AA24" s="248" t="str">
        <f>IFERROR(AD25/AB27,"")</f>
        <v/>
      </c>
      <c r="AB24" s="266"/>
      <c r="AC24" s="55" t="s">
        <v>239</v>
      </c>
      <c r="AD24" s="131">
        <v>0</v>
      </c>
      <c r="AE24" s="248" t="str">
        <f>IFERROR(AH25/AF27,"")</f>
        <v/>
      </c>
      <c r="AF24" s="266"/>
      <c r="AG24" s="55" t="s">
        <v>239</v>
      </c>
      <c r="AH24" s="139">
        <v>0</v>
      </c>
      <c r="AI24" s="275" t="str">
        <f>IFERROR(AL25/AJ27,"")</f>
        <v/>
      </c>
      <c r="AJ24" s="263"/>
      <c r="AK24" s="55" t="s">
        <v>239</v>
      </c>
      <c r="AL24" s="131">
        <v>0</v>
      </c>
      <c r="AM24" s="260" t="str">
        <f>+IFERROR((AO24/AO26)*100,"")</f>
        <v/>
      </c>
      <c r="AN24" s="266"/>
      <c r="AO24" s="55" t="s">
        <v>239</v>
      </c>
      <c r="AP24" s="131">
        <v>0</v>
      </c>
      <c r="AQ24" s="260" t="str">
        <f>+IFERROR((AS24/AS26)*100,"")</f>
        <v/>
      </c>
      <c r="AR24" s="266"/>
      <c r="AS24" s="55" t="s">
        <v>239</v>
      </c>
      <c r="AT24" s="139">
        <v>0</v>
      </c>
      <c r="AU24" s="260" t="str">
        <f>+IFERROR((AW24/AW26)*100,"")</f>
        <v/>
      </c>
      <c r="AV24" s="266"/>
      <c r="AW24" s="55" t="s">
        <v>239</v>
      </c>
      <c r="AX24" s="132">
        <v>557900</v>
      </c>
      <c r="AY24" s="248" t="str">
        <f>IFERROR(BB25/AZ27,"")</f>
        <v/>
      </c>
      <c r="AZ24" s="266"/>
      <c r="BA24" s="55" t="s">
        <v>239</v>
      </c>
      <c r="BB24" s="132">
        <v>2428370</v>
      </c>
      <c r="BC24" s="248" t="str">
        <f>IFERROR(BF25/BD27,"")</f>
        <v/>
      </c>
      <c r="BD24" s="263"/>
      <c r="BE24" s="55" t="s">
        <v>239</v>
      </c>
      <c r="BF24" s="156">
        <v>754076</v>
      </c>
      <c r="BG24" s="248" t="str">
        <f>IFERROR(BJ25/BH27,"")</f>
        <v/>
      </c>
      <c r="BH24" s="263"/>
      <c r="BI24" s="55" t="s">
        <v>239</v>
      </c>
      <c r="BJ24" s="131">
        <v>0</v>
      </c>
      <c r="BK24" s="248" t="str">
        <f>IFERROR(BN25/BL27,"")</f>
        <v/>
      </c>
      <c r="BL24" s="266"/>
      <c r="BM24" s="55" t="s">
        <v>239</v>
      </c>
      <c r="BN24" s="132">
        <v>0</v>
      </c>
      <c r="BO24" s="248" t="str">
        <f>IFERROR(BR25/BP27,"")</f>
        <v/>
      </c>
      <c r="BP24" s="263"/>
      <c r="BQ24" s="55" t="s">
        <v>239</v>
      </c>
      <c r="BR24" s="131">
        <v>4018619</v>
      </c>
      <c r="BS24" s="248" t="str">
        <f>IFERROR(BV25/BT27,"")</f>
        <v/>
      </c>
      <c r="BT24" s="266"/>
      <c r="BU24" s="55" t="s">
        <v>239</v>
      </c>
      <c r="BV24" s="132">
        <v>19120206</v>
      </c>
      <c r="BW24" s="248" t="str">
        <f>IFERROR(BZ25/BX27,"")</f>
        <v/>
      </c>
      <c r="BX24" s="263"/>
      <c r="BY24" s="55" t="s">
        <v>239</v>
      </c>
      <c r="BZ24" s="136">
        <v>0</v>
      </c>
      <c r="CA24" s="248" t="str">
        <f>IFERROR(CD25/CB27,"")</f>
        <v/>
      </c>
      <c r="CB24" s="263"/>
      <c r="CC24" s="55" t="s">
        <v>239</v>
      </c>
      <c r="CD24" s="166">
        <v>0</v>
      </c>
      <c r="CE24" s="275" t="str">
        <f>IFERROR(CH25/CF27,"")</f>
        <v/>
      </c>
      <c r="CF24" s="266"/>
      <c r="CG24" s="55" t="s">
        <v>239</v>
      </c>
      <c r="CH24" s="131">
        <v>0</v>
      </c>
      <c r="CI24" s="248" t="str">
        <f>IFERROR(CL25/CJ27,"")</f>
        <v/>
      </c>
      <c r="CJ24" s="266"/>
      <c r="CK24" s="55" t="s">
        <v>239</v>
      </c>
      <c r="CL24" s="131">
        <v>0</v>
      </c>
      <c r="CM24" s="248" t="str">
        <f>IFERROR(CP25/CN27,"")</f>
        <v/>
      </c>
      <c r="CN24" s="263"/>
      <c r="CO24" s="55" t="s">
        <v>239</v>
      </c>
      <c r="CP24" s="132">
        <v>13828185</v>
      </c>
      <c r="CQ24" s="248" t="str">
        <f>IFERROR(CT25/CR27,"")</f>
        <v/>
      </c>
      <c r="CR24" s="263"/>
      <c r="CS24" s="55" t="s">
        <v>239</v>
      </c>
      <c r="CT24" s="131">
        <v>46665969</v>
      </c>
    </row>
    <row r="25" spans="1:98" ht="15" customHeight="1" x14ac:dyDescent="0.2">
      <c r="A25" s="50"/>
      <c r="B25" s="30"/>
      <c r="C25" s="246" t="s">
        <v>240</v>
      </c>
      <c r="D25" s="286"/>
      <c r="E25" s="55" t="s">
        <v>241</v>
      </c>
      <c r="F25" s="138">
        <v>2012520130</v>
      </c>
      <c r="G25" s="246" t="s">
        <v>240</v>
      </c>
      <c r="H25" s="289"/>
      <c r="I25" s="55" t="s">
        <v>241</v>
      </c>
      <c r="J25" s="101">
        <v>2340285</v>
      </c>
      <c r="K25" s="246" t="s">
        <v>240</v>
      </c>
      <c r="L25" s="263"/>
      <c r="M25" s="55" t="s">
        <v>241</v>
      </c>
      <c r="N25" s="142">
        <v>0</v>
      </c>
      <c r="O25" s="253" t="s">
        <v>240</v>
      </c>
      <c r="P25" s="263"/>
      <c r="Q25" s="55" t="s">
        <v>241</v>
      </c>
      <c r="R25" s="139">
        <v>0</v>
      </c>
      <c r="S25" s="253" t="s">
        <v>240</v>
      </c>
      <c r="T25" s="263"/>
      <c r="U25" s="55" t="s">
        <v>241</v>
      </c>
      <c r="V25" s="131">
        <v>0</v>
      </c>
      <c r="W25" s="246" t="s">
        <v>240</v>
      </c>
      <c r="X25" s="263"/>
      <c r="Y25" s="55" t="s">
        <v>241</v>
      </c>
      <c r="Z25" s="131">
        <v>10558275</v>
      </c>
      <c r="AA25" s="246" t="s">
        <v>240</v>
      </c>
      <c r="AB25" s="266"/>
      <c r="AC25" s="55" t="s">
        <v>241</v>
      </c>
      <c r="AD25" s="131">
        <v>0</v>
      </c>
      <c r="AE25" s="246" t="s">
        <v>240</v>
      </c>
      <c r="AF25" s="266"/>
      <c r="AG25" s="55" t="s">
        <v>241</v>
      </c>
      <c r="AH25" s="139">
        <v>0</v>
      </c>
      <c r="AI25" s="253" t="s">
        <v>240</v>
      </c>
      <c r="AJ25" s="263"/>
      <c r="AK25" s="55" t="s">
        <v>241</v>
      </c>
      <c r="AL25" s="131">
        <v>0</v>
      </c>
      <c r="AM25" s="246" t="s">
        <v>240</v>
      </c>
      <c r="AN25" s="266"/>
      <c r="AO25" s="55" t="s">
        <v>241</v>
      </c>
      <c r="AP25" s="131">
        <v>0</v>
      </c>
      <c r="AQ25" s="246" t="s">
        <v>240</v>
      </c>
      <c r="AR25" s="266"/>
      <c r="AS25" s="55" t="s">
        <v>241</v>
      </c>
      <c r="AT25" s="139">
        <v>0</v>
      </c>
      <c r="AU25" s="253" t="s">
        <v>240</v>
      </c>
      <c r="AV25" s="266"/>
      <c r="AW25" s="55" t="s">
        <v>241</v>
      </c>
      <c r="AX25" s="132">
        <v>470290</v>
      </c>
      <c r="AY25" s="246" t="s">
        <v>240</v>
      </c>
      <c r="AZ25" s="266"/>
      <c r="BA25" s="55" t="s">
        <v>241</v>
      </c>
      <c r="BB25" s="132">
        <v>2428370</v>
      </c>
      <c r="BC25" s="246" t="s">
        <v>240</v>
      </c>
      <c r="BD25" s="263"/>
      <c r="BE25" s="55" t="s">
        <v>241</v>
      </c>
      <c r="BF25" s="156">
        <v>1452032</v>
      </c>
      <c r="BG25" s="246" t="s">
        <v>240</v>
      </c>
      <c r="BH25" s="263"/>
      <c r="BI25" s="55" t="s">
        <v>241</v>
      </c>
      <c r="BJ25" s="131">
        <v>0</v>
      </c>
      <c r="BK25" s="246" t="s">
        <v>240</v>
      </c>
      <c r="BL25" s="266"/>
      <c r="BM25" s="55" t="s">
        <v>241</v>
      </c>
      <c r="BN25" s="131"/>
      <c r="BO25" s="246" t="s">
        <v>240</v>
      </c>
      <c r="BP25" s="263"/>
      <c r="BQ25" s="55" t="s">
        <v>241</v>
      </c>
      <c r="BR25" s="131">
        <v>5147520</v>
      </c>
      <c r="BS25" s="246" t="s">
        <v>240</v>
      </c>
      <c r="BT25" s="266"/>
      <c r="BU25" s="55" t="s">
        <v>241</v>
      </c>
      <c r="BV25" s="132">
        <v>19120206</v>
      </c>
      <c r="BW25" s="246" t="s">
        <v>240</v>
      </c>
      <c r="BX25" s="263"/>
      <c r="BY25" s="55" t="s">
        <v>241</v>
      </c>
      <c r="BZ25" s="136">
        <v>0</v>
      </c>
      <c r="CA25" s="246" t="s">
        <v>240</v>
      </c>
      <c r="CB25" s="263"/>
      <c r="CC25" s="55" t="s">
        <v>241</v>
      </c>
      <c r="CD25" s="166">
        <v>0</v>
      </c>
      <c r="CE25" s="253" t="s">
        <v>240</v>
      </c>
      <c r="CF25" s="266"/>
      <c r="CG25" s="55" t="s">
        <v>241</v>
      </c>
      <c r="CH25" s="131">
        <v>0</v>
      </c>
      <c r="CI25" s="246" t="s">
        <v>240</v>
      </c>
      <c r="CJ25" s="266"/>
      <c r="CK25" s="55" t="s">
        <v>241</v>
      </c>
      <c r="CL25" s="131">
        <v>0</v>
      </c>
      <c r="CM25" s="246" t="s">
        <v>240</v>
      </c>
      <c r="CN25" s="263"/>
      <c r="CO25" s="55" t="s">
        <v>241</v>
      </c>
      <c r="CP25" s="132">
        <v>11173740</v>
      </c>
      <c r="CQ25" s="246" t="s">
        <v>240</v>
      </c>
      <c r="CR25" s="263"/>
      <c r="CS25" s="55" t="s">
        <v>241</v>
      </c>
      <c r="CT25" s="131">
        <v>46665969</v>
      </c>
    </row>
    <row r="26" spans="1:98" ht="15" customHeight="1" x14ac:dyDescent="0.2">
      <c r="A26" s="50"/>
      <c r="B26" s="30"/>
      <c r="C26" s="247"/>
      <c r="D26" s="286"/>
      <c r="E26" s="55" t="s">
        <v>242</v>
      </c>
      <c r="F26" s="138">
        <v>1576296057</v>
      </c>
      <c r="G26" s="247"/>
      <c r="H26" s="289"/>
      <c r="I26" s="55" t="s">
        <v>242</v>
      </c>
      <c r="J26" s="101">
        <v>3175473</v>
      </c>
      <c r="K26" s="247"/>
      <c r="L26" s="263"/>
      <c r="M26" s="55" t="s">
        <v>242</v>
      </c>
      <c r="N26" s="142">
        <v>0</v>
      </c>
      <c r="O26" s="254"/>
      <c r="P26" s="263"/>
      <c r="Q26" s="55" t="s">
        <v>242</v>
      </c>
      <c r="R26" s="139">
        <v>0</v>
      </c>
      <c r="S26" s="254"/>
      <c r="T26" s="263"/>
      <c r="U26" s="55" t="s">
        <v>242</v>
      </c>
      <c r="V26" s="131">
        <v>0</v>
      </c>
      <c r="W26" s="247"/>
      <c r="X26" s="263"/>
      <c r="Y26" s="55" t="s">
        <v>242</v>
      </c>
      <c r="Z26" s="131">
        <v>0</v>
      </c>
      <c r="AA26" s="247"/>
      <c r="AB26" s="266"/>
      <c r="AC26" s="55" t="s">
        <v>242</v>
      </c>
      <c r="AD26" s="131">
        <v>0</v>
      </c>
      <c r="AE26" s="247"/>
      <c r="AF26" s="266"/>
      <c r="AG26" s="55" t="s">
        <v>242</v>
      </c>
      <c r="AH26" s="139">
        <v>0</v>
      </c>
      <c r="AI26" s="254"/>
      <c r="AJ26" s="263"/>
      <c r="AK26" s="55" t="s">
        <v>242</v>
      </c>
      <c r="AL26" s="131">
        <v>0</v>
      </c>
      <c r="AM26" s="247"/>
      <c r="AN26" s="266"/>
      <c r="AO26" s="55" t="s">
        <v>242</v>
      </c>
      <c r="AP26" s="131">
        <v>0</v>
      </c>
      <c r="AQ26" s="247"/>
      <c r="AR26" s="266"/>
      <c r="AS26" s="55" t="s">
        <v>242</v>
      </c>
      <c r="AT26" s="139">
        <v>0</v>
      </c>
      <c r="AU26" s="254"/>
      <c r="AV26" s="266"/>
      <c r="AW26" s="55" t="s">
        <v>242</v>
      </c>
      <c r="AX26" s="132">
        <v>557893</v>
      </c>
      <c r="AY26" s="247"/>
      <c r="AZ26" s="266"/>
      <c r="BA26" s="55" t="s">
        <v>242</v>
      </c>
      <c r="BB26" s="132">
        <v>2428370</v>
      </c>
      <c r="BC26" s="247"/>
      <c r="BD26" s="263"/>
      <c r="BE26" s="55" t="s">
        <v>242</v>
      </c>
      <c r="BF26" s="132">
        <v>1092556</v>
      </c>
      <c r="BG26" s="247"/>
      <c r="BH26" s="263"/>
      <c r="BI26" s="55" t="s">
        <v>242</v>
      </c>
      <c r="BJ26" s="131">
        <v>0</v>
      </c>
      <c r="BK26" s="247"/>
      <c r="BL26" s="266"/>
      <c r="BM26" s="55" t="s">
        <v>242</v>
      </c>
      <c r="BN26" s="132">
        <v>0</v>
      </c>
      <c r="BO26" s="247"/>
      <c r="BP26" s="263"/>
      <c r="BQ26" s="55" t="s">
        <v>242</v>
      </c>
      <c r="BR26" s="132">
        <v>3121500</v>
      </c>
      <c r="BS26" s="247"/>
      <c r="BT26" s="266"/>
      <c r="BU26" s="55" t="s">
        <v>242</v>
      </c>
      <c r="BV26" s="132">
        <v>19120206</v>
      </c>
      <c r="BW26" s="247"/>
      <c r="BX26" s="263"/>
      <c r="BY26" s="55" t="s">
        <v>242</v>
      </c>
      <c r="BZ26" s="136">
        <v>0</v>
      </c>
      <c r="CA26" s="247"/>
      <c r="CB26" s="263"/>
      <c r="CC26" s="55" t="s">
        <v>242</v>
      </c>
      <c r="CD26" s="166">
        <v>0</v>
      </c>
      <c r="CE26" s="254"/>
      <c r="CF26" s="266"/>
      <c r="CG26" s="55" t="s">
        <v>242</v>
      </c>
      <c r="CH26" s="131">
        <v>0</v>
      </c>
      <c r="CI26" s="247"/>
      <c r="CJ26" s="266"/>
      <c r="CK26" s="55" t="s">
        <v>242</v>
      </c>
      <c r="CL26" s="131">
        <v>0</v>
      </c>
      <c r="CM26" s="247"/>
      <c r="CN26" s="263"/>
      <c r="CO26" s="55" t="s">
        <v>242</v>
      </c>
      <c r="CP26" s="132">
        <v>10885240</v>
      </c>
      <c r="CQ26" s="247"/>
      <c r="CR26" s="263"/>
      <c r="CS26" s="55" t="s">
        <v>242</v>
      </c>
      <c r="CT26" s="131">
        <v>46665968</v>
      </c>
    </row>
    <row r="27" spans="1:98" ht="15" customHeight="1" x14ac:dyDescent="0.2">
      <c r="A27" s="50"/>
      <c r="B27" s="30"/>
      <c r="C27" s="303">
        <f>+IFERROR(SUM(F21:F26)-D5,"")</f>
        <v>-20462085605</v>
      </c>
      <c r="D27" s="286"/>
      <c r="E27" s="55" t="s">
        <v>243</v>
      </c>
      <c r="F27" s="138">
        <v>1077917105</v>
      </c>
      <c r="G27" s="303">
        <f>+IFERROR(SUM(J21:J26)-H5,"")</f>
        <v>-13996760</v>
      </c>
      <c r="H27" s="289"/>
      <c r="I27" s="55" t="s">
        <v>243</v>
      </c>
      <c r="J27" s="101">
        <v>1799876</v>
      </c>
      <c r="K27" s="303">
        <f>+IFERROR(SUM(N21:N26)-L5,"")</f>
        <v>199213836</v>
      </c>
      <c r="L27" s="263"/>
      <c r="M27" s="55" t="s">
        <v>243</v>
      </c>
      <c r="N27" s="143">
        <v>1529540</v>
      </c>
      <c r="O27" s="303">
        <f>+IFERROR(SUM(R21:R26)-P5,"")</f>
        <v>0</v>
      </c>
      <c r="P27" s="263"/>
      <c r="Q27" s="55" t="s">
        <v>243</v>
      </c>
      <c r="R27" s="139">
        <v>0</v>
      </c>
      <c r="S27" s="255" t="str">
        <f>IFERROR(SUM(V21:V26)-T5,"")</f>
        <v/>
      </c>
      <c r="T27" s="263"/>
      <c r="U27" s="55" t="s">
        <v>243</v>
      </c>
      <c r="V27" s="146">
        <v>0</v>
      </c>
      <c r="W27" s="249" t="str">
        <f>IFERROR(SUM(Z21:Z26)-X5,"")</f>
        <v/>
      </c>
      <c r="X27" s="263"/>
      <c r="Y27" s="55" t="s">
        <v>243</v>
      </c>
      <c r="Z27" s="131">
        <v>0</v>
      </c>
      <c r="AA27" s="249" t="str">
        <f>IFERROR(SUM(AD21:AD26)-AB5,"")</f>
        <v/>
      </c>
      <c r="AB27" s="266"/>
      <c r="AC27" s="55" t="s">
        <v>243</v>
      </c>
      <c r="AD27" s="131">
        <v>0</v>
      </c>
      <c r="AE27" s="249" t="str">
        <f>IFERROR(SUM(AH21:AH26)-AF5,"")</f>
        <v/>
      </c>
      <c r="AF27" s="266"/>
      <c r="AG27" s="55" t="s">
        <v>243</v>
      </c>
      <c r="AH27" s="139">
        <v>0</v>
      </c>
      <c r="AI27" s="255" t="str">
        <f>IFERROR(SUM(AL21:AL26)-AJ5,"")</f>
        <v/>
      </c>
      <c r="AJ27" s="263"/>
      <c r="AK27" s="55" t="s">
        <v>243</v>
      </c>
      <c r="AL27" s="146">
        <v>455000000</v>
      </c>
      <c r="AM27" s="249" t="str">
        <f>IFERROR(SUM(AP21:AP26)-AN5,"")</f>
        <v/>
      </c>
      <c r="AN27" s="266"/>
      <c r="AO27" s="55" t="s">
        <v>243</v>
      </c>
      <c r="AP27" s="131">
        <v>0</v>
      </c>
      <c r="AQ27" s="249" t="str">
        <f>IFERROR(SUM(AT21:AT26,AT35:AT40,AT49:AT54,AT63:AT68)-AR5,"")</f>
        <v/>
      </c>
      <c r="AR27" s="266"/>
      <c r="AS27" s="55" t="s">
        <v>243</v>
      </c>
      <c r="AT27" s="139">
        <v>0</v>
      </c>
      <c r="AU27" s="255" t="str">
        <f>IFERROR(SUM(AX21:AX26,AX35:AX40)-AV5,"")</f>
        <v/>
      </c>
      <c r="AV27" s="266"/>
      <c r="AW27" s="55" t="s">
        <v>243</v>
      </c>
      <c r="AX27" s="132">
        <v>557893</v>
      </c>
      <c r="AY27" s="249" t="str">
        <f>IFERROR(SUM(BB21:BB26)-AZ5,"")</f>
        <v/>
      </c>
      <c r="AZ27" s="266"/>
      <c r="BA27" s="55" t="s">
        <v>243</v>
      </c>
      <c r="BB27" s="132">
        <v>2428370</v>
      </c>
      <c r="BC27" s="249" t="str">
        <f>IFERROR(SUM(BF21:BF26,BF35:BF40,BF49:BF54)-BD5,"")</f>
        <v/>
      </c>
      <c r="BD27" s="263"/>
      <c r="BE27" s="55" t="s">
        <v>243</v>
      </c>
      <c r="BF27" s="132">
        <v>1912604</v>
      </c>
      <c r="BG27" s="249" t="str">
        <f>IFERROR(SUM(BJ21:BJ26,BJ35:BJ40)-BH5,"")</f>
        <v/>
      </c>
      <c r="BH27" s="263"/>
      <c r="BI27" s="55" t="s">
        <v>243</v>
      </c>
      <c r="BJ27" s="131">
        <v>0</v>
      </c>
      <c r="BK27" s="249">
        <f>IFERROR(SUM(BN21:BN26)-BL5,"")</f>
        <v>-9466723</v>
      </c>
      <c r="BL27" s="266"/>
      <c r="BM27" s="55" t="s">
        <v>243</v>
      </c>
      <c r="BN27" s="132">
        <v>35399916</v>
      </c>
      <c r="BO27" s="249">
        <f>IFERROR(SUM(BR21:BR26)-BP5,"")</f>
        <v>6157666</v>
      </c>
      <c r="BP27" s="263"/>
      <c r="BQ27" s="55" t="s">
        <v>243</v>
      </c>
      <c r="BR27" s="132">
        <v>6371938</v>
      </c>
      <c r="BS27" s="249" t="str">
        <f>IFERROR(SUM(BV21:BV26,BV35:BV40,BV49:BV54)-BT5,"")</f>
        <v/>
      </c>
      <c r="BT27" s="266"/>
      <c r="BU27" s="55" t="s">
        <v>243</v>
      </c>
      <c r="BV27" s="132">
        <v>19120206</v>
      </c>
      <c r="BW27" s="249" t="str">
        <f>IFERROR(SUM(BZ21:BZ26,BZ35:BZ40,BZ49:BZ54,BZ63:BZ68)-BX5,"")</f>
        <v/>
      </c>
      <c r="BX27" s="263"/>
      <c r="BY27" s="55" t="s">
        <v>243</v>
      </c>
      <c r="BZ27" s="136">
        <v>0</v>
      </c>
      <c r="CA27" s="249" t="str">
        <f>IFERROR(SUM(CD21:CD26,CD35:CD40,CD49:CD54,CD63:CD68)-CB5,"")</f>
        <v/>
      </c>
      <c r="CB27" s="263"/>
      <c r="CC27" s="55" t="s">
        <v>243</v>
      </c>
      <c r="CD27" s="166">
        <v>0</v>
      </c>
      <c r="CE27" s="255">
        <f>IFERROR(SUM(CH21:CH26)-CF5,"")</f>
        <v>-271000</v>
      </c>
      <c r="CF27" s="266"/>
      <c r="CG27" s="55" t="s">
        <v>243</v>
      </c>
      <c r="CH27" s="131">
        <v>0</v>
      </c>
      <c r="CI27" s="249" t="str">
        <f>IFERROR(SUM(CL21:CL26)-CJ5,"")</f>
        <v/>
      </c>
      <c r="CJ27" s="266"/>
      <c r="CK27" s="55" t="s">
        <v>243</v>
      </c>
      <c r="CL27" s="131">
        <v>0</v>
      </c>
      <c r="CM27" s="249" t="str">
        <f>IFERROR(SUM(CP21:CP26,CP35:CP40,CP49:CP54,CP63:CP68)-CN5,"")</f>
        <v/>
      </c>
      <c r="CN27" s="263"/>
      <c r="CO27" s="55" t="s">
        <v>243</v>
      </c>
      <c r="CP27" s="132">
        <v>10807780</v>
      </c>
      <c r="CQ27" s="249">
        <f>IFERROR(SUM(CT21:CT26,CT35:CT40,CT49:CT54,CT63:CT68,CT77:CT82)-CR5,"")</f>
        <v>69202703</v>
      </c>
      <c r="CR27" s="263"/>
      <c r="CS27" s="55" t="s">
        <v>243</v>
      </c>
      <c r="CT27" s="131">
        <v>46665968</v>
      </c>
    </row>
    <row r="28" spans="1:98" ht="15" customHeight="1" thickBot="1" x14ac:dyDescent="0.25">
      <c r="B28" s="30"/>
      <c r="C28" s="304"/>
      <c r="D28" s="286"/>
      <c r="E28" s="55" t="s">
        <v>244</v>
      </c>
      <c r="F28" s="138">
        <v>1960058023</v>
      </c>
      <c r="G28" s="304"/>
      <c r="H28" s="289"/>
      <c r="I28" s="55" t="s">
        <v>244</v>
      </c>
      <c r="J28" s="110">
        <v>2371598</v>
      </c>
      <c r="K28" s="304"/>
      <c r="L28" s="263"/>
      <c r="M28" s="55" t="s">
        <v>244</v>
      </c>
      <c r="N28" s="142">
        <v>0</v>
      </c>
      <c r="O28" s="304"/>
      <c r="P28" s="263"/>
      <c r="Q28" s="55" t="s">
        <v>244</v>
      </c>
      <c r="R28" s="139">
        <v>0</v>
      </c>
      <c r="S28" s="256"/>
      <c r="T28" s="263"/>
      <c r="U28" s="55" t="s">
        <v>244</v>
      </c>
      <c r="V28" s="131">
        <v>3580000</v>
      </c>
      <c r="W28" s="250"/>
      <c r="X28" s="263"/>
      <c r="Y28" s="55" t="s">
        <v>244</v>
      </c>
      <c r="Z28" s="131">
        <v>37839727</v>
      </c>
      <c r="AA28" s="250"/>
      <c r="AB28" s="266"/>
      <c r="AC28" s="55" t="s">
        <v>244</v>
      </c>
      <c r="AD28" s="131">
        <v>0</v>
      </c>
      <c r="AE28" s="250"/>
      <c r="AF28" s="266"/>
      <c r="AG28" s="55" t="s">
        <v>244</v>
      </c>
      <c r="AH28" s="139">
        <v>0</v>
      </c>
      <c r="AI28" s="256"/>
      <c r="AJ28" s="263"/>
      <c r="AK28" s="55" t="s">
        <v>244</v>
      </c>
      <c r="AL28" s="131">
        <v>0</v>
      </c>
      <c r="AM28" s="250"/>
      <c r="AN28" s="266"/>
      <c r="AO28" s="55" t="s">
        <v>244</v>
      </c>
      <c r="AP28" s="131">
        <v>0</v>
      </c>
      <c r="AQ28" s="250"/>
      <c r="AR28" s="266"/>
      <c r="AS28" s="55" t="s">
        <v>244</v>
      </c>
      <c r="AT28" s="139">
        <v>0</v>
      </c>
      <c r="AU28" s="256"/>
      <c r="AV28" s="266"/>
      <c r="AW28" s="55" t="s">
        <v>244</v>
      </c>
      <c r="AX28" s="132">
        <v>557893</v>
      </c>
      <c r="AY28" s="250"/>
      <c r="AZ28" s="266"/>
      <c r="BA28" s="55" t="s">
        <v>244</v>
      </c>
      <c r="BB28" s="132">
        <v>2428370</v>
      </c>
      <c r="BC28" s="250"/>
      <c r="BD28" s="263"/>
      <c r="BE28" s="55" t="s">
        <v>244</v>
      </c>
      <c r="BF28" s="132">
        <v>2762692</v>
      </c>
      <c r="BG28" s="250"/>
      <c r="BH28" s="263"/>
      <c r="BI28" s="55" t="s">
        <v>244</v>
      </c>
      <c r="BJ28" s="131">
        <v>0</v>
      </c>
      <c r="BK28" s="250"/>
      <c r="BL28" s="266"/>
      <c r="BM28" s="55" t="s">
        <v>244</v>
      </c>
      <c r="BN28" s="132">
        <v>0</v>
      </c>
      <c r="BO28" s="250"/>
      <c r="BP28" s="263"/>
      <c r="BQ28" s="55" t="s">
        <v>244</v>
      </c>
      <c r="BR28" s="132">
        <v>1226410</v>
      </c>
      <c r="BS28" s="250"/>
      <c r="BT28" s="266"/>
      <c r="BU28" s="55" t="s">
        <v>244</v>
      </c>
      <c r="BV28" s="132">
        <v>19120206</v>
      </c>
      <c r="BW28" s="250"/>
      <c r="BX28" s="263"/>
      <c r="BY28" s="55" t="s">
        <v>244</v>
      </c>
      <c r="BZ28" s="136">
        <v>2858823</v>
      </c>
      <c r="CA28" s="250"/>
      <c r="CB28" s="263"/>
      <c r="CC28" s="55" t="s">
        <v>244</v>
      </c>
      <c r="CD28" s="166">
        <v>0</v>
      </c>
      <c r="CE28" s="256"/>
      <c r="CF28" s="266"/>
      <c r="CG28" s="55" t="s">
        <v>244</v>
      </c>
      <c r="CH28" s="131">
        <v>0</v>
      </c>
      <c r="CI28" s="250"/>
      <c r="CJ28" s="266"/>
      <c r="CK28" s="55" t="s">
        <v>244</v>
      </c>
      <c r="CL28" s="131">
        <v>0</v>
      </c>
      <c r="CM28" s="250"/>
      <c r="CN28" s="263"/>
      <c r="CO28" s="55" t="s">
        <v>244</v>
      </c>
      <c r="CP28" s="132">
        <v>10752250</v>
      </c>
      <c r="CQ28" s="250"/>
      <c r="CR28" s="263"/>
      <c r="CS28" s="55" t="s">
        <v>244</v>
      </c>
      <c r="CT28" s="131">
        <v>46665968</v>
      </c>
    </row>
    <row r="29" spans="1:98" ht="17.45" customHeight="1" x14ac:dyDescent="0.2">
      <c r="B29" s="30"/>
      <c r="C29" s="305" t="s">
        <v>316</v>
      </c>
      <c r="D29" s="286"/>
      <c r="E29" s="55" t="s">
        <v>246</v>
      </c>
      <c r="F29" s="138">
        <v>1662015869</v>
      </c>
      <c r="G29" s="246" t="s">
        <v>245</v>
      </c>
      <c r="H29" s="289"/>
      <c r="I29" s="55" t="s">
        <v>246</v>
      </c>
      <c r="J29" s="110">
        <v>2810322</v>
      </c>
      <c r="K29" s="246" t="s">
        <v>245</v>
      </c>
      <c r="L29" s="263"/>
      <c r="M29" s="55" t="s">
        <v>246</v>
      </c>
      <c r="N29" s="144">
        <v>14291350</v>
      </c>
      <c r="O29" s="253" t="s">
        <v>245</v>
      </c>
      <c r="P29" s="263"/>
      <c r="Q29" s="55" t="s">
        <v>246</v>
      </c>
      <c r="R29" s="139">
        <v>0</v>
      </c>
      <c r="S29" s="253" t="s">
        <v>245</v>
      </c>
      <c r="T29" s="263"/>
      <c r="U29" s="55" t="s">
        <v>246</v>
      </c>
      <c r="V29" s="131">
        <v>0</v>
      </c>
      <c r="W29" s="246" t="s">
        <v>245</v>
      </c>
      <c r="X29" s="263"/>
      <c r="Y29" s="55" t="s">
        <v>246</v>
      </c>
      <c r="Z29" s="131">
        <v>23146483</v>
      </c>
      <c r="AA29" s="246" t="s">
        <v>245</v>
      </c>
      <c r="AB29" s="266"/>
      <c r="AC29" s="55" t="s">
        <v>246</v>
      </c>
      <c r="AD29" s="131">
        <v>0</v>
      </c>
      <c r="AE29" s="246" t="s">
        <v>245</v>
      </c>
      <c r="AF29" s="266"/>
      <c r="AG29" s="55" t="s">
        <v>246</v>
      </c>
      <c r="AH29" s="139">
        <v>0</v>
      </c>
      <c r="AI29" s="253" t="s">
        <v>245</v>
      </c>
      <c r="AJ29" s="263"/>
      <c r="AK29" s="55" t="s">
        <v>246</v>
      </c>
      <c r="AL29" s="131">
        <v>0</v>
      </c>
      <c r="AM29" s="246" t="s">
        <v>245</v>
      </c>
      <c r="AN29" s="266"/>
      <c r="AO29" s="55" t="s">
        <v>246</v>
      </c>
      <c r="AP29" s="131">
        <v>0</v>
      </c>
      <c r="AQ29" s="246" t="s">
        <v>245</v>
      </c>
      <c r="AR29" s="266"/>
      <c r="AS29" s="55" t="s">
        <v>246</v>
      </c>
      <c r="AT29" s="139">
        <v>0</v>
      </c>
      <c r="AU29" s="253" t="s">
        <v>245</v>
      </c>
      <c r="AV29" s="266"/>
      <c r="AW29" s="55" t="s">
        <v>246</v>
      </c>
      <c r="AX29" s="132">
        <v>557893</v>
      </c>
      <c r="AY29" s="246" t="s">
        <v>245</v>
      </c>
      <c r="AZ29" s="266"/>
      <c r="BA29" s="55" t="s">
        <v>246</v>
      </c>
      <c r="BB29" s="132">
        <v>2428370</v>
      </c>
      <c r="BC29" s="246" t="s">
        <v>245</v>
      </c>
      <c r="BD29" s="263"/>
      <c r="BE29" s="55" t="s">
        <v>246</v>
      </c>
      <c r="BF29" s="132">
        <v>2487254</v>
      </c>
      <c r="BG29" s="246" t="s">
        <v>245</v>
      </c>
      <c r="BH29" s="263"/>
      <c r="BI29" s="55" t="s">
        <v>246</v>
      </c>
      <c r="BJ29" s="131">
        <v>0</v>
      </c>
      <c r="BK29" s="246" t="s">
        <v>245</v>
      </c>
      <c r="BL29" s="266"/>
      <c r="BM29" s="55" t="s">
        <v>246</v>
      </c>
      <c r="BN29" s="132">
        <v>0</v>
      </c>
      <c r="BO29" s="246" t="s">
        <v>245</v>
      </c>
      <c r="BP29" s="263"/>
      <c r="BQ29" s="55" t="s">
        <v>246</v>
      </c>
      <c r="BR29" s="132">
        <v>5021612</v>
      </c>
      <c r="BS29" s="246" t="s">
        <v>245</v>
      </c>
      <c r="BT29" s="266"/>
      <c r="BU29" s="55" t="s">
        <v>246</v>
      </c>
      <c r="BV29" s="132">
        <v>19120206</v>
      </c>
      <c r="BW29" s="246" t="s">
        <v>245</v>
      </c>
      <c r="BX29" s="263"/>
      <c r="BY29" s="55" t="s">
        <v>246</v>
      </c>
      <c r="BZ29" s="136">
        <v>0</v>
      </c>
      <c r="CA29" s="246" t="s">
        <v>245</v>
      </c>
      <c r="CB29" s="263"/>
      <c r="CC29" s="55" t="s">
        <v>246</v>
      </c>
      <c r="CD29" s="166">
        <v>0</v>
      </c>
      <c r="CE29" s="253" t="s">
        <v>245</v>
      </c>
      <c r="CF29" s="266"/>
      <c r="CG29" s="55" t="s">
        <v>246</v>
      </c>
      <c r="CH29" s="131">
        <v>0</v>
      </c>
      <c r="CI29" s="246" t="s">
        <v>245</v>
      </c>
      <c r="CJ29" s="266"/>
      <c r="CK29" s="55" t="s">
        <v>246</v>
      </c>
      <c r="CL29" s="131">
        <v>0</v>
      </c>
      <c r="CM29" s="246" t="s">
        <v>245</v>
      </c>
      <c r="CN29" s="263"/>
      <c r="CO29" s="55" t="s">
        <v>246</v>
      </c>
      <c r="CP29" s="132">
        <v>11143740</v>
      </c>
      <c r="CQ29" s="246" t="s">
        <v>245</v>
      </c>
      <c r="CR29" s="263"/>
      <c r="CS29" s="55" t="s">
        <v>246</v>
      </c>
      <c r="CT29" s="131">
        <v>46665968</v>
      </c>
    </row>
    <row r="30" spans="1:98" ht="17.45" customHeight="1" x14ac:dyDescent="0.2">
      <c r="B30" s="30"/>
      <c r="C30" s="306"/>
      <c r="D30" s="286"/>
      <c r="E30" s="55" t="s">
        <v>247</v>
      </c>
      <c r="F30" s="138">
        <v>1245189907</v>
      </c>
      <c r="G30" s="247"/>
      <c r="H30" s="289"/>
      <c r="I30" s="55" t="s">
        <v>247</v>
      </c>
      <c r="J30" s="110">
        <v>2692551</v>
      </c>
      <c r="K30" s="247"/>
      <c r="L30" s="263"/>
      <c r="M30" s="55" t="s">
        <v>247</v>
      </c>
      <c r="N30" s="142">
        <v>0</v>
      </c>
      <c r="O30" s="254"/>
      <c r="P30" s="263"/>
      <c r="Q30" s="55" t="s">
        <v>247</v>
      </c>
      <c r="R30" s="139">
        <v>0</v>
      </c>
      <c r="S30" s="254"/>
      <c r="T30" s="263"/>
      <c r="U30" s="55" t="s">
        <v>247</v>
      </c>
      <c r="V30" s="131">
        <v>0</v>
      </c>
      <c r="W30" s="247"/>
      <c r="X30" s="263"/>
      <c r="Y30" s="55" t="s">
        <v>247</v>
      </c>
      <c r="Z30" s="131">
        <v>0</v>
      </c>
      <c r="AA30" s="247"/>
      <c r="AB30" s="266"/>
      <c r="AC30" s="55" t="s">
        <v>247</v>
      </c>
      <c r="AD30" s="131">
        <v>0</v>
      </c>
      <c r="AE30" s="247"/>
      <c r="AF30" s="266"/>
      <c r="AG30" s="55" t="s">
        <v>247</v>
      </c>
      <c r="AH30" s="139">
        <v>0</v>
      </c>
      <c r="AI30" s="254"/>
      <c r="AJ30" s="263"/>
      <c r="AK30" s="55" t="s">
        <v>247</v>
      </c>
      <c r="AL30" s="131">
        <v>0</v>
      </c>
      <c r="AM30" s="247"/>
      <c r="AN30" s="266"/>
      <c r="AO30" s="55" t="s">
        <v>247</v>
      </c>
      <c r="AP30" s="131">
        <v>0</v>
      </c>
      <c r="AQ30" s="247"/>
      <c r="AR30" s="266"/>
      <c r="AS30" s="55" t="s">
        <v>247</v>
      </c>
      <c r="AT30" s="139">
        <v>0</v>
      </c>
      <c r="AU30" s="254"/>
      <c r="AV30" s="266"/>
      <c r="AW30" s="55" t="s">
        <v>247</v>
      </c>
      <c r="AX30" s="132">
        <v>0</v>
      </c>
      <c r="AY30" s="247"/>
      <c r="AZ30" s="266"/>
      <c r="BA30" s="55" t="s">
        <v>247</v>
      </c>
      <c r="BB30" s="132">
        <v>2428370</v>
      </c>
      <c r="BC30" s="247"/>
      <c r="BD30" s="263"/>
      <c r="BE30" s="55" t="s">
        <v>247</v>
      </c>
      <c r="BF30" s="132">
        <v>2329351</v>
      </c>
      <c r="BG30" s="247"/>
      <c r="BH30" s="263"/>
      <c r="BI30" s="55" t="s">
        <v>247</v>
      </c>
      <c r="BJ30" s="131">
        <v>0</v>
      </c>
      <c r="BK30" s="247"/>
      <c r="BL30" s="266"/>
      <c r="BM30" s="55" t="s">
        <v>247</v>
      </c>
      <c r="BN30" s="132">
        <v>0</v>
      </c>
      <c r="BO30" s="247"/>
      <c r="BP30" s="263"/>
      <c r="BQ30" s="55" t="s">
        <v>247</v>
      </c>
      <c r="BR30" s="132">
        <v>0</v>
      </c>
      <c r="BS30" s="247"/>
      <c r="BT30" s="266"/>
      <c r="BU30" s="55" t="s">
        <v>247</v>
      </c>
      <c r="BV30" s="132">
        <v>19120206</v>
      </c>
      <c r="BW30" s="247"/>
      <c r="BX30" s="263"/>
      <c r="BY30" s="55" t="s">
        <v>247</v>
      </c>
      <c r="BZ30" s="136">
        <v>0</v>
      </c>
      <c r="CA30" s="247"/>
      <c r="CB30" s="263"/>
      <c r="CC30" s="55" t="s">
        <v>247</v>
      </c>
      <c r="CD30" s="166">
        <v>0</v>
      </c>
      <c r="CE30" s="254"/>
      <c r="CF30" s="266"/>
      <c r="CG30" s="55" t="s">
        <v>247</v>
      </c>
      <c r="CH30" s="131">
        <v>0</v>
      </c>
      <c r="CI30" s="247"/>
      <c r="CJ30" s="266"/>
      <c r="CK30" s="55" t="s">
        <v>247</v>
      </c>
      <c r="CL30" s="131">
        <v>0</v>
      </c>
      <c r="CM30" s="247"/>
      <c r="CN30" s="263"/>
      <c r="CO30" s="55" t="s">
        <v>247</v>
      </c>
      <c r="CP30" s="132">
        <v>10907160</v>
      </c>
      <c r="CQ30" s="247"/>
      <c r="CR30" s="263"/>
      <c r="CS30" s="55" t="s">
        <v>247</v>
      </c>
      <c r="CT30" s="131">
        <v>46665968</v>
      </c>
    </row>
    <row r="31" spans="1:98" ht="15" customHeight="1" x14ac:dyDescent="0.2">
      <c r="B31" s="30"/>
      <c r="C31" s="307">
        <f>IFERROR(1-(SUM(F21:F26)/D5)*100,"")</f>
        <v>-32.429335809999976</v>
      </c>
      <c r="D31" s="286"/>
      <c r="E31" s="55" t="s">
        <v>248</v>
      </c>
      <c r="F31" s="138">
        <v>1467318500</v>
      </c>
      <c r="G31" s="301" t="str">
        <f>IFERROR(1-(SUM(J21:J26)/H5),"")</f>
        <v/>
      </c>
      <c r="H31" s="289"/>
      <c r="I31" s="55" t="s">
        <v>248</v>
      </c>
      <c r="J31" s="110">
        <v>4264392</v>
      </c>
      <c r="K31" s="251" t="str">
        <f>IFERROR(1-(SUM(N21:N26)/L5),"")</f>
        <v/>
      </c>
      <c r="L31" s="263"/>
      <c r="M31" s="55" t="s">
        <v>248</v>
      </c>
      <c r="N31" s="142">
        <v>0</v>
      </c>
      <c r="O31" s="257" t="str">
        <f>IFERROR(1-(SUM(R21:R26)/P5),"")</f>
        <v/>
      </c>
      <c r="P31" s="263"/>
      <c r="Q31" s="55" t="s">
        <v>248</v>
      </c>
      <c r="R31" s="139">
        <v>0</v>
      </c>
      <c r="S31" s="257" t="str">
        <f>IFERROR(1-(SUM(V21:V26)/T5),"")</f>
        <v/>
      </c>
      <c r="T31" s="263"/>
      <c r="U31" s="55" t="s">
        <v>248</v>
      </c>
      <c r="V31" s="131">
        <v>37852000</v>
      </c>
      <c r="W31" s="251" t="str">
        <f>IFERROR(1-(SUM(Z21:Z26)/X5),"")</f>
        <v/>
      </c>
      <c r="X31" s="263"/>
      <c r="Y31" s="55" t="s">
        <v>248</v>
      </c>
      <c r="Z31" s="131">
        <v>7393640</v>
      </c>
      <c r="AA31" s="251" t="str">
        <f>IFERROR(1-(SUM(AD21:AD26)/AB5),"")</f>
        <v/>
      </c>
      <c r="AB31" s="266"/>
      <c r="AC31" s="55" t="s">
        <v>248</v>
      </c>
      <c r="AD31" s="131">
        <v>0</v>
      </c>
      <c r="AE31" s="251" t="str">
        <f>IFERROR(1-(SUM(AH21:AH26)/AF5),"")</f>
        <v/>
      </c>
      <c r="AF31" s="266"/>
      <c r="AG31" s="55" t="s">
        <v>248</v>
      </c>
      <c r="AH31" s="139">
        <v>0</v>
      </c>
      <c r="AI31" s="257" t="str">
        <f>IFERROR(1-(SUM(AL21:AL26)/AJ5),"")</f>
        <v/>
      </c>
      <c r="AJ31" s="263"/>
      <c r="AK31" s="55" t="s">
        <v>248</v>
      </c>
      <c r="AL31" s="131">
        <v>0</v>
      </c>
      <c r="AM31" s="251" t="str">
        <f>IFERROR(1-(SUM(AP21:AP26)/AN5),"")</f>
        <v/>
      </c>
      <c r="AN31" s="266"/>
      <c r="AO31" s="55" t="s">
        <v>248</v>
      </c>
      <c r="AP31" s="131">
        <v>0</v>
      </c>
      <c r="AQ31" s="251" t="str">
        <f>IFERROR(1-(SUM(AT21:AT26,AT35:AT40,AT49:AT54,AT63:AT68)/AR5),"")</f>
        <v/>
      </c>
      <c r="AR31" s="266"/>
      <c r="AS31" s="55" t="s">
        <v>248</v>
      </c>
      <c r="AT31" s="139">
        <v>0</v>
      </c>
      <c r="AU31" s="257" t="str">
        <f>IFERROR(1-(SUM(AX21:AX26,AX35:AX40)/AV5),"")</f>
        <v/>
      </c>
      <c r="AV31" s="266"/>
      <c r="AW31" s="55" t="s">
        <v>248</v>
      </c>
      <c r="AX31" s="132">
        <v>0</v>
      </c>
      <c r="AY31" s="251" t="str">
        <f>IFERROR(1-(SUM(BB21:BB26)/AZ5),"")</f>
        <v/>
      </c>
      <c r="AZ31" s="266"/>
      <c r="BA31" s="55" t="s">
        <v>248</v>
      </c>
      <c r="BB31" s="132">
        <v>2428370</v>
      </c>
      <c r="BC31" s="251" t="str">
        <f>IFERROR(1-(SUM(BF21:BF26,BF35:BF40,BF49:BF54)/BD5),"")</f>
        <v/>
      </c>
      <c r="BD31" s="263"/>
      <c r="BE31" s="55" t="s">
        <v>248</v>
      </c>
      <c r="BF31" s="132">
        <v>1951060</v>
      </c>
      <c r="BG31" s="251" t="str">
        <f>IFERROR(1-(SUM(BJ21:BJ26,BJ35:BJ40)/BH5),"")</f>
        <v/>
      </c>
      <c r="BH31" s="263"/>
      <c r="BI31" s="55" t="s">
        <v>248</v>
      </c>
      <c r="BJ31" s="131">
        <v>0</v>
      </c>
      <c r="BK31" s="251">
        <f>IFERROR(1-(SUM(BN21:BN26)/BL5),"")</f>
        <v>0.73470880869227784</v>
      </c>
      <c r="BL31" s="266"/>
      <c r="BM31" s="55" t="s">
        <v>248</v>
      </c>
      <c r="BN31" s="132">
        <v>0</v>
      </c>
      <c r="BO31" s="251">
        <f>IFERROR(1-(SUM(BR21:BR26)/BP5),"")</f>
        <v>-0.40243815723258103</v>
      </c>
      <c r="BP31" s="263"/>
      <c r="BQ31" s="55" t="s">
        <v>248</v>
      </c>
      <c r="BR31" s="132">
        <v>4714496</v>
      </c>
      <c r="BS31" s="251" t="str">
        <f>IFERROR(1-(SUM(BV21:BV26,BV35:BV40,BV49:BV54)/BT5),"")</f>
        <v/>
      </c>
      <c r="BT31" s="266"/>
      <c r="BU31" s="55" t="s">
        <v>248</v>
      </c>
      <c r="BV31" s="132">
        <v>19120206</v>
      </c>
      <c r="BW31" s="251" t="str">
        <f>IFERROR(1-(SUM(BZ21:BZ26,BZ35:BZ40,BZ49:BZ54,BZ63:BZ68)/BX5),"")</f>
        <v/>
      </c>
      <c r="BX31" s="263"/>
      <c r="BY31" s="55" t="s">
        <v>248</v>
      </c>
      <c r="BZ31" s="136">
        <v>0</v>
      </c>
      <c r="CA31" s="251" t="str">
        <f>IFERROR(1-(SUM(CD21:CD26,CD35:CD40,CD49:CD54,CD63:CD68)/CB5),"")</f>
        <v/>
      </c>
      <c r="CB31" s="263"/>
      <c r="CC31" s="55" t="s">
        <v>248</v>
      </c>
      <c r="CD31" s="166">
        <v>0</v>
      </c>
      <c r="CE31" s="257">
        <f>IFERROR(1-(SUM(CH21:CH26)/CF5),"")</f>
        <v>0.17770491803278687</v>
      </c>
      <c r="CF31" s="266"/>
      <c r="CG31" s="55" t="s">
        <v>248</v>
      </c>
      <c r="CH31" s="131">
        <v>0</v>
      </c>
      <c r="CI31" s="251" t="str">
        <f>IFERROR(1-(SUM(CL21:CL26)/CJ5),"")</f>
        <v/>
      </c>
      <c r="CJ31" s="266"/>
      <c r="CK31" s="55" t="s">
        <v>248</v>
      </c>
      <c r="CL31" s="131">
        <v>0</v>
      </c>
      <c r="CM31" s="251" t="str">
        <f>IFERROR(1-(SUM(CP21:CP26,CP35:CP40,CP49:CP54,CP63:CP68)/CN5),"")</f>
        <v/>
      </c>
      <c r="CN31" s="263"/>
      <c r="CO31" s="55" t="s">
        <v>248</v>
      </c>
      <c r="CP31" s="132">
        <v>12160840</v>
      </c>
      <c r="CQ31" s="251">
        <f>IFERROR(1-(SUM(CT21:CT26,CT35:CT40,CT49:CT54,CT63:CT68,CT77:CT82)/CR5),"")</f>
        <v>-3.866588211664812E-2</v>
      </c>
      <c r="CR31" s="263"/>
      <c r="CS31" s="55" t="s">
        <v>248</v>
      </c>
      <c r="CT31" s="131">
        <v>46665968</v>
      </c>
    </row>
    <row r="32" spans="1:98" ht="15.75" customHeight="1" thickBot="1" x14ac:dyDescent="0.25">
      <c r="B32" s="30"/>
      <c r="C32" s="308"/>
      <c r="D32" s="287"/>
      <c r="E32" s="56" t="s">
        <v>249</v>
      </c>
      <c r="F32" s="138">
        <v>2728725812</v>
      </c>
      <c r="G32" s="302"/>
      <c r="H32" s="290"/>
      <c r="I32" s="56" t="s">
        <v>249</v>
      </c>
      <c r="J32" s="110">
        <v>1613510</v>
      </c>
      <c r="K32" s="252"/>
      <c r="L32" s="264"/>
      <c r="M32" s="56" t="s">
        <v>249</v>
      </c>
      <c r="N32" s="145">
        <v>404061519</v>
      </c>
      <c r="O32" s="258"/>
      <c r="P32" s="264"/>
      <c r="Q32" s="56" t="s">
        <v>249</v>
      </c>
      <c r="R32" s="139">
        <v>0</v>
      </c>
      <c r="S32" s="258"/>
      <c r="T32" s="264"/>
      <c r="U32" s="56" t="s">
        <v>249</v>
      </c>
      <c r="V32" s="133"/>
      <c r="W32" s="252"/>
      <c r="X32" s="264"/>
      <c r="Y32" s="56" t="s">
        <v>249</v>
      </c>
      <c r="Z32" s="133">
        <v>19071666</v>
      </c>
      <c r="AA32" s="252"/>
      <c r="AB32" s="267"/>
      <c r="AC32" s="56" t="s">
        <v>249</v>
      </c>
      <c r="AD32" s="131">
        <v>0</v>
      </c>
      <c r="AE32" s="252"/>
      <c r="AF32" s="267"/>
      <c r="AG32" s="56" t="s">
        <v>249</v>
      </c>
      <c r="AH32" s="140">
        <v>0</v>
      </c>
      <c r="AI32" s="258"/>
      <c r="AJ32" s="264"/>
      <c r="AK32" s="56" t="s">
        <v>249</v>
      </c>
      <c r="AL32" s="131">
        <v>0</v>
      </c>
      <c r="AM32" s="252"/>
      <c r="AN32" s="267"/>
      <c r="AO32" s="56" t="s">
        <v>249</v>
      </c>
      <c r="AP32" s="131">
        <v>0</v>
      </c>
      <c r="AQ32" s="252"/>
      <c r="AR32" s="267"/>
      <c r="AS32" s="56" t="s">
        <v>249</v>
      </c>
      <c r="AT32" s="147">
        <f>261567940+130783970+135665297</f>
        <v>528017207</v>
      </c>
      <c r="AU32" s="258"/>
      <c r="AV32" s="267"/>
      <c r="AW32" s="56" t="s">
        <v>249</v>
      </c>
      <c r="AX32" s="132">
        <v>1692757</v>
      </c>
      <c r="AY32" s="252"/>
      <c r="AZ32" s="267"/>
      <c r="BA32" s="56" t="s">
        <v>249</v>
      </c>
      <c r="BB32" s="132">
        <v>2428370</v>
      </c>
      <c r="BC32" s="252"/>
      <c r="BD32" s="264"/>
      <c r="BE32" s="56" t="s">
        <v>249</v>
      </c>
      <c r="BF32" s="132">
        <v>1625330</v>
      </c>
      <c r="BG32" s="252"/>
      <c r="BH32" s="264"/>
      <c r="BI32" s="56" t="s">
        <v>249</v>
      </c>
      <c r="BJ32" s="131">
        <v>0</v>
      </c>
      <c r="BK32" s="252"/>
      <c r="BL32" s="267"/>
      <c r="BM32" s="56" t="s">
        <v>249</v>
      </c>
      <c r="BN32" s="131">
        <v>13447000</v>
      </c>
      <c r="BO32" s="252"/>
      <c r="BP32" s="264"/>
      <c r="BQ32" s="56" t="s">
        <v>249</v>
      </c>
      <c r="BR32" s="132">
        <v>2106052</v>
      </c>
      <c r="BS32" s="252"/>
      <c r="BT32" s="267"/>
      <c r="BU32" s="56" t="s">
        <v>249</v>
      </c>
      <c r="BV32" s="132">
        <v>19120206</v>
      </c>
      <c r="BW32" s="252"/>
      <c r="BX32" s="264"/>
      <c r="BY32" s="56" t="s">
        <v>249</v>
      </c>
      <c r="BZ32" s="164">
        <v>200515000</v>
      </c>
      <c r="CA32" s="252"/>
      <c r="CB32" s="264"/>
      <c r="CC32" s="56" t="s">
        <v>249</v>
      </c>
      <c r="CD32" s="167">
        <v>0</v>
      </c>
      <c r="CE32" s="258"/>
      <c r="CF32" s="267"/>
      <c r="CG32" s="56" t="s">
        <v>249</v>
      </c>
      <c r="CH32" s="131">
        <v>0</v>
      </c>
      <c r="CI32" s="252"/>
      <c r="CJ32" s="267"/>
      <c r="CK32" s="56" t="s">
        <v>249</v>
      </c>
      <c r="CL32" s="131">
        <v>0</v>
      </c>
      <c r="CM32" s="252"/>
      <c r="CN32" s="264"/>
      <c r="CO32" s="56" t="s">
        <v>249</v>
      </c>
      <c r="CP32" s="132">
        <v>12175970</v>
      </c>
      <c r="CQ32" s="252"/>
      <c r="CR32" s="264"/>
      <c r="CS32" s="56" t="s">
        <v>249</v>
      </c>
      <c r="CT32" s="131">
        <v>46665968</v>
      </c>
    </row>
    <row r="33" spans="1:98" ht="18.75" thickBot="1" x14ac:dyDescent="0.3">
      <c r="B33" s="30"/>
      <c r="E33" s="30"/>
      <c r="F33" s="100">
        <f>+SUM(F21:F32)</f>
        <v>20416531004</v>
      </c>
      <c r="G33" s="300"/>
      <c r="H33" s="300"/>
      <c r="I33" s="86"/>
      <c r="J33" s="100">
        <f>+SUM(J21:J32)</f>
        <v>45227797</v>
      </c>
      <c r="K33" s="30"/>
      <c r="L33" s="37"/>
      <c r="N33" s="113">
        <f>+SUM(N21:N32)</f>
        <v>645043566</v>
      </c>
      <c r="O33" s="30"/>
      <c r="P33" s="37"/>
      <c r="R33" s="114">
        <f>+SUM(R21:R32)</f>
        <v>0</v>
      </c>
      <c r="S33" s="30"/>
      <c r="T33" s="37"/>
      <c r="V33" s="115">
        <f>+SUM(V21:V32)</f>
        <v>49762000</v>
      </c>
      <c r="W33" s="30"/>
      <c r="X33" s="37"/>
      <c r="Z33" s="116">
        <f>+SUM(Z21:Z32)</f>
        <v>100365991</v>
      </c>
      <c r="AA33" s="30"/>
      <c r="AB33" s="37"/>
      <c r="AD33" s="116">
        <f>+SUM(AD21:AD32)</f>
        <v>0</v>
      </c>
      <c r="AE33" s="30"/>
      <c r="AF33" s="37"/>
      <c r="AH33" s="117">
        <f>+SUM(AH21:AH32)</f>
        <v>0</v>
      </c>
      <c r="AI33" s="30"/>
      <c r="AJ33" s="37"/>
      <c r="AL33" s="116">
        <f>+SUM(AL21:AL32)</f>
        <v>455000000</v>
      </c>
      <c r="AM33" s="30"/>
      <c r="AN33" s="37"/>
      <c r="AP33" s="116">
        <f>+SUM(AP21:AP32)</f>
        <v>0</v>
      </c>
      <c r="AQ33" s="30"/>
      <c r="AR33" s="37"/>
      <c r="AT33" s="118">
        <f>+SUM(AT21:AT32)</f>
        <v>528017207</v>
      </c>
      <c r="AU33" s="41"/>
      <c r="AV33" s="40"/>
      <c r="AX33" s="116">
        <f>+SUM(AX21:AX32)</f>
        <v>6973639</v>
      </c>
      <c r="AY33" s="30"/>
      <c r="AZ33" s="37"/>
      <c r="BB33" s="116">
        <f>+SUM(BB21:BB32)</f>
        <v>29224460</v>
      </c>
      <c r="BC33" s="30"/>
      <c r="BD33" s="37"/>
      <c r="BF33" s="116">
        <f>+SUM(BF21:BF32)</f>
        <v>22899812</v>
      </c>
      <c r="BG33" s="30"/>
      <c r="BH33" s="37"/>
      <c r="BJ33" s="116">
        <f>+SUM(BJ21:BJ32)</f>
        <v>0</v>
      </c>
      <c r="BK33" s="41"/>
      <c r="BL33" s="40"/>
      <c r="BN33" s="116">
        <f>+SUM(BN21:BN32)</f>
        <v>52265193</v>
      </c>
      <c r="BO33" s="30"/>
      <c r="BP33" s="37"/>
      <c r="BR33" s="116">
        <f>+SUM(BR21:BR32)</f>
        <v>40899074</v>
      </c>
      <c r="BS33" s="30"/>
      <c r="BT33" s="37"/>
      <c r="BV33" s="116">
        <f>+SUM(BV21:BV32)</f>
        <v>229041204</v>
      </c>
      <c r="BW33" s="30"/>
      <c r="BX33" s="37"/>
      <c r="BZ33" s="116">
        <f>SUM(BZ21:BZ32)</f>
        <v>220441874</v>
      </c>
      <c r="CA33" s="30"/>
      <c r="CB33" s="37"/>
      <c r="CD33" s="118">
        <f>+SUM(CD21:CD32)</f>
        <v>39624965</v>
      </c>
      <c r="CE33" s="30"/>
      <c r="CF33" s="37"/>
      <c r="CH33" s="116">
        <f>+SUM(CH21:CH32)</f>
        <v>1254000</v>
      </c>
      <c r="CI33" s="30"/>
      <c r="CJ33" s="37"/>
      <c r="CL33" s="116">
        <f>+SUM(CL21:CL32)</f>
        <v>1165962</v>
      </c>
      <c r="CM33" s="30"/>
      <c r="CN33" s="37"/>
      <c r="CP33" s="129">
        <f>+SUM(CP21:CP32)</f>
        <v>144333985</v>
      </c>
      <c r="CQ33" s="30"/>
      <c r="CR33" s="37"/>
      <c r="CT33" s="116">
        <f>+SUM(CT21:CT32)</f>
        <v>593300415</v>
      </c>
    </row>
    <row r="34" spans="1:98" ht="15.75" customHeight="1" thickBot="1" x14ac:dyDescent="0.25">
      <c r="B34" s="58"/>
      <c r="C34" s="30"/>
      <c r="D34" s="65"/>
      <c r="E34" s="65"/>
      <c r="F34" s="65"/>
      <c r="G34" s="64"/>
      <c r="H34" s="87"/>
      <c r="I34" s="82"/>
      <c r="J34" s="82"/>
      <c r="W34" s="60"/>
      <c r="AQ34" s="61"/>
      <c r="AS34" s="51" t="s">
        <v>212</v>
      </c>
      <c r="AT34" s="89" t="s">
        <v>250</v>
      </c>
      <c r="AU34" s="87"/>
      <c r="AV34" s="88"/>
      <c r="AW34" s="51" t="s">
        <v>212</v>
      </c>
      <c r="AX34" s="51" t="s">
        <v>213</v>
      </c>
      <c r="BE34" s="51" t="s">
        <v>212</v>
      </c>
      <c r="BF34" s="79" t="s">
        <v>250</v>
      </c>
      <c r="BI34" s="51" t="s">
        <v>212</v>
      </c>
      <c r="BJ34" s="51" t="s">
        <v>250</v>
      </c>
      <c r="BK34" s="87"/>
      <c r="BL34" s="57">
        <v>0</v>
      </c>
      <c r="BN34" s="57"/>
      <c r="BP34" s="64">
        <v>1</v>
      </c>
      <c r="BQ34" s="82"/>
      <c r="BR34" s="82"/>
      <c r="BU34" s="51" t="s">
        <v>212</v>
      </c>
      <c r="BV34" s="51" t="s">
        <v>250</v>
      </c>
      <c r="BY34" s="51" t="s">
        <v>212</v>
      </c>
      <c r="BZ34" s="51" t="s">
        <v>250</v>
      </c>
      <c r="CC34" s="51" t="s">
        <v>212</v>
      </c>
      <c r="CD34" s="125" t="s">
        <v>250</v>
      </c>
      <c r="CN34" s="62"/>
      <c r="CO34" s="51" t="s">
        <v>212</v>
      </c>
      <c r="CP34" s="51" t="s">
        <v>250</v>
      </c>
      <c r="CS34" s="51" t="s">
        <v>212</v>
      </c>
      <c r="CT34" s="51" t="s">
        <v>250</v>
      </c>
    </row>
    <row r="35" spans="1:98" ht="15" customHeight="1" x14ac:dyDescent="0.2">
      <c r="A35" s="63"/>
      <c r="B35" s="30"/>
      <c r="C35" s="30"/>
      <c r="D35" s="65">
        <v>0.02</v>
      </c>
      <c r="E35" s="65"/>
      <c r="F35" s="65"/>
      <c r="G35" s="64"/>
      <c r="H35" s="87">
        <v>5</v>
      </c>
      <c r="I35" s="83"/>
      <c r="J35" s="84"/>
      <c r="L35" s="57">
        <v>3</v>
      </c>
      <c r="P35" s="57">
        <v>0</v>
      </c>
      <c r="T35" s="57">
        <v>2</v>
      </c>
      <c r="W35" s="60"/>
      <c r="X35" s="57">
        <v>0</v>
      </c>
      <c r="AB35" s="57">
        <v>0</v>
      </c>
      <c r="AF35" s="57">
        <v>0</v>
      </c>
      <c r="AJ35" s="57">
        <v>100</v>
      </c>
      <c r="AN35" s="57">
        <v>0</v>
      </c>
      <c r="AQ35" s="61"/>
      <c r="AR35" s="265" t="s">
        <v>251</v>
      </c>
      <c r="AS35" s="54" t="s">
        <v>216</v>
      </c>
      <c r="AT35" s="137">
        <v>0</v>
      </c>
      <c r="AU35" s="268"/>
      <c r="AV35" s="265" t="s">
        <v>252</v>
      </c>
      <c r="AW35" s="54" t="s">
        <v>216</v>
      </c>
      <c r="AX35" s="137">
        <v>0</v>
      </c>
      <c r="AZ35" s="57">
        <v>0</v>
      </c>
      <c r="BD35" s="262" t="s">
        <v>253</v>
      </c>
      <c r="BE35" s="54" t="s">
        <v>216</v>
      </c>
      <c r="BF35" s="157">
        <v>903927</v>
      </c>
      <c r="BH35" s="262" t="s">
        <v>254</v>
      </c>
      <c r="BI35" s="54" t="s">
        <v>216</v>
      </c>
      <c r="BJ35" s="130">
        <v>0</v>
      </c>
      <c r="BK35" s="268"/>
      <c r="BN35" s="57"/>
      <c r="BP35" s="268"/>
      <c r="BQ35" s="83"/>
      <c r="BR35" s="84"/>
      <c r="BT35" s="265" t="s">
        <v>255</v>
      </c>
      <c r="BU35" s="54" t="s">
        <v>216</v>
      </c>
      <c r="BV35" s="131">
        <v>0</v>
      </c>
      <c r="BX35" s="262" t="s">
        <v>256</v>
      </c>
      <c r="BY35" s="54" t="s">
        <v>216</v>
      </c>
      <c r="BZ35" s="130">
        <v>0</v>
      </c>
      <c r="CB35" s="262" t="s">
        <v>257</v>
      </c>
      <c r="CC35" s="54" t="s">
        <v>216</v>
      </c>
      <c r="CD35" s="130">
        <v>8744715</v>
      </c>
      <c r="CF35" s="57">
        <v>100</v>
      </c>
      <c r="CJ35" s="57">
        <v>0</v>
      </c>
      <c r="CN35" s="262" t="s">
        <v>258</v>
      </c>
      <c r="CO35" s="54" t="s">
        <v>216</v>
      </c>
      <c r="CP35" s="130">
        <v>0</v>
      </c>
      <c r="CR35" s="265" t="s">
        <v>259</v>
      </c>
      <c r="CS35" s="54" t="s">
        <v>216</v>
      </c>
      <c r="CT35" s="131">
        <v>172177246</v>
      </c>
    </row>
    <row r="36" spans="1:98" ht="15" customHeight="1" x14ac:dyDescent="0.2">
      <c r="A36" s="50"/>
      <c r="B36" s="30"/>
      <c r="C36" s="30"/>
      <c r="D36" s="65"/>
      <c r="E36" s="65"/>
      <c r="F36" s="65"/>
      <c r="G36" s="64"/>
      <c r="H36" s="87"/>
      <c r="I36" s="83"/>
      <c r="J36" s="84"/>
      <c r="W36" s="60"/>
      <c r="AQ36" s="61"/>
      <c r="AR36" s="266"/>
      <c r="AS36" s="55" t="s">
        <v>237</v>
      </c>
      <c r="AT36" s="139">
        <v>0</v>
      </c>
      <c r="AU36" s="268"/>
      <c r="AV36" s="266"/>
      <c r="AW36" s="55" t="s">
        <v>237</v>
      </c>
      <c r="AX36" s="132">
        <v>7894971</v>
      </c>
      <c r="BD36" s="263"/>
      <c r="BE36" s="55" t="s">
        <v>237</v>
      </c>
      <c r="BF36" s="158">
        <v>5718311</v>
      </c>
      <c r="BH36" s="263"/>
      <c r="BI36" s="55" t="s">
        <v>237</v>
      </c>
      <c r="BJ36" s="131">
        <v>0</v>
      </c>
      <c r="BK36" s="268"/>
      <c r="BN36" s="57"/>
      <c r="BP36" s="268"/>
      <c r="BQ36" s="83"/>
      <c r="BR36" s="84"/>
      <c r="BT36" s="266"/>
      <c r="BU36" s="55" t="s">
        <v>237</v>
      </c>
      <c r="BV36" s="131">
        <v>0</v>
      </c>
      <c r="BX36" s="263"/>
      <c r="BY36" s="55" t="s">
        <v>237</v>
      </c>
      <c r="BZ36" s="131">
        <v>0</v>
      </c>
      <c r="CB36" s="263"/>
      <c r="CC36" s="55" t="s">
        <v>237</v>
      </c>
      <c r="CD36" s="131">
        <v>0</v>
      </c>
      <c r="CN36" s="263"/>
      <c r="CO36" s="55" t="s">
        <v>237</v>
      </c>
      <c r="CP36" s="131">
        <v>0</v>
      </c>
      <c r="CR36" s="266"/>
      <c r="CS36" s="55" t="s">
        <v>237</v>
      </c>
      <c r="CT36" s="131">
        <v>172177246</v>
      </c>
    </row>
    <row r="37" spans="1:98" ht="14.45" customHeight="1" x14ac:dyDescent="0.2">
      <c r="A37" s="50"/>
      <c r="B37" s="30"/>
      <c r="C37" s="30"/>
      <c r="D37" s="65"/>
      <c r="E37" s="65"/>
      <c r="F37" s="65"/>
      <c r="G37" s="64"/>
      <c r="H37" s="87"/>
      <c r="I37" s="83"/>
      <c r="J37" s="84"/>
      <c r="W37" s="60"/>
      <c r="AQ37" s="61"/>
      <c r="AR37" s="266"/>
      <c r="AS37" s="55" t="s">
        <v>238</v>
      </c>
      <c r="AT37" s="139">
        <v>0</v>
      </c>
      <c r="AU37" s="268"/>
      <c r="AV37" s="266"/>
      <c r="AW37" s="55" t="s">
        <v>238</v>
      </c>
      <c r="AX37" s="132">
        <v>0</v>
      </c>
      <c r="BD37" s="263"/>
      <c r="BE37" s="55" t="s">
        <v>238</v>
      </c>
      <c r="BF37" s="152">
        <v>918921</v>
      </c>
      <c r="BH37" s="263"/>
      <c r="BI37" s="55" t="s">
        <v>238</v>
      </c>
      <c r="BJ37" s="131">
        <v>0</v>
      </c>
      <c r="BK37" s="268"/>
      <c r="BN37" s="57"/>
      <c r="BP37" s="268"/>
      <c r="BQ37" s="83"/>
      <c r="BR37" s="84"/>
      <c r="BT37" s="266"/>
      <c r="BU37" s="55" t="s">
        <v>238</v>
      </c>
      <c r="BV37" s="131">
        <v>0</v>
      </c>
      <c r="BX37" s="263"/>
      <c r="BY37" s="55" t="s">
        <v>238</v>
      </c>
      <c r="BZ37" s="131">
        <v>0</v>
      </c>
      <c r="CB37" s="263"/>
      <c r="CC37" s="55" t="s">
        <v>238</v>
      </c>
      <c r="CD37" s="131">
        <v>0</v>
      </c>
      <c r="CN37" s="263"/>
      <c r="CO37" s="55" t="s">
        <v>238</v>
      </c>
      <c r="CP37" s="132">
        <v>9319260</v>
      </c>
      <c r="CR37" s="266"/>
      <c r="CS37" s="55" t="s">
        <v>238</v>
      </c>
      <c r="CT37" s="131">
        <v>172177246</v>
      </c>
    </row>
    <row r="38" spans="1:98" ht="14.45" customHeight="1" x14ac:dyDescent="0.2">
      <c r="A38" s="50"/>
      <c r="B38" s="30"/>
      <c r="C38" s="30"/>
      <c r="D38" s="65"/>
      <c r="E38" s="65"/>
      <c r="F38" s="65"/>
      <c r="G38" s="64"/>
      <c r="H38" s="87"/>
      <c r="I38" s="83"/>
      <c r="J38" s="84"/>
      <c r="W38" s="60"/>
      <c r="AQ38" s="61"/>
      <c r="AR38" s="266"/>
      <c r="AS38" s="55" t="s">
        <v>239</v>
      </c>
      <c r="AT38" s="139">
        <v>0</v>
      </c>
      <c r="AU38" s="268"/>
      <c r="AV38" s="266"/>
      <c r="AW38" s="55" t="s">
        <v>239</v>
      </c>
      <c r="AX38" s="132">
        <v>0</v>
      </c>
      <c r="BD38" s="263"/>
      <c r="BE38" s="55" t="s">
        <v>239</v>
      </c>
      <c r="BF38" s="159">
        <v>0</v>
      </c>
      <c r="BH38" s="263"/>
      <c r="BI38" s="55" t="s">
        <v>239</v>
      </c>
      <c r="BJ38" s="131">
        <v>0</v>
      </c>
      <c r="BK38" s="268"/>
      <c r="BN38" s="57"/>
      <c r="BP38" s="268"/>
      <c r="BQ38" s="83"/>
      <c r="BR38" s="84"/>
      <c r="BT38" s="266"/>
      <c r="BU38" s="55" t="s">
        <v>239</v>
      </c>
      <c r="BV38" s="131">
        <v>0</v>
      </c>
      <c r="BX38" s="263"/>
      <c r="BY38" s="55" t="s">
        <v>239</v>
      </c>
      <c r="BZ38" s="131">
        <v>0</v>
      </c>
      <c r="CB38" s="263"/>
      <c r="CC38" s="55" t="s">
        <v>239</v>
      </c>
      <c r="CD38" s="131">
        <v>0</v>
      </c>
      <c r="CN38" s="263"/>
      <c r="CO38" s="55" t="s">
        <v>239</v>
      </c>
      <c r="CP38" s="131">
        <v>0</v>
      </c>
      <c r="CR38" s="266"/>
      <c r="CS38" s="55" t="s">
        <v>239</v>
      </c>
      <c r="CT38" s="131">
        <v>172177246</v>
      </c>
    </row>
    <row r="39" spans="1:98" ht="14.45" customHeight="1" x14ac:dyDescent="0.2">
      <c r="A39" s="50"/>
      <c r="B39" s="30"/>
      <c r="C39" s="30"/>
      <c r="D39" s="65"/>
      <c r="E39" s="65"/>
      <c r="F39" s="65"/>
      <c r="G39" s="64"/>
      <c r="H39" s="87"/>
      <c r="I39" s="83"/>
      <c r="J39" s="84"/>
      <c r="W39" s="60"/>
      <c r="AQ39" s="61"/>
      <c r="AR39" s="266"/>
      <c r="AS39" s="55" t="s">
        <v>241</v>
      </c>
      <c r="AT39" s="148">
        <v>18177808</v>
      </c>
      <c r="AU39" s="261"/>
      <c r="AV39" s="266"/>
      <c r="AW39" s="55" t="s">
        <v>241</v>
      </c>
      <c r="AX39" s="132">
        <v>806900</v>
      </c>
      <c r="BD39" s="263"/>
      <c r="BE39" s="55" t="s">
        <v>241</v>
      </c>
      <c r="BF39" s="160">
        <v>612605</v>
      </c>
      <c r="BH39" s="263"/>
      <c r="BI39" s="55" t="s">
        <v>241</v>
      </c>
      <c r="BJ39" s="131">
        <v>0</v>
      </c>
      <c r="BK39" s="261"/>
      <c r="BN39" s="57"/>
      <c r="BP39" s="268"/>
      <c r="BQ39" s="83"/>
      <c r="BR39" s="84"/>
      <c r="BT39" s="266"/>
      <c r="BU39" s="55" t="s">
        <v>241</v>
      </c>
      <c r="BV39" s="131">
        <v>0</v>
      </c>
      <c r="BX39" s="263"/>
      <c r="BY39" s="55" t="s">
        <v>241</v>
      </c>
      <c r="BZ39" s="131">
        <v>0</v>
      </c>
      <c r="CB39" s="263"/>
      <c r="CC39" s="55" t="s">
        <v>241</v>
      </c>
      <c r="CD39" s="131">
        <v>0</v>
      </c>
      <c r="CN39" s="263"/>
      <c r="CO39" s="55" t="s">
        <v>241</v>
      </c>
      <c r="CP39" s="131">
        <v>0</v>
      </c>
      <c r="CR39" s="266"/>
      <c r="CS39" s="55" t="s">
        <v>241</v>
      </c>
      <c r="CT39" s="131">
        <v>172177246</v>
      </c>
    </row>
    <row r="40" spans="1:98" ht="15" customHeight="1" x14ac:dyDescent="0.2">
      <c r="A40" s="50"/>
      <c r="B40" s="30"/>
      <c r="C40" s="30"/>
      <c r="D40" s="65"/>
      <c r="E40" s="65"/>
      <c r="F40" s="65"/>
      <c r="G40" s="64"/>
      <c r="H40" s="87"/>
      <c r="I40" s="83"/>
      <c r="J40" s="84"/>
      <c r="W40" s="60"/>
      <c r="AQ40" s="61"/>
      <c r="AR40" s="266"/>
      <c r="AS40" s="55" t="s">
        <v>242</v>
      </c>
      <c r="AT40" s="148">
        <v>0</v>
      </c>
      <c r="AU40" s="261"/>
      <c r="AV40" s="266"/>
      <c r="AW40" s="55" t="s">
        <v>242</v>
      </c>
      <c r="AX40" s="132">
        <v>0</v>
      </c>
      <c r="BD40" s="263"/>
      <c r="BE40" s="55" t="s">
        <v>242</v>
      </c>
      <c r="BF40" s="160">
        <v>1719235</v>
      </c>
      <c r="BH40" s="263"/>
      <c r="BI40" s="55" t="s">
        <v>242</v>
      </c>
      <c r="BJ40" s="131">
        <v>0</v>
      </c>
      <c r="BK40" s="261"/>
      <c r="BN40" s="57"/>
      <c r="BP40" s="268"/>
      <c r="BQ40" s="83"/>
      <c r="BR40" s="84"/>
      <c r="BT40" s="266"/>
      <c r="BU40" s="55" t="s">
        <v>242</v>
      </c>
      <c r="BV40" s="131">
        <v>0</v>
      </c>
      <c r="BX40" s="263"/>
      <c r="BY40" s="55" t="s">
        <v>242</v>
      </c>
      <c r="BZ40" s="131">
        <v>0</v>
      </c>
      <c r="CB40" s="263"/>
      <c r="CC40" s="55" t="s">
        <v>242</v>
      </c>
      <c r="CD40" s="131">
        <v>0</v>
      </c>
      <c r="CN40" s="263"/>
      <c r="CO40" s="55" t="s">
        <v>242</v>
      </c>
      <c r="CP40" s="132">
        <v>3779500</v>
      </c>
      <c r="CR40" s="266"/>
      <c r="CS40" s="55" t="s">
        <v>242</v>
      </c>
      <c r="CT40" s="131">
        <v>172177246</v>
      </c>
    </row>
    <row r="41" spans="1:98" ht="15" customHeight="1" x14ac:dyDescent="0.2">
      <c r="A41" s="50"/>
      <c r="B41" s="30"/>
      <c r="C41" s="30"/>
      <c r="D41" s="65"/>
      <c r="E41" s="65"/>
      <c r="F41" s="65"/>
      <c r="G41" s="64"/>
      <c r="H41" s="87"/>
      <c r="I41" s="83"/>
      <c r="J41" s="41"/>
      <c r="W41" s="60"/>
      <c r="AQ41" s="61"/>
      <c r="AR41" s="266"/>
      <c r="AS41" s="55" t="s">
        <v>243</v>
      </c>
      <c r="AT41" s="148">
        <v>14922845</v>
      </c>
      <c r="AU41" s="261"/>
      <c r="AV41" s="266"/>
      <c r="AW41" s="55" t="s">
        <v>243</v>
      </c>
      <c r="AX41" s="132">
        <v>0</v>
      </c>
      <c r="BD41" s="263"/>
      <c r="BE41" s="55" t="s">
        <v>243</v>
      </c>
      <c r="BF41" s="160">
        <v>33867</v>
      </c>
      <c r="BH41" s="263"/>
      <c r="BI41" s="55" t="s">
        <v>243</v>
      </c>
      <c r="BJ41" s="131">
        <v>0</v>
      </c>
      <c r="BK41" s="261"/>
      <c r="BN41" s="57"/>
      <c r="BP41" s="268"/>
      <c r="BQ41" s="83"/>
      <c r="BR41" s="41"/>
      <c r="BT41" s="266"/>
      <c r="BU41" s="55" t="s">
        <v>243</v>
      </c>
      <c r="BV41" s="131">
        <v>0</v>
      </c>
      <c r="BX41" s="263"/>
      <c r="BY41" s="55" t="s">
        <v>243</v>
      </c>
      <c r="BZ41" s="131">
        <v>0</v>
      </c>
      <c r="CB41" s="263"/>
      <c r="CC41" s="55" t="s">
        <v>243</v>
      </c>
      <c r="CD41" s="166">
        <v>0</v>
      </c>
      <c r="CN41" s="263"/>
      <c r="CO41" s="55" t="s">
        <v>243</v>
      </c>
      <c r="CP41" s="131">
        <v>0</v>
      </c>
      <c r="CR41" s="266"/>
      <c r="CS41" s="55" t="s">
        <v>243</v>
      </c>
      <c r="CT41" s="131">
        <v>172177246</v>
      </c>
    </row>
    <row r="42" spans="1:98" ht="15" customHeight="1" x14ac:dyDescent="0.2">
      <c r="B42" s="30"/>
      <c r="C42" s="30"/>
      <c r="D42" s="65"/>
      <c r="E42" s="65"/>
      <c r="F42" s="65"/>
      <c r="G42" s="64"/>
      <c r="H42" s="87"/>
      <c r="I42" s="83"/>
      <c r="J42" s="64"/>
      <c r="W42" s="60"/>
      <c r="AQ42" s="61"/>
      <c r="AR42" s="266"/>
      <c r="AS42" s="55" t="s">
        <v>244</v>
      </c>
      <c r="AT42" s="148">
        <v>0</v>
      </c>
      <c r="AU42" s="261"/>
      <c r="AV42" s="266"/>
      <c r="AW42" s="55" t="s">
        <v>244</v>
      </c>
      <c r="AX42" s="132">
        <v>0</v>
      </c>
      <c r="BD42" s="263"/>
      <c r="BE42" s="55" t="s">
        <v>244</v>
      </c>
      <c r="BF42" s="159">
        <v>17635275</v>
      </c>
      <c r="BH42" s="263"/>
      <c r="BI42" s="55" t="s">
        <v>244</v>
      </c>
      <c r="BJ42" s="131">
        <v>220900000</v>
      </c>
      <c r="BK42" s="261"/>
      <c r="BN42" s="57"/>
      <c r="BP42" s="268"/>
      <c r="BQ42" s="83"/>
      <c r="BR42" s="64"/>
      <c r="BT42" s="266"/>
      <c r="BU42" s="55" t="s">
        <v>244</v>
      </c>
      <c r="BV42" s="131">
        <v>0</v>
      </c>
      <c r="BX42" s="263"/>
      <c r="BY42" s="55" t="s">
        <v>244</v>
      </c>
      <c r="BZ42" s="131">
        <v>0</v>
      </c>
      <c r="CB42" s="263"/>
      <c r="CC42" s="55" t="s">
        <v>244</v>
      </c>
      <c r="CD42" s="166">
        <v>0</v>
      </c>
      <c r="CN42" s="263"/>
      <c r="CO42" s="55" t="s">
        <v>244</v>
      </c>
      <c r="CP42" s="131">
        <v>805910</v>
      </c>
      <c r="CR42" s="266"/>
      <c r="CS42" s="55" t="s">
        <v>244</v>
      </c>
      <c r="CT42" s="131">
        <v>172177246</v>
      </c>
    </row>
    <row r="43" spans="1:98" ht="15" customHeight="1" x14ac:dyDescent="0.2">
      <c r="B43" s="30"/>
      <c r="C43" s="30"/>
      <c r="D43" s="65"/>
      <c r="E43" s="65"/>
      <c r="F43" s="65"/>
      <c r="G43" s="64"/>
      <c r="H43" s="87"/>
      <c r="I43" s="83"/>
      <c r="J43" s="64"/>
      <c r="W43" s="60"/>
      <c r="AQ43" s="61"/>
      <c r="AR43" s="266"/>
      <c r="AS43" s="55" t="s">
        <v>246</v>
      </c>
      <c r="AT43" s="148">
        <f>474555412+21702052</f>
        <v>496257464</v>
      </c>
      <c r="AU43" s="261"/>
      <c r="AV43" s="266"/>
      <c r="AW43" s="55" t="s">
        <v>246</v>
      </c>
      <c r="AX43" s="132">
        <v>0</v>
      </c>
      <c r="BD43" s="263"/>
      <c r="BE43" s="55" t="s">
        <v>246</v>
      </c>
      <c r="BF43" s="159">
        <v>0</v>
      </c>
      <c r="BH43" s="263"/>
      <c r="BI43" s="55" t="s">
        <v>246</v>
      </c>
      <c r="BJ43" s="131">
        <v>0</v>
      </c>
      <c r="BK43" s="261"/>
      <c r="BN43" s="57"/>
      <c r="BP43" s="268"/>
      <c r="BQ43" s="83"/>
      <c r="BR43" s="64"/>
      <c r="BT43" s="266"/>
      <c r="BU43" s="55" t="s">
        <v>246</v>
      </c>
      <c r="BV43" s="131">
        <v>0</v>
      </c>
      <c r="BX43" s="263"/>
      <c r="BY43" s="55" t="s">
        <v>246</v>
      </c>
      <c r="BZ43" s="131">
        <v>0</v>
      </c>
      <c r="CB43" s="263"/>
      <c r="CC43" s="55" t="s">
        <v>246</v>
      </c>
      <c r="CD43" s="166">
        <v>0</v>
      </c>
      <c r="CN43" s="263"/>
      <c r="CO43" s="55" t="s">
        <v>246</v>
      </c>
      <c r="CP43" s="131">
        <v>0</v>
      </c>
      <c r="CR43" s="266"/>
      <c r="CS43" s="55" t="s">
        <v>246</v>
      </c>
      <c r="CT43" s="131">
        <v>173417547</v>
      </c>
    </row>
    <row r="44" spans="1:98" ht="15" customHeight="1" x14ac:dyDescent="0.2">
      <c r="B44" s="30"/>
      <c r="C44" s="30"/>
      <c r="D44" s="65"/>
      <c r="E44" s="65"/>
      <c r="F44" s="65"/>
      <c r="G44" s="64"/>
      <c r="H44" s="87"/>
      <c r="I44" s="83"/>
      <c r="J44" s="64"/>
      <c r="W44" s="60"/>
      <c r="AQ44" s="61"/>
      <c r="AR44" s="266"/>
      <c r="AS44" s="55" t="s">
        <v>247</v>
      </c>
      <c r="AT44" s="148">
        <v>0</v>
      </c>
      <c r="AU44" s="261"/>
      <c r="AV44" s="266"/>
      <c r="AW44" s="55" t="s">
        <v>247</v>
      </c>
      <c r="AX44" s="132">
        <v>0</v>
      </c>
      <c r="BD44" s="263"/>
      <c r="BE44" s="55" t="s">
        <v>247</v>
      </c>
      <c r="BF44" s="159">
        <v>0</v>
      </c>
      <c r="BH44" s="263"/>
      <c r="BI44" s="55" t="s">
        <v>247</v>
      </c>
      <c r="BJ44" s="131">
        <v>0</v>
      </c>
      <c r="BK44" s="261"/>
      <c r="BN44" s="57"/>
      <c r="BP44" s="268"/>
      <c r="BQ44" s="83"/>
      <c r="BR44" s="64"/>
      <c r="BT44" s="266"/>
      <c r="BU44" s="55" t="s">
        <v>247</v>
      </c>
      <c r="BV44" s="131">
        <v>0</v>
      </c>
      <c r="BX44" s="263"/>
      <c r="BY44" s="55" t="s">
        <v>247</v>
      </c>
      <c r="BZ44" s="131">
        <v>0</v>
      </c>
      <c r="CB44" s="263"/>
      <c r="CC44" s="55" t="s">
        <v>247</v>
      </c>
      <c r="CD44" s="166">
        <v>0</v>
      </c>
      <c r="CN44" s="263"/>
      <c r="CO44" s="55" t="s">
        <v>247</v>
      </c>
      <c r="CP44" s="131">
        <v>3958960</v>
      </c>
      <c r="CR44" s="266"/>
      <c r="CS44" s="55" t="s">
        <v>247</v>
      </c>
      <c r="CT44" s="131">
        <v>181275550</v>
      </c>
    </row>
    <row r="45" spans="1:98" ht="14.45" customHeight="1" x14ac:dyDescent="0.2">
      <c r="B45" s="30"/>
      <c r="C45" s="30"/>
      <c r="D45" s="65"/>
      <c r="E45" s="65"/>
      <c r="F45" s="65"/>
      <c r="G45" s="64"/>
      <c r="H45" s="87"/>
      <c r="I45" s="83"/>
      <c r="J45" s="64"/>
      <c r="W45" s="60"/>
      <c r="AQ45" s="61"/>
      <c r="AR45" s="266"/>
      <c r="AS45" s="55" t="s">
        <v>248</v>
      </c>
      <c r="AT45" s="148">
        <v>0</v>
      </c>
      <c r="AU45" s="261"/>
      <c r="AV45" s="266"/>
      <c r="AW45" s="55" t="s">
        <v>248</v>
      </c>
      <c r="AX45" s="132">
        <v>0</v>
      </c>
      <c r="BD45" s="263"/>
      <c r="BE45" s="55" t="s">
        <v>248</v>
      </c>
      <c r="BF45" s="159">
        <v>0</v>
      </c>
      <c r="BH45" s="263"/>
      <c r="BI45" s="55" t="s">
        <v>248</v>
      </c>
      <c r="BJ45" s="131">
        <v>0</v>
      </c>
      <c r="BK45" s="261"/>
      <c r="BN45" s="57"/>
      <c r="BP45" s="268"/>
      <c r="BQ45" s="83"/>
      <c r="BR45" s="64"/>
      <c r="BT45" s="266"/>
      <c r="BU45" s="55" t="s">
        <v>248</v>
      </c>
      <c r="BV45" s="131">
        <v>0</v>
      </c>
      <c r="BW45" s="64"/>
      <c r="BX45" s="263"/>
      <c r="BY45" s="55" t="s">
        <v>248</v>
      </c>
      <c r="BZ45" s="131">
        <v>0</v>
      </c>
      <c r="CB45" s="263"/>
      <c r="CC45" s="55" t="s">
        <v>248</v>
      </c>
      <c r="CD45" s="166">
        <v>0</v>
      </c>
      <c r="CN45" s="263"/>
      <c r="CO45" s="55" t="s">
        <v>248</v>
      </c>
      <c r="CP45" s="131">
        <v>0</v>
      </c>
      <c r="CR45" s="266"/>
      <c r="CS45" s="55" t="s">
        <v>248</v>
      </c>
      <c r="CT45" s="131">
        <v>181275550</v>
      </c>
    </row>
    <row r="46" spans="1:98" s="41" customFormat="1" ht="15" customHeight="1" thickBot="1" x14ac:dyDescent="0.25">
      <c r="A46" s="30"/>
      <c r="B46" s="30"/>
      <c r="C46" s="30"/>
      <c r="D46" s="65"/>
      <c r="E46" s="65"/>
      <c r="F46" s="65"/>
      <c r="G46" s="64"/>
      <c r="H46" s="87"/>
      <c r="I46" s="85"/>
      <c r="J46" s="64"/>
      <c r="K46" s="57"/>
      <c r="L46" s="57"/>
      <c r="M46" s="57"/>
      <c r="N46" s="59"/>
      <c r="O46" s="57"/>
      <c r="P46" s="57"/>
      <c r="Q46" s="57"/>
      <c r="R46" s="59"/>
      <c r="S46" s="57"/>
      <c r="T46" s="57"/>
      <c r="U46" s="57"/>
      <c r="V46" s="59"/>
      <c r="W46" s="60"/>
      <c r="X46" s="57"/>
      <c r="Y46" s="57"/>
      <c r="Z46" s="59"/>
      <c r="AA46" s="57"/>
      <c r="AB46" s="57"/>
      <c r="AC46" s="57"/>
      <c r="AD46" s="59"/>
      <c r="AE46" s="57"/>
      <c r="AF46" s="57"/>
      <c r="AG46" s="57"/>
      <c r="AH46" s="59"/>
      <c r="AI46" s="57"/>
      <c r="AJ46" s="57"/>
      <c r="AK46" s="57"/>
      <c r="AL46" s="59"/>
      <c r="AM46" s="57"/>
      <c r="AN46" s="57"/>
      <c r="AO46" s="57"/>
      <c r="AP46" s="59"/>
      <c r="AQ46" s="61"/>
      <c r="AR46" s="267"/>
      <c r="AS46" s="56" t="s">
        <v>249</v>
      </c>
      <c r="AT46" s="149">
        <f>141742000+132701058</f>
        <v>274443058</v>
      </c>
      <c r="AU46" s="261"/>
      <c r="AV46" s="267"/>
      <c r="AW46" s="56" t="s">
        <v>249</v>
      </c>
      <c r="AX46" s="132">
        <v>0</v>
      </c>
      <c r="AY46" s="57"/>
      <c r="AZ46" s="57"/>
      <c r="BA46" s="57"/>
      <c r="BB46" s="59"/>
      <c r="BC46" s="57"/>
      <c r="BD46" s="264"/>
      <c r="BE46" s="56" t="s">
        <v>249</v>
      </c>
      <c r="BF46" s="161">
        <v>0</v>
      </c>
      <c r="BG46" s="57"/>
      <c r="BH46" s="264"/>
      <c r="BI46" s="56" t="s">
        <v>249</v>
      </c>
      <c r="BJ46" s="131">
        <v>0</v>
      </c>
      <c r="BK46" s="261"/>
      <c r="BL46" s="57"/>
      <c r="BM46" s="57"/>
      <c r="BN46" s="57"/>
      <c r="BO46" s="57"/>
      <c r="BP46" s="268"/>
      <c r="BQ46" s="83"/>
      <c r="BR46" s="64"/>
      <c r="BS46" s="65"/>
      <c r="BT46" s="267"/>
      <c r="BU46" s="56" t="s">
        <v>249</v>
      </c>
      <c r="BV46" s="162">
        <f>113050000+41244696</f>
        <v>154294696</v>
      </c>
      <c r="BW46" s="64"/>
      <c r="BX46" s="264"/>
      <c r="BY46" s="56" t="s">
        <v>249</v>
      </c>
      <c r="BZ46" s="131">
        <v>0</v>
      </c>
      <c r="CA46" s="57"/>
      <c r="CB46" s="264"/>
      <c r="CC46" s="56" t="s">
        <v>249</v>
      </c>
      <c r="CD46" s="167">
        <v>0</v>
      </c>
      <c r="CE46" s="64"/>
      <c r="CF46" s="64"/>
      <c r="CG46" s="64"/>
      <c r="CH46" s="65"/>
      <c r="CI46" s="64"/>
      <c r="CJ46" s="64"/>
      <c r="CK46" s="64"/>
      <c r="CL46" s="65"/>
      <c r="CM46" s="64"/>
      <c r="CN46" s="264"/>
      <c r="CO46" s="56" t="s">
        <v>249</v>
      </c>
      <c r="CP46" s="133">
        <v>4813570</v>
      </c>
      <c r="CQ46" s="57"/>
      <c r="CR46" s="267"/>
      <c r="CS46" s="56" t="s">
        <v>249</v>
      </c>
      <c r="CT46" s="131">
        <v>181275550</v>
      </c>
    </row>
    <row r="47" spans="1:98" s="41" customFormat="1" ht="18.75" thickBot="1" x14ac:dyDescent="0.3">
      <c r="A47" s="64"/>
      <c r="B47" s="64"/>
      <c r="C47" s="64"/>
      <c r="D47" s="65"/>
      <c r="E47" s="65"/>
      <c r="F47" s="65"/>
      <c r="G47" s="300"/>
      <c r="H47" s="300"/>
      <c r="I47" s="86"/>
      <c r="J47" s="69"/>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30"/>
      <c r="AS47" s="30"/>
      <c r="AT47" s="119">
        <f>+SUM(AT35:AT46)</f>
        <v>803801175</v>
      </c>
      <c r="AV47" s="37"/>
      <c r="AW47" s="57"/>
      <c r="AX47" s="116">
        <f>+SUM(AX35:AX46)</f>
        <v>8701871</v>
      </c>
      <c r="AY47" s="66"/>
      <c r="AZ47" s="66"/>
      <c r="BA47" s="66"/>
      <c r="BB47" s="66"/>
      <c r="BC47" s="66"/>
      <c r="BD47" s="30"/>
      <c r="BE47" s="30"/>
      <c r="BF47" s="117">
        <f>+SUM(BF35:BF46)</f>
        <v>27542141</v>
      </c>
      <c r="BG47" s="65"/>
      <c r="BH47" s="65"/>
      <c r="BI47" s="65"/>
      <c r="BJ47" s="116">
        <f>SUM(BJ35:BJ46)</f>
        <v>220900000</v>
      </c>
      <c r="BL47" s="57"/>
      <c r="BM47" s="57"/>
      <c r="BN47" s="57"/>
      <c r="BO47" s="57"/>
      <c r="BR47" s="64"/>
      <c r="BS47" s="65"/>
      <c r="BT47" s="30"/>
      <c r="BU47" s="30"/>
      <c r="BV47" s="126">
        <f>+SUM(BV35:BV46)</f>
        <v>154294696</v>
      </c>
      <c r="BW47" s="64"/>
      <c r="BX47" s="30"/>
      <c r="BY47" s="30"/>
      <c r="BZ47" s="116">
        <f>+SUM(BZ35:BZ46)</f>
        <v>0</v>
      </c>
      <c r="CA47" s="64"/>
      <c r="CB47" s="30"/>
      <c r="CC47" s="30"/>
      <c r="CD47" s="118">
        <f>+SUM(CD35:CD46)</f>
        <v>8744715</v>
      </c>
      <c r="CE47" s="64"/>
      <c r="CF47" s="64"/>
      <c r="CG47" s="64"/>
      <c r="CH47" s="65"/>
      <c r="CI47" s="64"/>
      <c r="CJ47" s="64"/>
      <c r="CK47" s="64"/>
      <c r="CL47" s="65"/>
      <c r="CM47" s="134"/>
      <c r="CN47" s="30"/>
      <c r="CO47" s="30"/>
      <c r="CP47" s="116">
        <f>+SUM(CP35:CP46)</f>
        <v>22677200</v>
      </c>
      <c r="CQ47" s="64"/>
      <c r="CR47" s="30"/>
      <c r="CS47" s="30"/>
      <c r="CT47" s="116">
        <f>+SUM(CT35:CT46)</f>
        <v>2094662165</v>
      </c>
    </row>
    <row r="48" spans="1:98" s="41" customFormat="1" ht="15.75" thickBot="1" x14ac:dyDescent="0.25">
      <c r="A48" s="64"/>
      <c r="B48" s="64"/>
      <c r="C48" s="64"/>
      <c r="D48" s="65"/>
      <c r="E48" s="65"/>
      <c r="F48" s="65"/>
      <c r="G48" s="64"/>
      <c r="H48" s="64"/>
      <c r="I48" s="64"/>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57"/>
      <c r="AS48" s="52" t="s">
        <v>212</v>
      </c>
      <c r="AT48" s="53" t="s">
        <v>250</v>
      </c>
      <c r="AU48" s="66"/>
      <c r="AV48" s="66"/>
      <c r="AW48" s="66"/>
      <c r="AX48" s="66"/>
      <c r="AY48" s="66"/>
      <c r="AZ48" s="66"/>
      <c r="BA48" s="66"/>
      <c r="BB48" s="66"/>
      <c r="BC48" s="66"/>
      <c r="BD48" s="57"/>
      <c r="BE48" s="51" t="s">
        <v>212</v>
      </c>
      <c r="BF48" s="51" t="s">
        <v>250</v>
      </c>
      <c r="BG48" s="65"/>
      <c r="BH48" s="65"/>
      <c r="BI48" s="65"/>
      <c r="BJ48" s="67"/>
      <c r="BK48" s="65"/>
      <c r="BL48" s="65"/>
      <c r="BM48" s="65"/>
      <c r="BN48" s="65"/>
      <c r="BO48" s="65"/>
      <c r="BP48" s="65"/>
      <c r="BQ48" s="65"/>
      <c r="BR48" s="65"/>
      <c r="BS48" s="65"/>
      <c r="BT48" s="57"/>
      <c r="BU48" s="51" t="s">
        <v>212</v>
      </c>
      <c r="BV48" s="125" t="s">
        <v>250</v>
      </c>
      <c r="BW48" s="64"/>
      <c r="BX48" s="57"/>
      <c r="BY48" s="51" t="s">
        <v>212</v>
      </c>
      <c r="BZ48" s="51" t="s">
        <v>250</v>
      </c>
      <c r="CA48" s="64"/>
      <c r="CB48" s="57"/>
      <c r="CC48" s="51" t="s">
        <v>212</v>
      </c>
      <c r="CD48" s="125" t="s">
        <v>250</v>
      </c>
      <c r="CE48" s="64"/>
      <c r="CF48" s="64"/>
      <c r="CG48" s="64"/>
      <c r="CH48" s="65"/>
      <c r="CI48" s="64"/>
      <c r="CJ48" s="64"/>
      <c r="CK48" s="64"/>
      <c r="CL48" s="65"/>
      <c r="CM48" s="64"/>
      <c r="CN48" s="62"/>
      <c r="CO48" s="51" t="s">
        <v>212</v>
      </c>
      <c r="CP48" s="51" t="s">
        <v>250</v>
      </c>
      <c r="CQ48" s="64"/>
      <c r="CR48" s="57"/>
      <c r="CS48" s="51" t="s">
        <v>212</v>
      </c>
      <c r="CT48" s="51" t="s">
        <v>250</v>
      </c>
    </row>
    <row r="49" spans="1:98" s="40" customFormat="1" ht="15" x14ac:dyDescent="0.2">
      <c r="D49" s="64"/>
      <c r="E49" s="64"/>
      <c r="F49" s="66"/>
      <c r="G49" s="64"/>
      <c r="H49" s="64"/>
      <c r="I49" s="64"/>
      <c r="J49" s="66"/>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262" t="s">
        <v>260</v>
      </c>
      <c r="AS49" s="54" t="s">
        <v>216</v>
      </c>
      <c r="AT49" s="150">
        <v>0</v>
      </c>
      <c r="AU49" s="66"/>
      <c r="AV49" s="66">
        <v>0.2</v>
      </c>
      <c r="AW49" s="66"/>
      <c r="AX49" s="66"/>
      <c r="AY49" s="66"/>
      <c r="AZ49" s="66"/>
      <c r="BA49" s="66"/>
      <c r="BB49" s="66"/>
      <c r="BC49" s="66"/>
      <c r="BD49" s="265" t="s">
        <v>261</v>
      </c>
      <c r="BE49" s="54" t="s">
        <v>216</v>
      </c>
      <c r="BF49" s="131">
        <v>0</v>
      </c>
      <c r="BG49" s="65"/>
      <c r="BH49" s="65">
        <v>0</v>
      </c>
      <c r="BI49" s="65"/>
      <c r="BJ49" s="66"/>
      <c r="BK49" s="65"/>
      <c r="BL49" s="65"/>
      <c r="BM49" s="65"/>
      <c r="BN49" s="65"/>
      <c r="BO49" s="65"/>
      <c r="BP49" s="65"/>
      <c r="BQ49" s="65"/>
      <c r="BR49" s="65"/>
      <c r="BS49" s="65"/>
      <c r="BT49" s="262" t="s">
        <v>262</v>
      </c>
      <c r="BU49" s="54" t="s">
        <v>216</v>
      </c>
      <c r="BV49" s="131">
        <v>0</v>
      </c>
      <c r="BW49" s="64"/>
      <c r="BX49" s="262" t="s">
        <v>263</v>
      </c>
      <c r="BY49" s="54" t="s">
        <v>216</v>
      </c>
      <c r="BZ49" s="130">
        <v>0</v>
      </c>
      <c r="CA49" s="64"/>
      <c r="CB49" s="262" t="s">
        <v>264</v>
      </c>
      <c r="CC49" s="54" t="s">
        <v>216</v>
      </c>
      <c r="CD49" s="166">
        <v>0</v>
      </c>
      <c r="CE49" s="64"/>
      <c r="CF49" s="64"/>
      <c r="CG49" s="64"/>
      <c r="CH49" s="66"/>
      <c r="CI49" s="64"/>
      <c r="CJ49" s="64"/>
      <c r="CK49" s="64"/>
      <c r="CL49" s="66"/>
      <c r="CM49" s="64"/>
      <c r="CN49" s="262" t="s">
        <v>265</v>
      </c>
      <c r="CO49" s="54" t="s">
        <v>216</v>
      </c>
      <c r="CP49" s="135">
        <v>1505620</v>
      </c>
      <c r="CQ49" s="68"/>
      <c r="CR49" s="262" t="s">
        <v>266</v>
      </c>
      <c r="CS49" s="54" t="s">
        <v>216</v>
      </c>
      <c r="CT49" s="155">
        <v>45449884</v>
      </c>
    </row>
    <row r="50" spans="1:98" s="41" customFormat="1" ht="15" x14ac:dyDescent="0.2">
      <c r="B50" s="40"/>
      <c r="D50" s="64"/>
      <c r="E50" s="64"/>
      <c r="F50" s="65"/>
      <c r="G50" s="64"/>
      <c r="H50" s="64"/>
      <c r="I50" s="64"/>
      <c r="J50" s="65"/>
      <c r="K50" s="64"/>
      <c r="L50" s="64"/>
      <c r="M50" s="64"/>
      <c r="N50" s="64"/>
      <c r="O50" s="64"/>
      <c r="P50" s="64"/>
      <c r="Q50" s="64"/>
      <c r="R50" s="65"/>
      <c r="S50" s="64"/>
      <c r="T50" s="64"/>
      <c r="U50" s="64"/>
      <c r="V50" s="65"/>
      <c r="W50" s="64"/>
      <c r="X50" s="64"/>
      <c r="Y50" s="64"/>
      <c r="Z50" s="65"/>
      <c r="AA50" s="64"/>
      <c r="AB50" s="64"/>
      <c r="AC50" s="64"/>
      <c r="AD50" s="65"/>
      <c r="AE50" s="64"/>
      <c r="AF50" s="64"/>
      <c r="AG50" s="64"/>
      <c r="AH50" s="65"/>
      <c r="AI50" s="64"/>
      <c r="AJ50" s="64"/>
      <c r="AK50" s="64"/>
      <c r="AL50" s="65"/>
      <c r="AM50" s="64"/>
      <c r="AN50" s="64"/>
      <c r="AO50" s="64"/>
      <c r="AP50" s="65"/>
      <c r="AQ50" s="64"/>
      <c r="AR50" s="263"/>
      <c r="AS50" s="55" t="s">
        <v>237</v>
      </c>
      <c r="AT50" s="139">
        <v>0</v>
      </c>
      <c r="AU50" s="64"/>
      <c r="AV50" s="64"/>
      <c r="AW50" s="64"/>
      <c r="AX50" s="65"/>
      <c r="AY50" s="64"/>
      <c r="AZ50" s="64"/>
      <c r="BA50" s="64"/>
      <c r="BB50" s="65"/>
      <c r="BC50" s="64"/>
      <c r="BD50" s="266"/>
      <c r="BE50" s="55" t="s">
        <v>237</v>
      </c>
      <c r="BF50" s="131">
        <v>0</v>
      </c>
      <c r="BG50" s="64"/>
      <c r="BH50" s="64"/>
      <c r="BI50" s="64"/>
      <c r="BJ50" s="65"/>
      <c r="BK50" s="65"/>
      <c r="BL50" s="65"/>
      <c r="BM50" s="65"/>
      <c r="BN50" s="65"/>
      <c r="BO50" s="65"/>
      <c r="BP50" s="65"/>
      <c r="BQ50" s="65"/>
      <c r="BR50" s="65"/>
      <c r="BS50" s="65"/>
      <c r="BT50" s="263"/>
      <c r="BU50" s="55" t="s">
        <v>237</v>
      </c>
      <c r="BV50" s="131">
        <v>0</v>
      </c>
      <c r="BW50" s="64"/>
      <c r="BX50" s="263"/>
      <c r="BY50" s="55" t="s">
        <v>237</v>
      </c>
      <c r="BZ50" s="131">
        <v>0</v>
      </c>
      <c r="CA50" s="64"/>
      <c r="CB50" s="263"/>
      <c r="CC50" s="55" t="s">
        <v>237</v>
      </c>
      <c r="CD50" s="131">
        <v>0</v>
      </c>
      <c r="CE50" s="64"/>
      <c r="CF50" s="64"/>
      <c r="CG50" s="64"/>
      <c r="CH50" s="65"/>
      <c r="CI50" s="64"/>
      <c r="CJ50" s="64"/>
      <c r="CK50" s="64"/>
      <c r="CL50" s="65"/>
      <c r="CM50" s="64"/>
      <c r="CN50" s="263"/>
      <c r="CO50" s="55" t="s">
        <v>237</v>
      </c>
      <c r="CP50" s="132">
        <v>1251340</v>
      </c>
      <c r="CQ50" s="68"/>
      <c r="CR50" s="263"/>
      <c r="CS50" s="55" t="s">
        <v>237</v>
      </c>
      <c r="CT50" s="156">
        <v>45434165</v>
      </c>
    </row>
    <row r="51" spans="1:98" s="41" customFormat="1" ht="15" x14ac:dyDescent="0.2">
      <c r="A51" s="64"/>
      <c r="B51" s="64"/>
      <c r="C51" s="64"/>
      <c r="D51" s="64"/>
      <c r="E51" s="64"/>
      <c r="F51" s="64"/>
      <c r="G51" s="64"/>
      <c r="H51" s="64"/>
      <c r="I51" s="64"/>
      <c r="J51" s="40"/>
      <c r="K51" s="64"/>
      <c r="L51" s="64"/>
      <c r="M51" s="64"/>
      <c r="N51" s="64"/>
      <c r="O51" s="64"/>
      <c r="P51" s="64"/>
      <c r="Q51" s="64"/>
      <c r="R51" s="65"/>
      <c r="S51" s="64"/>
      <c r="T51" s="64"/>
      <c r="U51" s="64"/>
      <c r="V51" s="65"/>
      <c r="W51" s="64"/>
      <c r="X51" s="64"/>
      <c r="Y51" s="64"/>
      <c r="Z51" s="65"/>
      <c r="AA51" s="64"/>
      <c r="AB51" s="64"/>
      <c r="AC51" s="64"/>
      <c r="AD51" s="65"/>
      <c r="AE51" s="64"/>
      <c r="AF51" s="64"/>
      <c r="AG51" s="64"/>
      <c r="AH51" s="65"/>
      <c r="AI51" s="64"/>
      <c r="AJ51" s="64"/>
      <c r="AK51" s="64"/>
      <c r="AL51" s="65"/>
      <c r="AM51" s="64"/>
      <c r="AN51" s="64"/>
      <c r="AO51" s="64"/>
      <c r="AP51" s="65"/>
      <c r="AQ51" s="64"/>
      <c r="AR51" s="263"/>
      <c r="AS51" s="55" t="s">
        <v>238</v>
      </c>
      <c r="AT51" s="139">
        <v>0</v>
      </c>
      <c r="AU51" s="64"/>
      <c r="AV51" s="64"/>
      <c r="AW51" s="64"/>
      <c r="AX51" s="65"/>
      <c r="AY51" s="64"/>
      <c r="AZ51" s="64"/>
      <c r="BA51" s="64"/>
      <c r="BB51" s="65"/>
      <c r="BC51" s="64"/>
      <c r="BD51" s="266"/>
      <c r="BE51" s="55" t="s">
        <v>238</v>
      </c>
      <c r="BF51" s="131">
        <v>0</v>
      </c>
      <c r="BG51" s="64"/>
      <c r="BH51" s="64"/>
      <c r="BI51" s="64"/>
      <c r="BJ51" s="65"/>
      <c r="BK51" s="64"/>
      <c r="BL51" s="64"/>
      <c r="BM51" s="64"/>
      <c r="BN51" s="65"/>
      <c r="BO51" s="64"/>
      <c r="BP51" s="64"/>
      <c r="BQ51" s="64"/>
      <c r="BR51" s="65"/>
      <c r="BS51" s="64"/>
      <c r="BT51" s="263"/>
      <c r="BU51" s="55" t="s">
        <v>238</v>
      </c>
      <c r="BV51" s="131">
        <v>0</v>
      </c>
      <c r="BW51" s="64"/>
      <c r="BX51" s="263"/>
      <c r="BY51" s="55" t="s">
        <v>238</v>
      </c>
      <c r="BZ51" s="131">
        <v>0</v>
      </c>
      <c r="CA51" s="64"/>
      <c r="CB51" s="263"/>
      <c r="CC51" s="55" t="s">
        <v>238</v>
      </c>
      <c r="CD51" s="131">
        <v>0</v>
      </c>
      <c r="CE51" s="64"/>
      <c r="CF51" s="64"/>
      <c r="CG51" s="64"/>
      <c r="CH51" s="65"/>
      <c r="CI51" s="64"/>
      <c r="CJ51" s="64"/>
      <c r="CK51" s="64"/>
      <c r="CL51" s="65"/>
      <c r="CM51" s="64"/>
      <c r="CN51" s="263"/>
      <c r="CO51" s="55" t="s">
        <v>238</v>
      </c>
      <c r="CP51" s="136">
        <v>0</v>
      </c>
      <c r="CQ51" s="68"/>
      <c r="CR51" s="263"/>
      <c r="CS51" s="55" t="s">
        <v>238</v>
      </c>
      <c r="CT51" s="156">
        <v>43884672</v>
      </c>
    </row>
    <row r="52" spans="1:98" s="41" customFormat="1" ht="15" x14ac:dyDescent="0.2">
      <c r="A52" s="64"/>
      <c r="B52" s="64"/>
      <c r="C52" s="64"/>
      <c r="D52" s="64"/>
      <c r="E52" s="64"/>
      <c r="F52" s="64"/>
      <c r="G52" s="64"/>
      <c r="H52" s="64"/>
      <c r="I52" s="64"/>
      <c r="J52" s="65"/>
      <c r="K52" s="64"/>
      <c r="L52" s="64"/>
      <c r="M52" s="64"/>
      <c r="N52" s="64"/>
      <c r="O52" s="64"/>
      <c r="P52" s="64"/>
      <c r="Q52" s="64"/>
      <c r="R52" s="65"/>
      <c r="S52" s="64"/>
      <c r="T52" s="64"/>
      <c r="U52" s="64"/>
      <c r="V52" s="65"/>
      <c r="W52" s="64"/>
      <c r="X52" s="64"/>
      <c r="Y52" s="64"/>
      <c r="Z52" s="65"/>
      <c r="AA52" s="64"/>
      <c r="AB52" s="64"/>
      <c r="AC52" s="64"/>
      <c r="AD52" s="65"/>
      <c r="AE52" s="64"/>
      <c r="AF52" s="64"/>
      <c r="AG52" s="64"/>
      <c r="AH52" s="65"/>
      <c r="AI52" s="64"/>
      <c r="AJ52" s="64"/>
      <c r="AK52" s="64"/>
      <c r="AL52" s="65"/>
      <c r="AM52" s="64"/>
      <c r="AN52" s="64"/>
      <c r="AO52" s="64"/>
      <c r="AP52" s="65"/>
      <c r="AQ52" s="64"/>
      <c r="AR52" s="263"/>
      <c r="AS52" s="55" t="s">
        <v>239</v>
      </c>
      <c r="AT52" s="148">
        <v>107349730</v>
      </c>
      <c r="AU52" s="64"/>
      <c r="AV52" s="64"/>
      <c r="AW52" s="64"/>
      <c r="AX52" s="65"/>
      <c r="AY52" s="64"/>
      <c r="AZ52" s="64"/>
      <c r="BA52" s="64"/>
      <c r="BB52" s="65"/>
      <c r="BC52" s="64"/>
      <c r="BD52" s="266"/>
      <c r="BE52" s="55" t="s">
        <v>239</v>
      </c>
      <c r="BF52" s="131">
        <v>0</v>
      </c>
      <c r="BG52" s="64"/>
      <c r="BH52" s="64"/>
      <c r="BI52" s="64"/>
      <c r="BJ52" s="65"/>
      <c r="BK52" s="64"/>
      <c r="BL52" s="64"/>
      <c r="BM52" s="64"/>
      <c r="BN52" s="65"/>
      <c r="BO52" s="64"/>
      <c r="BP52" s="64"/>
      <c r="BQ52" s="64"/>
      <c r="BR52" s="65"/>
      <c r="BS52" s="64"/>
      <c r="BT52" s="263"/>
      <c r="BU52" s="55" t="s">
        <v>239</v>
      </c>
      <c r="BV52" s="163">
        <v>4926754</v>
      </c>
      <c r="BW52" s="64"/>
      <c r="BX52" s="263"/>
      <c r="BY52" s="55" t="s">
        <v>239</v>
      </c>
      <c r="BZ52" s="131">
        <v>0</v>
      </c>
      <c r="CA52" s="64"/>
      <c r="CB52" s="263"/>
      <c r="CC52" s="55" t="s">
        <v>239</v>
      </c>
      <c r="CD52" s="131">
        <v>0</v>
      </c>
      <c r="CE52" s="64"/>
      <c r="CF52" s="64"/>
      <c r="CG52" s="64"/>
      <c r="CH52" s="65"/>
      <c r="CI52" s="64"/>
      <c r="CJ52" s="64"/>
      <c r="CK52" s="64"/>
      <c r="CL52" s="65"/>
      <c r="CM52" s="64"/>
      <c r="CN52" s="263"/>
      <c r="CO52" s="55" t="s">
        <v>239</v>
      </c>
      <c r="CP52" s="136">
        <v>0</v>
      </c>
      <c r="CQ52" s="68"/>
      <c r="CR52" s="263"/>
      <c r="CS52" s="55" t="s">
        <v>239</v>
      </c>
      <c r="CT52" s="156">
        <v>43093200</v>
      </c>
    </row>
    <row r="53" spans="1:98" s="41" customFormat="1" ht="15" x14ac:dyDescent="0.2">
      <c r="A53" s="64"/>
      <c r="B53" s="64"/>
      <c r="C53" s="64"/>
      <c r="D53" s="64"/>
      <c r="E53" s="64"/>
      <c r="F53" s="64"/>
      <c r="G53" s="64"/>
      <c r="H53" s="64"/>
      <c r="I53" s="64"/>
      <c r="J53" s="65"/>
      <c r="K53" s="64"/>
      <c r="L53" s="64"/>
      <c r="M53" s="64"/>
      <c r="N53" s="65"/>
      <c r="O53" s="64"/>
      <c r="P53" s="64"/>
      <c r="Q53" s="64"/>
      <c r="R53" s="65"/>
      <c r="S53" s="64"/>
      <c r="T53" s="64"/>
      <c r="U53" s="64"/>
      <c r="V53" s="65"/>
      <c r="W53" s="64"/>
      <c r="X53" s="64"/>
      <c r="Y53" s="64"/>
      <c r="Z53" s="65"/>
      <c r="AA53" s="64"/>
      <c r="AB53" s="64"/>
      <c r="AC53" s="64"/>
      <c r="AD53" s="65"/>
      <c r="AE53" s="64"/>
      <c r="AF53" s="64"/>
      <c r="AG53" s="64"/>
      <c r="AH53" s="65"/>
      <c r="AI53" s="64"/>
      <c r="AJ53" s="64"/>
      <c r="AK53" s="64"/>
      <c r="AL53" s="65"/>
      <c r="AM53" s="64"/>
      <c r="AN53" s="64"/>
      <c r="AO53" s="64"/>
      <c r="AP53" s="65"/>
      <c r="AQ53" s="64"/>
      <c r="AR53" s="263"/>
      <c r="AS53" s="55" t="s">
        <v>241</v>
      </c>
      <c r="AT53" s="139">
        <v>0</v>
      </c>
      <c r="AU53" s="64"/>
      <c r="AV53" s="64"/>
      <c r="AW53" s="64"/>
      <c r="AX53" s="65"/>
      <c r="AY53" s="64"/>
      <c r="AZ53" s="64"/>
      <c r="BA53" s="64"/>
      <c r="BB53" s="65"/>
      <c r="BC53" s="64"/>
      <c r="BD53" s="266"/>
      <c r="BE53" s="55" t="s">
        <v>241</v>
      </c>
      <c r="BF53" s="131">
        <v>0</v>
      </c>
      <c r="BG53" s="64"/>
      <c r="BH53" s="64"/>
      <c r="BI53" s="64"/>
      <c r="BJ53" s="65"/>
      <c r="BK53" s="64"/>
      <c r="BL53" s="64"/>
      <c r="BM53" s="64"/>
      <c r="BN53" s="65"/>
      <c r="BO53" s="64"/>
      <c r="BP53" s="64"/>
      <c r="BQ53" s="64"/>
      <c r="BR53" s="65"/>
      <c r="BS53" s="64"/>
      <c r="BT53" s="263"/>
      <c r="BU53" s="55" t="s">
        <v>241</v>
      </c>
      <c r="BV53" s="163">
        <v>3154736</v>
      </c>
      <c r="BW53" s="64"/>
      <c r="BX53" s="263"/>
      <c r="BY53" s="55" t="s">
        <v>241</v>
      </c>
      <c r="BZ53" s="131">
        <v>0</v>
      </c>
      <c r="CA53" s="64"/>
      <c r="CB53" s="263"/>
      <c r="CC53" s="55" t="s">
        <v>241</v>
      </c>
      <c r="CD53" s="131">
        <v>0</v>
      </c>
      <c r="CE53" s="64"/>
      <c r="CF53" s="64"/>
      <c r="CG53" s="64"/>
      <c r="CH53" s="65"/>
      <c r="CI53" s="64"/>
      <c r="CJ53" s="64"/>
      <c r="CK53" s="64"/>
      <c r="CL53" s="65"/>
      <c r="CM53" s="64"/>
      <c r="CN53" s="263"/>
      <c r="CO53" s="55" t="s">
        <v>241</v>
      </c>
      <c r="CP53" s="136">
        <v>0</v>
      </c>
      <c r="CQ53" s="68"/>
      <c r="CR53" s="263"/>
      <c r="CS53" s="55" t="s">
        <v>241</v>
      </c>
      <c r="CT53" s="156">
        <v>43093200</v>
      </c>
    </row>
    <row r="54" spans="1:98" s="41" customFormat="1" ht="15" x14ac:dyDescent="0.2">
      <c r="A54" s="64"/>
      <c r="B54" s="64"/>
      <c r="C54" s="64"/>
      <c r="D54" s="64"/>
      <c r="E54" s="64"/>
      <c r="F54" s="64"/>
      <c r="G54" s="64"/>
      <c r="H54" s="64"/>
      <c r="I54" s="64"/>
      <c r="J54" s="65"/>
      <c r="K54" s="64"/>
      <c r="L54" s="64"/>
      <c r="M54" s="64"/>
      <c r="N54" s="65"/>
      <c r="O54" s="64"/>
      <c r="P54" s="64"/>
      <c r="Q54" s="64"/>
      <c r="R54" s="65"/>
      <c r="S54" s="64"/>
      <c r="T54" s="64"/>
      <c r="U54" s="64"/>
      <c r="V54" s="65"/>
      <c r="W54" s="64"/>
      <c r="X54" s="64"/>
      <c r="Y54" s="64"/>
      <c r="Z54" s="65"/>
      <c r="AA54" s="64"/>
      <c r="AB54" s="64"/>
      <c r="AC54" s="64"/>
      <c r="AD54" s="65"/>
      <c r="AE54" s="64"/>
      <c r="AF54" s="64"/>
      <c r="AG54" s="64"/>
      <c r="AH54" s="65"/>
      <c r="AI54" s="64"/>
      <c r="AJ54" s="64"/>
      <c r="AK54" s="64"/>
      <c r="AL54" s="65"/>
      <c r="AM54" s="64"/>
      <c r="AN54" s="64"/>
      <c r="AO54" s="64"/>
      <c r="AP54" s="65"/>
      <c r="AQ54" s="64"/>
      <c r="AR54" s="263"/>
      <c r="AS54" s="55" t="s">
        <v>242</v>
      </c>
      <c r="AT54" s="139">
        <v>0</v>
      </c>
      <c r="AU54" s="64"/>
      <c r="AV54" s="64"/>
      <c r="AW54" s="64"/>
      <c r="AX54" s="65"/>
      <c r="AY54" s="64"/>
      <c r="AZ54" s="64"/>
      <c r="BA54" s="64"/>
      <c r="BB54" s="65"/>
      <c r="BC54" s="64"/>
      <c r="BD54" s="266"/>
      <c r="BE54" s="55" t="s">
        <v>242</v>
      </c>
      <c r="BF54" s="131">
        <v>0</v>
      </c>
      <c r="BG54" s="64"/>
      <c r="BH54" s="64"/>
      <c r="BI54" s="64"/>
      <c r="BJ54" s="65"/>
      <c r="BK54" s="64"/>
      <c r="BL54" s="64"/>
      <c r="BM54" s="64"/>
      <c r="BN54" s="65"/>
      <c r="BO54" s="64"/>
      <c r="BP54" s="64"/>
      <c r="BQ54" s="64"/>
      <c r="BR54" s="65"/>
      <c r="BS54" s="64"/>
      <c r="BT54" s="263"/>
      <c r="BU54" s="55" t="s">
        <v>242</v>
      </c>
      <c r="BV54" s="131">
        <v>0</v>
      </c>
      <c r="BW54" s="64"/>
      <c r="BX54" s="263"/>
      <c r="BY54" s="55" t="s">
        <v>242</v>
      </c>
      <c r="BZ54" s="131">
        <v>0</v>
      </c>
      <c r="CA54" s="64"/>
      <c r="CB54" s="263"/>
      <c r="CC54" s="55" t="s">
        <v>242</v>
      </c>
      <c r="CD54" s="131">
        <v>0</v>
      </c>
      <c r="CE54" s="64"/>
      <c r="CF54" s="64"/>
      <c r="CG54" s="64"/>
      <c r="CH54" s="65"/>
      <c r="CI54" s="64"/>
      <c r="CJ54" s="64"/>
      <c r="CK54" s="64"/>
      <c r="CL54" s="65"/>
      <c r="CM54" s="64"/>
      <c r="CN54" s="263"/>
      <c r="CO54" s="55" t="s">
        <v>242</v>
      </c>
      <c r="CP54" s="132">
        <v>2059960</v>
      </c>
      <c r="CQ54" s="68"/>
      <c r="CR54" s="263"/>
      <c r="CS54" s="55" t="s">
        <v>242</v>
      </c>
      <c r="CT54" s="170">
        <v>43093200</v>
      </c>
    </row>
    <row r="55" spans="1:98" s="41" customFormat="1" ht="15" x14ac:dyDescent="0.2">
      <c r="A55" s="64"/>
      <c r="B55" s="64"/>
      <c r="C55" s="64"/>
      <c r="D55" s="64"/>
      <c r="E55" s="64"/>
      <c r="F55" s="64"/>
      <c r="G55" s="64"/>
      <c r="H55" s="64"/>
      <c r="I55" s="64"/>
      <c r="J55" s="65"/>
      <c r="K55" s="64"/>
      <c r="L55" s="64"/>
      <c r="M55" s="64"/>
      <c r="N55" s="65"/>
      <c r="O55" s="64"/>
      <c r="P55" s="64"/>
      <c r="Q55" s="64"/>
      <c r="R55" s="65"/>
      <c r="S55" s="64"/>
      <c r="T55" s="64"/>
      <c r="U55" s="64"/>
      <c r="V55" s="65"/>
      <c r="W55" s="64"/>
      <c r="X55" s="64"/>
      <c r="Y55" s="64"/>
      <c r="Z55" s="65"/>
      <c r="AA55" s="64"/>
      <c r="AB55" s="64"/>
      <c r="AC55" s="64"/>
      <c r="AD55" s="65"/>
      <c r="AE55" s="64"/>
      <c r="AF55" s="64"/>
      <c r="AG55" s="64"/>
      <c r="AH55" s="65"/>
      <c r="AI55" s="64"/>
      <c r="AJ55" s="64"/>
      <c r="AK55" s="64"/>
      <c r="AL55" s="65"/>
      <c r="AM55" s="64"/>
      <c r="AN55" s="64"/>
      <c r="AO55" s="64"/>
      <c r="AP55" s="65"/>
      <c r="AQ55" s="64"/>
      <c r="AR55" s="263"/>
      <c r="AS55" s="55" t="s">
        <v>243</v>
      </c>
      <c r="AT55" s="148">
        <v>113798995</v>
      </c>
      <c r="AU55" s="64"/>
      <c r="AV55" s="64"/>
      <c r="AW55" s="64"/>
      <c r="AX55" s="65"/>
      <c r="AY55" s="64"/>
      <c r="AZ55" s="64"/>
      <c r="BA55" s="64"/>
      <c r="BB55" s="65"/>
      <c r="BC55" s="64"/>
      <c r="BD55" s="266"/>
      <c r="BE55" s="55" t="s">
        <v>243</v>
      </c>
      <c r="BF55" s="131">
        <v>0</v>
      </c>
      <c r="BG55" s="64"/>
      <c r="BH55" s="64"/>
      <c r="BI55" s="64"/>
      <c r="BJ55" s="65"/>
      <c r="BK55" s="64"/>
      <c r="BL55" s="64"/>
      <c r="BM55" s="64"/>
      <c r="BN55" s="65"/>
      <c r="BO55" s="64"/>
      <c r="BP55" s="64"/>
      <c r="BQ55" s="64"/>
      <c r="BR55" s="65"/>
      <c r="BS55" s="64"/>
      <c r="BT55" s="263"/>
      <c r="BU55" s="55" t="s">
        <v>243</v>
      </c>
      <c r="BV55" s="163">
        <f>1958600+3248020</f>
        <v>5206620</v>
      </c>
      <c r="BW55" s="64"/>
      <c r="BX55" s="263"/>
      <c r="BY55" s="55" t="s">
        <v>243</v>
      </c>
      <c r="BZ55" s="131">
        <v>0</v>
      </c>
      <c r="CA55" s="64"/>
      <c r="CB55" s="263"/>
      <c r="CC55" s="55" t="s">
        <v>243</v>
      </c>
      <c r="CD55" s="166">
        <v>0</v>
      </c>
      <c r="CE55" s="64"/>
      <c r="CF55" s="64"/>
      <c r="CG55" s="64"/>
      <c r="CH55" s="65"/>
      <c r="CI55" s="64"/>
      <c r="CJ55" s="64"/>
      <c r="CK55" s="64"/>
      <c r="CL55" s="65"/>
      <c r="CM55" s="64"/>
      <c r="CN55" s="263"/>
      <c r="CO55" s="55" t="s">
        <v>243</v>
      </c>
      <c r="CP55" s="136">
        <v>0</v>
      </c>
      <c r="CQ55" s="68"/>
      <c r="CR55" s="263"/>
      <c r="CS55" s="55" t="s">
        <v>243</v>
      </c>
      <c r="CT55" s="170">
        <v>43093200</v>
      </c>
    </row>
    <row r="56" spans="1:98" s="41" customFormat="1" ht="15" x14ac:dyDescent="0.2">
      <c r="A56" s="64"/>
      <c r="B56" s="64"/>
      <c r="C56" s="64"/>
      <c r="D56" s="64"/>
      <c r="E56" s="64"/>
      <c r="F56" s="64"/>
      <c r="G56" s="64"/>
      <c r="H56" s="64"/>
      <c r="I56" s="64"/>
      <c r="J56" s="65"/>
      <c r="K56" s="64"/>
      <c r="L56" s="64"/>
      <c r="M56" s="64"/>
      <c r="N56" s="65"/>
      <c r="O56" s="64"/>
      <c r="P56" s="64"/>
      <c r="Q56" s="64"/>
      <c r="R56" s="65"/>
      <c r="S56" s="64"/>
      <c r="T56" s="64"/>
      <c r="U56" s="64"/>
      <c r="V56" s="65"/>
      <c r="W56" s="64"/>
      <c r="X56" s="64"/>
      <c r="Y56" s="64"/>
      <c r="Z56" s="65"/>
      <c r="AA56" s="64"/>
      <c r="AB56" s="64"/>
      <c r="AC56" s="64"/>
      <c r="AD56" s="65"/>
      <c r="AE56" s="64"/>
      <c r="AF56" s="64"/>
      <c r="AG56" s="64"/>
      <c r="AH56" s="65"/>
      <c r="AI56" s="64"/>
      <c r="AJ56" s="64"/>
      <c r="AK56" s="64"/>
      <c r="AL56" s="65"/>
      <c r="AM56" s="64"/>
      <c r="AN56" s="64"/>
      <c r="AO56" s="64"/>
      <c r="AP56" s="65"/>
      <c r="AQ56" s="64"/>
      <c r="AR56" s="263"/>
      <c r="AS56" s="55" t="s">
        <v>244</v>
      </c>
      <c r="AT56" s="148">
        <f>280000+980000</f>
        <v>1260000</v>
      </c>
      <c r="AU56" s="64"/>
      <c r="AV56" s="64"/>
      <c r="AW56" s="64"/>
      <c r="AX56" s="65"/>
      <c r="AY56" s="64"/>
      <c r="AZ56" s="64"/>
      <c r="BA56" s="64"/>
      <c r="BB56" s="65"/>
      <c r="BC56" s="64"/>
      <c r="BD56" s="266"/>
      <c r="BE56" s="55" t="s">
        <v>244</v>
      </c>
      <c r="BF56" s="131">
        <v>0</v>
      </c>
      <c r="BG56" s="64"/>
      <c r="BH56" s="64"/>
      <c r="BI56" s="64"/>
      <c r="BJ56" s="65"/>
      <c r="BK56" s="64"/>
      <c r="BL56" s="64"/>
      <c r="BM56" s="64"/>
      <c r="BN56" s="65"/>
      <c r="BO56" s="64"/>
      <c r="BP56" s="64"/>
      <c r="BQ56" s="64"/>
      <c r="BR56" s="65"/>
      <c r="BS56" s="64"/>
      <c r="BT56" s="263"/>
      <c r="BU56" s="55" t="s">
        <v>244</v>
      </c>
      <c r="BV56" s="163">
        <v>3434536</v>
      </c>
      <c r="BW56" s="64"/>
      <c r="BX56" s="263"/>
      <c r="BY56" s="55" t="s">
        <v>244</v>
      </c>
      <c r="BZ56" s="131">
        <v>0</v>
      </c>
      <c r="CA56" s="64"/>
      <c r="CB56" s="263"/>
      <c r="CC56" s="55" t="s">
        <v>244</v>
      </c>
      <c r="CD56" s="166">
        <v>0</v>
      </c>
      <c r="CE56" s="64"/>
      <c r="CF56" s="64"/>
      <c r="CG56" s="64"/>
      <c r="CH56" s="65"/>
      <c r="CI56" s="64"/>
      <c r="CJ56" s="64"/>
      <c r="CK56" s="64"/>
      <c r="CL56" s="65"/>
      <c r="CM56" s="64"/>
      <c r="CN56" s="263"/>
      <c r="CO56" s="55" t="s">
        <v>244</v>
      </c>
      <c r="CP56" s="136">
        <v>0</v>
      </c>
      <c r="CQ56" s="68"/>
      <c r="CR56" s="263"/>
      <c r="CS56" s="55" t="s">
        <v>244</v>
      </c>
      <c r="CT56" s="170">
        <v>7403268</v>
      </c>
    </row>
    <row r="57" spans="1:98" s="41" customFormat="1" ht="15" x14ac:dyDescent="0.2">
      <c r="A57" s="64"/>
      <c r="B57" s="64"/>
      <c r="C57" s="64"/>
      <c r="D57" s="64"/>
      <c r="E57" s="64"/>
      <c r="F57" s="64"/>
      <c r="G57" s="64"/>
      <c r="H57" s="64"/>
      <c r="I57" s="64"/>
      <c r="J57" s="65"/>
      <c r="K57" s="64"/>
      <c r="L57" s="64"/>
      <c r="M57" s="64"/>
      <c r="N57" s="65"/>
      <c r="O57" s="64"/>
      <c r="P57" s="64"/>
      <c r="Q57" s="64"/>
      <c r="R57" s="65"/>
      <c r="S57" s="64"/>
      <c r="T57" s="64"/>
      <c r="U57" s="64"/>
      <c r="V57" s="65"/>
      <c r="W57" s="64"/>
      <c r="X57" s="64"/>
      <c r="Y57" s="64"/>
      <c r="Z57" s="65"/>
      <c r="AA57" s="64"/>
      <c r="AB57" s="64"/>
      <c r="AC57" s="64"/>
      <c r="AD57" s="65"/>
      <c r="AE57" s="64"/>
      <c r="AF57" s="64"/>
      <c r="AG57" s="64"/>
      <c r="AH57" s="65"/>
      <c r="AI57" s="64"/>
      <c r="AJ57" s="64"/>
      <c r="AK57" s="64"/>
      <c r="AL57" s="65"/>
      <c r="AM57" s="64"/>
      <c r="AN57" s="64"/>
      <c r="AO57" s="64"/>
      <c r="AP57" s="65"/>
      <c r="AQ57" s="64"/>
      <c r="AR57" s="263"/>
      <c r="AS57" s="55" t="s">
        <v>246</v>
      </c>
      <c r="AT57" s="139">
        <v>0</v>
      </c>
      <c r="AU57" s="64"/>
      <c r="AV57" s="64"/>
      <c r="AW57" s="64"/>
      <c r="AX57" s="65"/>
      <c r="AY57" s="64"/>
      <c r="AZ57" s="64"/>
      <c r="BA57" s="64"/>
      <c r="BB57" s="65"/>
      <c r="BC57" s="64"/>
      <c r="BD57" s="266"/>
      <c r="BE57" s="55" t="s">
        <v>246</v>
      </c>
      <c r="BF57" s="131">
        <v>0</v>
      </c>
      <c r="BG57" s="64"/>
      <c r="BH57" s="64"/>
      <c r="BI57" s="64"/>
      <c r="BJ57" s="65"/>
      <c r="BK57" s="64"/>
      <c r="BL57" s="64"/>
      <c r="BM57" s="64"/>
      <c r="BN57" s="65"/>
      <c r="BO57" s="64"/>
      <c r="BP57" s="64"/>
      <c r="BQ57" s="64"/>
      <c r="BR57" s="65"/>
      <c r="BS57" s="64"/>
      <c r="BT57" s="263"/>
      <c r="BU57" s="55" t="s">
        <v>246</v>
      </c>
      <c r="BV57" s="163">
        <v>2098500</v>
      </c>
      <c r="BW57" s="64"/>
      <c r="BX57" s="263"/>
      <c r="BY57" s="55" t="s">
        <v>246</v>
      </c>
      <c r="BZ57" s="131">
        <v>0</v>
      </c>
      <c r="CA57" s="64"/>
      <c r="CB57" s="263"/>
      <c r="CC57" s="55" t="s">
        <v>246</v>
      </c>
      <c r="CD57" s="166">
        <v>0</v>
      </c>
      <c r="CE57" s="64"/>
      <c r="CF57" s="64"/>
      <c r="CG57" s="64"/>
      <c r="CH57" s="65"/>
      <c r="CI57" s="64"/>
      <c r="CJ57" s="64"/>
      <c r="CK57" s="64"/>
      <c r="CL57" s="65"/>
      <c r="CM57" s="64"/>
      <c r="CN57" s="263"/>
      <c r="CO57" s="55" t="s">
        <v>246</v>
      </c>
      <c r="CP57" s="136">
        <v>2815490</v>
      </c>
      <c r="CQ57" s="68"/>
      <c r="CR57" s="263"/>
      <c r="CS57" s="55" t="s">
        <v>246</v>
      </c>
      <c r="CT57" s="170">
        <v>0</v>
      </c>
    </row>
    <row r="58" spans="1:98" s="41" customFormat="1" ht="15" x14ac:dyDescent="0.2">
      <c r="A58" s="64"/>
      <c r="B58" s="64"/>
      <c r="C58" s="64"/>
      <c r="D58" s="64"/>
      <c r="E58" s="64"/>
      <c r="F58" s="64"/>
      <c r="G58" s="64"/>
      <c r="H58" s="64"/>
      <c r="I58" s="64"/>
      <c r="J58" s="65"/>
      <c r="K58" s="64"/>
      <c r="L58" s="64"/>
      <c r="M58" s="64"/>
      <c r="N58" s="65"/>
      <c r="O58" s="64"/>
      <c r="P58" s="64"/>
      <c r="Q58" s="64"/>
      <c r="R58" s="65"/>
      <c r="S58" s="64"/>
      <c r="T58" s="64"/>
      <c r="U58" s="64"/>
      <c r="V58" s="65"/>
      <c r="W58" s="64"/>
      <c r="X58" s="64"/>
      <c r="Y58" s="64"/>
      <c r="Z58" s="65"/>
      <c r="AA58" s="64"/>
      <c r="AB58" s="64"/>
      <c r="AC58" s="64"/>
      <c r="AD58" s="65"/>
      <c r="AE58" s="64"/>
      <c r="AF58" s="64"/>
      <c r="AG58" s="64"/>
      <c r="AH58" s="65"/>
      <c r="AI58" s="64"/>
      <c r="AJ58" s="64"/>
      <c r="AK58" s="64"/>
      <c r="AL58" s="65"/>
      <c r="AM58" s="64"/>
      <c r="AN58" s="64"/>
      <c r="AO58" s="64"/>
      <c r="AP58" s="65"/>
      <c r="AQ58" s="64"/>
      <c r="AR58" s="263"/>
      <c r="AS58" s="55" t="s">
        <v>247</v>
      </c>
      <c r="AT58" s="139">
        <v>0</v>
      </c>
      <c r="AU58" s="64"/>
      <c r="AV58" s="64"/>
      <c r="AW58" s="64"/>
      <c r="AX58" s="65"/>
      <c r="AY58" s="64"/>
      <c r="AZ58" s="64"/>
      <c r="BA58" s="64"/>
      <c r="BB58" s="65"/>
      <c r="BC58" s="64"/>
      <c r="BD58" s="266"/>
      <c r="BE58" s="55" t="s">
        <v>247</v>
      </c>
      <c r="BF58" s="131">
        <v>0</v>
      </c>
      <c r="BG58" s="64"/>
      <c r="BH58" s="64"/>
      <c r="BI58" s="64"/>
      <c r="BJ58" s="65"/>
      <c r="BK58" s="64"/>
      <c r="BL58" s="64"/>
      <c r="BM58" s="64"/>
      <c r="BN58" s="65"/>
      <c r="BO58" s="64"/>
      <c r="BP58" s="64"/>
      <c r="BQ58" s="64"/>
      <c r="BR58" s="65"/>
      <c r="BS58" s="64"/>
      <c r="BT58" s="263"/>
      <c r="BU58" s="55" t="s">
        <v>247</v>
      </c>
      <c r="BV58" s="131">
        <v>0</v>
      </c>
      <c r="BW58" s="64"/>
      <c r="BX58" s="263"/>
      <c r="BY58" s="55" t="s">
        <v>247</v>
      </c>
      <c r="BZ58" s="131">
        <v>0</v>
      </c>
      <c r="CA58" s="64"/>
      <c r="CB58" s="263"/>
      <c r="CC58" s="55" t="s">
        <v>247</v>
      </c>
      <c r="CD58" s="166">
        <v>0</v>
      </c>
      <c r="CE58" s="64"/>
      <c r="CF58" s="64"/>
      <c r="CG58" s="64"/>
      <c r="CH58" s="65"/>
      <c r="CI58" s="64"/>
      <c r="CJ58" s="64"/>
      <c r="CK58" s="64"/>
      <c r="CL58" s="65"/>
      <c r="CM58" s="64"/>
      <c r="CN58" s="263"/>
      <c r="CO58" s="55" t="s">
        <v>247</v>
      </c>
      <c r="CP58" s="136">
        <v>0</v>
      </c>
      <c r="CQ58" s="68"/>
      <c r="CR58" s="263"/>
      <c r="CS58" s="55" t="s">
        <v>247</v>
      </c>
      <c r="CT58" s="170">
        <v>19713491</v>
      </c>
    </row>
    <row r="59" spans="1:98" s="41" customFormat="1" ht="15" x14ac:dyDescent="0.2">
      <c r="A59" s="64"/>
      <c r="B59" s="64"/>
      <c r="C59" s="64"/>
      <c r="D59" s="64"/>
      <c r="E59" s="64"/>
      <c r="F59" s="64"/>
      <c r="G59" s="64"/>
      <c r="H59" s="64"/>
      <c r="I59" s="64"/>
      <c r="J59" s="65"/>
      <c r="K59" s="64"/>
      <c r="L59" s="64"/>
      <c r="M59" s="64"/>
      <c r="N59" s="65"/>
      <c r="O59" s="64"/>
      <c r="P59" s="64"/>
      <c r="Q59" s="64"/>
      <c r="R59" s="65"/>
      <c r="S59" s="64"/>
      <c r="T59" s="64"/>
      <c r="U59" s="64"/>
      <c r="V59" s="65"/>
      <c r="W59" s="64"/>
      <c r="X59" s="64"/>
      <c r="Y59" s="64"/>
      <c r="Z59" s="65"/>
      <c r="AA59" s="64"/>
      <c r="AB59" s="64"/>
      <c r="AC59" s="64"/>
      <c r="AD59" s="65"/>
      <c r="AE59" s="64"/>
      <c r="AF59" s="64"/>
      <c r="AG59" s="64"/>
      <c r="AH59" s="65"/>
      <c r="AI59" s="64"/>
      <c r="AJ59" s="64"/>
      <c r="AK59" s="64"/>
      <c r="AL59" s="65"/>
      <c r="AM59" s="64"/>
      <c r="AN59" s="64"/>
      <c r="AO59" s="64"/>
      <c r="AP59" s="65"/>
      <c r="AQ59" s="64"/>
      <c r="AR59" s="263"/>
      <c r="AS59" s="55" t="s">
        <v>248</v>
      </c>
      <c r="AT59" s="139">
        <v>0</v>
      </c>
      <c r="AU59" s="64"/>
      <c r="AV59" s="64"/>
      <c r="AW59" s="64"/>
      <c r="AX59" s="65"/>
      <c r="AY59" s="64"/>
      <c r="AZ59" s="64"/>
      <c r="BA59" s="64"/>
      <c r="BB59" s="65"/>
      <c r="BC59" s="64"/>
      <c r="BD59" s="266"/>
      <c r="BE59" s="55" t="s">
        <v>248</v>
      </c>
      <c r="BF59" s="131">
        <v>0</v>
      </c>
      <c r="BG59" s="64"/>
      <c r="BH59" s="64"/>
      <c r="BI59" s="64"/>
      <c r="BJ59" s="65"/>
      <c r="BK59" s="64"/>
      <c r="BL59" s="64"/>
      <c r="BM59" s="64"/>
      <c r="BN59" s="65"/>
      <c r="BO59" s="64"/>
      <c r="BP59" s="64"/>
      <c r="BQ59" s="64"/>
      <c r="BR59" s="65"/>
      <c r="BS59" s="64"/>
      <c r="BT59" s="263"/>
      <c r="BU59" s="55" t="s">
        <v>248</v>
      </c>
      <c r="BV59" s="163">
        <f>6295500</f>
        <v>6295500</v>
      </c>
      <c r="BW59" s="64"/>
      <c r="BX59" s="263"/>
      <c r="BY59" s="55" t="s">
        <v>248</v>
      </c>
      <c r="BZ59" s="131">
        <v>0</v>
      </c>
      <c r="CA59" s="64"/>
      <c r="CB59" s="263"/>
      <c r="CC59" s="55" t="s">
        <v>248</v>
      </c>
      <c r="CD59" s="166">
        <v>0</v>
      </c>
      <c r="CE59" s="64"/>
      <c r="CF59" s="64"/>
      <c r="CG59" s="64"/>
      <c r="CH59" s="65"/>
      <c r="CI59" s="64"/>
      <c r="CJ59" s="64"/>
      <c r="CK59" s="64"/>
      <c r="CL59" s="65"/>
      <c r="CM59" s="64"/>
      <c r="CN59" s="263"/>
      <c r="CO59" s="55" t="s">
        <v>248</v>
      </c>
      <c r="CP59" s="136">
        <v>0</v>
      </c>
      <c r="CQ59" s="68"/>
      <c r="CR59" s="263"/>
      <c r="CS59" s="55" t="s">
        <v>248</v>
      </c>
      <c r="CT59" s="170">
        <v>42367499</v>
      </c>
    </row>
    <row r="60" spans="1:98" s="41" customFormat="1" ht="15" x14ac:dyDescent="0.2">
      <c r="A60" s="64"/>
      <c r="B60" s="64"/>
      <c r="C60" s="64"/>
      <c r="D60" s="64"/>
      <c r="E60" s="64"/>
      <c r="F60" s="64"/>
      <c r="G60" s="64"/>
      <c r="H60" s="64"/>
      <c r="I60" s="64"/>
      <c r="J60" s="65"/>
      <c r="K60" s="64"/>
      <c r="L60" s="64"/>
      <c r="M60" s="64"/>
      <c r="N60" s="65"/>
      <c r="O60" s="64"/>
      <c r="P60" s="64"/>
      <c r="Q60" s="64"/>
      <c r="R60" s="65"/>
      <c r="S60" s="64"/>
      <c r="T60" s="64"/>
      <c r="U60" s="64"/>
      <c r="V60" s="65"/>
      <c r="W60" s="64"/>
      <c r="X60" s="64"/>
      <c r="Y60" s="64"/>
      <c r="Z60" s="65"/>
      <c r="AA60" s="64"/>
      <c r="AB60" s="64"/>
      <c r="AC60" s="64"/>
      <c r="AD60" s="65"/>
      <c r="AE60" s="64"/>
      <c r="AF60" s="64"/>
      <c r="AG60" s="64"/>
      <c r="AH60" s="65"/>
      <c r="AI60" s="64"/>
      <c r="AJ60" s="64"/>
      <c r="AK60" s="64"/>
      <c r="AL60" s="65"/>
      <c r="AM60" s="64"/>
      <c r="AN60" s="64"/>
      <c r="AO60" s="64"/>
      <c r="AP60" s="65"/>
      <c r="AQ60" s="64"/>
      <c r="AR60" s="264"/>
      <c r="AS60" s="56" t="s">
        <v>249</v>
      </c>
      <c r="AT60" s="140">
        <f>135181977+154127491+6103510</f>
        <v>295412978</v>
      </c>
      <c r="AU60" s="64"/>
      <c r="AV60" s="64"/>
      <c r="AW60" s="64"/>
      <c r="AX60" s="65"/>
      <c r="AY60" s="64"/>
      <c r="AZ60" s="64"/>
      <c r="BA60" s="64"/>
      <c r="BB60" s="65"/>
      <c r="BC60" s="64"/>
      <c r="BD60" s="267"/>
      <c r="BE60" s="56" t="s">
        <v>249</v>
      </c>
      <c r="BF60" s="131">
        <v>0</v>
      </c>
      <c r="BG60" s="64"/>
      <c r="BH60" s="64"/>
      <c r="BI60" s="64"/>
      <c r="BJ60" s="65"/>
      <c r="BK60" s="64"/>
      <c r="BL60" s="64"/>
      <c r="BM60" s="64"/>
      <c r="BN60" s="65"/>
      <c r="BO60" s="64"/>
      <c r="BP60" s="64"/>
      <c r="BQ60" s="64"/>
      <c r="BR60" s="65"/>
      <c r="BS60" s="64"/>
      <c r="BT60" s="264"/>
      <c r="BU60" s="56" t="s">
        <v>249</v>
      </c>
      <c r="BV60" s="131">
        <v>0</v>
      </c>
      <c r="BW60" s="64"/>
      <c r="BX60" s="264"/>
      <c r="BY60" s="56" t="s">
        <v>249</v>
      </c>
      <c r="BZ60" s="131">
        <v>0</v>
      </c>
      <c r="CA60" s="64"/>
      <c r="CB60" s="264"/>
      <c r="CC60" s="56" t="s">
        <v>249</v>
      </c>
      <c r="CD60" s="166">
        <v>0</v>
      </c>
      <c r="CE60" s="64"/>
      <c r="CF60" s="64"/>
      <c r="CG60" s="64"/>
      <c r="CH60" s="65"/>
      <c r="CI60" s="64"/>
      <c r="CJ60" s="64"/>
      <c r="CK60" s="64"/>
      <c r="CL60" s="65"/>
      <c r="CM60" s="64"/>
      <c r="CN60" s="264"/>
      <c r="CO60" s="56" t="s">
        <v>249</v>
      </c>
      <c r="CP60" s="136">
        <v>0</v>
      </c>
      <c r="CQ60" s="68"/>
      <c r="CR60" s="264"/>
      <c r="CS60" s="56" t="s">
        <v>249</v>
      </c>
      <c r="CT60" s="171">
        <v>46624884</v>
      </c>
    </row>
    <row r="61" spans="1:98" s="41" customFormat="1" ht="18" x14ac:dyDescent="0.2">
      <c r="A61" s="64"/>
      <c r="B61" s="64"/>
      <c r="C61" s="64"/>
      <c r="D61" s="64"/>
      <c r="E61" s="64"/>
      <c r="F61" s="64"/>
      <c r="G61" s="64"/>
      <c r="H61" s="64"/>
      <c r="I61" s="64"/>
      <c r="J61" s="65"/>
      <c r="K61" s="64"/>
      <c r="L61" s="64"/>
      <c r="M61" s="64"/>
      <c r="N61" s="65"/>
      <c r="O61" s="64"/>
      <c r="P61" s="64"/>
      <c r="Q61" s="64"/>
      <c r="R61" s="65"/>
      <c r="S61" s="64"/>
      <c r="T61" s="64"/>
      <c r="U61" s="64"/>
      <c r="V61" s="65"/>
      <c r="W61" s="64"/>
      <c r="X61" s="64"/>
      <c r="Y61" s="64"/>
      <c r="Z61" s="65"/>
      <c r="AA61" s="64"/>
      <c r="AB61" s="64"/>
      <c r="AC61" s="64"/>
      <c r="AD61" s="65"/>
      <c r="AE61" s="64"/>
      <c r="AF61" s="64"/>
      <c r="AG61" s="64"/>
      <c r="AH61" s="65"/>
      <c r="AI61" s="64"/>
      <c r="AJ61" s="64"/>
      <c r="AK61" s="64"/>
      <c r="AL61" s="65"/>
      <c r="AM61" s="64"/>
      <c r="AN61" s="64"/>
      <c r="AO61" s="64"/>
      <c r="AP61" s="65"/>
      <c r="AQ61" s="64"/>
      <c r="AR61" s="30"/>
      <c r="AS61" s="30"/>
      <c r="AT61" s="117">
        <f>+SUM(AT49:AT60)</f>
        <v>517821703</v>
      </c>
      <c r="AU61" s="64"/>
      <c r="AV61" s="64"/>
      <c r="AW61" s="64"/>
      <c r="AX61" s="65"/>
      <c r="AY61" s="64"/>
      <c r="AZ61" s="64"/>
      <c r="BA61" s="64"/>
      <c r="BB61" s="65"/>
      <c r="BC61" s="64"/>
      <c r="BD61" s="30"/>
      <c r="BE61" s="30"/>
      <c r="BF61" s="115">
        <f>+SUM(BF49:BF60)</f>
        <v>0</v>
      </c>
      <c r="BG61" s="64"/>
      <c r="BH61" s="64"/>
      <c r="BI61" s="64"/>
      <c r="BJ61" s="65"/>
      <c r="BK61" s="64"/>
      <c r="BL61" s="64"/>
      <c r="BM61" s="64"/>
      <c r="BN61" s="65"/>
      <c r="BO61" s="64"/>
      <c r="BP61" s="64"/>
      <c r="BQ61" s="64"/>
      <c r="BR61" s="65"/>
      <c r="BS61" s="64"/>
      <c r="BT61" s="30"/>
      <c r="BU61" s="30"/>
      <c r="BV61" s="115">
        <f>+SUM(BV49:BV60)</f>
        <v>25116646</v>
      </c>
      <c r="BW61" s="64"/>
      <c r="BX61" s="30"/>
      <c r="BY61" s="30"/>
      <c r="BZ61" s="116">
        <f>+SUM(BZ49:BZ60)</f>
        <v>0</v>
      </c>
      <c r="CA61" s="64"/>
      <c r="CB61" s="30"/>
      <c r="CC61" s="30"/>
      <c r="CD61" s="116">
        <f>+SUM(CD49:CD60)</f>
        <v>0</v>
      </c>
      <c r="CE61" s="64"/>
      <c r="CF61" s="64"/>
      <c r="CG61" s="64"/>
      <c r="CH61" s="65"/>
      <c r="CI61" s="64"/>
      <c r="CJ61" s="64"/>
      <c r="CK61" s="64"/>
      <c r="CL61" s="65"/>
      <c r="CM61" s="64"/>
      <c r="CN61" s="30"/>
      <c r="CO61" s="30"/>
      <c r="CP61" s="116">
        <f>+SUM(CP49:CP60)</f>
        <v>7632410</v>
      </c>
      <c r="CQ61" s="68"/>
      <c r="CR61" s="30"/>
      <c r="CS61" s="30"/>
      <c r="CT61" s="116">
        <f>+SUM(CT49:CT60)</f>
        <v>423250663</v>
      </c>
    </row>
    <row r="62" spans="1:98" s="41" customFormat="1" ht="15" x14ac:dyDescent="0.2">
      <c r="A62" s="64"/>
      <c r="B62" s="64"/>
      <c r="C62" s="64"/>
      <c r="D62" s="64"/>
      <c r="E62" s="64"/>
      <c r="F62" s="64"/>
      <c r="G62" s="64"/>
      <c r="H62" s="64"/>
      <c r="I62" s="64"/>
      <c r="J62" s="65"/>
      <c r="K62" s="64"/>
      <c r="L62" s="64"/>
      <c r="M62" s="64"/>
      <c r="N62" s="65"/>
      <c r="O62" s="64"/>
      <c r="P62" s="64"/>
      <c r="Q62" s="64"/>
      <c r="R62" s="65"/>
      <c r="S62" s="64"/>
      <c r="T62" s="64"/>
      <c r="U62" s="64"/>
      <c r="V62" s="65"/>
      <c r="W62" s="64"/>
      <c r="X62" s="64"/>
      <c r="Y62" s="64"/>
      <c r="Z62" s="65"/>
      <c r="AA62" s="64"/>
      <c r="AB62" s="64"/>
      <c r="AC62" s="64"/>
      <c r="AD62" s="65"/>
      <c r="AE62" s="64"/>
      <c r="AF62" s="64"/>
      <c r="AG62" s="64"/>
      <c r="AH62" s="65"/>
      <c r="AI62" s="64"/>
      <c r="AJ62" s="64"/>
      <c r="AK62" s="64"/>
      <c r="AL62" s="65"/>
      <c r="AM62" s="64"/>
      <c r="AN62" s="64"/>
      <c r="AO62" s="64"/>
      <c r="AP62" s="65"/>
      <c r="AQ62" s="64"/>
      <c r="AR62" s="57"/>
      <c r="AS62" s="51" t="s">
        <v>212</v>
      </c>
      <c r="AT62" s="79" t="s">
        <v>250</v>
      </c>
      <c r="AU62" s="64"/>
      <c r="AV62" s="64"/>
      <c r="AW62" s="64"/>
      <c r="AX62" s="65"/>
      <c r="AY62" s="64"/>
      <c r="AZ62" s="64"/>
      <c r="BA62" s="64"/>
      <c r="BB62" s="65"/>
      <c r="BC62" s="64"/>
      <c r="BD62" s="64"/>
      <c r="BE62" s="64"/>
      <c r="BF62" s="65"/>
      <c r="BG62" s="64"/>
      <c r="BH62" s="64"/>
      <c r="BI62" s="64"/>
      <c r="BJ62" s="65"/>
      <c r="BK62" s="64"/>
      <c r="BL62" s="64"/>
      <c r="BM62" s="64"/>
      <c r="BN62" s="65"/>
      <c r="BO62" s="64"/>
      <c r="BP62" s="64"/>
      <c r="BQ62" s="64"/>
      <c r="BR62" s="65"/>
      <c r="BS62" s="64"/>
      <c r="BT62" s="64">
        <v>0</v>
      </c>
      <c r="BU62" s="64"/>
      <c r="BV62" s="65"/>
      <c r="BW62" s="64"/>
      <c r="BX62" s="57"/>
      <c r="BY62" s="51" t="s">
        <v>212</v>
      </c>
      <c r="BZ62" s="51" t="s">
        <v>250</v>
      </c>
      <c r="CA62" s="64"/>
      <c r="CB62" s="57"/>
      <c r="CC62" s="51" t="s">
        <v>212</v>
      </c>
      <c r="CD62" s="51" t="s">
        <v>250</v>
      </c>
      <c r="CE62" s="64"/>
      <c r="CF62" s="64"/>
      <c r="CG62" s="64"/>
      <c r="CH62" s="65"/>
      <c r="CI62" s="64"/>
      <c r="CJ62" s="64"/>
      <c r="CK62" s="64"/>
      <c r="CL62" s="65"/>
      <c r="CM62" s="64"/>
      <c r="CN62" s="62"/>
      <c r="CO62" s="51" t="s">
        <v>212</v>
      </c>
      <c r="CP62" s="51" t="s">
        <v>250</v>
      </c>
      <c r="CQ62" s="68"/>
      <c r="CR62" s="57"/>
      <c r="CS62" s="51" t="s">
        <v>212</v>
      </c>
      <c r="CT62" s="51" t="s">
        <v>250</v>
      </c>
    </row>
    <row r="63" spans="1:98" s="41" customFormat="1" ht="15" x14ac:dyDescent="0.2">
      <c r="A63" s="64"/>
      <c r="B63" s="64"/>
      <c r="C63" s="64"/>
      <c r="D63" s="64"/>
      <c r="E63" s="64"/>
      <c r="F63" s="64"/>
      <c r="G63" s="64"/>
      <c r="H63" s="64"/>
      <c r="I63" s="64"/>
      <c r="J63" s="65"/>
      <c r="K63" s="64"/>
      <c r="L63" s="64"/>
      <c r="M63" s="64"/>
      <c r="N63" s="65"/>
      <c r="O63" s="64"/>
      <c r="P63" s="64"/>
      <c r="Q63" s="64"/>
      <c r="R63" s="65"/>
      <c r="S63" s="64"/>
      <c r="T63" s="64"/>
      <c r="U63" s="64"/>
      <c r="V63" s="65"/>
      <c r="W63" s="64"/>
      <c r="X63" s="64"/>
      <c r="Y63" s="64"/>
      <c r="Z63" s="65"/>
      <c r="AA63" s="64"/>
      <c r="AB63" s="64"/>
      <c r="AC63" s="64"/>
      <c r="AD63" s="65"/>
      <c r="AE63" s="64"/>
      <c r="AF63" s="64"/>
      <c r="AG63" s="64"/>
      <c r="AH63" s="65"/>
      <c r="AI63" s="64"/>
      <c r="AJ63" s="64"/>
      <c r="AK63" s="64"/>
      <c r="AL63" s="65"/>
      <c r="AM63" s="64"/>
      <c r="AN63" s="64"/>
      <c r="AO63" s="64"/>
      <c r="AP63" s="65"/>
      <c r="AQ63" s="64"/>
      <c r="AR63" s="262" t="s">
        <v>267</v>
      </c>
      <c r="AS63" s="54" t="s">
        <v>216</v>
      </c>
      <c r="AT63" s="151">
        <v>5107837</v>
      </c>
      <c r="AU63" s="64"/>
      <c r="AV63" s="64"/>
      <c r="AW63" s="64"/>
      <c r="AX63" s="65"/>
      <c r="AY63" s="64"/>
      <c r="AZ63" s="64"/>
      <c r="BA63" s="64"/>
      <c r="BB63" s="65"/>
      <c r="BC63" s="64"/>
      <c r="BD63" s="64"/>
      <c r="BE63" s="64"/>
      <c r="BF63" s="65"/>
      <c r="BG63" s="64"/>
      <c r="BH63" s="64"/>
      <c r="BI63" s="64"/>
      <c r="BJ63" s="65"/>
      <c r="BK63" s="64"/>
      <c r="BL63" s="64"/>
      <c r="BM63" s="64"/>
      <c r="BN63" s="65"/>
      <c r="BO63" s="64"/>
      <c r="BP63" s="64"/>
      <c r="BQ63" s="64"/>
      <c r="BR63" s="65"/>
      <c r="BS63" s="64"/>
      <c r="BT63" s="64"/>
      <c r="BU63" s="64"/>
      <c r="BV63" s="65"/>
      <c r="BW63" s="64"/>
      <c r="BX63" s="262" t="s">
        <v>268</v>
      </c>
      <c r="BY63" s="54" t="s">
        <v>216</v>
      </c>
      <c r="BZ63" s="132">
        <v>232050</v>
      </c>
      <c r="CA63" s="64"/>
      <c r="CB63" s="262" t="s">
        <v>269</v>
      </c>
      <c r="CC63" s="54" t="s">
        <v>216</v>
      </c>
      <c r="CD63" s="130">
        <v>30880250</v>
      </c>
      <c r="CE63" s="64"/>
      <c r="CF63" s="64"/>
      <c r="CG63" s="64"/>
      <c r="CH63" s="65"/>
      <c r="CI63" s="64"/>
      <c r="CJ63" s="64"/>
      <c r="CK63" s="64"/>
      <c r="CL63" s="65"/>
      <c r="CM63" s="64"/>
      <c r="CN63" s="262" t="s">
        <v>270</v>
      </c>
      <c r="CO63" s="54" t="s">
        <v>216</v>
      </c>
      <c r="CP63" s="135">
        <v>6820</v>
      </c>
      <c r="CQ63" s="68"/>
      <c r="CR63" s="265" t="s">
        <v>271</v>
      </c>
      <c r="CS63" s="54" t="s">
        <v>216</v>
      </c>
      <c r="CT63" s="136">
        <v>15000000</v>
      </c>
    </row>
    <row r="64" spans="1:98" s="41" customFormat="1" ht="15" x14ac:dyDescent="0.2">
      <c r="A64" s="64"/>
      <c r="B64" s="64"/>
      <c r="C64" s="64"/>
      <c r="D64" s="64"/>
      <c r="E64" s="64"/>
      <c r="F64" s="64"/>
      <c r="G64" s="64"/>
      <c r="H64" s="64"/>
      <c r="I64" s="64"/>
      <c r="J64" s="65"/>
      <c r="K64" s="64"/>
      <c r="L64" s="64"/>
      <c r="M64" s="64"/>
      <c r="N64" s="65"/>
      <c r="O64" s="64"/>
      <c r="P64" s="64"/>
      <c r="Q64" s="64"/>
      <c r="R64" s="65"/>
      <c r="S64" s="64"/>
      <c r="T64" s="64"/>
      <c r="U64" s="64"/>
      <c r="V64" s="65"/>
      <c r="W64" s="64"/>
      <c r="X64" s="64"/>
      <c r="Y64" s="64"/>
      <c r="Z64" s="65"/>
      <c r="AA64" s="64"/>
      <c r="AB64" s="64"/>
      <c r="AC64" s="64"/>
      <c r="AD64" s="65"/>
      <c r="AE64" s="64"/>
      <c r="AF64" s="64"/>
      <c r="AG64" s="64"/>
      <c r="AH64" s="65"/>
      <c r="AI64" s="64"/>
      <c r="AJ64" s="64"/>
      <c r="AK64" s="64"/>
      <c r="AL64" s="65"/>
      <c r="AM64" s="64"/>
      <c r="AN64" s="64"/>
      <c r="AO64" s="64"/>
      <c r="AP64" s="65"/>
      <c r="AQ64" s="64"/>
      <c r="AR64" s="263"/>
      <c r="AS64" s="55" t="s">
        <v>237</v>
      </c>
      <c r="AT64" s="152">
        <v>5107837</v>
      </c>
      <c r="AU64" s="64"/>
      <c r="AV64" s="64"/>
      <c r="AW64" s="64"/>
      <c r="AX64" s="65"/>
      <c r="AY64" s="64"/>
      <c r="AZ64" s="64"/>
      <c r="BA64" s="64"/>
      <c r="BB64" s="65"/>
      <c r="BC64" s="64"/>
      <c r="BD64" s="64">
        <v>0</v>
      </c>
      <c r="BE64" s="64"/>
      <c r="BF64" s="65"/>
      <c r="BG64" s="64"/>
      <c r="BH64" s="64"/>
      <c r="BI64" s="64"/>
      <c r="BJ64" s="65"/>
      <c r="BK64" s="64"/>
      <c r="BL64" s="64"/>
      <c r="BM64" s="64"/>
      <c r="BN64" s="65"/>
      <c r="BO64" s="64"/>
      <c r="BP64" s="64"/>
      <c r="BQ64" s="64"/>
      <c r="BR64" s="65"/>
      <c r="BS64" s="64"/>
      <c r="BT64" s="64"/>
      <c r="BU64" s="64"/>
      <c r="BV64" s="65"/>
      <c r="BW64" s="64"/>
      <c r="BX64" s="263"/>
      <c r="BY64" s="55" t="s">
        <v>237</v>
      </c>
      <c r="BZ64" s="132">
        <v>232050</v>
      </c>
      <c r="CA64" s="64"/>
      <c r="CB64" s="263"/>
      <c r="CC64" s="55" t="s">
        <v>237</v>
      </c>
      <c r="CD64" s="131">
        <v>0</v>
      </c>
      <c r="CE64" s="64"/>
      <c r="CF64" s="64"/>
      <c r="CG64" s="64"/>
      <c r="CH64" s="65"/>
      <c r="CI64" s="64"/>
      <c r="CJ64" s="64"/>
      <c r="CK64" s="64"/>
      <c r="CL64" s="65"/>
      <c r="CM64" s="64"/>
      <c r="CN64" s="263"/>
      <c r="CO64" s="55" t="s">
        <v>237</v>
      </c>
      <c r="CP64" s="132">
        <v>76950</v>
      </c>
      <c r="CQ64" s="68"/>
      <c r="CR64" s="266"/>
      <c r="CS64" s="55" t="s">
        <v>237</v>
      </c>
      <c r="CT64" s="136">
        <v>15000000</v>
      </c>
    </row>
    <row r="65" spans="1:98" s="41" customFormat="1" ht="15" x14ac:dyDescent="0.2">
      <c r="A65" s="64"/>
      <c r="B65" s="64"/>
      <c r="C65" s="64"/>
      <c r="D65" s="64"/>
      <c r="E65" s="64"/>
      <c r="F65" s="64"/>
      <c r="G65" s="64"/>
      <c r="H65" s="64"/>
      <c r="I65" s="64"/>
      <c r="J65" s="65"/>
      <c r="K65" s="64"/>
      <c r="L65" s="64"/>
      <c r="M65" s="64"/>
      <c r="N65" s="65"/>
      <c r="O65" s="64"/>
      <c r="P65" s="64"/>
      <c r="Q65" s="64"/>
      <c r="R65" s="65"/>
      <c r="S65" s="64"/>
      <c r="T65" s="64"/>
      <c r="U65" s="64"/>
      <c r="V65" s="65"/>
      <c r="W65" s="64"/>
      <c r="X65" s="64"/>
      <c r="Y65" s="64"/>
      <c r="Z65" s="65"/>
      <c r="AA65" s="64"/>
      <c r="AB65" s="64"/>
      <c r="AC65" s="64"/>
      <c r="AD65" s="65"/>
      <c r="AE65" s="64"/>
      <c r="AF65" s="64"/>
      <c r="AG65" s="64"/>
      <c r="AH65" s="65"/>
      <c r="AI65" s="64"/>
      <c r="AJ65" s="64"/>
      <c r="AK65" s="64"/>
      <c r="AL65" s="65"/>
      <c r="AM65" s="64"/>
      <c r="AN65" s="64"/>
      <c r="AO65" s="64"/>
      <c r="AP65" s="65"/>
      <c r="AQ65" s="64"/>
      <c r="AR65" s="263"/>
      <c r="AS65" s="55" t="s">
        <v>238</v>
      </c>
      <c r="AT65" s="152">
        <v>5107837</v>
      </c>
      <c r="AU65" s="64"/>
      <c r="AV65" s="64"/>
      <c r="AW65" s="64"/>
      <c r="AX65" s="65"/>
      <c r="AY65" s="64"/>
      <c r="AZ65" s="64"/>
      <c r="BA65" s="64"/>
      <c r="BB65" s="65"/>
      <c r="BC65" s="64"/>
      <c r="BD65" s="64"/>
      <c r="BE65" s="64"/>
      <c r="BF65" s="65"/>
      <c r="BG65" s="64"/>
      <c r="BH65" s="64"/>
      <c r="BI65" s="64"/>
      <c r="BJ65" s="65"/>
      <c r="BK65" s="64"/>
      <c r="BL65" s="64"/>
      <c r="BM65" s="64"/>
      <c r="BN65" s="65"/>
      <c r="BO65" s="64"/>
      <c r="BP65" s="64"/>
      <c r="BQ65" s="64"/>
      <c r="BR65" s="65"/>
      <c r="BS65" s="64"/>
      <c r="BT65" s="64"/>
      <c r="BU65" s="64"/>
      <c r="BV65" s="65"/>
      <c r="BW65" s="64"/>
      <c r="BX65" s="263"/>
      <c r="BY65" s="55" t="s">
        <v>238</v>
      </c>
      <c r="BZ65" s="132">
        <v>232050</v>
      </c>
      <c r="CA65" s="64"/>
      <c r="CB65" s="263"/>
      <c r="CC65" s="55" t="s">
        <v>238</v>
      </c>
      <c r="CD65" s="131">
        <v>0</v>
      </c>
      <c r="CE65" s="64"/>
      <c r="CF65" s="64"/>
      <c r="CG65" s="64"/>
      <c r="CH65" s="65"/>
      <c r="CI65" s="64"/>
      <c r="CJ65" s="64"/>
      <c r="CK65" s="64"/>
      <c r="CL65" s="65"/>
      <c r="CM65" s="64"/>
      <c r="CN65" s="263"/>
      <c r="CO65" s="55" t="s">
        <v>238</v>
      </c>
      <c r="CP65" s="132">
        <v>32300</v>
      </c>
      <c r="CQ65" s="68"/>
      <c r="CR65" s="266"/>
      <c r="CS65" s="55" t="s">
        <v>238</v>
      </c>
      <c r="CT65" s="136">
        <v>15000000</v>
      </c>
    </row>
    <row r="66" spans="1:98" s="41" customFormat="1" ht="15" x14ac:dyDescent="0.2">
      <c r="A66" s="64"/>
      <c r="B66" s="64"/>
      <c r="C66" s="64"/>
      <c r="D66" s="64"/>
      <c r="E66" s="64"/>
      <c r="F66" s="64"/>
      <c r="G66" s="64"/>
      <c r="H66" s="64"/>
      <c r="I66" s="64"/>
      <c r="J66" s="65"/>
      <c r="K66" s="64"/>
      <c r="L66" s="64"/>
      <c r="M66" s="64"/>
      <c r="N66" s="65"/>
      <c r="O66" s="64"/>
      <c r="P66" s="64"/>
      <c r="Q66" s="64"/>
      <c r="R66" s="65"/>
      <c r="S66" s="64"/>
      <c r="T66" s="64"/>
      <c r="U66" s="64"/>
      <c r="V66" s="65"/>
      <c r="W66" s="64"/>
      <c r="X66" s="64"/>
      <c r="Y66" s="64"/>
      <c r="Z66" s="65"/>
      <c r="AA66" s="64"/>
      <c r="AB66" s="64"/>
      <c r="AC66" s="64"/>
      <c r="AD66" s="65"/>
      <c r="AE66" s="64"/>
      <c r="AF66" s="64"/>
      <c r="AG66" s="64"/>
      <c r="AH66" s="65"/>
      <c r="AI66" s="64"/>
      <c r="AJ66" s="64"/>
      <c r="AK66" s="64"/>
      <c r="AL66" s="65"/>
      <c r="AM66" s="64"/>
      <c r="AN66" s="64"/>
      <c r="AO66" s="64"/>
      <c r="AP66" s="65"/>
      <c r="AQ66" s="64"/>
      <c r="AR66" s="263"/>
      <c r="AS66" s="55" t="s">
        <v>239</v>
      </c>
      <c r="AT66" s="153">
        <v>0</v>
      </c>
      <c r="AU66" s="64"/>
      <c r="AV66" s="64"/>
      <c r="AW66" s="64"/>
      <c r="AX66" s="65"/>
      <c r="AY66" s="64"/>
      <c r="AZ66" s="64"/>
      <c r="BA66" s="64"/>
      <c r="BB66" s="65"/>
      <c r="BC66" s="64"/>
      <c r="BD66" s="64"/>
      <c r="BE66" s="64"/>
      <c r="BF66" s="65"/>
      <c r="BG66" s="64"/>
      <c r="BH66" s="64"/>
      <c r="BI66" s="64"/>
      <c r="BJ66" s="65"/>
      <c r="BK66" s="64"/>
      <c r="BL66" s="64"/>
      <c r="BM66" s="64"/>
      <c r="BN66" s="65"/>
      <c r="BO66" s="64"/>
      <c r="BP66" s="64"/>
      <c r="BQ66" s="64"/>
      <c r="BR66" s="65"/>
      <c r="BS66" s="64"/>
      <c r="BT66" s="64"/>
      <c r="BU66" s="64"/>
      <c r="BV66" s="65"/>
      <c r="BW66" s="64"/>
      <c r="BX66" s="263"/>
      <c r="BY66" s="55" t="s">
        <v>239</v>
      </c>
      <c r="BZ66" s="132">
        <v>232050</v>
      </c>
      <c r="CA66" s="64"/>
      <c r="CB66" s="263"/>
      <c r="CC66" s="55" t="s">
        <v>239</v>
      </c>
      <c r="CD66" s="131">
        <v>0</v>
      </c>
      <c r="CE66" s="64"/>
      <c r="CF66" s="64"/>
      <c r="CG66" s="64"/>
      <c r="CH66" s="65"/>
      <c r="CI66" s="64"/>
      <c r="CJ66" s="64"/>
      <c r="CK66" s="64"/>
      <c r="CL66" s="65"/>
      <c r="CM66" s="64"/>
      <c r="CN66" s="263"/>
      <c r="CO66" s="55" t="s">
        <v>239</v>
      </c>
      <c r="CP66" s="136">
        <v>0</v>
      </c>
      <c r="CQ66" s="68"/>
      <c r="CR66" s="266"/>
      <c r="CS66" s="55" t="s">
        <v>239</v>
      </c>
      <c r="CT66" s="136">
        <v>15000000</v>
      </c>
    </row>
    <row r="67" spans="1:98" s="41" customFormat="1" ht="15" x14ac:dyDescent="0.2">
      <c r="A67" s="64"/>
      <c r="B67" s="64"/>
      <c r="C67" s="64"/>
      <c r="D67" s="64"/>
      <c r="E67" s="64"/>
      <c r="F67" s="64"/>
      <c r="G67" s="64"/>
      <c r="H67" s="64"/>
      <c r="I67" s="64"/>
      <c r="J67" s="65"/>
      <c r="K67" s="64"/>
      <c r="L67" s="64"/>
      <c r="M67" s="64"/>
      <c r="N67" s="65"/>
      <c r="O67" s="64"/>
      <c r="P67" s="64"/>
      <c r="Q67" s="64"/>
      <c r="R67" s="65"/>
      <c r="S67" s="64"/>
      <c r="T67" s="64"/>
      <c r="U67" s="64"/>
      <c r="V67" s="65"/>
      <c r="W67" s="64"/>
      <c r="X67" s="64"/>
      <c r="Y67" s="64"/>
      <c r="Z67" s="65"/>
      <c r="AA67" s="64"/>
      <c r="AB67" s="64"/>
      <c r="AC67" s="64"/>
      <c r="AD67" s="65"/>
      <c r="AE67" s="64"/>
      <c r="AF67" s="64"/>
      <c r="AG67" s="64"/>
      <c r="AH67" s="65"/>
      <c r="AI67" s="64"/>
      <c r="AJ67" s="64"/>
      <c r="AK67" s="64"/>
      <c r="AL67" s="65"/>
      <c r="AM67" s="64"/>
      <c r="AN67" s="64"/>
      <c r="AO67" s="64"/>
      <c r="AP67" s="65"/>
      <c r="AQ67" s="64"/>
      <c r="AR67" s="263"/>
      <c r="AS67" s="55" t="s">
        <v>241</v>
      </c>
      <c r="AT67" s="153">
        <v>0</v>
      </c>
      <c r="AU67" s="64"/>
      <c r="AV67" s="64"/>
      <c r="AW67" s="64"/>
      <c r="AX67" s="65"/>
      <c r="AY67" s="64"/>
      <c r="AZ67" s="64"/>
      <c r="BA67" s="64"/>
      <c r="BB67" s="65"/>
      <c r="BC67" s="64"/>
      <c r="BD67" s="64"/>
      <c r="BE67" s="64"/>
      <c r="BF67" s="65"/>
      <c r="BG67" s="64"/>
      <c r="BH67" s="64"/>
      <c r="BI67" s="64"/>
      <c r="BJ67" s="65"/>
      <c r="BK67" s="64"/>
      <c r="BL67" s="64"/>
      <c r="BM67" s="64"/>
      <c r="BN67" s="65"/>
      <c r="BO67" s="64"/>
      <c r="BP67" s="64"/>
      <c r="BQ67" s="64"/>
      <c r="BR67" s="65"/>
      <c r="BS67" s="64"/>
      <c r="BT67" s="64"/>
      <c r="BU67" s="64"/>
      <c r="BV67" s="65"/>
      <c r="BW67" s="64"/>
      <c r="BX67" s="263"/>
      <c r="BY67" s="55" t="s">
        <v>241</v>
      </c>
      <c r="BZ67" s="132">
        <v>232050</v>
      </c>
      <c r="CA67" s="64"/>
      <c r="CB67" s="263"/>
      <c r="CC67" s="55" t="s">
        <v>241</v>
      </c>
      <c r="CD67" s="131">
        <v>0</v>
      </c>
      <c r="CE67" s="64"/>
      <c r="CF67" s="64"/>
      <c r="CG67" s="64"/>
      <c r="CH67" s="65"/>
      <c r="CI67" s="64"/>
      <c r="CJ67" s="64"/>
      <c r="CK67" s="64"/>
      <c r="CL67" s="65"/>
      <c r="CM67" s="64"/>
      <c r="CN67" s="263"/>
      <c r="CO67" s="55" t="s">
        <v>241</v>
      </c>
      <c r="CP67" s="136">
        <v>0</v>
      </c>
      <c r="CQ67" s="68"/>
      <c r="CR67" s="266"/>
      <c r="CS67" s="55" t="s">
        <v>241</v>
      </c>
      <c r="CT67" s="136">
        <v>15000000</v>
      </c>
    </row>
    <row r="68" spans="1:98" s="41" customFormat="1" ht="15" x14ac:dyDescent="0.2">
      <c r="A68" s="64"/>
      <c r="B68" s="64"/>
      <c r="C68" s="64"/>
      <c r="D68" s="64"/>
      <c r="E68" s="64"/>
      <c r="F68" s="64"/>
      <c r="G68" s="64"/>
      <c r="H68" s="64"/>
      <c r="I68" s="64"/>
      <c r="J68" s="65"/>
      <c r="K68" s="64"/>
      <c r="L68" s="64"/>
      <c r="M68" s="64"/>
      <c r="N68" s="65"/>
      <c r="O68" s="64"/>
      <c r="P68" s="64"/>
      <c r="Q68" s="64"/>
      <c r="R68" s="65"/>
      <c r="S68" s="64"/>
      <c r="T68" s="64"/>
      <c r="U68" s="64"/>
      <c r="V68" s="65"/>
      <c r="W68" s="64"/>
      <c r="X68" s="64"/>
      <c r="Y68" s="64"/>
      <c r="Z68" s="65"/>
      <c r="AA68" s="64"/>
      <c r="AB68" s="64"/>
      <c r="AC68" s="64"/>
      <c r="AD68" s="65"/>
      <c r="AE68" s="64"/>
      <c r="AF68" s="64"/>
      <c r="AG68" s="64"/>
      <c r="AH68" s="65"/>
      <c r="AI68" s="64"/>
      <c r="AJ68" s="64"/>
      <c r="AK68" s="64"/>
      <c r="AL68" s="65"/>
      <c r="AM68" s="64"/>
      <c r="AN68" s="64"/>
      <c r="AO68" s="64"/>
      <c r="AP68" s="65"/>
      <c r="AQ68" s="64"/>
      <c r="AR68" s="263"/>
      <c r="AS68" s="55" t="s">
        <v>242</v>
      </c>
      <c r="AT68" s="153">
        <v>0</v>
      </c>
      <c r="AU68" s="64"/>
      <c r="AV68" s="64"/>
      <c r="AW68" s="64"/>
      <c r="AX68" s="65"/>
      <c r="AY68" s="64"/>
      <c r="AZ68" s="64"/>
      <c r="BA68" s="64"/>
      <c r="BB68" s="65"/>
      <c r="BC68" s="64"/>
      <c r="BD68" s="64"/>
      <c r="BE68" s="64"/>
      <c r="BF68" s="65"/>
      <c r="BG68" s="64"/>
      <c r="BH68" s="64"/>
      <c r="BI68" s="64"/>
      <c r="BJ68" s="65"/>
      <c r="BK68" s="64"/>
      <c r="BL68" s="64"/>
      <c r="BM68" s="64"/>
      <c r="BN68" s="65"/>
      <c r="BO68" s="64"/>
      <c r="BP68" s="64"/>
      <c r="BQ68" s="64"/>
      <c r="BR68" s="65"/>
      <c r="BS68" s="64"/>
      <c r="BT68" s="64"/>
      <c r="BU68" s="64"/>
      <c r="BV68" s="65"/>
      <c r="BW68" s="64"/>
      <c r="BX68" s="263"/>
      <c r="BY68" s="55" t="s">
        <v>242</v>
      </c>
      <c r="BZ68" s="132">
        <v>232050</v>
      </c>
      <c r="CA68" s="64"/>
      <c r="CB68" s="263"/>
      <c r="CC68" s="55" t="s">
        <v>242</v>
      </c>
      <c r="CD68" s="131">
        <v>0</v>
      </c>
      <c r="CE68" s="64"/>
      <c r="CF68" s="64"/>
      <c r="CG68" s="64"/>
      <c r="CH68" s="65"/>
      <c r="CI68" s="64"/>
      <c r="CJ68" s="64"/>
      <c r="CK68" s="64"/>
      <c r="CL68" s="65"/>
      <c r="CM68" s="64"/>
      <c r="CN68" s="263"/>
      <c r="CO68" s="55" t="s">
        <v>242</v>
      </c>
      <c r="CP68" s="136">
        <v>0</v>
      </c>
      <c r="CQ68" s="68"/>
      <c r="CR68" s="266"/>
      <c r="CS68" s="55" t="s">
        <v>242</v>
      </c>
      <c r="CT68" s="136">
        <v>15000000</v>
      </c>
    </row>
    <row r="69" spans="1:98" s="41" customFormat="1" ht="15" x14ac:dyDescent="0.2">
      <c r="A69" s="64"/>
      <c r="B69" s="64"/>
      <c r="C69" s="64"/>
      <c r="D69" s="64"/>
      <c r="E69" s="64"/>
      <c r="F69" s="64"/>
      <c r="G69" s="64"/>
      <c r="H69" s="64"/>
      <c r="I69" s="64"/>
      <c r="J69" s="65"/>
      <c r="K69" s="64"/>
      <c r="L69" s="64"/>
      <c r="M69" s="64"/>
      <c r="N69" s="65"/>
      <c r="O69" s="64"/>
      <c r="P69" s="64"/>
      <c r="Q69" s="64"/>
      <c r="R69" s="65"/>
      <c r="S69" s="64"/>
      <c r="T69" s="64"/>
      <c r="U69" s="64"/>
      <c r="V69" s="65"/>
      <c r="W69" s="64"/>
      <c r="X69" s="64"/>
      <c r="Y69" s="64"/>
      <c r="Z69" s="65"/>
      <c r="AA69" s="64"/>
      <c r="AB69" s="64"/>
      <c r="AC69" s="64"/>
      <c r="AD69" s="65"/>
      <c r="AE69" s="64"/>
      <c r="AF69" s="64"/>
      <c r="AG69" s="64"/>
      <c r="AH69" s="65"/>
      <c r="AI69" s="64"/>
      <c r="AJ69" s="64"/>
      <c r="AK69" s="64"/>
      <c r="AL69" s="65"/>
      <c r="AM69" s="64"/>
      <c r="AN69" s="64"/>
      <c r="AO69" s="64"/>
      <c r="AP69" s="65"/>
      <c r="AQ69" s="64"/>
      <c r="AR69" s="263"/>
      <c r="AS69" s="55" t="s">
        <v>243</v>
      </c>
      <c r="AT69" s="152">
        <f>21505323+1001024</f>
        <v>22506347</v>
      </c>
      <c r="AU69" s="64"/>
      <c r="AV69" s="64"/>
      <c r="AW69" s="64"/>
      <c r="AX69" s="65"/>
      <c r="AY69" s="64"/>
      <c r="AZ69" s="64"/>
      <c r="BA69" s="64"/>
      <c r="BB69" s="65"/>
      <c r="BC69" s="64"/>
      <c r="BD69" s="64"/>
      <c r="BE69" s="64"/>
      <c r="BF69" s="65"/>
      <c r="BG69" s="64"/>
      <c r="BH69" s="64"/>
      <c r="BI69" s="64"/>
      <c r="BJ69" s="65"/>
      <c r="BK69" s="64"/>
      <c r="BL69" s="64"/>
      <c r="BM69" s="64"/>
      <c r="BN69" s="65"/>
      <c r="BO69" s="64"/>
      <c r="BP69" s="64"/>
      <c r="BQ69" s="64"/>
      <c r="BR69" s="65"/>
      <c r="BS69" s="64"/>
      <c r="BT69" s="64"/>
      <c r="BU69" s="64"/>
      <c r="BV69" s="65"/>
      <c r="BW69" s="64"/>
      <c r="BX69" s="263"/>
      <c r="BY69" s="55" t="s">
        <v>243</v>
      </c>
      <c r="BZ69" s="131">
        <v>0</v>
      </c>
      <c r="CA69" s="64"/>
      <c r="CB69" s="263"/>
      <c r="CC69" s="55" t="s">
        <v>243</v>
      </c>
      <c r="CD69" s="166">
        <v>0</v>
      </c>
      <c r="CE69" s="64"/>
      <c r="CF69" s="64"/>
      <c r="CG69" s="64"/>
      <c r="CH69" s="65"/>
      <c r="CI69" s="64"/>
      <c r="CJ69" s="64"/>
      <c r="CK69" s="64"/>
      <c r="CL69" s="65"/>
      <c r="CM69" s="64"/>
      <c r="CN69" s="263"/>
      <c r="CO69" s="55" t="s">
        <v>243</v>
      </c>
      <c r="CP69" s="136">
        <v>0</v>
      </c>
      <c r="CQ69" s="68"/>
      <c r="CR69" s="266"/>
      <c r="CS69" s="55" t="s">
        <v>243</v>
      </c>
      <c r="CT69" s="136">
        <v>15000000</v>
      </c>
    </row>
    <row r="70" spans="1:98" s="41" customFormat="1" ht="15" x14ac:dyDescent="0.2">
      <c r="A70" s="64"/>
      <c r="B70" s="64"/>
      <c r="C70" s="64"/>
      <c r="D70" s="64"/>
      <c r="E70" s="64"/>
      <c r="F70" s="64"/>
      <c r="G70" s="64"/>
      <c r="H70" s="64"/>
      <c r="I70" s="64"/>
      <c r="J70" s="65"/>
      <c r="K70" s="64"/>
      <c r="L70" s="64"/>
      <c r="M70" s="64"/>
      <c r="N70" s="65"/>
      <c r="O70" s="64"/>
      <c r="P70" s="64"/>
      <c r="Q70" s="64"/>
      <c r="R70" s="65"/>
      <c r="S70" s="64"/>
      <c r="T70" s="64"/>
      <c r="U70" s="64"/>
      <c r="V70" s="65"/>
      <c r="W70" s="64"/>
      <c r="X70" s="64"/>
      <c r="Y70" s="64"/>
      <c r="Z70" s="65"/>
      <c r="AA70" s="64"/>
      <c r="AB70" s="64"/>
      <c r="AC70" s="64"/>
      <c r="AD70" s="65"/>
      <c r="AE70" s="64"/>
      <c r="AF70" s="64"/>
      <c r="AG70" s="64"/>
      <c r="AH70" s="65"/>
      <c r="AI70" s="64"/>
      <c r="AJ70" s="64"/>
      <c r="AK70" s="64"/>
      <c r="AL70" s="65"/>
      <c r="AM70" s="64"/>
      <c r="AN70" s="64"/>
      <c r="AO70" s="64"/>
      <c r="AP70" s="65"/>
      <c r="AQ70" s="64"/>
      <c r="AR70" s="263"/>
      <c r="AS70" s="55" t="s">
        <v>244</v>
      </c>
      <c r="AT70" s="152">
        <v>4002263</v>
      </c>
      <c r="AU70" s="64"/>
      <c r="AV70" s="64"/>
      <c r="AW70" s="64"/>
      <c r="AX70" s="65"/>
      <c r="AY70" s="64"/>
      <c r="AZ70" s="64"/>
      <c r="BA70" s="64"/>
      <c r="BB70" s="65"/>
      <c r="BC70" s="64"/>
      <c r="BD70" s="64"/>
      <c r="BE70" s="64"/>
      <c r="BF70" s="65"/>
      <c r="BG70" s="64"/>
      <c r="BH70" s="64"/>
      <c r="BI70" s="64"/>
      <c r="BJ70" s="65"/>
      <c r="BK70" s="64"/>
      <c r="BL70" s="64"/>
      <c r="BM70" s="64"/>
      <c r="BN70" s="65"/>
      <c r="BO70" s="64"/>
      <c r="BP70" s="64"/>
      <c r="BQ70" s="64"/>
      <c r="BR70" s="65"/>
      <c r="BS70" s="64"/>
      <c r="BT70" s="64"/>
      <c r="BU70" s="64"/>
      <c r="BV70" s="65"/>
      <c r="BW70" s="64"/>
      <c r="BX70" s="263"/>
      <c r="BY70" s="55" t="s">
        <v>244</v>
      </c>
      <c r="BZ70" s="131">
        <v>0</v>
      </c>
      <c r="CA70" s="64"/>
      <c r="CB70" s="263"/>
      <c r="CC70" s="55" t="s">
        <v>244</v>
      </c>
      <c r="CD70" s="166">
        <v>0</v>
      </c>
      <c r="CE70" s="64"/>
      <c r="CF70" s="64"/>
      <c r="CG70" s="64"/>
      <c r="CH70" s="65"/>
      <c r="CI70" s="64"/>
      <c r="CJ70" s="64"/>
      <c r="CK70" s="64"/>
      <c r="CL70" s="65"/>
      <c r="CM70" s="64"/>
      <c r="CN70" s="263"/>
      <c r="CO70" s="55" t="s">
        <v>244</v>
      </c>
      <c r="CP70" s="136">
        <v>176040</v>
      </c>
      <c r="CQ70" s="68"/>
      <c r="CR70" s="266"/>
      <c r="CS70" s="55" t="s">
        <v>244</v>
      </c>
      <c r="CT70" s="136">
        <v>15000000</v>
      </c>
    </row>
    <row r="71" spans="1:98" s="41" customFormat="1" ht="15" x14ac:dyDescent="0.2">
      <c r="A71" s="64"/>
      <c r="B71" s="64"/>
      <c r="C71" s="64"/>
      <c r="D71" s="64"/>
      <c r="E71" s="64"/>
      <c r="F71" s="64"/>
      <c r="G71" s="64"/>
      <c r="H71" s="64"/>
      <c r="I71" s="64"/>
      <c r="J71" s="65"/>
      <c r="K71" s="64"/>
      <c r="L71" s="64"/>
      <c r="M71" s="64"/>
      <c r="N71" s="65"/>
      <c r="O71" s="64"/>
      <c r="P71" s="64"/>
      <c r="Q71" s="64"/>
      <c r="R71" s="65"/>
      <c r="S71" s="64"/>
      <c r="T71" s="64"/>
      <c r="U71" s="64"/>
      <c r="V71" s="65"/>
      <c r="W71" s="64"/>
      <c r="X71" s="64"/>
      <c r="Y71" s="64"/>
      <c r="Z71" s="65"/>
      <c r="AA71" s="64"/>
      <c r="AB71" s="64"/>
      <c r="AC71" s="64"/>
      <c r="AD71" s="65"/>
      <c r="AE71" s="64"/>
      <c r="AF71" s="64"/>
      <c r="AG71" s="64"/>
      <c r="AH71" s="65"/>
      <c r="AI71" s="64"/>
      <c r="AJ71" s="64"/>
      <c r="AK71" s="64"/>
      <c r="AL71" s="65"/>
      <c r="AM71" s="64"/>
      <c r="AN71" s="64"/>
      <c r="AO71" s="64"/>
      <c r="AP71" s="65"/>
      <c r="AQ71" s="64"/>
      <c r="AR71" s="263"/>
      <c r="AS71" s="55" t="s">
        <v>246</v>
      </c>
      <c r="AT71" s="152">
        <f>4153943+13236898</f>
        <v>17390841</v>
      </c>
      <c r="AU71" s="64"/>
      <c r="AV71" s="64"/>
      <c r="AW71" s="64"/>
      <c r="AX71" s="65"/>
      <c r="AY71" s="64"/>
      <c r="AZ71" s="64"/>
      <c r="BA71" s="64"/>
      <c r="BB71" s="65"/>
      <c r="BC71" s="64"/>
      <c r="BD71" s="64"/>
      <c r="BE71" s="64"/>
      <c r="BF71" s="65"/>
      <c r="BG71" s="64"/>
      <c r="BH71" s="64"/>
      <c r="BI71" s="64"/>
      <c r="BJ71" s="65"/>
      <c r="BK71" s="64"/>
      <c r="BL71" s="64"/>
      <c r="BM71" s="64"/>
      <c r="BN71" s="65"/>
      <c r="BO71" s="64"/>
      <c r="BP71" s="64"/>
      <c r="BQ71" s="64"/>
      <c r="BR71" s="65"/>
      <c r="BS71" s="64"/>
      <c r="BT71" s="64"/>
      <c r="BU71" s="64"/>
      <c r="BV71" s="65"/>
      <c r="BW71" s="64"/>
      <c r="BX71" s="263"/>
      <c r="BY71" s="55" t="s">
        <v>246</v>
      </c>
      <c r="BZ71" s="131">
        <v>0</v>
      </c>
      <c r="CA71" s="64"/>
      <c r="CB71" s="263"/>
      <c r="CC71" s="55" t="s">
        <v>246</v>
      </c>
      <c r="CD71" s="166">
        <v>0</v>
      </c>
      <c r="CE71" s="64"/>
      <c r="CF71" s="64"/>
      <c r="CG71" s="64"/>
      <c r="CH71" s="65"/>
      <c r="CI71" s="64"/>
      <c r="CJ71" s="64"/>
      <c r="CK71" s="64"/>
      <c r="CL71" s="65"/>
      <c r="CM71" s="64"/>
      <c r="CN71" s="263"/>
      <c r="CO71" s="55" t="s">
        <v>246</v>
      </c>
      <c r="CP71" s="136">
        <v>3530</v>
      </c>
      <c r="CQ71" s="68"/>
      <c r="CR71" s="266"/>
      <c r="CS71" s="55" t="s">
        <v>246</v>
      </c>
      <c r="CT71" s="136">
        <v>15000000</v>
      </c>
    </row>
    <row r="72" spans="1:98" s="41" customFormat="1" ht="15" x14ac:dyDescent="0.2">
      <c r="A72" s="64"/>
      <c r="B72" s="64"/>
      <c r="C72" s="64"/>
      <c r="D72" s="64"/>
      <c r="E72" s="64"/>
      <c r="F72" s="64"/>
      <c r="G72" s="70"/>
      <c r="H72" s="70"/>
      <c r="I72" s="70"/>
      <c r="J72" s="65"/>
      <c r="K72" s="64"/>
      <c r="L72" s="64"/>
      <c r="M72" s="64"/>
      <c r="N72" s="65"/>
      <c r="O72" s="64"/>
      <c r="P72" s="64"/>
      <c r="Q72" s="64"/>
      <c r="R72" s="65"/>
      <c r="S72" s="64"/>
      <c r="T72" s="64"/>
      <c r="U72" s="64"/>
      <c r="V72" s="65"/>
      <c r="W72" s="64"/>
      <c r="X72" s="64"/>
      <c r="Y72" s="64"/>
      <c r="Z72" s="65"/>
      <c r="AA72" s="64"/>
      <c r="AB72" s="64"/>
      <c r="AC72" s="64"/>
      <c r="AD72" s="65"/>
      <c r="AE72" s="64"/>
      <c r="AF72" s="64"/>
      <c r="AG72" s="64"/>
      <c r="AH72" s="65"/>
      <c r="AI72" s="64"/>
      <c r="AJ72" s="64"/>
      <c r="AK72" s="64"/>
      <c r="AL72" s="65"/>
      <c r="AM72" s="64"/>
      <c r="AN72" s="64"/>
      <c r="AO72" s="64"/>
      <c r="AP72" s="65"/>
      <c r="AQ72" s="64"/>
      <c r="AR72" s="263"/>
      <c r="AS72" s="55" t="s">
        <v>247</v>
      </c>
      <c r="AT72" s="152">
        <v>4381563</v>
      </c>
      <c r="AU72" s="64"/>
      <c r="AV72" s="64"/>
      <c r="AW72" s="64"/>
      <c r="AX72" s="65"/>
      <c r="AY72" s="64"/>
      <c r="AZ72" s="64"/>
      <c r="BA72" s="64"/>
      <c r="BB72" s="65"/>
      <c r="BC72" s="64"/>
      <c r="BD72" s="64"/>
      <c r="BE72" s="64"/>
      <c r="BF72" s="65"/>
      <c r="BG72" s="64"/>
      <c r="BH72" s="64"/>
      <c r="BI72" s="64"/>
      <c r="BJ72" s="65"/>
      <c r="BK72" s="64"/>
      <c r="BL72" s="64"/>
      <c r="BM72" s="64"/>
      <c r="BN72" s="65"/>
      <c r="BO72" s="64"/>
      <c r="BP72" s="64"/>
      <c r="BQ72" s="64"/>
      <c r="BR72" s="65"/>
      <c r="BS72" s="64"/>
      <c r="BT72" s="64"/>
      <c r="BU72" s="64"/>
      <c r="BV72" s="65"/>
      <c r="BW72" s="64"/>
      <c r="BX72" s="263"/>
      <c r="BY72" s="55" t="s">
        <v>247</v>
      </c>
      <c r="BZ72" s="131">
        <v>0</v>
      </c>
      <c r="CA72" s="64"/>
      <c r="CB72" s="263"/>
      <c r="CC72" s="55" t="s">
        <v>247</v>
      </c>
      <c r="CD72" s="166">
        <v>0</v>
      </c>
      <c r="CE72" s="64"/>
      <c r="CF72" s="64"/>
      <c r="CG72" s="64"/>
      <c r="CH72" s="65"/>
      <c r="CI72" s="64"/>
      <c r="CJ72" s="64"/>
      <c r="CK72" s="64"/>
      <c r="CL72" s="65"/>
      <c r="CM72" s="64"/>
      <c r="CN72" s="263"/>
      <c r="CO72" s="55" t="s">
        <v>247</v>
      </c>
      <c r="CP72" s="136">
        <v>5310</v>
      </c>
      <c r="CQ72" s="64"/>
      <c r="CR72" s="266"/>
      <c r="CS72" s="55" t="s">
        <v>247</v>
      </c>
      <c r="CT72" s="136">
        <v>15000000</v>
      </c>
    </row>
    <row r="73" spans="1:98" s="41" customFormat="1" ht="15" x14ac:dyDescent="0.2">
      <c r="A73" s="64"/>
      <c r="B73" s="64"/>
      <c r="C73" s="64"/>
      <c r="D73" s="64"/>
      <c r="E73" s="64"/>
      <c r="F73" s="64"/>
      <c r="G73" s="64"/>
      <c r="H73" s="64"/>
      <c r="I73" s="64"/>
      <c r="J73" s="65"/>
      <c r="K73" s="64"/>
      <c r="L73" s="64"/>
      <c r="M73" s="64"/>
      <c r="N73" s="65"/>
      <c r="O73" s="64"/>
      <c r="P73" s="64"/>
      <c r="Q73" s="64"/>
      <c r="R73" s="65"/>
      <c r="S73" s="64"/>
      <c r="T73" s="64"/>
      <c r="U73" s="64"/>
      <c r="V73" s="65"/>
      <c r="W73" s="64"/>
      <c r="X73" s="64"/>
      <c r="Y73" s="64"/>
      <c r="Z73" s="65"/>
      <c r="AA73" s="64"/>
      <c r="AB73" s="64"/>
      <c r="AC73" s="64"/>
      <c r="AD73" s="65"/>
      <c r="AE73" s="64"/>
      <c r="AF73" s="64"/>
      <c r="AG73" s="64"/>
      <c r="AH73" s="65"/>
      <c r="AI73" s="64"/>
      <c r="AJ73" s="64"/>
      <c r="AK73" s="64"/>
      <c r="AL73" s="65"/>
      <c r="AM73" s="64"/>
      <c r="AN73" s="64"/>
      <c r="AO73" s="64"/>
      <c r="AP73" s="65"/>
      <c r="AQ73" s="64"/>
      <c r="AR73" s="263"/>
      <c r="AS73" s="55" t="s">
        <v>248</v>
      </c>
      <c r="AT73" s="152">
        <v>5089330</v>
      </c>
      <c r="AU73" s="64"/>
      <c r="AV73" s="64"/>
      <c r="AW73" s="64"/>
      <c r="AX73" s="65"/>
      <c r="AY73" s="64"/>
      <c r="AZ73" s="64"/>
      <c r="BA73" s="64"/>
      <c r="BB73" s="65"/>
      <c r="BC73" s="64"/>
      <c r="BD73" s="64"/>
      <c r="BE73" s="64"/>
      <c r="BF73" s="65"/>
      <c r="BG73" s="64"/>
      <c r="BH73" s="64"/>
      <c r="BI73" s="64"/>
      <c r="BJ73" s="65"/>
      <c r="BK73" s="64"/>
      <c r="BL73" s="64"/>
      <c r="BM73" s="64"/>
      <c r="BN73" s="65"/>
      <c r="BO73" s="64"/>
      <c r="BP73" s="64"/>
      <c r="BQ73" s="64"/>
      <c r="BR73" s="65"/>
      <c r="BS73" s="64"/>
      <c r="BT73" s="64"/>
      <c r="BU73" s="64"/>
      <c r="BV73" s="65"/>
      <c r="BW73" s="64"/>
      <c r="BX73" s="263"/>
      <c r="BY73" s="55" t="s">
        <v>248</v>
      </c>
      <c r="BZ73" s="131">
        <v>0</v>
      </c>
      <c r="CA73" s="64"/>
      <c r="CB73" s="263"/>
      <c r="CC73" s="55" t="s">
        <v>248</v>
      </c>
      <c r="CD73" s="166">
        <v>0</v>
      </c>
      <c r="CE73" s="64"/>
      <c r="CF73" s="64"/>
      <c r="CG73" s="64"/>
      <c r="CH73" s="65"/>
      <c r="CI73" s="64"/>
      <c r="CJ73" s="64"/>
      <c r="CK73" s="64"/>
      <c r="CL73" s="65"/>
      <c r="CM73" s="64"/>
      <c r="CN73" s="263"/>
      <c r="CO73" s="55" t="s">
        <v>248</v>
      </c>
      <c r="CP73" s="136">
        <v>0</v>
      </c>
      <c r="CQ73" s="68"/>
      <c r="CR73" s="266"/>
      <c r="CS73" s="55" t="s">
        <v>248</v>
      </c>
      <c r="CT73" s="136">
        <v>15000000</v>
      </c>
    </row>
    <row r="74" spans="1:98" s="41" customFormat="1" ht="15" x14ac:dyDescent="0.2">
      <c r="A74" s="64"/>
      <c r="B74" s="64"/>
      <c r="C74" s="64"/>
      <c r="D74" s="64"/>
      <c r="E74" s="64"/>
      <c r="F74" s="64"/>
      <c r="G74" s="64"/>
      <c r="H74" s="64"/>
      <c r="I74" s="64"/>
      <c r="J74" s="65"/>
      <c r="K74" s="64"/>
      <c r="L74" s="64"/>
      <c r="M74" s="64"/>
      <c r="N74" s="65"/>
      <c r="O74" s="64"/>
      <c r="P74" s="64"/>
      <c r="Q74" s="64"/>
      <c r="R74" s="65"/>
      <c r="S74" s="64"/>
      <c r="T74" s="64"/>
      <c r="U74" s="64"/>
      <c r="V74" s="65"/>
      <c r="W74" s="64"/>
      <c r="X74" s="64"/>
      <c r="Y74" s="64"/>
      <c r="Z74" s="65"/>
      <c r="AA74" s="64"/>
      <c r="AB74" s="64"/>
      <c r="AC74" s="64"/>
      <c r="AD74" s="65"/>
      <c r="AE74" s="64"/>
      <c r="AF74" s="64"/>
      <c r="AG74" s="64"/>
      <c r="AH74" s="65"/>
      <c r="AI74" s="64"/>
      <c r="AJ74" s="64"/>
      <c r="AK74" s="64"/>
      <c r="AL74" s="65"/>
      <c r="AM74" s="64"/>
      <c r="AN74" s="64"/>
      <c r="AO74" s="64"/>
      <c r="AP74" s="65"/>
      <c r="AQ74" s="64"/>
      <c r="AR74" s="264"/>
      <c r="AS74" s="56" t="s">
        <v>249</v>
      </c>
      <c r="AT74" s="154">
        <v>3903805</v>
      </c>
      <c r="AU74" s="64"/>
      <c r="AV74" s="64"/>
      <c r="AW74" s="64"/>
      <c r="AX74" s="65"/>
      <c r="AY74" s="64"/>
      <c r="AZ74" s="64"/>
      <c r="BA74" s="64"/>
      <c r="BB74" s="65"/>
      <c r="BC74" s="64"/>
      <c r="BD74" s="64"/>
      <c r="BE74" s="64"/>
      <c r="BF74" s="65"/>
      <c r="BG74" s="64"/>
      <c r="BH74" s="64"/>
      <c r="BI74" s="64"/>
      <c r="BJ74" s="65"/>
      <c r="BK74" s="64"/>
      <c r="BL74" s="64"/>
      <c r="BM74" s="64"/>
      <c r="BN74" s="65"/>
      <c r="BO74" s="64"/>
      <c r="BP74" s="64"/>
      <c r="BQ74" s="64"/>
      <c r="BR74" s="65"/>
      <c r="BS74" s="64"/>
      <c r="BT74" s="64"/>
      <c r="BU74" s="64"/>
      <c r="BV74" s="65"/>
      <c r="BW74" s="64"/>
      <c r="BX74" s="264"/>
      <c r="BY74" s="56" t="s">
        <v>249</v>
      </c>
      <c r="BZ74" s="131">
        <v>0</v>
      </c>
      <c r="CA74" s="64"/>
      <c r="CB74" s="264"/>
      <c r="CC74" s="56" t="s">
        <v>249</v>
      </c>
      <c r="CD74" s="166">
        <v>0</v>
      </c>
      <c r="CE74" s="64"/>
      <c r="CF74" s="64"/>
      <c r="CG74" s="64"/>
      <c r="CH74" s="65"/>
      <c r="CI74" s="64"/>
      <c r="CJ74" s="64"/>
      <c r="CK74" s="64"/>
      <c r="CL74" s="65"/>
      <c r="CM74" s="64"/>
      <c r="CN74" s="264"/>
      <c r="CO74" s="56" t="s">
        <v>249</v>
      </c>
      <c r="CP74" s="164">
        <v>6810</v>
      </c>
      <c r="CQ74" s="64"/>
      <c r="CR74" s="267"/>
      <c r="CS74" s="56" t="s">
        <v>249</v>
      </c>
      <c r="CT74" s="136">
        <v>15000000</v>
      </c>
    </row>
    <row r="75" spans="1:98" s="41" customFormat="1" ht="18" x14ac:dyDescent="0.2">
      <c r="A75" s="64"/>
      <c r="B75" s="64"/>
      <c r="C75" s="64"/>
      <c r="D75" s="64"/>
      <c r="E75" s="64"/>
      <c r="F75" s="64"/>
      <c r="G75" s="64"/>
      <c r="H75" s="64"/>
      <c r="I75" s="64"/>
      <c r="J75" s="65"/>
      <c r="K75" s="64"/>
      <c r="L75" s="64"/>
      <c r="M75" s="64"/>
      <c r="N75" s="65"/>
      <c r="O75" s="64"/>
      <c r="P75" s="64"/>
      <c r="Q75" s="64"/>
      <c r="R75" s="65"/>
      <c r="S75" s="64"/>
      <c r="T75" s="64"/>
      <c r="U75" s="64"/>
      <c r="V75" s="65"/>
      <c r="W75" s="64"/>
      <c r="X75" s="64"/>
      <c r="Y75" s="64"/>
      <c r="Z75" s="65"/>
      <c r="AA75" s="64"/>
      <c r="AB75" s="64"/>
      <c r="AC75" s="64"/>
      <c r="AD75" s="65"/>
      <c r="AE75" s="64"/>
      <c r="AF75" s="64"/>
      <c r="AG75" s="64"/>
      <c r="AH75" s="65"/>
      <c r="AI75" s="64"/>
      <c r="AJ75" s="64"/>
      <c r="AK75" s="64"/>
      <c r="AL75" s="65"/>
      <c r="AM75" s="64"/>
      <c r="AN75" s="64"/>
      <c r="AO75" s="64"/>
      <c r="AP75" s="65"/>
      <c r="AQ75" s="64"/>
      <c r="AR75" s="30"/>
      <c r="AS75" s="30"/>
      <c r="AT75" s="118">
        <f>+SUM(AT63:AT74)</f>
        <v>72597660</v>
      </c>
      <c r="AU75" s="64"/>
      <c r="AV75" s="64"/>
      <c r="AW75" s="64"/>
      <c r="AX75" s="65"/>
      <c r="AY75" s="64"/>
      <c r="AZ75" s="64"/>
      <c r="BA75" s="64"/>
      <c r="BB75" s="65"/>
      <c r="BC75" s="64"/>
      <c r="BD75" s="64"/>
      <c r="BE75" s="64"/>
      <c r="BF75" s="65"/>
      <c r="BG75" s="64"/>
      <c r="BH75" s="69"/>
      <c r="BI75" s="69"/>
      <c r="BJ75" s="71"/>
      <c r="BK75" s="69"/>
      <c r="BL75" s="69"/>
      <c r="BM75" s="69"/>
      <c r="BN75" s="71"/>
      <c r="BO75" s="69"/>
      <c r="BP75" s="69"/>
      <c r="BQ75" s="69"/>
      <c r="BR75" s="71"/>
      <c r="BS75" s="69"/>
      <c r="BT75" s="64"/>
      <c r="BU75" s="64"/>
      <c r="BV75" s="65"/>
      <c r="BW75" s="64"/>
      <c r="BX75" s="30"/>
      <c r="BY75" s="30"/>
      <c r="BZ75" s="116">
        <f>+SUM(BZ63:BZ74)</f>
        <v>1392300</v>
      </c>
      <c r="CA75" s="64"/>
      <c r="CB75" s="30"/>
      <c r="CC75" s="30"/>
      <c r="CD75" s="116">
        <f>+SUM(CD63:CD74)</f>
        <v>30880250</v>
      </c>
      <c r="CE75" s="64"/>
      <c r="CF75" s="64"/>
      <c r="CG75" s="64"/>
      <c r="CH75" s="65"/>
      <c r="CI75" s="64"/>
      <c r="CJ75" s="64"/>
      <c r="CK75" s="64"/>
      <c r="CL75" s="65"/>
      <c r="CM75" s="64"/>
      <c r="CN75" s="30"/>
      <c r="CO75" s="30"/>
      <c r="CP75" s="116">
        <f>+SUM(CP63:CP74)</f>
        <v>307760</v>
      </c>
      <c r="CQ75" s="64"/>
      <c r="CR75" s="30"/>
      <c r="CS75" s="30"/>
      <c r="CT75" s="116">
        <f>+SUM(CT63:CT74)</f>
        <v>180000000</v>
      </c>
    </row>
    <row r="76" spans="1:98" s="41" customFormat="1" ht="15" x14ac:dyDescent="0.2">
      <c r="A76" s="64"/>
      <c r="B76" s="64"/>
      <c r="C76" s="64"/>
      <c r="D76" s="64"/>
      <c r="E76" s="64"/>
      <c r="F76" s="64"/>
      <c r="G76" s="64"/>
      <c r="H76" s="64"/>
      <c r="I76" s="64"/>
      <c r="J76" s="65"/>
      <c r="K76" s="64"/>
      <c r="L76" s="64"/>
      <c r="M76" s="64"/>
      <c r="N76" s="65"/>
      <c r="O76" s="64"/>
      <c r="P76" s="64"/>
      <c r="Q76" s="64"/>
      <c r="R76" s="65"/>
      <c r="S76" s="64"/>
      <c r="T76" s="64"/>
      <c r="U76" s="64"/>
      <c r="V76" s="65"/>
      <c r="W76" s="64"/>
      <c r="X76" s="64"/>
      <c r="Y76" s="64"/>
      <c r="Z76" s="65"/>
      <c r="AA76" s="64"/>
      <c r="AB76" s="64"/>
      <c r="AC76" s="64"/>
      <c r="AD76" s="65"/>
      <c r="AE76" s="64"/>
      <c r="AF76" s="64"/>
      <c r="AG76" s="64"/>
      <c r="AH76" s="65"/>
      <c r="AI76" s="64"/>
      <c r="AJ76" s="64"/>
      <c r="AK76" s="64"/>
      <c r="AL76" s="65"/>
      <c r="AM76" s="64"/>
      <c r="AN76" s="64"/>
      <c r="AO76" s="64"/>
      <c r="AP76" s="65"/>
      <c r="AQ76" s="64"/>
      <c r="AR76" s="64"/>
      <c r="AS76" s="64"/>
      <c r="AT76" s="65"/>
      <c r="AU76" s="64"/>
      <c r="AV76" s="64"/>
      <c r="AW76" s="64"/>
      <c r="AX76" s="65"/>
      <c r="AY76" s="64"/>
      <c r="AZ76" s="64"/>
      <c r="BA76" s="64"/>
      <c r="BB76" s="65"/>
      <c r="BC76" s="64"/>
      <c r="BD76" s="64"/>
      <c r="BE76" s="64"/>
      <c r="BF76" s="65"/>
      <c r="BG76" s="64"/>
      <c r="BH76" s="64"/>
      <c r="BI76" s="64"/>
      <c r="BJ76" s="65"/>
      <c r="BK76" s="64"/>
      <c r="BL76" s="64"/>
      <c r="BM76" s="64"/>
      <c r="BN76" s="65"/>
      <c r="BO76" s="64"/>
      <c r="BP76" s="64"/>
      <c r="BQ76" s="64"/>
      <c r="BR76" s="65"/>
      <c r="BS76" s="64"/>
      <c r="BT76" s="64"/>
      <c r="BU76" s="64"/>
      <c r="BV76" s="65"/>
      <c r="BW76" s="64"/>
      <c r="BX76" s="64"/>
      <c r="BY76" s="64"/>
      <c r="BZ76" s="65"/>
      <c r="CA76" s="64"/>
      <c r="CB76" s="64"/>
      <c r="CC76" s="64"/>
      <c r="CD76" s="65"/>
      <c r="CE76" s="64"/>
      <c r="CF76" s="64"/>
      <c r="CG76" s="64"/>
      <c r="CH76" s="65"/>
      <c r="CI76" s="64"/>
      <c r="CJ76" s="64"/>
      <c r="CK76" s="64"/>
      <c r="CL76" s="65"/>
      <c r="CM76" s="64"/>
      <c r="CN76" s="64"/>
      <c r="CO76" s="64"/>
      <c r="CP76" s="65"/>
      <c r="CQ76" s="64"/>
      <c r="CR76" s="57"/>
      <c r="CS76" s="51" t="s">
        <v>212</v>
      </c>
      <c r="CT76" s="51" t="s">
        <v>250</v>
      </c>
    </row>
    <row r="77" spans="1:98" ht="15" x14ac:dyDescent="0.2">
      <c r="BX77" s="57">
        <v>0</v>
      </c>
      <c r="CB77" s="57">
        <v>0</v>
      </c>
      <c r="CN77" s="57">
        <v>0</v>
      </c>
      <c r="CR77" s="262" t="s">
        <v>272</v>
      </c>
      <c r="CS77" s="76" t="s">
        <v>216</v>
      </c>
      <c r="CT77" s="135">
        <v>25629376</v>
      </c>
    </row>
    <row r="78" spans="1:98" ht="15" x14ac:dyDescent="0.2">
      <c r="AR78" s="57">
        <v>0</v>
      </c>
      <c r="CN78" s="57" t="s">
        <v>317</v>
      </c>
      <c r="CR78" s="263"/>
      <c r="CS78" s="77" t="s">
        <v>237</v>
      </c>
      <c r="CT78" s="132">
        <v>26583663</v>
      </c>
    </row>
    <row r="79" spans="1:98" ht="15" x14ac:dyDescent="0.2">
      <c r="CR79" s="263"/>
      <c r="CS79" s="77" t="s">
        <v>238</v>
      </c>
      <c r="CT79" s="132">
        <v>26583663</v>
      </c>
    </row>
    <row r="80" spans="1:98" ht="15" x14ac:dyDescent="0.2">
      <c r="A80" s="188"/>
      <c r="CR80" s="263"/>
      <c r="CS80" s="77" t="s">
        <v>239</v>
      </c>
      <c r="CT80" s="132">
        <v>26583663</v>
      </c>
    </row>
    <row r="81" spans="2:99" ht="15" x14ac:dyDescent="0.2">
      <c r="CR81" s="263"/>
      <c r="CS81" s="77" t="s">
        <v>241</v>
      </c>
      <c r="CT81" s="132">
        <v>26583663</v>
      </c>
    </row>
    <row r="82" spans="2:99" ht="15" x14ac:dyDescent="0.2">
      <c r="CR82" s="263"/>
      <c r="CS82" s="77" t="s">
        <v>242</v>
      </c>
      <c r="CT82" s="132">
        <v>26583663</v>
      </c>
    </row>
    <row r="83" spans="2:99" ht="15" x14ac:dyDescent="0.2">
      <c r="CR83" s="263"/>
      <c r="CS83" s="77" t="s">
        <v>243</v>
      </c>
      <c r="CT83" s="132">
        <v>26583663</v>
      </c>
    </row>
    <row r="84" spans="2:99" ht="15" x14ac:dyDescent="0.2">
      <c r="CR84" s="263"/>
      <c r="CS84" s="77" t="s">
        <v>244</v>
      </c>
      <c r="CT84" s="132">
        <v>26583663</v>
      </c>
    </row>
    <row r="85" spans="2:99" ht="15" x14ac:dyDescent="0.2">
      <c r="CR85" s="263"/>
      <c r="CS85" s="77" t="s">
        <v>246</v>
      </c>
      <c r="CT85" s="132">
        <v>26583663</v>
      </c>
    </row>
    <row r="86" spans="2:99" ht="15" x14ac:dyDescent="0.2">
      <c r="CR86" s="263"/>
      <c r="CS86" s="77" t="s">
        <v>247</v>
      </c>
      <c r="CT86" s="132">
        <v>26583663</v>
      </c>
    </row>
    <row r="87" spans="2:99" ht="15" x14ac:dyDescent="0.2">
      <c r="CR87" s="263"/>
      <c r="CS87" s="77" t="s">
        <v>248</v>
      </c>
      <c r="CT87" s="132">
        <v>26583662</v>
      </c>
    </row>
    <row r="88" spans="2:99" ht="15" x14ac:dyDescent="0.2">
      <c r="CR88" s="264"/>
      <c r="CS88" s="78" t="s">
        <v>249</v>
      </c>
      <c r="CT88" s="132">
        <v>26583662</v>
      </c>
    </row>
    <row r="89" spans="2:99" ht="18" x14ac:dyDescent="0.2">
      <c r="CR89" s="30"/>
      <c r="CS89" s="30"/>
      <c r="CT89" s="169">
        <f>+SUM(CT77:CT88)</f>
        <v>318049667</v>
      </c>
    </row>
    <row r="91" spans="2:99" x14ac:dyDescent="0.2">
      <c r="CR91" s="57">
        <v>0</v>
      </c>
    </row>
    <row r="93" spans="2:99" ht="17.100000000000001" customHeight="1" thickBot="1" x14ac:dyDescent="0.25">
      <c r="B93" s="313" t="s">
        <v>318</v>
      </c>
      <c r="C93" s="313"/>
      <c r="D93" s="47"/>
      <c r="E93" s="47"/>
      <c r="F93" s="48"/>
      <c r="G93" s="108" t="s">
        <v>183</v>
      </c>
      <c r="H93" s="108" t="s">
        <v>183</v>
      </c>
      <c r="I93" s="108" t="s">
        <v>183</v>
      </c>
      <c r="J93" s="108" t="s">
        <v>183</v>
      </c>
      <c r="K93" s="108" t="s">
        <v>183</v>
      </c>
      <c r="L93" s="108" t="s">
        <v>183</v>
      </c>
      <c r="M93" s="108" t="s">
        <v>183</v>
      </c>
      <c r="N93" s="108" t="s">
        <v>183</v>
      </c>
      <c r="O93" s="108" t="s">
        <v>183</v>
      </c>
      <c r="P93" s="108" t="s">
        <v>183</v>
      </c>
      <c r="Q93" s="108" t="s">
        <v>183</v>
      </c>
      <c r="R93" s="108" t="s">
        <v>183</v>
      </c>
      <c r="S93" s="108" t="s">
        <v>183</v>
      </c>
      <c r="T93" s="108" t="s">
        <v>183</v>
      </c>
      <c r="U93" s="108" t="s">
        <v>183</v>
      </c>
      <c r="V93" s="108" t="s">
        <v>183</v>
      </c>
      <c r="W93" s="108" t="s">
        <v>183</v>
      </c>
      <c r="X93" s="108" t="s">
        <v>183</v>
      </c>
      <c r="Y93" s="108" t="s">
        <v>183</v>
      </c>
      <c r="Z93" s="108" t="s">
        <v>183</v>
      </c>
      <c r="AA93" s="108" t="s">
        <v>183</v>
      </c>
      <c r="AB93" s="108" t="s">
        <v>183</v>
      </c>
      <c r="AC93" s="108" t="s">
        <v>183</v>
      </c>
      <c r="AD93" s="108" t="s">
        <v>183</v>
      </c>
      <c r="AE93" s="108" t="s">
        <v>183</v>
      </c>
      <c r="AF93" s="108" t="s">
        <v>183</v>
      </c>
      <c r="AG93" s="108" t="s">
        <v>183</v>
      </c>
      <c r="AH93" s="108" t="s">
        <v>183</v>
      </c>
      <c r="AI93" s="108" t="s">
        <v>183</v>
      </c>
      <c r="AJ93" s="108" t="s">
        <v>183</v>
      </c>
      <c r="AK93" s="108" t="s">
        <v>183</v>
      </c>
      <c r="AL93" s="108" t="s">
        <v>183</v>
      </c>
      <c r="AM93" s="108" t="s">
        <v>183</v>
      </c>
      <c r="AN93" s="108" t="s">
        <v>183</v>
      </c>
      <c r="AO93" s="108" t="s">
        <v>183</v>
      </c>
      <c r="AP93" s="108" t="s">
        <v>183</v>
      </c>
      <c r="AQ93" s="108" t="s">
        <v>183</v>
      </c>
      <c r="AR93" s="108" t="s">
        <v>183</v>
      </c>
      <c r="AS93" s="108" t="s">
        <v>183</v>
      </c>
      <c r="AT93" s="108" t="s">
        <v>183</v>
      </c>
      <c r="AU93" s="108" t="s">
        <v>183</v>
      </c>
      <c r="AV93" s="108" t="s">
        <v>183</v>
      </c>
      <c r="AW93" s="108" t="s">
        <v>183</v>
      </c>
      <c r="AX93" s="108" t="s">
        <v>183</v>
      </c>
      <c r="AY93" s="108" t="s">
        <v>183</v>
      </c>
      <c r="AZ93" s="108" t="s">
        <v>183</v>
      </c>
      <c r="BA93" s="108" t="s">
        <v>183</v>
      </c>
      <c r="BB93" s="108" t="s">
        <v>183</v>
      </c>
      <c r="BC93" s="108" t="s">
        <v>183</v>
      </c>
      <c r="BD93" s="108" t="s">
        <v>183</v>
      </c>
      <c r="BE93" s="108" t="s">
        <v>183</v>
      </c>
      <c r="BF93" s="108" t="s">
        <v>183</v>
      </c>
      <c r="BG93" s="108" t="s">
        <v>183</v>
      </c>
      <c r="BH93" s="108" t="s">
        <v>183</v>
      </c>
      <c r="BI93" s="108" t="s">
        <v>183</v>
      </c>
      <c r="BJ93" s="108" t="s">
        <v>183</v>
      </c>
      <c r="BK93" s="108" t="s">
        <v>183</v>
      </c>
      <c r="BL93" s="108" t="s">
        <v>183</v>
      </c>
      <c r="BM93" s="108" t="s">
        <v>183</v>
      </c>
      <c r="BN93" s="108" t="s">
        <v>183</v>
      </c>
      <c r="BO93" s="108" t="s">
        <v>183</v>
      </c>
      <c r="BP93" s="108" t="s">
        <v>183</v>
      </c>
      <c r="BQ93" s="108" t="s">
        <v>183</v>
      </c>
      <c r="BR93" s="108" t="s">
        <v>183</v>
      </c>
      <c r="BS93" s="108" t="s">
        <v>183</v>
      </c>
      <c r="BT93" s="108" t="s">
        <v>183</v>
      </c>
      <c r="BU93" s="108" t="s">
        <v>183</v>
      </c>
      <c r="BV93" s="108" t="s">
        <v>183</v>
      </c>
      <c r="BW93" s="108" t="s">
        <v>183</v>
      </c>
      <c r="BX93" s="108" t="s">
        <v>183</v>
      </c>
      <c r="BY93" s="108" t="s">
        <v>183</v>
      </c>
      <c r="BZ93" s="108" t="s">
        <v>183</v>
      </c>
      <c r="CA93" s="108" t="s">
        <v>183</v>
      </c>
      <c r="CB93" s="108" t="s">
        <v>183</v>
      </c>
      <c r="CC93" s="108" t="s">
        <v>183</v>
      </c>
      <c r="CD93" s="108" t="s">
        <v>183</v>
      </c>
      <c r="CE93" s="108" t="s">
        <v>183</v>
      </c>
      <c r="CF93" s="108" t="s">
        <v>183</v>
      </c>
      <c r="CG93" s="108" t="s">
        <v>183</v>
      </c>
      <c r="CH93" s="108" t="s">
        <v>183</v>
      </c>
      <c r="CI93" s="108" t="s">
        <v>183</v>
      </c>
      <c r="CJ93" s="108" t="s">
        <v>183</v>
      </c>
      <c r="CK93" s="108" t="s">
        <v>183</v>
      </c>
      <c r="CL93" s="108" t="s">
        <v>183</v>
      </c>
      <c r="CM93" s="108" t="s">
        <v>183</v>
      </c>
      <c r="CN93" s="108" t="s">
        <v>183</v>
      </c>
      <c r="CO93" s="108" t="s">
        <v>183</v>
      </c>
      <c r="CP93" s="108" t="s">
        <v>183</v>
      </c>
      <c r="CQ93" s="108" t="s">
        <v>183</v>
      </c>
      <c r="CR93" s="108" t="s">
        <v>183</v>
      </c>
      <c r="CS93" s="108" t="s">
        <v>183</v>
      </c>
      <c r="CT93" s="108" t="s">
        <v>183</v>
      </c>
    </row>
    <row r="94" spans="2:99" ht="15.75" thickBot="1" x14ac:dyDescent="0.25">
      <c r="B94" s="291" t="s">
        <v>39</v>
      </c>
      <c r="C94" s="272" t="s">
        <v>185</v>
      </c>
      <c r="D94" s="273"/>
      <c r="E94" s="273"/>
      <c r="F94" s="274"/>
      <c r="G94" s="282" t="s">
        <v>11</v>
      </c>
      <c r="H94" s="283"/>
      <c r="I94" s="283"/>
      <c r="J94" s="284"/>
      <c r="K94" s="279" t="s">
        <v>42</v>
      </c>
      <c r="L94" s="280"/>
      <c r="M94" s="280"/>
      <c r="N94" s="281"/>
      <c r="O94" s="276" t="s">
        <v>43</v>
      </c>
      <c r="P94" s="277"/>
      <c r="Q94" s="277"/>
      <c r="R94" s="278"/>
      <c r="S94" s="279" t="s">
        <v>44</v>
      </c>
      <c r="T94" s="280"/>
      <c r="U94" s="280"/>
      <c r="V94" s="281"/>
      <c r="W94" s="276" t="s">
        <v>45</v>
      </c>
      <c r="X94" s="277"/>
      <c r="Y94" s="277"/>
      <c r="Z94" s="278"/>
      <c r="AA94" s="279" t="s">
        <v>46</v>
      </c>
      <c r="AB94" s="280"/>
      <c r="AC94" s="280"/>
      <c r="AD94" s="281"/>
      <c r="AE94" s="276" t="s">
        <v>47</v>
      </c>
      <c r="AF94" s="277"/>
      <c r="AG94" s="277"/>
      <c r="AH94" s="278"/>
      <c r="AI94" s="279" t="s">
        <v>48</v>
      </c>
      <c r="AJ94" s="280"/>
      <c r="AK94" s="280"/>
      <c r="AL94" s="281"/>
      <c r="AM94" s="276" t="s">
        <v>49</v>
      </c>
      <c r="AN94" s="277"/>
      <c r="AO94" s="277"/>
      <c r="AP94" s="278"/>
      <c r="AQ94" s="279" t="s">
        <v>50</v>
      </c>
      <c r="AR94" s="280"/>
      <c r="AS94" s="280"/>
      <c r="AT94" s="281"/>
      <c r="AU94" s="276" t="s">
        <v>51</v>
      </c>
      <c r="AV94" s="277"/>
      <c r="AW94" s="277"/>
      <c r="AX94" s="278"/>
      <c r="AY94" s="279" t="s">
        <v>52</v>
      </c>
      <c r="AZ94" s="280"/>
      <c r="BA94" s="280"/>
      <c r="BB94" s="281"/>
      <c r="BC94" s="276" t="s">
        <v>53</v>
      </c>
      <c r="BD94" s="277"/>
      <c r="BE94" s="277"/>
      <c r="BF94" s="278"/>
      <c r="BG94" s="279" t="s">
        <v>186</v>
      </c>
      <c r="BH94" s="280"/>
      <c r="BI94" s="280"/>
      <c r="BJ94" s="281"/>
      <c r="BK94" s="276" t="s">
        <v>55</v>
      </c>
      <c r="BL94" s="277"/>
      <c r="BM94" s="277"/>
      <c r="BN94" s="278"/>
      <c r="BO94" s="279" t="s">
        <v>56</v>
      </c>
      <c r="BP94" s="280"/>
      <c r="BQ94" s="280"/>
      <c r="BR94" s="281"/>
      <c r="BS94" s="276" t="s">
        <v>57</v>
      </c>
      <c r="BT94" s="277"/>
      <c r="BU94" s="277"/>
      <c r="BV94" s="278"/>
      <c r="BW94" s="279" t="s">
        <v>58</v>
      </c>
      <c r="BX94" s="280"/>
      <c r="BY94" s="280"/>
      <c r="BZ94" s="281"/>
      <c r="CA94" s="276" t="s">
        <v>59</v>
      </c>
      <c r="CB94" s="277"/>
      <c r="CC94" s="277"/>
      <c r="CD94" s="278"/>
      <c r="CE94" s="279" t="s">
        <v>60</v>
      </c>
      <c r="CF94" s="280"/>
      <c r="CG94" s="280"/>
      <c r="CH94" s="281"/>
      <c r="CI94" s="276" t="s">
        <v>61</v>
      </c>
      <c r="CJ94" s="277"/>
      <c r="CK94" s="277"/>
      <c r="CL94" s="278"/>
      <c r="CM94" s="279" t="s">
        <v>62</v>
      </c>
      <c r="CN94" s="280"/>
      <c r="CO94" s="280"/>
      <c r="CP94" s="281"/>
      <c r="CQ94" s="282" t="s">
        <v>101</v>
      </c>
      <c r="CR94" s="283"/>
      <c r="CS94" s="283"/>
      <c r="CT94" s="284"/>
    </row>
    <row r="95" spans="2:99" ht="30" customHeight="1" thickBot="1" x14ac:dyDescent="0.25">
      <c r="B95" s="292"/>
      <c r="C95" s="34" t="s">
        <v>187</v>
      </c>
      <c r="D95" s="35" t="s">
        <v>319</v>
      </c>
      <c r="E95" s="35" t="s">
        <v>322</v>
      </c>
      <c r="F95" s="95" t="s">
        <v>321</v>
      </c>
      <c r="G95" s="34" t="s">
        <v>187</v>
      </c>
      <c r="H95" s="35" t="s">
        <v>319</v>
      </c>
      <c r="I95" s="35" t="s">
        <v>322</v>
      </c>
      <c r="J95" s="95" t="s">
        <v>321</v>
      </c>
      <c r="K95" s="34" t="s">
        <v>187</v>
      </c>
      <c r="L95" s="35" t="s">
        <v>319</v>
      </c>
      <c r="M95" s="35" t="s">
        <v>322</v>
      </c>
      <c r="N95" s="95" t="s">
        <v>321</v>
      </c>
      <c r="O95" s="34" t="s">
        <v>187</v>
      </c>
      <c r="P95" s="35" t="s">
        <v>319</v>
      </c>
      <c r="Q95" s="35" t="s">
        <v>322</v>
      </c>
      <c r="R95" s="95" t="s">
        <v>321</v>
      </c>
      <c r="S95" s="34" t="s">
        <v>187</v>
      </c>
      <c r="T95" s="35" t="s">
        <v>319</v>
      </c>
      <c r="U95" s="35" t="s">
        <v>322</v>
      </c>
      <c r="V95" s="95" t="s">
        <v>321</v>
      </c>
      <c r="W95" s="34" t="s">
        <v>187</v>
      </c>
      <c r="X95" s="35" t="s">
        <v>319</v>
      </c>
      <c r="Y95" s="35" t="s">
        <v>322</v>
      </c>
      <c r="Z95" s="95" t="s">
        <v>321</v>
      </c>
      <c r="AA95" s="34" t="s">
        <v>187</v>
      </c>
      <c r="AB95" s="35" t="s">
        <v>319</v>
      </c>
      <c r="AC95" s="35" t="s">
        <v>322</v>
      </c>
      <c r="AD95" s="95" t="s">
        <v>321</v>
      </c>
      <c r="AE95" s="34" t="s">
        <v>187</v>
      </c>
      <c r="AF95" s="35" t="s">
        <v>319</v>
      </c>
      <c r="AG95" s="35" t="s">
        <v>322</v>
      </c>
      <c r="AH95" s="95" t="s">
        <v>321</v>
      </c>
      <c r="AI95" s="34" t="s">
        <v>187</v>
      </c>
      <c r="AJ95" s="35" t="s">
        <v>319</v>
      </c>
      <c r="AK95" s="35" t="s">
        <v>322</v>
      </c>
      <c r="AL95" s="95" t="s">
        <v>321</v>
      </c>
      <c r="AM95" s="34" t="s">
        <v>187</v>
      </c>
      <c r="AN95" s="35" t="s">
        <v>319</v>
      </c>
      <c r="AO95" s="35" t="s">
        <v>322</v>
      </c>
      <c r="AP95" s="95" t="s">
        <v>321</v>
      </c>
      <c r="AQ95" s="34" t="s">
        <v>187</v>
      </c>
      <c r="AR95" s="35" t="s">
        <v>319</v>
      </c>
      <c r="AS95" s="35" t="s">
        <v>322</v>
      </c>
      <c r="AT95" s="95" t="s">
        <v>321</v>
      </c>
      <c r="AU95" s="34" t="s">
        <v>187</v>
      </c>
      <c r="AV95" s="35" t="s">
        <v>319</v>
      </c>
      <c r="AW95" s="35" t="s">
        <v>322</v>
      </c>
      <c r="AX95" s="95" t="s">
        <v>321</v>
      </c>
      <c r="AY95" s="34" t="s">
        <v>187</v>
      </c>
      <c r="AZ95" s="35" t="s">
        <v>319</v>
      </c>
      <c r="BA95" s="35" t="s">
        <v>322</v>
      </c>
      <c r="BB95" s="95" t="s">
        <v>321</v>
      </c>
      <c r="BC95" s="34" t="s">
        <v>187</v>
      </c>
      <c r="BD95" s="35" t="s">
        <v>319</v>
      </c>
      <c r="BE95" s="35" t="s">
        <v>322</v>
      </c>
      <c r="BF95" s="95" t="s">
        <v>321</v>
      </c>
      <c r="BG95" s="34" t="s">
        <v>187</v>
      </c>
      <c r="BH95" s="35" t="s">
        <v>319</v>
      </c>
      <c r="BI95" s="35" t="s">
        <v>322</v>
      </c>
      <c r="BJ95" s="95" t="s">
        <v>321</v>
      </c>
      <c r="BK95" s="34" t="s">
        <v>187</v>
      </c>
      <c r="BL95" s="35" t="s">
        <v>319</v>
      </c>
      <c r="BM95" s="35" t="s">
        <v>322</v>
      </c>
      <c r="BN95" s="95" t="s">
        <v>321</v>
      </c>
      <c r="BO95" s="34" t="s">
        <v>187</v>
      </c>
      <c r="BP95" s="35" t="s">
        <v>319</v>
      </c>
      <c r="BQ95" s="35" t="s">
        <v>322</v>
      </c>
      <c r="BR95" s="95" t="s">
        <v>321</v>
      </c>
      <c r="BS95" s="34" t="s">
        <v>187</v>
      </c>
      <c r="BT95" s="35" t="s">
        <v>319</v>
      </c>
      <c r="BU95" s="35" t="s">
        <v>322</v>
      </c>
      <c r="BV95" s="95" t="s">
        <v>321</v>
      </c>
      <c r="BW95" s="34" t="s">
        <v>187</v>
      </c>
      <c r="BX95" s="35" t="s">
        <v>319</v>
      </c>
      <c r="BY95" s="35" t="s">
        <v>322</v>
      </c>
      <c r="BZ95" s="95" t="s">
        <v>321</v>
      </c>
      <c r="CA95" s="34" t="s">
        <v>187</v>
      </c>
      <c r="CB95" s="35" t="s">
        <v>319</v>
      </c>
      <c r="CC95" s="35" t="s">
        <v>322</v>
      </c>
      <c r="CD95" s="95" t="s">
        <v>321</v>
      </c>
      <c r="CE95" s="34" t="s">
        <v>187</v>
      </c>
      <c r="CF95" s="35" t="s">
        <v>319</v>
      </c>
      <c r="CG95" s="35" t="s">
        <v>322</v>
      </c>
      <c r="CH95" s="95" t="s">
        <v>321</v>
      </c>
      <c r="CI95" s="34" t="s">
        <v>187</v>
      </c>
      <c r="CJ95" s="35" t="s">
        <v>319</v>
      </c>
      <c r="CK95" s="35" t="s">
        <v>322</v>
      </c>
      <c r="CL95" s="95" t="s">
        <v>321</v>
      </c>
      <c r="CM95" s="34" t="s">
        <v>187</v>
      </c>
      <c r="CN95" s="35" t="s">
        <v>319</v>
      </c>
      <c r="CO95" s="35" t="s">
        <v>322</v>
      </c>
      <c r="CP95" s="95" t="s">
        <v>321</v>
      </c>
      <c r="CQ95" s="34" t="s">
        <v>187</v>
      </c>
      <c r="CR95" s="35" t="s">
        <v>319</v>
      </c>
      <c r="CS95" s="35" t="s">
        <v>322</v>
      </c>
      <c r="CT95" s="95" t="s">
        <v>321</v>
      </c>
    </row>
    <row r="96" spans="2:99" ht="43.5" thickBot="1" x14ac:dyDescent="0.25">
      <c r="B96" s="49" t="s">
        <v>66</v>
      </c>
      <c r="C96" s="176">
        <f>+D18</f>
        <v>20416531004</v>
      </c>
      <c r="D96" s="176">
        <f>+F111</f>
        <v>0</v>
      </c>
      <c r="E96" s="172">
        <f>+IFERROR(D96-C96,"")</f>
        <v>-20416531004</v>
      </c>
      <c r="F96" s="177">
        <f>+IFERROR((1-(D96/C96))*100,"")</f>
        <v>100</v>
      </c>
      <c r="G96" s="176">
        <f>+H18</f>
        <v>45227797</v>
      </c>
      <c r="H96" s="178">
        <f>SUM(J111)</f>
        <v>0</v>
      </c>
      <c r="I96" s="172">
        <f>+IFERROR(H96-G96,"")</f>
        <v>-45227797</v>
      </c>
      <c r="J96" s="177">
        <f>+IFERROR((1-(H96/G96))*100,"")</f>
        <v>100</v>
      </c>
      <c r="K96" s="176">
        <f>+L18</f>
        <v>645043566</v>
      </c>
      <c r="L96" s="178">
        <f>SUM(N111)</f>
        <v>0</v>
      </c>
      <c r="M96" s="172">
        <f>+IFERROR(L96-K96,"")</f>
        <v>-645043566</v>
      </c>
      <c r="N96" s="177">
        <f>+IFERROR((1-(L96/K96))*100,"")</f>
        <v>100</v>
      </c>
      <c r="O96" s="176">
        <f>+P18</f>
        <v>0</v>
      </c>
      <c r="P96" s="179">
        <f>SUM(R111)</f>
        <v>0</v>
      </c>
      <c r="Q96" s="172">
        <f>+IFERROR(P96-O96,"")</f>
        <v>0</v>
      </c>
      <c r="R96" s="177" t="str">
        <f>+IFERROR((1-(P96/O96))*100,"")</f>
        <v/>
      </c>
      <c r="S96" s="176">
        <f>+T18</f>
        <v>49762000</v>
      </c>
      <c r="T96" s="179">
        <f>SUM(V111)</f>
        <v>0</v>
      </c>
      <c r="U96" s="172">
        <f>+IFERROR(T96-S96,"")</f>
        <v>-49762000</v>
      </c>
      <c r="V96" s="177">
        <f>+IFERROR((1-(T96/S96))*100,"")</f>
        <v>100</v>
      </c>
      <c r="W96" s="176">
        <f>+X18</f>
        <v>100365991</v>
      </c>
      <c r="X96" s="179">
        <f>SUM(Z111)</f>
        <v>0</v>
      </c>
      <c r="Y96" s="172">
        <f>+IFERROR(X96-W96,"")</f>
        <v>-100365991</v>
      </c>
      <c r="Z96" s="177">
        <f>+IFERROR((1-(X96/W96))*100,"")</f>
        <v>100</v>
      </c>
      <c r="AA96" s="176">
        <f>+AB18</f>
        <v>0</v>
      </c>
      <c r="AB96" s="179">
        <f>SUM(AD111)</f>
        <v>0</v>
      </c>
      <c r="AC96" s="172">
        <f>+IFERROR(AB96-AA96,"")</f>
        <v>0</v>
      </c>
      <c r="AD96" s="177" t="str">
        <f>+IFERROR((1-(AB96/AA96))*100,"")</f>
        <v/>
      </c>
      <c r="AE96" s="176">
        <f>+AF18</f>
        <v>0</v>
      </c>
      <c r="AF96" s="179">
        <f>SUM(AH111)</f>
        <v>0</v>
      </c>
      <c r="AG96" s="172">
        <f>+IFERROR(AF96-AE96,"")</f>
        <v>0</v>
      </c>
      <c r="AH96" s="177" t="str">
        <f>+IFERROR((1-(AF96/AE96))*100,"")</f>
        <v/>
      </c>
      <c r="AI96" s="176">
        <f>+AJ18</f>
        <v>455000000</v>
      </c>
      <c r="AJ96" s="179">
        <f>SUM(AL111)</f>
        <v>0</v>
      </c>
      <c r="AK96" s="172">
        <f>+IFERROR(AJ96-AI96,"")</f>
        <v>-455000000</v>
      </c>
      <c r="AL96" s="177">
        <f>+IFERROR((1-(AJ96/AI96))*100,"")</f>
        <v>100</v>
      </c>
      <c r="AM96" s="176">
        <f>+AN18</f>
        <v>0</v>
      </c>
      <c r="AN96" s="179">
        <f>SUM(AP111)</f>
        <v>0</v>
      </c>
      <c r="AO96" s="172">
        <f>+IFERROR(AN96-AM96,"")</f>
        <v>0</v>
      </c>
      <c r="AP96" s="177" t="str">
        <f>+IFERROR((1-(AN96/AM96))*100,"")</f>
        <v/>
      </c>
      <c r="AQ96" s="176">
        <f>+AR18</f>
        <v>1922237745</v>
      </c>
      <c r="AR96" s="179">
        <f>SUM(AT111,AT125,AT139,AT153)</f>
        <v>0</v>
      </c>
      <c r="AS96" s="172">
        <f>+IFERROR(AR96-AQ96,"")</f>
        <v>-1922237745</v>
      </c>
      <c r="AT96" s="177">
        <f>+IFERROR((1-(AR96/AQ96))*100,"")</f>
        <v>100</v>
      </c>
      <c r="AU96" s="176">
        <f>+AV18</f>
        <v>15675510</v>
      </c>
      <c r="AV96" s="179">
        <f>SUM(AX111,AX125)</f>
        <v>0</v>
      </c>
      <c r="AW96" s="172">
        <f>+IFERROR(AV96-AU96,"")</f>
        <v>-15675510</v>
      </c>
      <c r="AX96" s="177">
        <f>+IFERROR((1-(AV96/AU96))*100,"")</f>
        <v>100</v>
      </c>
      <c r="AY96" s="176">
        <f>+AZ18</f>
        <v>29224460</v>
      </c>
      <c r="AZ96" s="179">
        <f>SUM(BB111)</f>
        <v>0</v>
      </c>
      <c r="BA96" s="172">
        <f>+IFERROR(AZ96-AY96,"")</f>
        <v>-29224460</v>
      </c>
      <c r="BB96" s="177">
        <f>+IFERROR((1-(AZ96/AY96))*100,"")</f>
        <v>100</v>
      </c>
      <c r="BC96" s="176">
        <f>+BD18</f>
        <v>50441953</v>
      </c>
      <c r="BD96" s="179">
        <f>SUM(BF111,BF125,BF139)</f>
        <v>0</v>
      </c>
      <c r="BE96" s="172">
        <f>+IFERROR(BD96-BC96,"")</f>
        <v>-50441953</v>
      </c>
      <c r="BF96" s="177">
        <f>+IFERROR((1-(BD96/BC96))*100,"")</f>
        <v>100</v>
      </c>
      <c r="BG96" s="176">
        <f>+BH18</f>
        <v>220900000</v>
      </c>
      <c r="BH96" s="179">
        <f>SUM(BJ111,BJ125)</f>
        <v>0</v>
      </c>
      <c r="BI96" s="172">
        <f>+IFERROR(BH96-BG96,"")</f>
        <v>-220900000</v>
      </c>
      <c r="BJ96" s="177">
        <f>+IFERROR((1-(BH96/BG96))*100,"")</f>
        <v>100</v>
      </c>
      <c r="BK96" s="176">
        <f>+BL18</f>
        <v>52265193</v>
      </c>
      <c r="BL96" s="179">
        <f>SUM(BN111,BN125)</f>
        <v>0</v>
      </c>
      <c r="BM96" s="172">
        <f>+IFERROR(BL96-BK96,"")</f>
        <v>-52265193</v>
      </c>
      <c r="BN96" s="177">
        <f>+IFERROR((1-(BL96/BK96))*100,"")</f>
        <v>100</v>
      </c>
      <c r="BO96" s="176">
        <f>+BP18</f>
        <v>40899074</v>
      </c>
      <c r="BP96" s="179">
        <f>SUM(BR111)</f>
        <v>0</v>
      </c>
      <c r="BQ96" s="172">
        <f>+IFERROR(BP96-BO96,"")</f>
        <v>-40899074</v>
      </c>
      <c r="BR96" s="177">
        <f>+IFERROR((1-(BP96/BO96))*100,"")</f>
        <v>100</v>
      </c>
      <c r="BS96" s="176">
        <f>+BT18</f>
        <v>408452546</v>
      </c>
      <c r="BT96" s="179">
        <f>SUM(BV111,BV125,BV139)</f>
        <v>0</v>
      </c>
      <c r="BU96" s="172">
        <f>+IFERROR(BT96-BS96,"")</f>
        <v>-408452546</v>
      </c>
      <c r="BV96" s="177">
        <f>+IFERROR((1-(BT96/BS96))*100,"")</f>
        <v>100</v>
      </c>
      <c r="BW96" s="176">
        <f>+BX18</f>
        <v>221834174</v>
      </c>
      <c r="BX96" s="179">
        <f>SUM(BZ111,BZ125,BZ139,BZ153)</f>
        <v>0</v>
      </c>
      <c r="BY96" s="172">
        <f>+IFERROR(BX96-BW96,"")</f>
        <v>-221834174</v>
      </c>
      <c r="BZ96" s="177">
        <f>+IFERROR((1-(BX96/BW96))*100,"")</f>
        <v>100</v>
      </c>
      <c r="CA96" s="176">
        <f>+CB18</f>
        <v>79249930</v>
      </c>
      <c r="CB96" s="179">
        <f>SUM(CD111,CD125,CD139,CD153)</f>
        <v>0</v>
      </c>
      <c r="CC96" s="172">
        <f>+IFERROR(CB96-CA96,"")</f>
        <v>-79249930</v>
      </c>
      <c r="CD96" s="177">
        <f>+IFERROR((1-(CB96/CA96))*100,"")</f>
        <v>100</v>
      </c>
      <c r="CE96" s="176">
        <f>+CF18</f>
        <v>1254000</v>
      </c>
      <c r="CF96" s="179">
        <f>SUM(CH111)</f>
        <v>0</v>
      </c>
      <c r="CG96" s="172">
        <f>+IFERROR(CF96-CE96,"")</f>
        <v>-1254000</v>
      </c>
      <c r="CH96" s="177">
        <f>+IFERROR((1-(CF96/CE96))*100,"")</f>
        <v>100</v>
      </c>
      <c r="CI96" s="176">
        <f>+CJ18</f>
        <v>1165962</v>
      </c>
      <c r="CJ96" s="179">
        <f>SUM(CL111)</f>
        <v>0</v>
      </c>
      <c r="CK96" s="172">
        <f>+IFERROR(CJ96-CI96,"")</f>
        <v>-1165962</v>
      </c>
      <c r="CL96" s="177">
        <f>+IFERROR((1-(CJ96/CI96))*100,"")</f>
        <v>100</v>
      </c>
      <c r="CM96" s="176">
        <f>+CN18</f>
        <v>174951355</v>
      </c>
      <c r="CN96" s="179">
        <f>SUM(CP111,CP125,CP139,CP153)</f>
        <v>0</v>
      </c>
      <c r="CO96" s="172">
        <f>+IFERROR(CN96-CM96,"")</f>
        <v>-174951355</v>
      </c>
      <c r="CP96" s="177">
        <f>+IFERROR((1-(CN96/CM96))*100,"")</f>
        <v>100</v>
      </c>
      <c r="CQ96" s="176">
        <f>+CR18</f>
        <v>3609262910</v>
      </c>
      <c r="CR96" s="179">
        <f>SUM(CT111,CT125,CT139,CT153,CT167)</f>
        <v>0</v>
      </c>
      <c r="CS96" s="172">
        <f>+IFERROR(CR96-CQ96,"")</f>
        <v>-3609262910</v>
      </c>
      <c r="CT96" s="177">
        <f>+IFERROR((1-(CR96/CQ96))*100,"")</f>
        <v>100</v>
      </c>
      <c r="CU96" s="41"/>
    </row>
    <row r="97" spans="2:99" ht="15.75" thickBot="1" x14ac:dyDescent="0.25">
      <c r="B97" s="30"/>
      <c r="C97" s="243" t="s">
        <v>185</v>
      </c>
      <c r="D97" s="244"/>
      <c r="E97" s="244"/>
      <c r="F97" s="245"/>
      <c r="G97" s="269" t="s">
        <v>11</v>
      </c>
      <c r="H97" s="270"/>
      <c r="I97" s="270"/>
      <c r="J97" s="271"/>
      <c r="K97" s="272" t="s">
        <v>189</v>
      </c>
      <c r="L97" s="273"/>
      <c r="M97" s="273"/>
      <c r="N97" s="274"/>
      <c r="O97" s="269" t="s">
        <v>190</v>
      </c>
      <c r="P97" s="270"/>
      <c r="Q97" s="270"/>
      <c r="R97" s="271"/>
      <c r="S97" s="272" t="s">
        <v>191</v>
      </c>
      <c r="T97" s="273"/>
      <c r="U97" s="273"/>
      <c r="V97" s="274"/>
      <c r="W97" s="269" t="s">
        <v>192</v>
      </c>
      <c r="X97" s="270"/>
      <c r="Y97" s="270"/>
      <c r="Z97" s="271"/>
      <c r="AA97" s="272" t="s">
        <v>193</v>
      </c>
      <c r="AB97" s="273"/>
      <c r="AC97" s="273"/>
      <c r="AD97" s="274"/>
      <c r="AE97" s="269" t="s">
        <v>194</v>
      </c>
      <c r="AF97" s="270"/>
      <c r="AG97" s="270"/>
      <c r="AH97" s="271"/>
      <c r="AI97" s="272" t="s">
        <v>195</v>
      </c>
      <c r="AJ97" s="273"/>
      <c r="AK97" s="273"/>
      <c r="AL97" s="274"/>
      <c r="AM97" s="269" t="s">
        <v>196</v>
      </c>
      <c r="AN97" s="270"/>
      <c r="AO97" s="270"/>
      <c r="AP97" s="271"/>
      <c r="AQ97" s="272" t="s">
        <v>197</v>
      </c>
      <c r="AR97" s="273"/>
      <c r="AS97" s="273"/>
      <c r="AT97" s="274"/>
      <c r="AU97" s="269" t="s">
        <v>198</v>
      </c>
      <c r="AV97" s="270"/>
      <c r="AW97" s="270"/>
      <c r="AX97" s="271"/>
      <c r="AY97" s="272" t="s">
        <v>199</v>
      </c>
      <c r="AZ97" s="273"/>
      <c r="BA97" s="273"/>
      <c r="BB97" s="274"/>
      <c r="BC97" s="269" t="s">
        <v>200</v>
      </c>
      <c r="BD97" s="270"/>
      <c r="BE97" s="270"/>
      <c r="BF97" s="271"/>
      <c r="BG97" s="272" t="s">
        <v>201</v>
      </c>
      <c r="BH97" s="273"/>
      <c r="BI97" s="273"/>
      <c r="BJ97" s="274"/>
      <c r="BK97" s="269" t="s">
        <v>202</v>
      </c>
      <c r="BL97" s="270"/>
      <c r="BM97" s="270"/>
      <c r="BN97" s="271"/>
      <c r="BO97" s="272" t="s">
        <v>203</v>
      </c>
      <c r="BP97" s="273"/>
      <c r="BQ97" s="273"/>
      <c r="BR97" s="274"/>
      <c r="BS97" s="269" t="s">
        <v>204</v>
      </c>
      <c r="BT97" s="270"/>
      <c r="BU97" s="270"/>
      <c r="BV97" s="271"/>
      <c r="BW97" s="272" t="s">
        <v>205</v>
      </c>
      <c r="BX97" s="273"/>
      <c r="BY97" s="273"/>
      <c r="BZ97" s="274"/>
      <c r="CA97" s="269" t="s">
        <v>206</v>
      </c>
      <c r="CB97" s="270"/>
      <c r="CC97" s="270"/>
      <c r="CD97" s="271"/>
      <c r="CE97" s="272" t="s">
        <v>207</v>
      </c>
      <c r="CF97" s="273"/>
      <c r="CG97" s="273"/>
      <c r="CH97" s="274"/>
      <c r="CI97" s="269" t="s">
        <v>208</v>
      </c>
      <c r="CJ97" s="270"/>
      <c r="CK97" s="270"/>
      <c r="CL97" s="271"/>
      <c r="CM97" s="272" t="s">
        <v>209</v>
      </c>
      <c r="CN97" s="273"/>
      <c r="CO97" s="273"/>
      <c r="CP97" s="274"/>
      <c r="CQ97" s="309" t="s">
        <v>210</v>
      </c>
      <c r="CR97" s="310"/>
      <c r="CS97" s="311"/>
      <c r="CT97" s="312"/>
      <c r="CU97" s="41"/>
    </row>
    <row r="98" spans="2:99" ht="15.75" thickBot="1" x14ac:dyDescent="0.25">
      <c r="B98" s="30"/>
      <c r="C98" s="81" t="s">
        <v>211</v>
      </c>
      <c r="D98" s="182">
        <v>1</v>
      </c>
      <c r="E98" s="51" t="s">
        <v>212</v>
      </c>
      <c r="F98" s="51" t="s">
        <v>213</v>
      </c>
      <c r="G98" s="81" t="s">
        <v>211</v>
      </c>
      <c r="H98" s="183">
        <v>5</v>
      </c>
      <c r="I98" s="80" t="s">
        <v>212</v>
      </c>
      <c r="J98" s="79" t="s">
        <v>213</v>
      </c>
      <c r="K98" s="81" t="s">
        <v>211</v>
      </c>
      <c r="L98" s="180">
        <v>3</v>
      </c>
      <c r="M98" s="51" t="s">
        <v>212</v>
      </c>
      <c r="N98" s="79" t="s">
        <v>213</v>
      </c>
      <c r="O98" s="81" t="s">
        <v>211</v>
      </c>
      <c r="P98" s="74">
        <v>0</v>
      </c>
      <c r="Q98" s="51" t="s">
        <v>212</v>
      </c>
      <c r="R98" s="79" t="s">
        <v>213</v>
      </c>
      <c r="S98" s="81" t="s">
        <v>211</v>
      </c>
      <c r="T98" s="180">
        <v>2</v>
      </c>
      <c r="U98" s="51" t="s">
        <v>212</v>
      </c>
      <c r="V98" s="51" t="s">
        <v>213</v>
      </c>
      <c r="W98" s="81" t="s">
        <v>211</v>
      </c>
      <c r="X98" s="180">
        <v>0</v>
      </c>
      <c r="Y98" s="51" t="s">
        <v>212</v>
      </c>
      <c r="Z98" s="51" t="s">
        <v>213</v>
      </c>
      <c r="AA98" s="81" t="s">
        <v>211</v>
      </c>
      <c r="AB98" s="74">
        <v>0</v>
      </c>
      <c r="AC98" s="51" t="s">
        <v>212</v>
      </c>
      <c r="AD98" s="51" t="s">
        <v>213</v>
      </c>
      <c r="AE98" s="81" t="s">
        <v>211</v>
      </c>
      <c r="AF98" s="74">
        <v>0</v>
      </c>
      <c r="AG98" s="51" t="s">
        <v>212</v>
      </c>
      <c r="AH98" s="79" t="s">
        <v>213</v>
      </c>
      <c r="AI98" s="81" t="s">
        <v>211</v>
      </c>
      <c r="AJ98" s="74">
        <v>0</v>
      </c>
      <c r="AK98" s="51" t="s">
        <v>212</v>
      </c>
      <c r="AL98" s="51" t="s">
        <v>213</v>
      </c>
      <c r="AM98" s="81" t="s">
        <v>211</v>
      </c>
      <c r="AN98" s="180">
        <v>0</v>
      </c>
      <c r="AO98" s="51" t="s">
        <v>212</v>
      </c>
      <c r="AP98" s="51" t="s">
        <v>213</v>
      </c>
      <c r="AQ98" s="81" t="s">
        <v>211</v>
      </c>
      <c r="AR98" s="180">
        <v>0</v>
      </c>
      <c r="AS98" s="51" t="s">
        <v>212</v>
      </c>
      <c r="AT98" s="79" t="s">
        <v>213</v>
      </c>
      <c r="AU98" s="81" t="s">
        <v>211</v>
      </c>
      <c r="AV98" s="180">
        <v>20</v>
      </c>
      <c r="AW98" s="51" t="s">
        <v>212</v>
      </c>
      <c r="AX98" s="51" t="s">
        <v>213</v>
      </c>
      <c r="AY98" s="81" t="s">
        <v>211</v>
      </c>
      <c r="AZ98" s="74">
        <v>0</v>
      </c>
      <c r="BA98" s="51" t="s">
        <v>212</v>
      </c>
      <c r="BB98" s="51" t="s">
        <v>213</v>
      </c>
      <c r="BC98" s="81" t="s">
        <v>211</v>
      </c>
      <c r="BD98" s="74">
        <v>0</v>
      </c>
      <c r="BE98" s="51" t="s">
        <v>212</v>
      </c>
      <c r="BF98" s="51" t="s">
        <v>213</v>
      </c>
      <c r="BG98" s="81" t="s">
        <v>211</v>
      </c>
      <c r="BH98" s="74">
        <v>0</v>
      </c>
      <c r="BI98" s="51" t="s">
        <v>212</v>
      </c>
      <c r="BJ98" s="51" t="s">
        <v>213</v>
      </c>
      <c r="BK98" s="81" t="s">
        <v>211</v>
      </c>
      <c r="BL98" s="180">
        <v>0</v>
      </c>
      <c r="BM98" s="51" t="s">
        <v>212</v>
      </c>
      <c r="BN98" s="51" t="s">
        <v>213</v>
      </c>
      <c r="BO98" s="81" t="s">
        <v>211</v>
      </c>
      <c r="BP98" s="74">
        <v>0.01</v>
      </c>
      <c r="BQ98" s="51" t="s">
        <v>212</v>
      </c>
      <c r="BR98" s="51" t="s">
        <v>213</v>
      </c>
      <c r="BS98" s="81" t="s">
        <v>211</v>
      </c>
      <c r="BT98" s="74">
        <v>0</v>
      </c>
      <c r="BU98" s="51" t="s">
        <v>212</v>
      </c>
      <c r="BV98" s="51" t="s">
        <v>213</v>
      </c>
      <c r="BW98" s="81" t="s">
        <v>211</v>
      </c>
      <c r="BX98" s="75">
        <v>0</v>
      </c>
      <c r="BY98" s="51" t="s">
        <v>212</v>
      </c>
      <c r="BZ98" s="51" t="s">
        <v>213</v>
      </c>
      <c r="CA98" s="81" t="s">
        <v>211</v>
      </c>
      <c r="CB98" s="74">
        <v>0</v>
      </c>
      <c r="CC98" s="51" t="s">
        <v>212</v>
      </c>
      <c r="CD98" s="79" t="s">
        <v>213</v>
      </c>
      <c r="CE98" s="81" t="s">
        <v>211</v>
      </c>
      <c r="CF98" s="74">
        <v>1</v>
      </c>
      <c r="CG98" s="51" t="s">
        <v>212</v>
      </c>
      <c r="CH98" s="51" t="s">
        <v>213</v>
      </c>
      <c r="CI98" s="81" t="s">
        <v>211</v>
      </c>
      <c r="CJ98" s="74">
        <v>0</v>
      </c>
      <c r="CK98" s="51" t="s">
        <v>212</v>
      </c>
      <c r="CL98" s="51" t="s">
        <v>213</v>
      </c>
      <c r="CM98" s="81" t="s">
        <v>211</v>
      </c>
      <c r="CN98" s="74">
        <v>0</v>
      </c>
      <c r="CO98" s="51" t="s">
        <v>212</v>
      </c>
      <c r="CP98" s="51" t="s">
        <v>213</v>
      </c>
      <c r="CQ98" s="184" t="s">
        <v>211</v>
      </c>
      <c r="CR98" s="185">
        <v>0</v>
      </c>
      <c r="CS98" s="186" t="s">
        <v>212</v>
      </c>
      <c r="CT98" s="187" t="s">
        <v>213</v>
      </c>
      <c r="CU98" s="41"/>
    </row>
    <row r="99" spans="2:99" ht="15" x14ac:dyDescent="0.2">
      <c r="B99" s="30"/>
      <c r="C99" s="246" t="s">
        <v>214</v>
      </c>
      <c r="D99" s="285" t="s">
        <v>215</v>
      </c>
      <c r="E99" s="54" t="s">
        <v>216</v>
      </c>
      <c r="F99" s="137"/>
      <c r="G99" s="246" t="s">
        <v>214</v>
      </c>
      <c r="H99" s="288" t="s">
        <v>217</v>
      </c>
      <c r="I99" s="55" t="s">
        <v>216</v>
      </c>
      <c r="J99" s="109"/>
      <c r="K99" s="246" t="s">
        <v>214</v>
      </c>
      <c r="L99" s="262" t="s">
        <v>218</v>
      </c>
      <c r="M99" s="54" t="s">
        <v>216</v>
      </c>
      <c r="N99" s="141"/>
      <c r="O99" s="253" t="s">
        <v>214</v>
      </c>
      <c r="P99" s="262" t="s">
        <v>219</v>
      </c>
      <c r="Q99" s="54" t="s">
        <v>216</v>
      </c>
      <c r="R99" s="137"/>
      <c r="S99" s="253" t="s">
        <v>214</v>
      </c>
      <c r="T99" s="262" t="s">
        <v>220</v>
      </c>
      <c r="U99" s="54" t="s">
        <v>216</v>
      </c>
      <c r="V99" s="130"/>
      <c r="W99" s="246" t="s">
        <v>214</v>
      </c>
      <c r="X99" s="262" t="s">
        <v>221</v>
      </c>
      <c r="Y99" s="54" t="s">
        <v>216</v>
      </c>
      <c r="Z99" s="131"/>
      <c r="AA99" s="246" t="s">
        <v>214</v>
      </c>
      <c r="AB99" s="265" t="s">
        <v>222</v>
      </c>
      <c r="AC99" s="54" t="s">
        <v>216</v>
      </c>
      <c r="AD99" s="130"/>
      <c r="AE99" s="246" t="s">
        <v>214</v>
      </c>
      <c r="AF99" s="265" t="s">
        <v>223</v>
      </c>
      <c r="AG99" s="54" t="s">
        <v>216</v>
      </c>
      <c r="AH99" s="214"/>
      <c r="AI99" s="246" t="s">
        <v>214</v>
      </c>
      <c r="AJ99" s="262" t="s">
        <v>224</v>
      </c>
      <c r="AK99" s="54" t="s">
        <v>216</v>
      </c>
      <c r="AL99" s="130"/>
      <c r="AM99" s="246" t="s">
        <v>214</v>
      </c>
      <c r="AN99" s="265" t="s">
        <v>225</v>
      </c>
      <c r="AO99" s="54" t="s">
        <v>216</v>
      </c>
      <c r="AP99" s="130"/>
      <c r="AQ99" s="246" t="s">
        <v>214</v>
      </c>
      <c r="AR99" s="265" t="s">
        <v>226</v>
      </c>
      <c r="AS99" s="54" t="s">
        <v>216</v>
      </c>
      <c r="AT99" s="137"/>
      <c r="AU99" s="253" t="s">
        <v>214</v>
      </c>
      <c r="AV99" s="265" t="s">
        <v>215</v>
      </c>
      <c r="AW99" s="54" t="s">
        <v>216</v>
      </c>
      <c r="AX99" s="135"/>
      <c r="AY99" s="246" t="s">
        <v>214</v>
      </c>
      <c r="AZ99" s="265" t="s">
        <v>215</v>
      </c>
      <c r="BA99" s="54" t="s">
        <v>216</v>
      </c>
      <c r="BB99" s="135"/>
      <c r="BC99" s="246" t="s">
        <v>214</v>
      </c>
      <c r="BD99" s="262" t="s">
        <v>227</v>
      </c>
      <c r="BE99" s="54" t="s">
        <v>216</v>
      </c>
      <c r="BF99" s="155"/>
      <c r="BG99" s="246" t="s">
        <v>214</v>
      </c>
      <c r="BH99" s="262" t="s">
        <v>228</v>
      </c>
      <c r="BI99" s="54" t="s">
        <v>216</v>
      </c>
      <c r="BJ99" s="131"/>
      <c r="BK99" s="246" t="s">
        <v>214</v>
      </c>
      <c r="BL99" s="265" t="s">
        <v>229</v>
      </c>
      <c r="BM99" s="54" t="s">
        <v>216</v>
      </c>
      <c r="BN99" s="135"/>
      <c r="BO99" s="246" t="s">
        <v>214</v>
      </c>
      <c r="BP99" s="262" t="s">
        <v>230</v>
      </c>
      <c r="BQ99" s="54" t="s">
        <v>216</v>
      </c>
      <c r="BR99" s="130"/>
      <c r="BS99" s="246" t="s">
        <v>214</v>
      </c>
      <c r="BT99" s="265" t="s">
        <v>231</v>
      </c>
      <c r="BU99" s="54" t="s">
        <v>216</v>
      </c>
      <c r="BV99" s="135"/>
      <c r="BW99" s="246" t="s">
        <v>214</v>
      </c>
      <c r="BX99" s="262" t="s">
        <v>232</v>
      </c>
      <c r="BY99" s="54" t="s">
        <v>216</v>
      </c>
      <c r="BZ99" s="135"/>
      <c r="CA99" s="246" t="s">
        <v>214</v>
      </c>
      <c r="CB99" s="262" t="s">
        <v>233</v>
      </c>
      <c r="CC99" s="54" t="s">
        <v>216</v>
      </c>
      <c r="CD99" s="165"/>
      <c r="CE99" s="253" t="s">
        <v>214</v>
      </c>
      <c r="CF99" s="265" t="s">
        <v>215</v>
      </c>
      <c r="CG99" s="54" t="s">
        <v>216</v>
      </c>
      <c r="CH99" s="130"/>
      <c r="CI99" s="246" t="s">
        <v>214</v>
      </c>
      <c r="CJ99" s="265" t="s">
        <v>234</v>
      </c>
      <c r="CK99" s="54" t="s">
        <v>216</v>
      </c>
      <c r="CL99" s="130"/>
      <c r="CM99" s="246" t="s">
        <v>214</v>
      </c>
      <c r="CN99" s="262" t="s">
        <v>235</v>
      </c>
      <c r="CO99" s="54" t="s">
        <v>216</v>
      </c>
      <c r="CP99" s="135"/>
      <c r="CQ99" s="246" t="s">
        <v>214</v>
      </c>
      <c r="CR99" s="262" t="s">
        <v>236</v>
      </c>
      <c r="CS99" s="54" t="s">
        <v>216</v>
      </c>
      <c r="CT99" s="168"/>
    </row>
    <row r="100" spans="2:99" ht="15" x14ac:dyDescent="0.2">
      <c r="B100" s="30"/>
      <c r="C100" s="247"/>
      <c r="D100" s="286"/>
      <c r="E100" s="55" t="s">
        <v>237</v>
      </c>
      <c r="F100" s="138"/>
      <c r="G100" s="247"/>
      <c r="H100" s="289"/>
      <c r="I100" s="55" t="s">
        <v>237</v>
      </c>
      <c r="J100" s="101"/>
      <c r="K100" s="247"/>
      <c r="L100" s="263"/>
      <c r="M100" s="55" t="s">
        <v>237</v>
      </c>
      <c r="N100" s="142"/>
      <c r="O100" s="254"/>
      <c r="P100" s="263"/>
      <c r="Q100" s="55" t="s">
        <v>237</v>
      </c>
      <c r="R100" s="139"/>
      <c r="S100" s="254"/>
      <c r="T100" s="263"/>
      <c r="U100" s="55" t="s">
        <v>237</v>
      </c>
      <c r="V100" s="131"/>
      <c r="W100" s="247"/>
      <c r="X100" s="263"/>
      <c r="Y100" s="55" t="s">
        <v>237</v>
      </c>
      <c r="Z100" s="131"/>
      <c r="AA100" s="247"/>
      <c r="AB100" s="266"/>
      <c r="AC100" s="55" t="s">
        <v>237</v>
      </c>
      <c r="AD100" s="131"/>
      <c r="AE100" s="247"/>
      <c r="AF100" s="266"/>
      <c r="AG100" s="55" t="s">
        <v>237</v>
      </c>
      <c r="AH100" s="215"/>
      <c r="AI100" s="247"/>
      <c r="AJ100" s="263"/>
      <c r="AK100" s="55" t="s">
        <v>237</v>
      </c>
      <c r="AL100" s="131"/>
      <c r="AM100" s="247"/>
      <c r="AN100" s="266"/>
      <c r="AO100" s="55" t="s">
        <v>237</v>
      </c>
      <c r="AP100" s="131"/>
      <c r="AQ100" s="247"/>
      <c r="AR100" s="266"/>
      <c r="AS100" s="55" t="s">
        <v>237</v>
      </c>
      <c r="AT100" s="139"/>
      <c r="AU100" s="254"/>
      <c r="AV100" s="266"/>
      <c r="AW100" s="55" t="s">
        <v>237</v>
      </c>
      <c r="AX100" s="132"/>
      <c r="AY100" s="247"/>
      <c r="AZ100" s="266"/>
      <c r="BA100" s="55" t="s">
        <v>237</v>
      </c>
      <c r="BB100" s="132"/>
      <c r="BC100" s="247"/>
      <c r="BD100" s="263"/>
      <c r="BE100" s="55" t="s">
        <v>237</v>
      </c>
      <c r="BF100" s="156"/>
      <c r="BG100" s="247"/>
      <c r="BH100" s="263"/>
      <c r="BI100" s="55" t="s">
        <v>237</v>
      </c>
      <c r="BJ100" s="131"/>
      <c r="BK100" s="247"/>
      <c r="BL100" s="266"/>
      <c r="BM100" s="55" t="s">
        <v>237</v>
      </c>
      <c r="BN100" s="132"/>
      <c r="BO100" s="247"/>
      <c r="BP100" s="263"/>
      <c r="BQ100" s="55" t="s">
        <v>237</v>
      </c>
      <c r="BR100" s="131"/>
      <c r="BS100" s="247"/>
      <c r="BT100" s="266"/>
      <c r="BU100" s="55" t="s">
        <v>237</v>
      </c>
      <c r="BV100" s="132"/>
      <c r="BW100" s="247"/>
      <c r="BX100" s="263"/>
      <c r="BY100" s="55" t="s">
        <v>237</v>
      </c>
      <c r="BZ100" s="136"/>
      <c r="CA100" s="247"/>
      <c r="CB100" s="263"/>
      <c r="CC100" s="55" t="s">
        <v>237</v>
      </c>
      <c r="CD100" s="166"/>
      <c r="CE100" s="254"/>
      <c r="CF100" s="266"/>
      <c r="CG100" s="55" t="s">
        <v>237</v>
      </c>
      <c r="CH100" s="131"/>
      <c r="CI100" s="247"/>
      <c r="CJ100" s="266"/>
      <c r="CK100" s="55" t="s">
        <v>237</v>
      </c>
      <c r="CL100" s="131"/>
      <c r="CM100" s="247"/>
      <c r="CN100" s="263"/>
      <c r="CO100" s="55" t="s">
        <v>237</v>
      </c>
      <c r="CP100" s="132"/>
      <c r="CQ100" s="247"/>
      <c r="CR100" s="263"/>
      <c r="CS100" s="55" t="s">
        <v>237</v>
      </c>
      <c r="CT100" s="131"/>
    </row>
    <row r="101" spans="2:99" ht="15" x14ac:dyDescent="0.2">
      <c r="B101" s="30"/>
      <c r="C101" s="259">
        <f>+IFERROR((F96/D98)*100,"")</f>
        <v>10000</v>
      </c>
      <c r="D101" s="286"/>
      <c r="E101" s="55" t="s">
        <v>238</v>
      </c>
      <c r="F101" s="138"/>
      <c r="G101" s="259">
        <f>+IFERROR((J96/H98)*100,"")</f>
        <v>2000</v>
      </c>
      <c r="H101" s="289"/>
      <c r="I101" s="55" t="s">
        <v>238</v>
      </c>
      <c r="J101" s="101"/>
      <c r="K101" s="259">
        <f>+IFERROR((N96/L98)*100,"")</f>
        <v>3333.3333333333335</v>
      </c>
      <c r="L101" s="263"/>
      <c r="M101" s="55" t="s">
        <v>238</v>
      </c>
      <c r="N101" s="143"/>
      <c r="O101" s="259" t="str">
        <f>+IFERROR((R96/P98)*100,"")</f>
        <v/>
      </c>
      <c r="P101" s="263"/>
      <c r="Q101" s="55" t="s">
        <v>238</v>
      </c>
      <c r="R101" s="139"/>
      <c r="S101" s="259">
        <f>+IFERROR((V96/T98)*100,"")</f>
        <v>5000</v>
      </c>
      <c r="T101" s="263"/>
      <c r="U101" s="55" t="s">
        <v>238</v>
      </c>
      <c r="V101" s="131"/>
      <c r="W101" s="259" t="str">
        <f>+IFERROR((Z96/X98)*100,"")</f>
        <v/>
      </c>
      <c r="X101" s="263"/>
      <c r="Y101" s="55" t="s">
        <v>238</v>
      </c>
      <c r="Z101" s="131"/>
      <c r="AA101" s="259" t="str">
        <f>+IFERROR((AD96/AB98)*100,"")</f>
        <v/>
      </c>
      <c r="AB101" s="266"/>
      <c r="AC101" s="55" t="s">
        <v>238</v>
      </c>
      <c r="AD101" s="131"/>
      <c r="AE101" s="259" t="str">
        <f>+IFERROR((AH96/AF98)*100,"")</f>
        <v/>
      </c>
      <c r="AF101" s="266"/>
      <c r="AG101" s="55" t="s">
        <v>238</v>
      </c>
      <c r="AH101" s="215"/>
      <c r="AI101" s="259" t="str">
        <f>+IFERROR((AL96/AJ98)*100,"")</f>
        <v/>
      </c>
      <c r="AJ101" s="263"/>
      <c r="AK101" s="55" t="s">
        <v>238</v>
      </c>
      <c r="AL101" s="131"/>
      <c r="AM101" s="259" t="str">
        <f>+IFERROR((AP96/AN98)*100,"")</f>
        <v/>
      </c>
      <c r="AN101" s="266"/>
      <c r="AO101" s="55" t="s">
        <v>238</v>
      </c>
      <c r="AP101" s="131"/>
      <c r="AQ101" s="259" t="str">
        <f>+IFERROR((AT96/AR98)*100,"")</f>
        <v/>
      </c>
      <c r="AR101" s="266"/>
      <c r="AS101" s="55" t="s">
        <v>238</v>
      </c>
      <c r="AT101" s="139"/>
      <c r="AU101" s="259">
        <f>+IFERROR((AX96/AV98)*100,"")</f>
        <v>500</v>
      </c>
      <c r="AV101" s="266"/>
      <c r="AW101" s="55" t="s">
        <v>238</v>
      </c>
      <c r="AX101" s="132"/>
      <c r="AY101" s="259" t="str">
        <f>+IFERROR((BB96/AZ98)*100,"")</f>
        <v/>
      </c>
      <c r="AZ101" s="266"/>
      <c r="BA101" s="55" t="s">
        <v>238</v>
      </c>
      <c r="BB101" s="132"/>
      <c r="BC101" s="259" t="str">
        <f>+IFERROR((BF96/BD98)*100,"")</f>
        <v/>
      </c>
      <c r="BD101" s="263"/>
      <c r="BE101" s="55" t="s">
        <v>238</v>
      </c>
      <c r="BF101" s="156"/>
      <c r="BG101" s="259" t="str">
        <f>+IFERROR((BJ96/BH98)*100,"")</f>
        <v/>
      </c>
      <c r="BH101" s="263"/>
      <c r="BI101" s="55" t="s">
        <v>238</v>
      </c>
      <c r="BJ101" s="131"/>
      <c r="BK101" s="259" t="str">
        <f>+IFERROR((BN96/BL98)*100,"")</f>
        <v/>
      </c>
      <c r="BL101" s="266"/>
      <c r="BM101" s="55" t="s">
        <v>238</v>
      </c>
      <c r="BN101" s="132"/>
      <c r="BO101" s="259">
        <f>+IFERROR((BR96/BP98)*100,"")</f>
        <v>1000000</v>
      </c>
      <c r="BP101" s="263"/>
      <c r="BQ101" s="55" t="s">
        <v>238</v>
      </c>
      <c r="BR101" s="131"/>
      <c r="BS101" s="259" t="str">
        <f>+IFERROR((BV96/BT98)*100,"")</f>
        <v/>
      </c>
      <c r="BT101" s="266"/>
      <c r="BU101" s="55" t="s">
        <v>238</v>
      </c>
      <c r="BV101" s="132"/>
      <c r="BW101" s="259" t="str">
        <f>+IFERROR((BZ96/BX98)*100,"")</f>
        <v/>
      </c>
      <c r="BX101" s="263"/>
      <c r="BY101" s="55" t="s">
        <v>238</v>
      </c>
      <c r="BZ101" s="136"/>
      <c r="CA101" s="259" t="str">
        <f>+IFERROR((CD96/CB98)*100,"")</f>
        <v/>
      </c>
      <c r="CB101" s="263"/>
      <c r="CC101" s="55" t="s">
        <v>238</v>
      </c>
      <c r="CD101" s="166"/>
      <c r="CE101" s="259">
        <f>+IFERROR((CH96/CF98)*100,"")</f>
        <v>10000</v>
      </c>
      <c r="CF101" s="266"/>
      <c r="CG101" s="55" t="s">
        <v>238</v>
      </c>
      <c r="CH101" s="131"/>
      <c r="CI101" s="259" t="str">
        <f>+IFERROR((CL96/CJ98)*100,"")</f>
        <v/>
      </c>
      <c r="CJ101" s="266"/>
      <c r="CK101" s="55" t="s">
        <v>238</v>
      </c>
      <c r="CL101" s="131"/>
      <c r="CM101" s="259" t="str">
        <f>+IFERROR((CP96/CN98)*100,"")</f>
        <v/>
      </c>
      <c r="CN101" s="263"/>
      <c r="CO101" s="55" t="s">
        <v>238</v>
      </c>
      <c r="CP101" s="132"/>
      <c r="CQ101" s="259" t="str">
        <f>+IFERROR((CT96/CR98)*100,"")</f>
        <v/>
      </c>
      <c r="CR101" s="263"/>
      <c r="CS101" s="55" t="s">
        <v>238</v>
      </c>
      <c r="CT101" s="131"/>
    </row>
    <row r="102" spans="2:99" ht="15.75" thickBot="1" x14ac:dyDescent="0.25">
      <c r="B102" s="30"/>
      <c r="C102" s="260" t="str">
        <f>+IFERROR((E102/E104)*100,"")</f>
        <v/>
      </c>
      <c r="D102" s="286"/>
      <c r="E102" s="55" t="s">
        <v>239</v>
      </c>
      <c r="F102" s="138"/>
      <c r="G102" s="260" t="str">
        <f>+IFERROR((I102/I104)*100,"")</f>
        <v/>
      </c>
      <c r="H102" s="289"/>
      <c r="I102" s="55" t="s">
        <v>239</v>
      </c>
      <c r="J102" s="101"/>
      <c r="K102" s="260" t="str">
        <f>+IFERROR((M102/M104)*100,"")</f>
        <v/>
      </c>
      <c r="L102" s="263"/>
      <c r="M102" s="55" t="s">
        <v>239</v>
      </c>
      <c r="N102" s="143"/>
      <c r="O102" s="260" t="str">
        <f>+IFERROR((Q102/Q104)*100,"")</f>
        <v/>
      </c>
      <c r="P102" s="263"/>
      <c r="Q102" s="55" t="s">
        <v>239</v>
      </c>
      <c r="R102" s="139"/>
      <c r="S102" s="260" t="str">
        <f>+IFERROR((U102/U104)*100,"")</f>
        <v/>
      </c>
      <c r="T102" s="263"/>
      <c r="U102" s="55" t="s">
        <v>239</v>
      </c>
      <c r="V102" s="131"/>
      <c r="W102" s="260" t="str">
        <f>+IFERROR((Y102/Y104)*100,"")</f>
        <v/>
      </c>
      <c r="X102" s="263"/>
      <c r="Y102" s="55" t="s">
        <v>239</v>
      </c>
      <c r="Z102" s="131"/>
      <c r="AA102" s="260" t="str">
        <f>+IFERROR((AC102/AC104)*100,"")</f>
        <v/>
      </c>
      <c r="AB102" s="266"/>
      <c r="AC102" s="55" t="s">
        <v>239</v>
      </c>
      <c r="AD102" s="131"/>
      <c r="AE102" s="260" t="str">
        <f>+IFERROR((AG102/AG104)*100,"")</f>
        <v/>
      </c>
      <c r="AF102" s="266"/>
      <c r="AG102" s="55" t="s">
        <v>239</v>
      </c>
      <c r="AH102" s="215"/>
      <c r="AI102" s="260" t="str">
        <f>+IFERROR((AK102/AK104)*100,"")</f>
        <v/>
      </c>
      <c r="AJ102" s="263"/>
      <c r="AK102" s="55" t="s">
        <v>239</v>
      </c>
      <c r="AL102" s="131"/>
      <c r="AM102" s="260" t="str">
        <f>+IFERROR((AO102/AO104)*100,"")</f>
        <v/>
      </c>
      <c r="AN102" s="266"/>
      <c r="AO102" s="55" t="s">
        <v>239</v>
      </c>
      <c r="AP102" s="131"/>
      <c r="AQ102" s="260" t="str">
        <f>+IFERROR((AS102/AS104)*100,"")</f>
        <v/>
      </c>
      <c r="AR102" s="266"/>
      <c r="AS102" s="55" t="s">
        <v>239</v>
      </c>
      <c r="AT102" s="139"/>
      <c r="AU102" s="260" t="str">
        <f>+IFERROR((AW102/AW104)*100,"")</f>
        <v/>
      </c>
      <c r="AV102" s="266"/>
      <c r="AW102" s="55" t="s">
        <v>239</v>
      </c>
      <c r="AX102" s="132"/>
      <c r="AY102" s="260" t="str">
        <f>+IFERROR((BA102/BA104)*100,"")</f>
        <v/>
      </c>
      <c r="AZ102" s="266"/>
      <c r="BA102" s="55" t="s">
        <v>239</v>
      </c>
      <c r="BB102" s="132"/>
      <c r="BC102" s="260" t="str">
        <f>+IFERROR((BE102/BE104)*100,"")</f>
        <v/>
      </c>
      <c r="BD102" s="263"/>
      <c r="BE102" s="55" t="s">
        <v>239</v>
      </c>
      <c r="BF102" s="156"/>
      <c r="BG102" s="260" t="str">
        <f>+IFERROR((BI102/BI104)*100,"")</f>
        <v/>
      </c>
      <c r="BH102" s="263"/>
      <c r="BI102" s="55" t="s">
        <v>239</v>
      </c>
      <c r="BJ102" s="131"/>
      <c r="BK102" s="260" t="str">
        <f>+IFERROR((BM102/BM104)*100,"")</f>
        <v/>
      </c>
      <c r="BL102" s="266"/>
      <c r="BM102" s="55" t="s">
        <v>239</v>
      </c>
      <c r="BN102" s="132"/>
      <c r="BO102" s="260" t="str">
        <f>+IFERROR((BQ102/BQ104)*100,"")</f>
        <v/>
      </c>
      <c r="BP102" s="263"/>
      <c r="BQ102" s="55" t="s">
        <v>239</v>
      </c>
      <c r="BR102" s="131"/>
      <c r="BS102" s="260" t="str">
        <f>+IFERROR((BU102/BU104)*100,"")</f>
        <v/>
      </c>
      <c r="BT102" s="266"/>
      <c r="BU102" s="55" t="s">
        <v>239</v>
      </c>
      <c r="BV102" s="132"/>
      <c r="BW102" s="260" t="str">
        <f>+IFERROR((BY102/BY104)*100,"")</f>
        <v/>
      </c>
      <c r="BX102" s="263"/>
      <c r="BY102" s="55" t="s">
        <v>239</v>
      </c>
      <c r="BZ102" s="136"/>
      <c r="CA102" s="260" t="str">
        <f>+IFERROR((CC102/CC104)*100,"")</f>
        <v/>
      </c>
      <c r="CB102" s="263"/>
      <c r="CC102" s="55" t="s">
        <v>239</v>
      </c>
      <c r="CD102" s="166"/>
      <c r="CE102" s="260" t="str">
        <f>+IFERROR((CG102/CG104)*100,"")</f>
        <v/>
      </c>
      <c r="CF102" s="266"/>
      <c r="CG102" s="55" t="s">
        <v>239</v>
      </c>
      <c r="CH102" s="131"/>
      <c r="CI102" s="260" t="str">
        <f>+IFERROR((CK102/CK104)*100,"")</f>
        <v/>
      </c>
      <c r="CJ102" s="266"/>
      <c r="CK102" s="55" t="s">
        <v>239</v>
      </c>
      <c r="CL102" s="131"/>
      <c r="CM102" s="260" t="str">
        <f>+IFERROR((CO102/CO104)*100,"")</f>
        <v/>
      </c>
      <c r="CN102" s="263"/>
      <c r="CO102" s="55" t="s">
        <v>239</v>
      </c>
      <c r="CP102" s="132"/>
      <c r="CQ102" s="260" t="str">
        <f>+IFERROR((CS102/CS104)*100,"")</f>
        <v/>
      </c>
      <c r="CR102" s="263"/>
      <c r="CS102" s="55" t="s">
        <v>239</v>
      </c>
      <c r="CT102" s="131"/>
    </row>
    <row r="103" spans="2:99" ht="15" x14ac:dyDescent="0.2">
      <c r="B103" s="30"/>
      <c r="C103" s="246" t="s">
        <v>320</v>
      </c>
      <c r="D103" s="286"/>
      <c r="E103" s="55" t="s">
        <v>241</v>
      </c>
      <c r="F103" s="138"/>
      <c r="G103" s="246" t="s">
        <v>320</v>
      </c>
      <c r="H103" s="289"/>
      <c r="I103" s="55" t="s">
        <v>241</v>
      </c>
      <c r="J103" s="101"/>
      <c r="K103" s="246" t="s">
        <v>320</v>
      </c>
      <c r="L103" s="263"/>
      <c r="M103" s="55" t="s">
        <v>241</v>
      </c>
      <c r="N103" s="142"/>
      <c r="O103" s="246" t="s">
        <v>320</v>
      </c>
      <c r="P103" s="263"/>
      <c r="Q103" s="55" t="s">
        <v>241</v>
      </c>
      <c r="R103" s="139"/>
      <c r="S103" s="246" t="s">
        <v>320</v>
      </c>
      <c r="T103" s="263"/>
      <c r="U103" s="55" t="s">
        <v>241</v>
      </c>
      <c r="V103" s="131"/>
      <c r="W103" s="246" t="s">
        <v>320</v>
      </c>
      <c r="X103" s="263"/>
      <c r="Y103" s="55" t="s">
        <v>241</v>
      </c>
      <c r="Z103" s="131"/>
      <c r="AA103" s="246" t="s">
        <v>320</v>
      </c>
      <c r="AB103" s="266"/>
      <c r="AC103" s="55" t="s">
        <v>241</v>
      </c>
      <c r="AD103" s="131"/>
      <c r="AE103" s="246" t="s">
        <v>320</v>
      </c>
      <c r="AF103" s="266"/>
      <c r="AG103" s="55" t="s">
        <v>241</v>
      </c>
      <c r="AH103" s="215"/>
      <c r="AI103" s="246" t="s">
        <v>320</v>
      </c>
      <c r="AJ103" s="263"/>
      <c r="AK103" s="55" t="s">
        <v>241</v>
      </c>
      <c r="AL103" s="131"/>
      <c r="AM103" s="246" t="s">
        <v>320</v>
      </c>
      <c r="AN103" s="266"/>
      <c r="AO103" s="55" t="s">
        <v>241</v>
      </c>
      <c r="AP103" s="131"/>
      <c r="AQ103" s="246" t="s">
        <v>320</v>
      </c>
      <c r="AR103" s="266"/>
      <c r="AS103" s="55" t="s">
        <v>241</v>
      </c>
      <c r="AT103" s="139"/>
      <c r="AU103" s="246" t="s">
        <v>320</v>
      </c>
      <c r="AV103" s="266"/>
      <c r="AW103" s="55" t="s">
        <v>241</v>
      </c>
      <c r="AX103" s="132"/>
      <c r="AY103" s="246" t="s">
        <v>320</v>
      </c>
      <c r="AZ103" s="266"/>
      <c r="BA103" s="55" t="s">
        <v>241</v>
      </c>
      <c r="BB103" s="132"/>
      <c r="BC103" s="246" t="s">
        <v>320</v>
      </c>
      <c r="BD103" s="263"/>
      <c r="BE103" s="55" t="s">
        <v>241</v>
      </c>
      <c r="BF103" s="156"/>
      <c r="BG103" s="246" t="s">
        <v>320</v>
      </c>
      <c r="BH103" s="263"/>
      <c r="BI103" s="55" t="s">
        <v>241</v>
      </c>
      <c r="BJ103" s="131"/>
      <c r="BK103" s="246" t="s">
        <v>320</v>
      </c>
      <c r="BL103" s="266"/>
      <c r="BM103" s="55" t="s">
        <v>241</v>
      </c>
      <c r="BN103" s="131"/>
      <c r="BO103" s="246" t="s">
        <v>320</v>
      </c>
      <c r="BP103" s="263"/>
      <c r="BQ103" s="55" t="s">
        <v>241</v>
      </c>
      <c r="BR103" s="131"/>
      <c r="BS103" s="246" t="s">
        <v>320</v>
      </c>
      <c r="BT103" s="266"/>
      <c r="BU103" s="55" t="s">
        <v>241</v>
      </c>
      <c r="BV103" s="132"/>
      <c r="BW103" s="246" t="s">
        <v>320</v>
      </c>
      <c r="BX103" s="263"/>
      <c r="BY103" s="55" t="s">
        <v>241</v>
      </c>
      <c r="BZ103" s="136"/>
      <c r="CA103" s="246" t="s">
        <v>320</v>
      </c>
      <c r="CB103" s="263"/>
      <c r="CC103" s="55" t="s">
        <v>241</v>
      </c>
      <c r="CD103" s="166"/>
      <c r="CE103" s="246" t="s">
        <v>320</v>
      </c>
      <c r="CF103" s="266"/>
      <c r="CG103" s="55" t="s">
        <v>241</v>
      </c>
      <c r="CH103" s="131"/>
      <c r="CI103" s="246" t="s">
        <v>320</v>
      </c>
      <c r="CJ103" s="266"/>
      <c r="CK103" s="55" t="s">
        <v>241</v>
      </c>
      <c r="CL103" s="131"/>
      <c r="CM103" s="246" t="s">
        <v>320</v>
      </c>
      <c r="CN103" s="263"/>
      <c r="CO103" s="55" t="s">
        <v>241</v>
      </c>
      <c r="CP103" s="132"/>
      <c r="CQ103" s="246" t="s">
        <v>320</v>
      </c>
      <c r="CR103" s="263"/>
      <c r="CS103" s="55" t="s">
        <v>241</v>
      </c>
      <c r="CT103" s="131"/>
    </row>
    <row r="104" spans="2:99" ht="15" x14ac:dyDescent="0.2">
      <c r="B104" s="30"/>
      <c r="C104" s="247"/>
      <c r="D104" s="286"/>
      <c r="E104" s="55" t="s">
        <v>242</v>
      </c>
      <c r="F104" s="138"/>
      <c r="G104" s="247"/>
      <c r="H104" s="289"/>
      <c r="I104" s="55" t="s">
        <v>242</v>
      </c>
      <c r="J104" s="101"/>
      <c r="K104" s="247"/>
      <c r="L104" s="263"/>
      <c r="M104" s="55" t="s">
        <v>242</v>
      </c>
      <c r="N104" s="142"/>
      <c r="O104" s="247"/>
      <c r="P104" s="263"/>
      <c r="Q104" s="55" t="s">
        <v>242</v>
      </c>
      <c r="R104" s="139"/>
      <c r="S104" s="247"/>
      <c r="T104" s="263"/>
      <c r="U104" s="55" t="s">
        <v>242</v>
      </c>
      <c r="V104" s="131"/>
      <c r="W104" s="247"/>
      <c r="X104" s="263"/>
      <c r="Y104" s="55" t="s">
        <v>242</v>
      </c>
      <c r="Z104" s="131"/>
      <c r="AA104" s="247"/>
      <c r="AB104" s="266"/>
      <c r="AC104" s="55" t="s">
        <v>242</v>
      </c>
      <c r="AD104" s="131"/>
      <c r="AE104" s="247"/>
      <c r="AF104" s="266"/>
      <c r="AG104" s="55" t="s">
        <v>242</v>
      </c>
      <c r="AH104" s="215"/>
      <c r="AI104" s="247"/>
      <c r="AJ104" s="263"/>
      <c r="AK104" s="55" t="s">
        <v>242</v>
      </c>
      <c r="AL104" s="131"/>
      <c r="AM104" s="247"/>
      <c r="AN104" s="266"/>
      <c r="AO104" s="55" t="s">
        <v>242</v>
      </c>
      <c r="AP104" s="131"/>
      <c r="AQ104" s="247"/>
      <c r="AR104" s="266"/>
      <c r="AS104" s="55" t="s">
        <v>242</v>
      </c>
      <c r="AT104" s="139"/>
      <c r="AU104" s="247"/>
      <c r="AV104" s="266"/>
      <c r="AW104" s="55" t="s">
        <v>242</v>
      </c>
      <c r="AX104" s="132"/>
      <c r="AY104" s="247"/>
      <c r="AZ104" s="266"/>
      <c r="BA104" s="55" t="s">
        <v>242</v>
      </c>
      <c r="BB104" s="132"/>
      <c r="BC104" s="247"/>
      <c r="BD104" s="263"/>
      <c r="BE104" s="55" t="s">
        <v>242</v>
      </c>
      <c r="BF104" s="132"/>
      <c r="BG104" s="247"/>
      <c r="BH104" s="263"/>
      <c r="BI104" s="55" t="s">
        <v>242</v>
      </c>
      <c r="BJ104" s="131"/>
      <c r="BK104" s="247"/>
      <c r="BL104" s="266"/>
      <c r="BM104" s="55" t="s">
        <v>242</v>
      </c>
      <c r="BN104" s="132"/>
      <c r="BO104" s="247"/>
      <c r="BP104" s="263"/>
      <c r="BQ104" s="55" t="s">
        <v>242</v>
      </c>
      <c r="BR104" s="132"/>
      <c r="BS104" s="247"/>
      <c r="BT104" s="266"/>
      <c r="BU104" s="55" t="s">
        <v>242</v>
      </c>
      <c r="BV104" s="132"/>
      <c r="BW104" s="247"/>
      <c r="BX104" s="263"/>
      <c r="BY104" s="55" t="s">
        <v>242</v>
      </c>
      <c r="BZ104" s="136"/>
      <c r="CA104" s="247"/>
      <c r="CB104" s="263"/>
      <c r="CC104" s="55" t="s">
        <v>242</v>
      </c>
      <c r="CD104" s="166"/>
      <c r="CE104" s="247"/>
      <c r="CF104" s="266"/>
      <c r="CG104" s="55" t="s">
        <v>242</v>
      </c>
      <c r="CH104" s="131"/>
      <c r="CI104" s="247"/>
      <c r="CJ104" s="266"/>
      <c r="CK104" s="55" t="s">
        <v>242</v>
      </c>
      <c r="CL104" s="131"/>
      <c r="CM104" s="247"/>
      <c r="CN104" s="263"/>
      <c r="CO104" s="55" t="s">
        <v>242</v>
      </c>
      <c r="CP104" s="132"/>
      <c r="CQ104" s="247"/>
      <c r="CR104" s="263"/>
      <c r="CS104" s="55" t="s">
        <v>242</v>
      </c>
      <c r="CT104" s="131"/>
    </row>
    <row r="105" spans="2:99" ht="15" x14ac:dyDescent="0.2">
      <c r="B105" s="30"/>
      <c r="C105" s="303">
        <f>+IFERROR(SUM(F99:F104)-(SUM(F21:F26)),"")</f>
        <v>-10275305788</v>
      </c>
      <c r="D105" s="286"/>
      <c r="E105" s="55" t="s">
        <v>243</v>
      </c>
      <c r="F105" s="138"/>
      <c r="G105" s="303">
        <f>+IFERROR(SUM(J99:J104)-(SUM(J21:J26)),"")</f>
        <v>-29675548</v>
      </c>
      <c r="H105" s="289"/>
      <c r="I105" s="55" t="s">
        <v>243</v>
      </c>
      <c r="J105" s="101"/>
      <c r="K105" s="303">
        <f>+IFERROR(SUM(N99:N104)-(SUM(N21:N26)),"")</f>
        <v>-225161157</v>
      </c>
      <c r="L105" s="263"/>
      <c r="M105" s="55" t="s">
        <v>243</v>
      </c>
      <c r="N105" s="143"/>
      <c r="O105" s="303">
        <f>+IFERROR(SUM(R99:R104)-(SUM(R21:R26)),"")</f>
        <v>0</v>
      </c>
      <c r="P105" s="263"/>
      <c r="Q105" s="55" t="s">
        <v>243</v>
      </c>
      <c r="R105" s="139"/>
      <c r="S105" s="303">
        <f>+IFERROR(SUM(V99:V104)-(SUM(V21:V26)),"")</f>
        <v>-8330000</v>
      </c>
      <c r="T105" s="263"/>
      <c r="U105" s="55" t="s">
        <v>243</v>
      </c>
      <c r="V105" s="146"/>
      <c r="W105" s="303">
        <f>+IFERROR(SUM(Z99:Z104)-(SUM(Z21:Z26)),"")</f>
        <v>-12914475</v>
      </c>
      <c r="X105" s="263"/>
      <c r="Y105" s="55" t="s">
        <v>243</v>
      </c>
      <c r="Z105" s="131"/>
      <c r="AA105" s="303">
        <f>+IFERROR(SUM(AD99:AD104)-(SUM(AD21:AD26)),"")</f>
        <v>0</v>
      </c>
      <c r="AB105" s="266"/>
      <c r="AC105" s="55" t="s">
        <v>243</v>
      </c>
      <c r="AD105" s="131"/>
      <c r="AE105" s="303">
        <f>+IFERROR(SUM(AH99:AH104)-(SUM(AH21:AH26)),"")</f>
        <v>0</v>
      </c>
      <c r="AF105" s="266"/>
      <c r="AG105" s="55" t="s">
        <v>243</v>
      </c>
      <c r="AH105" s="215"/>
      <c r="AI105" s="303">
        <f>+IFERROR(SUM(AL99:AL104)-(SUM(AL21:AL26)),"")</f>
        <v>0</v>
      </c>
      <c r="AJ105" s="263"/>
      <c r="AK105" s="55" t="s">
        <v>243</v>
      </c>
      <c r="AL105" s="146"/>
      <c r="AM105" s="303">
        <f>+IFERROR(SUM(AP99:AP104)-(SUM(AP21:AP26)),"")</f>
        <v>0</v>
      </c>
      <c r="AN105" s="266"/>
      <c r="AO105" s="55" t="s">
        <v>243</v>
      </c>
      <c r="AP105" s="131"/>
      <c r="AQ105" s="303">
        <f>+IFERROR(SUM(AT99:AT104)-(SUM(AT21:AT26)),"")</f>
        <v>0</v>
      </c>
      <c r="AR105" s="266"/>
      <c r="AS105" s="55" t="s">
        <v>243</v>
      </c>
      <c r="AT105" s="139"/>
      <c r="AU105" s="303">
        <f>+IFERROR(SUM(AX99:AX104)-(SUM(AX21:AX26)),"")</f>
        <v>-3607203</v>
      </c>
      <c r="AV105" s="266"/>
      <c r="AW105" s="55" t="s">
        <v>243</v>
      </c>
      <c r="AX105" s="132"/>
      <c r="AY105" s="303">
        <f>+IFERROR(SUM(BB99:BB104)-(SUM(BB21:BB26)),"")</f>
        <v>-14654240</v>
      </c>
      <c r="AZ105" s="266"/>
      <c r="BA105" s="55" t="s">
        <v>243</v>
      </c>
      <c r="BB105" s="132"/>
      <c r="BC105" s="303">
        <f>+IFERROR(SUM(BF99:BF104)-(SUM(BF21:BF26)),"")</f>
        <v>-9831521</v>
      </c>
      <c r="BD105" s="263"/>
      <c r="BE105" s="55" t="s">
        <v>243</v>
      </c>
      <c r="BF105" s="132"/>
      <c r="BG105" s="303">
        <f>+IFERROR(SUM(BJ99:BJ104)-(SUM(BJ21:BJ26)),"")</f>
        <v>0</v>
      </c>
      <c r="BH105" s="263"/>
      <c r="BI105" s="55" t="s">
        <v>243</v>
      </c>
      <c r="BJ105" s="131"/>
      <c r="BK105" s="303">
        <f>+IFERROR(SUM(BN99:BN104)-(SUM(BN21:BN26)),"")</f>
        <v>-3418277</v>
      </c>
      <c r="BL105" s="266"/>
      <c r="BM105" s="55" t="s">
        <v>243</v>
      </c>
      <c r="BN105" s="132"/>
      <c r="BO105" s="303">
        <f>+IFERROR(SUM(BR99:BR104)-(SUM(BR21:BR26)),"")</f>
        <v>-21458566</v>
      </c>
      <c r="BP105" s="263"/>
      <c r="BQ105" s="55" t="s">
        <v>243</v>
      </c>
      <c r="BR105" s="132"/>
      <c r="BS105" s="303">
        <f>+IFERROR(SUM(BV99:BV104)-(SUM(BV21:BV26)),"")</f>
        <v>-114319968</v>
      </c>
      <c r="BT105" s="266"/>
      <c r="BU105" s="55" t="s">
        <v>243</v>
      </c>
      <c r="BV105" s="132"/>
      <c r="BW105" s="303">
        <f>+IFERROR(SUM(BZ99:BZ104)-(SUM(BZ21:BZ26)),"")</f>
        <v>-17068051</v>
      </c>
      <c r="BX105" s="263"/>
      <c r="BY105" s="55" t="s">
        <v>243</v>
      </c>
      <c r="BZ105" s="136"/>
      <c r="CA105" s="303">
        <f>+IFERROR(SUM(CD99:CD104)-(SUM(CD21:CD26)),"")</f>
        <v>-39624965</v>
      </c>
      <c r="CB105" s="263"/>
      <c r="CC105" s="55" t="s">
        <v>243</v>
      </c>
      <c r="CD105" s="166"/>
      <c r="CE105" s="303">
        <f>+IFERROR(SUM(CH99:CH104)-(SUM(CH21:CH26)),"")</f>
        <v>-1254000</v>
      </c>
      <c r="CF105" s="266"/>
      <c r="CG105" s="55" t="s">
        <v>243</v>
      </c>
      <c r="CH105" s="131"/>
      <c r="CI105" s="303">
        <f>+IFERROR(SUM(CL99:CL104)-(SUM(CL21:CL26)),"")</f>
        <v>-1165962</v>
      </c>
      <c r="CJ105" s="266"/>
      <c r="CK105" s="55" t="s">
        <v>243</v>
      </c>
      <c r="CL105" s="131"/>
      <c r="CM105" s="303">
        <f>+IFERROR(SUM(CP99:CP104)-(SUM(CP21:CP26)),"")</f>
        <v>-76386245</v>
      </c>
      <c r="CN105" s="263"/>
      <c r="CO105" s="55" t="s">
        <v>243</v>
      </c>
      <c r="CP105" s="132"/>
      <c r="CQ105" s="303">
        <f>+IFERROR(SUM(CT99:CT104)-(SUM(CT21:CT26)),"")</f>
        <v>-313304607</v>
      </c>
      <c r="CR105" s="263"/>
      <c r="CS105" s="55" t="s">
        <v>243</v>
      </c>
      <c r="CT105" s="131"/>
    </row>
    <row r="106" spans="2:99" ht="15.75" thickBot="1" x14ac:dyDescent="0.25">
      <c r="B106" s="30"/>
      <c r="C106" s="304"/>
      <c r="D106" s="286"/>
      <c r="E106" s="55" t="s">
        <v>244</v>
      </c>
      <c r="F106" s="138"/>
      <c r="G106" s="304"/>
      <c r="H106" s="289"/>
      <c r="I106" s="55" t="s">
        <v>244</v>
      </c>
      <c r="J106" s="110"/>
      <c r="K106" s="304"/>
      <c r="L106" s="263"/>
      <c r="M106" s="55" t="s">
        <v>244</v>
      </c>
      <c r="N106" s="142"/>
      <c r="O106" s="304"/>
      <c r="P106" s="263"/>
      <c r="Q106" s="55" t="s">
        <v>244</v>
      </c>
      <c r="R106" s="139"/>
      <c r="S106" s="304"/>
      <c r="T106" s="263"/>
      <c r="U106" s="55" t="s">
        <v>244</v>
      </c>
      <c r="V106" s="131"/>
      <c r="W106" s="304"/>
      <c r="X106" s="263"/>
      <c r="Y106" s="55" t="s">
        <v>244</v>
      </c>
      <c r="Z106" s="131"/>
      <c r="AA106" s="304"/>
      <c r="AB106" s="266"/>
      <c r="AC106" s="55" t="s">
        <v>244</v>
      </c>
      <c r="AD106" s="131"/>
      <c r="AE106" s="304"/>
      <c r="AF106" s="266"/>
      <c r="AG106" s="55" t="s">
        <v>244</v>
      </c>
      <c r="AH106" s="215"/>
      <c r="AI106" s="304"/>
      <c r="AJ106" s="263"/>
      <c r="AK106" s="55" t="s">
        <v>244</v>
      </c>
      <c r="AL106" s="131"/>
      <c r="AM106" s="304"/>
      <c r="AN106" s="266"/>
      <c r="AO106" s="55" t="s">
        <v>244</v>
      </c>
      <c r="AP106" s="131"/>
      <c r="AQ106" s="304"/>
      <c r="AR106" s="266"/>
      <c r="AS106" s="55" t="s">
        <v>244</v>
      </c>
      <c r="AT106" s="139"/>
      <c r="AU106" s="304"/>
      <c r="AV106" s="266"/>
      <c r="AW106" s="55" t="s">
        <v>244</v>
      </c>
      <c r="AX106" s="132"/>
      <c r="AY106" s="304"/>
      <c r="AZ106" s="266"/>
      <c r="BA106" s="55" t="s">
        <v>244</v>
      </c>
      <c r="BB106" s="132"/>
      <c r="BC106" s="304"/>
      <c r="BD106" s="263"/>
      <c r="BE106" s="55" t="s">
        <v>244</v>
      </c>
      <c r="BF106" s="132"/>
      <c r="BG106" s="304"/>
      <c r="BH106" s="263"/>
      <c r="BI106" s="55" t="s">
        <v>244</v>
      </c>
      <c r="BJ106" s="131"/>
      <c r="BK106" s="304"/>
      <c r="BL106" s="266"/>
      <c r="BM106" s="55" t="s">
        <v>244</v>
      </c>
      <c r="BN106" s="132"/>
      <c r="BO106" s="304"/>
      <c r="BP106" s="263"/>
      <c r="BQ106" s="55" t="s">
        <v>244</v>
      </c>
      <c r="BR106" s="132"/>
      <c r="BS106" s="304"/>
      <c r="BT106" s="266"/>
      <c r="BU106" s="55" t="s">
        <v>244</v>
      </c>
      <c r="BV106" s="132"/>
      <c r="BW106" s="304"/>
      <c r="BX106" s="263"/>
      <c r="BY106" s="55" t="s">
        <v>244</v>
      </c>
      <c r="BZ106" s="136"/>
      <c r="CA106" s="304"/>
      <c r="CB106" s="263"/>
      <c r="CC106" s="55" t="s">
        <v>244</v>
      </c>
      <c r="CD106" s="166"/>
      <c r="CE106" s="304"/>
      <c r="CF106" s="266"/>
      <c r="CG106" s="55" t="s">
        <v>244</v>
      </c>
      <c r="CH106" s="131"/>
      <c r="CI106" s="304"/>
      <c r="CJ106" s="266"/>
      <c r="CK106" s="55" t="s">
        <v>244</v>
      </c>
      <c r="CL106" s="131"/>
      <c r="CM106" s="304"/>
      <c r="CN106" s="263"/>
      <c r="CO106" s="55" t="s">
        <v>244</v>
      </c>
      <c r="CP106" s="132"/>
      <c r="CQ106" s="304"/>
      <c r="CR106" s="263"/>
      <c r="CS106" s="55" t="s">
        <v>244</v>
      </c>
      <c r="CT106" s="131"/>
    </row>
    <row r="107" spans="2:99" ht="15" x14ac:dyDescent="0.2">
      <c r="B107" s="30"/>
      <c r="C107" s="305" t="s">
        <v>316</v>
      </c>
      <c r="D107" s="286"/>
      <c r="E107" s="55" t="s">
        <v>246</v>
      </c>
      <c r="F107" s="138"/>
      <c r="G107" s="305" t="s">
        <v>316</v>
      </c>
      <c r="H107" s="289"/>
      <c r="I107" s="55" t="s">
        <v>246</v>
      </c>
      <c r="J107" s="110"/>
      <c r="K107" s="305" t="s">
        <v>316</v>
      </c>
      <c r="L107" s="263"/>
      <c r="M107" s="55" t="s">
        <v>246</v>
      </c>
      <c r="N107" s="144"/>
      <c r="O107" s="305" t="s">
        <v>316</v>
      </c>
      <c r="P107" s="263"/>
      <c r="Q107" s="55" t="s">
        <v>246</v>
      </c>
      <c r="R107" s="139"/>
      <c r="S107" s="305" t="s">
        <v>316</v>
      </c>
      <c r="T107" s="263"/>
      <c r="U107" s="55" t="s">
        <v>246</v>
      </c>
      <c r="V107" s="131"/>
      <c r="W107" s="305" t="s">
        <v>316</v>
      </c>
      <c r="X107" s="263"/>
      <c r="Y107" s="55" t="s">
        <v>246</v>
      </c>
      <c r="Z107" s="131"/>
      <c r="AA107" s="305" t="s">
        <v>316</v>
      </c>
      <c r="AB107" s="266"/>
      <c r="AC107" s="55" t="s">
        <v>246</v>
      </c>
      <c r="AD107" s="131"/>
      <c r="AE107" s="305" t="s">
        <v>316</v>
      </c>
      <c r="AF107" s="266"/>
      <c r="AG107" s="55" t="s">
        <v>246</v>
      </c>
      <c r="AH107" s="215"/>
      <c r="AI107" s="305" t="s">
        <v>316</v>
      </c>
      <c r="AJ107" s="263"/>
      <c r="AK107" s="55" t="s">
        <v>246</v>
      </c>
      <c r="AL107" s="131"/>
      <c r="AM107" s="305" t="s">
        <v>316</v>
      </c>
      <c r="AN107" s="266"/>
      <c r="AO107" s="55" t="s">
        <v>246</v>
      </c>
      <c r="AP107" s="131"/>
      <c r="AQ107" s="305" t="s">
        <v>316</v>
      </c>
      <c r="AR107" s="266"/>
      <c r="AS107" s="55" t="s">
        <v>246</v>
      </c>
      <c r="AT107" s="139"/>
      <c r="AU107" s="305" t="s">
        <v>316</v>
      </c>
      <c r="AV107" s="266"/>
      <c r="AW107" s="55" t="s">
        <v>246</v>
      </c>
      <c r="AX107" s="132"/>
      <c r="AY107" s="305" t="s">
        <v>316</v>
      </c>
      <c r="AZ107" s="266"/>
      <c r="BA107" s="55" t="s">
        <v>246</v>
      </c>
      <c r="BB107" s="132"/>
      <c r="BC107" s="305" t="s">
        <v>316</v>
      </c>
      <c r="BD107" s="263"/>
      <c r="BE107" s="55" t="s">
        <v>246</v>
      </c>
      <c r="BF107" s="132"/>
      <c r="BG107" s="305" t="s">
        <v>316</v>
      </c>
      <c r="BH107" s="263"/>
      <c r="BI107" s="55" t="s">
        <v>246</v>
      </c>
      <c r="BJ107" s="131"/>
      <c r="BK107" s="305" t="s">
        <v>316</v>
      </c>
      <c r="BL107" s="266"/>
      <c r="BM107" s="55" t="s">
        <v>246</v>
      </c>
      <c r="BN107" s="132"/>
      <c r="BO107" s="305" t="s">
        <v>316</v>
      </c>
      <c r="BP107" s="263"/>
      <c r="BQ107" s="55" t="s">
        <v>246</v>
      </c>
      <c r="BR107" s="132"/>
      <c r="BS107" s="305" t="s">
        <v>316</v>
      </c>
      <c r="BT107" s="266"/>
      <c r="BU107" s="55" t="s">
        <v>246</v>
      </c>
      <c r="BV107" s="132"/>
      <c r="BW107" s="305" t="s">
        <v>316</v>
      </c>
      <c r="BX107" s="263"/>
      <c r="BY107" s="55" t="s">
        <v>246</v>
      </c>
      <c r="BZ107" s="136"/>
      <c r="CA107" s="305" t="s">
        <v>316</v>
      </c>
      <c r="CB107" s="263"/>
      <c r="CC107" s="55" t="s">
        <v>246</v>
      </c>
      <c r="CD107" s="166"/>
      <c r="CE107" s="305" t="s">
        <v>316</v>
      </c>
      <c r="CF107" s="266"/>
      <c r="CG107" s="55" t="s">
        <v>246</v>
      </c>
      <c r="CH107" s="131"/>
      <c r="CI107" s="305" t="s">
        <v>316</v>
      </c>
      <c r="CJ107" s="266"/>
      <c r="CK107" s="55" t="s">
        <v>246</v>
      </c>
      <c r="CL107" s="131"/>
      <c r="CM107" s="305" t="s">
        <v>316</v>
      </c>
      <c r="CN107" s="263"/>
      <c r="CO107" s="55" t="s">
        <v>246</v>
      </c>
      <c r="CP107" s="132"/>
      <c r="CQ107" s="305" t="s">
        <v>316</v>
      </c>
      <c r="CR107" s="263"/>
      <c r="CS107" s="55" t="s">
        <v>246</v>
      </c>
      <c r="CT107" s="131"/>
    </row>
    <row r="108" spans="2:99" ht="15" x14ac:dyDescent="0.2">
      <c r="B108" s="30"/>
      <c r="C108" s="306"/>
      <c r="D108" s="286"/>
      <c r="E108" s="55" t="s">
        <v>247</v>
      </c>
      <c r="F108" s="138"/>
      <c r="G108" s="306"/>
      <c r="H108" s="289"/>
      <c r="I108" s="55" t="s">
        <v>247</v>
      </c>
      <c r="J108" s="110"/>
      <c r="K108" s="306"/>
      <c r="L108" s="263"/>
      <c r="M108" s="55" t="s">
        <v>247</v>
      </c>
      <c r="N108" s="142"/>
      <c r="O108" s="306"/>
      <c r="P108" s="263"/>
      <c r="Q108" s="55" t="s">
        <v>247</v>
      </c>
      <c r="R108" s="139"/>
      <c r="S108" s="306"/>
      <c r="T108" s="263"/>
      <c r="U108" s="55" t="s">
        <v>247</v>
      </c>
      <c r="V108" s="131"/>
      <c r="W108" s="306"/>
      <c r="X108" s="263"/>
      <c r="Y108" s="55" t="s">
        <v>247</v>
      </c>
      <c r="Z108" s="131"/>
      <c r="AA108" s="306"/>
      <c r="AB108" s="266"/>
      <c r="AC108" s="55" t="s">
        <v>247</v>
      </c>
      <c r="AD108" s="131"/>
      <c r="AE108" s="306"/>
      <c r="AF108" s="266"/>
      <c r="AG108" s="55" t="s">
        <v>247</v>
      </c>
      <c r="AH108" s="215"/>
      <c r="AI108" s="306"/>
      <c r="AJ108" s="263"/>
      <c r="AK108" s="55" t="s">
        <v>247</v>
      </c>
      <c r="AL108" s="131"/>
      <c r="AM108" s="306"/>
      <c r="AN108" s="266"/>
      <c r="AO108" s="55" t="s">
        <v>247</v>
      </c>
      <c r="AP108" s="131"/>
      <c r="AQ108" s="306"/>
      <c r="AR108" s="266"/>
      <c r="AS108" s="55" t="s">
        <v>247</v>
      </c>
      <c r="AT108" s="139"/>
      <c r="AU108" s="306"/>
      <c r="AV108" s="266"/>
      <c r="AW108" s="55" t="s">
        <v>247</v>
      </c>
      <c r="AX108" s="132"/>
      <c r="AY108" s="306"/>
      <c r="AZ108" s="266"/>
      <c r="BA108" s="55" t="s">
        <v>247</v>
      </c>
      <c r="BB108" s="132"/>
      <c r="BC108" s="306"/>
      <c r="BD108" s="263"/>
      <c r="BE108" s="55" t="s">
        <v>247</v>
      </c>
      <c r="BF108" s="132"/>
      <c r="BG108" s="306"/>
      <c r="BH108" s="263"/>
      <c r="BI108" s="55" t="s">
        <v>247</v>
      </c>
      <c r="BJ108" s="131"/>
      <c r="BK108" s="306"/>
      <c r="BL108" s="266"/>
      <c r="BM108" s="55" t="s">
        <v>247</v>
      </c>
      <c r="BN108" s="132"/>
      <c r="BO108" s="306"/>
      <c r="BP108" s="263"/>
      <c r="BQ108" s="55" t="s">
        <v>247</v>
      </c>
      <c r="BR108" s="132"/>
      <c r="BS108" s="306"/>
      <c r="BT108" s="266"/>
      <c r="BU108" s="55" t="s">
        <v>247</v>
      </c>
      <c r="BV108" s="132"/>
      <c r="BW108" s="306"/>
      <c r="BX108" s="263"/>
      <c r="BY108" s="55" t="s">
        <v>247</v>
      </c>
      <c r="BZ108" s="136"/>
      <c r="CA108" s="306"/>
      <c r="CB108" s="263"/>
      <c r="CC108" s="55" t="s">
        <v>247</v>
      </c>
      <c r="CD108" s="166"/>
      <c r="CE108" s="306"/>
      <c r="CF108" s="266"/>
      <c r="CG108" s="55" t="s">
        <v>247</v>
      </c>
      <c r="CH108" s="131"/>
      <c r="CI108" s="306"/>
      <c r="CJ108" s="266"/>
      <c r="CK108" s="55" t="s">
        <v>247</v>
      </c>
      <c r="CL108" s="131"/>
      <c r="CM108" s="306"/>
      <c r="CN108" s="263"/>
      <c r="CO108" s="55" t="s">
        <v>247</v>
      </c>
      <c r="CP108" s="132"/>
      <c r="CQ108" s="306"/>
      <c r="CR108" s="263"/>
      <c r="CS108" s="55" t="s">
        <v>247</v>
      </c>
      <c r="CT108" s="131"/>
    </row>
    <row r="109" spans="2:99" ht="15" x14ac:dyDescent="0.2">
      <c r="B109" s="30"/>
      <c r="C109" s="307">
        <f>IFERROR((1-(SUM(F99:F104)/SUM(F21:F26)))*100,"")</f>
        <v>100</v>
      </c>
      <c r="D109" s="286"/>
      <c r="E109" s="55" t="s">
        <v>248</v>
      </c>
      <c r="F109" s="138"/>
      <c r="G109" s="307">
        <f>IFERROR((1-(SUM(J99:J104)/SUM(J21:J26)))*100,"")</f>
        <v>100</v>
      </c>
      <c r="H109" s="289"/>
      <c r="I109" s="55" t="s">
        <v>248</v>
      </c>
      <c r="J109" s="110"/>
      <c r="K109" s="307">
        <f>IFERROR((1-(SUM(N99:N104)/SUM(N21:N26)))*100,"")</f>
        <v>100</v>
      </c>
      <c r="L109" s="263"/>
      <c r="M109" s="55" t="s">
        <v>248</v>
      </c>
      <c r="N109" s="142"/>
      <c r="O109" s="307" t="str">
        <f>IFERROR((1-(SUM(R99:R104)/SUM(R21:R26)))*100,"")</f>
        <v/>
      </c>
      <c r="P109" s="263"/>
      <c r="Q109" s="55" t="s">
        <v>248</v>
      </c>
      <c r="R109" s="139"/>
      <c r="S109" s="307">
        <f>IFERROR((1-(SUM(V99:V104)/SUM(V21:V26)))*100,"")</f>
        <v>100</v>
      </c>
      <c r="T109" s="263"/>
      <c r="U109" s="55" t="s">
        <v>248</v>
      </c>
      <c r="V109" s="131"/>
      <c r="W109" s="307">
        <f>IFERROR((1-(SUM(Z99:Z104)/SUM(Z21:Z26)))*100,"")</f>
        <v>100</v>
      </c>
      <c r="X109" s="263"/>
      <c r="Y109" s="55" t="s">
        <v>248</v>
      </c>
      <c r="Z109" s="131"/>
      <c r="AA109" s="307" t="str">
        <f>IFERROR((1-(SUM(AD99:AD104)/SUM(AD21:AD26)))*100,"")</f>
        <v/>
      </c>
      <c r="AB109" s="266"/>
      <c r="AC109" s="55" t="s">
        <v>248</v>
      </c>
      <c r="AD109" s="131"/>
      <c r="AE109" s="307" t="str">
        <f>IFERROR((1-(SUM(AH99:AH104)/SUM(AH21:AH26)))*100,"")</f>
        <v/>
      </c>
      <c r="AF109" s="266"/>
      <c r="AG109" s="55" t="s">
        <v>248</v>
      </c>
      <c r="AH109" s="215"/>
      <c r="AI109" s="307" t="str">
        <f>IFERROR((1-(SUM(AL99:AL104)/SUM(AL21:AL26)))*100,"")</f>
        <v/>
      </c>
      <c r="AJ109" s="263"/>
      <c r="AK109" s="55" t="s">
        <v>248</v>
      </c>
      <c r="AL109" s="131"/>
      <c r="AM109" s="307" t="str">
        <f>IFERROR((1-(SUM(AP99:AP104)/SUM(AP21:AP26)))*100,"")</f>
        <v/>
      </c>
      <c r="AN109" s="266"/>
      <c r="AO109" s="55" t="s">
        <v>248</v>
      </c>
      <c r="AP109" s="131"/>
      <c r="AQ109" s="307" t="str">
        <f>IFERROR((1-(SUM(AT99:AT104)/SUM(AT21:AT26)))*100,"")</f>
        <v/>
      </c>
      <c r="AR109" s="266"/>
      <c r="AS109" s="55" t="s">
        <v>248</v>
      </c>
      <c r="AT109" s="139"/>
      <c r="AU109" s="307">
        <f>IFERROR((1-(SUM(AX99:AX104)/SUM(AX21:AX26)))*100,"")</f>
        <v>100</v>
      </c>
      <c r="AV109" s="266"/>
      <c r="AW109" s="55" t="s">
        <v>248</v>
      </c>
      <c r="AX109" s="132"/>
      <c r="AY109" s="307">
        <f>IFERROR((1-(SUM(BB99:BB104)/SUM(BB21:BB26)))*100,"")</f>
        <v>100</v>
      </c>
      <c r="AZ109" s="266"/>
      <c r="BA109" s="55" t="s">
        <v>248</v>
      </c>
      <c r="BB109" s="132"/>
      <c r="BC109" s="307">
        <f>IFERROR((1-(SUM(BF99:BF104)/SUM(BF21:BF26)))*100,"")</f>
        <v>100</v>
      </c>
      <c r="BD109" s="263"/>
      <c r="BE109" s="55" t="s">
        <v>248</v>
      </c>
      <c r="BF109" s="132"/>
      <c r="BG109" s="307" t="str">
        <f>IFERROR((1-(SUM(BJ99:BJ104)/SUM(BJ21:BJ26)))*100,"")</f>
        <v/>
      </c>
      <c r="BH109" s="263"/>
      <c r="BI109" s="55" t="s">
        <v>248</v>
      </c>
      <c r="BJ109" s="131"/>
      <c r="BK109" s="307">
        <f>IFERROR((1-(SUM(BN99:BN104)/SUM(BN21:BN26)))*100,"")</f>
        <v>100</v>
      </c>
      <c r="BL109" s="266"/>
      <c r="BM109" s="55" t="s">
        <v>248</v>
      </c>
      <c r="BN109" s="132"/>
      <c r="BO109" s="307">
        <f>IFERROR((1-(SUM(BR99:BR104)/SUM(BR21:BR26)))*100,"")</f>
        <v>100</v>
      </c>
      <c r="BP109" s="263"/>
      <c r="BQ109" s="55" t="s">
        <v>248</v>
      </c>
      <c r="BR109" s="132"/>
      <c r="BS109" s="307">
        <f>IFERROR((1-(SUM(BV99:BV104)/SUM(BV21:BV26)))*100,"")</f>
        <v>100</v>
      </c>
      <c r="BT109" s="266"/>
      <c r="BU109" s="55" t="s">
        <v>248</v>
      </c>
      <c r="BV109" s="132"/>
      <c r="BW109" s="307">
        <f>IFERROR((1-(SUM(BZ99:BZ104)/SUM(BZ21:BZ26)))*100,"")</f>
        <v>100</v>
      </c>
      <c r="BX109" s="263"/>
      <c r="BY109" s="55" t="s">
        <v>248</v>
      </c>
      <c r="BZ109" s="136"/>
      <c r="CA109" s="307">
        <f>IFERROR((1-(SUM(CD99:CD104)/SUM(CD21:CD26)))*100,"")</f>
        <v>100</v>
      </c>
      <c r="CB109" s="263"/>
      <c r="CC109" s="55" t="s">
        <v>248</v>
      </c>
      <c r="CD109" s="166"/>
      <c r="CE109" s="307">
        <f>IFERROR((1-(SUM(CH99:CH104)/SUM(CH21:CH26)))*100,"")</f>
        <v>100</v>
      </c>
      <c r="CF109" s="266"/>
      <c r="CG109" s="55" t="s">
        <v>248</v>
      </c>
      <c r="CH109" s="131"/>
      <c r="CI109" s="307">
        <f>IFERROR((1-(SUM(CL99:CL104)/SUM(CL21:CL26)))*100,"")</f>
        <v>100</v>
      </c>
      <c r="CJ109" s="266"/>
      <c r="CK109" s="55" t="s">
        <v>248</v>
      </c>
      <c r="CL109" s="131"/>
      <c r="CM109" s="307">
        <f>IFERROR((1-(SUM(CP99:CP104)/SUM(CP21:CP26)))*100,"")</f>
        <v>100</v>
      </c>
      <c r="CN109" s="263"/>
      <c r="CO109" s="55" t="s">
        <v>248</v>
      </c>
      <c r="CP109" s="132"/>
      <c r="CQ109" s="307">
        <f>IFERROR((1-(SUM(CT99:CT104)/SUM(CT21:CT26)))*100,"")</f>
        <v>100</v>
      </c>
      <c r="CR109" s="263"/>
      <c r="CS109" s="55" t="s">
        <v>248</v>
      </c>
      <c r="CT109" s="131"/>
    </row>
    <row r="110" spans="2:99" ht="15.75" thickBot="1" x14ac:dyDescent="0.25">
      <c r="B110" s="30"/>
      <c r="C110" s="308"/>
      <c r="D110" s="287"/>
      <c r="E110" s="56" t="s">
        <v>249</v>
      </c>
      <c r="F110" s="138"/>
      <c r="G110" s="308"/>
      <c r="H110" s="290"/>
      <c r="I110" s="56" t="s">
        <v>249</v>
      </c>
      <c r="J110" s="110"/>
      <c r="K110" s="308"/>
      <c r="L110" s="264"/>
      <c r="M110" s="56" t="s">
        <v>249</v>
      </c>
      <c r="N110" s="213"/>
      <c r="O110" s="308"/>
      <c r="P110" s="264"/>
      <c r="Q110" s="56" t="s">
        <v>249</v>
      </c>
      <c r="R110" s="139"/>
      <c r="S110" s="308"/>
      <c r="T110" s="264"/>
      <c r="U110" s="56" t="s">
        <v>249</v>
      </c>
      <c r="V110" s="133"/>
      <c r="W110" s="308"/>
      <c r="X110" s="264"/>
      <c r="Y110" s="56" t="s">
        <v>249</v>
      </c>
      <c r="Z110" s="133"/>
      <c r="AA110" s="308"/>
      <c r="AB110" s="267"/>
      <c r="AC110" s="56" t="s">
        <v>249</v>
      </c>
      <c r="AD110" s="131"/>
      <c r="AE110" s="308"/>
      <c r="AF110" s="267"/>
      <c r="AG110" s="56" t="s">
        <v>249</v>
      </c>
      <c r="AH110" s="216"/>
      <c r="AI110" s="308"/>
      <c r="AJ110" s="264"/>
      <c r="AK110" s="56" t="s">
        <v>249</v>
      </c>
      <c r="AL110" s="133"/>
      <c r="AM110" s="308"/>
      <c r="AN110" s="267"/>
      <c r="AO110" s="56" t="s">
        <v>249</v>
      </c>
      <c r="AP110" s="131"/>
      <c r="AQ110" s="308"/>
      <c r="AR110" s="267"/>
      <c r="AS110" s="56" t="s">
        <v>249</v>
      </c>
      <c r="AT110" s="147"/>
      <c r="AU110" s="308"/>
      <c r="AV110" s="267"/>
      <c r="AW110" s="56" t="s">
        <v>249</v>
      </c>
      <c r="AX110" s="132"/>
      <c r="AY110" s="308"/>
      <c r="AZ110" s="267"/>
      <c r="BA110" s="56" t="s">
        <v>249</v>
      </c>
      <c r="BB110" s="132"/>
      <c r="BC110" s="308"/>
      <c r="BD110" s="264"/>
      <c r="BE110" s="56" t="s">
        <v>249</v>
      </c>
      <c r="BF110" s="132"/>
      <c r="BG110" s="308"/>
      <c r="BH110" s="264"/>
      <c r="BI110" s="56" t="s">
        <v>249</v>
      </c>
      <c r="BJ110" s="131"/>
      <c r="BK110" s="308"/>
      <c r="BL110" s="267"/>
      <c r="BM110" s="56" t="s">
        <v>249</v>
      </c>
      <c r="BN110" s="131"/>
      <c r="BO110" s="308"/>
      <c r="BP110" s="264"/>
      <c r="BQ110" s="56" t="s">
        <v>249</v>
      </c>
      <c r="BR110" s="132"/>
      <c r="BS110" s="308"/>
      <c r="BT110" s="267"/>
      <c r="BU110" s="56" t="s">
        <v>249</v>
      </c>
      <c r="BV110" s="132"/>
      <c r="BW110" s="308"/>
      <c r="BX110" s="264"/>
      <c r="BY110" s="56" t="s">
        <v>249</v>
      </c>
      <c r="BZ110" s="164"/>
      <c r="CA110" s="308"/>
      <c r="CB110" s="264"/>
      <c r="CC110" s="56" t="s">
        <v>249</v>
      </c>
      <c r="CD110" s="167"/>
      <c r="CE110" s="308"/>
      <c r="CF110" s="267"/>
      <c r="CG110" s="56" t="s">
        <v>249</v>
      </c>
      <c r="CH110" s="131"/>
      <c r="CI110" s="308"/>
      <c r="CJ110" s="267"/>
      <c r="CK110" s="56" t="s">
        <v>249</v>
      </c>
      <c r="CL110" s="131"/>
      <c r="CM110" s="308"/>
      <c r="CN110" s="264"/>
      <c r="CO110" s="56" t="s">
        <v>249</v>
      </c>
      <c r="CP110" s="132"/>
      <c r="CQ110" s="308"/>
      <c r="CR110" s="264"/>
      <c r="CS110" s="56" t="s">
        <v>249</v>
      </c>
      <c r="CT110" s="131"/>
    </row>
    <row r="111" spans="2:99" ht="21.95" customHeight="1" thickBot="1" x14ac:dyDescent="0.25">
      <c r="B111" s="30"/>
      <c r="C111" s="219" t="s">
        <v>346</v>
      </c>
      <c r="D111" s="220"/>
      <c r="E111" s="221"/>
      <c r="F111" s="209">
        <f>+SUM(F99:F110)</f>
        <v>0</v>
      </c>
      <c r="G111" s="219" t="s">
        <v>347</v>
      </c>
      <c r="H111" s="220"/>
      <c r="I111" s="221"/>
      <c r="J111" s="210">
        <f>+SUM(J99:J110)</f>
        <v>0</v>
      </c>
      <c r="K111" s="219" t="s">
        <v>348</v>
      </c>
      <c r="L111" s="220"/>
      <c r="M111" s="221"/>
      <c r="N111" s="209">
        <f>+SUM(N99:N110)</f>
        <v>0</v>
      </c>
      <c r="O111" s="30"/>
      <c r="P111" s="37"/>
      <c r="R111" s="114">
        <f>+SUM(R99:R110)</f>
        <v>0</v>
      </c>
      <c r="S111" s="219" t="s">
        <v>349</v>
      </c>
      <c r="T111" s="220"/>
      <c r="U111" s="221"/>
      <c r="V111" s="115">
        <f>+SUM(V99:V110)</f>
        <v>0</v>
      </c>
      <c r="W111" s="30"/>
      <c r="X111" s="37"/>
      <c r="Z111" s="116">
        <f>+SUM(Z99:Z110)</f>
        <v>0</v>
      </c>
      <c r="AA111" s="30"/>
      <c r="AB111" s="37"/>
      <c r="AD111" s="116">
        <f>+SUM(AD99:AD110)</f>
        <v>0</v>
      </c>
      <c r="AE111" s="30"/>
      <c r="AF111" s="37"/>
      <c r="AH111" s="116">
        <f>+SUM(AH99:AH110)</f>
        <v>0</v>
      </c>
      <c r="AI111" s="211"/>
      <c r="AJ111" s="211"/>
      <c r="AK111" s="211"/>
      <c r="AL111" s="116">
        <f>+SUM(AL99:AL110)</f>
        <v>0</v>
      </c>
      <c r="AM111" s="30"/>
      <c r="AN111" s="37"/>
      <c r="AP111" s="116">
        <f>+SUM(AP99:AP110)</f>
        <v>0</v>
      </c>
      <c r="AQ111" s="30"/>
      <c r="AR111" s="37"/>
      <c r="AT111" s="118">
        <f>+SUM(AT99:AT110)</f>
        <v>0</v>
      </c>
      <c r="AU111" s="41"/>
      <c r="AV111" s="40"/>
      <c r="AX111" s="116">
        <f>+SUM(AX99:AX110)</f>
        <v>0</v>
      </c>
      <c r="AY111" s="30"/>
      <c r="AZ111" s="37"/>
      <c r="BB111" s="116">
        <f>+SUM(BB99:BB110)</f>
        <v>0</v>
      </c>
      <c r="BC111" s="30"/>
      <c r="BD111" s="37"/>
      <c r="BF111" s="116">
        <f>+SUM(BF99:BF110)</f>
        <v>0</v>
      </c>
      <c r="BG111" s="30"/>
      <c r="BH111" s="37"/>
      <c r="BJ111" s="116">
        <f>+SUM(BJ99:BJ110)</f>
        <v>0</v>
      </c>
      <c r="BK111" s="41"/>
      <c r="BL111" s="40"/>
      <c r="BN111" s="217">
        <f>+SUM(BN99:BN110)</f>
        <v>0</v>
      </c>
      <c r="BO111" s="237" t="s">
        <v>351</v>
      </c>
      <c r="BP111" s="238"/>
      <c r="BQ111" s="239"/>
      <c r="BR111" s="207">
        <f>+SUM(BR99:BR110)</f>
        <v>0</v>
      </c>
      <c r="BS111" s="30"/>
      <c r="BT111" s="37"/>
      <c r="BV111" s="116">
        <f>+SUM(BV99:BV110)</f>
        <v>0</v>
      </c>
      <c r="BW111" s="30"/>
      <c r="BX111" s="37"/>
      <c r="BZ111" s="116">
        <f>SUM(BZ99:BZ110)</f>
        <v>0</v>
      </c>
      <c r="CA111" s="30"/>
      <c r="CB111" s="37"/>
      <c r="CD111" s="218">
        <f>+SUM(CD99:CD110)</f>
        <v>0</v>
      </c>
      <c r="CE111" s="231" t="s">
        <v>352</v>
      </c>
      <c r="CF111" s="232"/>
      <c r="CG111" s="233"/>
      <c r="CH111" s="207">
        <f>+SUM(CH99:CH110)</f>
        <v>0</v>
      </c>
      <c r="CI111" s="30"/>
      <c r="CJ111" s="37"/>
      <c r="CL111" s="116">
        <f>+SUM(CL99:CL110)</f>
        <v>0</v>
      </c>
      <c r="CM111" s="30"/>
      <c r="CN111" s="37"/>
      <c r="CP111" s="129">
        <f>+SUM(CP99:CP110)</f>
        <v>0</v>
      </c>
      <c r="CQ111" s="30"/>
      <c r="CR111" s="37"/>
      <c r="CT111" s="116">
        <f>+SUM(CT99:CT110)</f>
        <v>0</v>
      </c>
    </row>
    <row r="112" spans="2:99" ht="21.95" customHeight="1" thickBot="1" x14ac:dyDescent="0.25">
      <c r="B112" s="58"/>
      <c r="C112" s="222"/>
      <c r="D112" s="223"/>
      <c r="E112" s="224"/>
      <c r="F112" s="65"/>
      <c r="G112" s="222"/>
      <c r="H112" s="223"/>
      <c r="I112" s="224"/>
      <c r="J112" s="82"/>
      <c r="K112" s="222"/>
      <c r="L112" s="223"/>
      <c r="M112" s="224"/>
      <c r="N112" s="212"/>
      <c r="O112" s="212"/>
      <c r="P112" s="212"/>
      <c r="S112" s="222"/>
      <c r="T112" s="223"/>
      <c r="U112" s="224"/>
      <c r="W112" s="60"/>
      <c r="AI112" s="211"/>
      <c r="AJ112" s="211"/>
      <c r="AK112" s="211"/>
      <c r="AQ112" s="61"/>
      <c r="AS112" s="51" t="s">
        <v>212</v>
      </c>
      <c r="AT112" s="89" t="s">
        <v>250</v>
      </c>
      <c r="AU112" s="87"/>
      <c r="AV112" s="88"/>
      <c r="AW112" s="51" t="s">
        <v>212</v>
      </c>
      <c r="AX112" s="51" t="s">
        <v>213</v>
      </c>
      <c r="BE112" s="51" t="s">
        <v>212</v>
      </c>
      <c r="BF112" s="79" t="s">
        <v>250</v>
      </c>
      <c r="BI112" s="51" t="s">
        <v>212</v>
      </c>
      <c r="BJ112" s="51" t="s">
        <v>250</v>
      </c>
      <c r="BK112" s="87"/>
      <c r="BN112" s="57"/>
      <c r="BO112" s="240"/>
      <c r="BP112" s="241"/>
      <c r="BQ112" s="242"/>
      <c r="BR112" s="82"/>
      <c r="BU112" s="51" t="s">
        <v>212</v>
      </c>
      <c r="BV112" s="51" t="s">
        <v>250</v>
      </c>
      <c r="BY112" s="51" t="s">
        <v>212</v>
      </c>
      <c r="BZ112" s="51" t="s">
        <v>250</v>
      </c>
      <c r="CC112" s="51" t="s">
        <v>212</v>
      </c>
      <c r="CD112" s="186" t="s">
        <v>250</v>
      </c>
      <c r="CE112" s="234"/>
      <c r="CF112" s="235"/>
      <c r="CG112" s="236"/>
      <c r="CN112" s="62"/>
      <c r="CO112" s="51" t="s">
        <v>212</v>
      </c>
      <c r="CP112" s="51" t="s">
        <v>250</v>
      </c>
      <c r="CS112" s="51" t="s">
        <v>212</v>
      </c>
      <c r="CT112" s="51" t="s">
        <v>250</v>
      </c>
    </row>
    <row r="113" spans="2:99" ht="15" x14ac:dyDescent="0.2">
      <c r="B113" s="30"/>
      <c r="C113" s="189"/>
      <c r="D113" s="65"/>
      <c r="E113" s="65"/>
      <c r="F113" s="65"/>
      <c r="G113" s="64"/>
      <c r="H113" s="87"/>
      <c r="I113" s="83"/>
      <c r="J113" s="84"/>
      <c r="N113" s="212"/>
      <c r="O113" s="212"/>
      <c r="P113" s="212"/>
      <c r="W113" s="60"/>
      <c r="AQ113" s="61"/>
      <c r="AR113" s="265" t="s">
        <v>251</v>
      </c>
      <c r="AS113" s="54" t="s">
        <v>216</v>
      </c>
      <c r="AT113" s="137"/>
      <c r="AU113" s="268"/>
      <c r="AV113" s="265" t="s">
        <v>252</v>
      </c>
      <c r="AW113" s="54" t="s">
        <v>216</v>
      </c>
      <c r="AX113" s="137"/>
      <c r="BD113" s="262" t="s">
        <v>253</v>
      </c>
      <c r="BE113" s="54" t="s">
        <v>216</v>
      </c>
      <c r="BF113" s="157"/>
      <c r="BH113" s="262" t="s">
        <v>254</v>
      </c>
      <c r="BI113" s="54" t="s">
        <v>216</v>
      </c>
      <c r="BJ113" s="130"/>
      <c r="BK113" s="268"/>
      <c r="BN113" s="57"/>
      <c r="BP113" s="268"/>
      <c r="BQ113" s="83"/>
      <c r="BR113" s="84"/>
      <c r="BT113" s="265" t="s">
        <v>255</v>
      </c>
      <c r="BU113" s="54" t="s">
        <v>216</v>
      </c>
      <c r="BV113" s="131"/>
      <c r="BX113" s="262" t="s">
        <v>256</v>
      </c>
      <c r="BY113" s="54" t="s">
        <v>216</v>
      </c>
      <c r="BZ113" s="130"/>
      <c r="CB113" s="262" t="s">
        <v>257</v>
      </c>
      <c r="CC113" s="54" t="s">
        <v>216</v>
      </c>
      <c r="CD113" s="130"/>
      <c r="CJ113" s="57">
        <v>0</v>
      </c>
      <c r="CN113" s="262" t="s">
        <v>258</v>
      </c>
      <c r="CO113" s="54" t="s">
        <v>216</v>
      </c>
      <c r="CP113" s="130"/>
      <c r="CR113" s="265" t="s">
        <v>259</v>
      </c>
      <c r="CS113" s="54" t="s">
        <v>216</v>
      </c>
      <c r="CT113" s="131"/>
    </row>
    <row r="114" spans="2:99" ht="15" x14ac:dyDescent="0.2">
      <c r="B114" s="30"/>
      <c r="C114" s="30"/>
      <c r="D114" s="65"/>
      <c r="E114" s="65"/>
      <c r="F114" s="65"/>
      <c r="G114" s="64"/>
      <c r="H114" s="87"/>
      <c r="I114" s="83"/>
      <c r="J114" s="84"/>
      <c r="N114" s="65"/>
      <c r="O114" s="64"/>
      <c r="P114" s="64"/>
      <c r="W114" s="60"/>
      <c r="AQ114" s="61"/>
      <c r="AR114" s="266"/>
      <c r="AS114" s="55" t="s">
        <v>237</v>
      </c>
      <c r="AT114" s="139"/>
      <c r="AU114" s="268"/>
      <c r="AV114" s="266"/>
      <c r="AW114" s="55" t="s">
        <v>237</v>
      </c>
      <c r="AX114" s="132"/>
      <c r="BD114" s="263"/>
      <c r="BE114" s="55" t="s">
        <v>237</v>
      </c>
      <c r="BF114" s="158"/>
      <c r="BH114" s="263"/>
      <c r="BI114" s="55" t="s">
        <v>237</v>
      </c>
      <c r="BJ114" s="131"/>
      <c r="BK114" s="268"/>
      <c r="BN114" s="57"/>
      <c r="BP114" s="268"/>
      <c r="BQ114" s="83"/>
      <c r="BR114" s="84"/>
      <c r="BT114" s="266"/>
      <c r="BU114" s="55" t="s">
        <v>237</v>
      </c>
      <c r="BV114" s="131"/>
      <c r="BX114" s="263"/>
      <c r="BY114" s="55" t="s">
        <v>237</v>
      </c>
      <c r="BZ114" s="131"/>
      <c r="CB114" s="263"/>
      <c r="CC114" s="55" t="s">
        <v>237</v>
      </c>
      <c r="CD114" s="131"/>
      <c r="CN114" s="263"/>
      <c r="CO114" s="55" t="s">
        <v>237</v>
      </c>
      <c r="CP114" s="131"/>
      <c r="CR114" s="266"/>
      <c r="CS114" s="55" t="s">
        <v>237</v>
      </c>
      <c r="CT114" s="131"/>
    </row>
    <row r="115" spans="2:99" ht="15" x14ac:dyDescent="0.2">
      <c r="B115" s="30"/>
      <c r="C115" s="30"/>
      <c r="D115" s="65"/>
      <c r="E115" s="65"/>
      <c r="F115" s="65"/>
      <c r="G115" s="64"/>
      <c r="H115" s="87"/>
      <c r="I115" s="83"/>
      <c r="J115" s="84"/>
      <c r="W115" s="60"/>
      <c r="AQ115" s="61"/>
      <c r="AR115" s="266"/>
      <c r="AS115" s="55" t="s">
        <v>238</v>
      </c>
      <c r="AT115" s="139"/>
      <c r="AU115" s="268"/>
      <c r="AV115" s="266"/>
      <c r="AW115" s="55" t="s">
        <v>238</v>
      </c>
      <c r="AX115" s="132"/>
      <c r="BD115" s="263"/>
      <c r="BE115" s="55" t="s">
        <v>238</v>
      </c>
      <c r="BF115" s="152"/>
      <c r="BH115" s="263"/>
      <c r="BI115" s="55" t="s">
        <v>238</v>
      </c>
      <c r="BJ115" s="131"/>
      <c r="BK115" s="268"/>
      <c r="BN115" s="57"/>
      <c r="BP115" s="268"/>
      <c r="BQ115" s="83"/>
      <c r="BR115" s="84"/>
      <c r="BT115" s="266"/>
      <c r="BU115" s="55" t="s">
        <v>238</v>
      </c>
      <c r="BV115" s="131"/>
      <c r="BX115" s="263"/>
      <c r="BY115" s="55" t="s">
        <v>238</v>
      </c>
      <c r="BZ115" s="131"/>
      <c r="CB115" s="263"/>
      <c r="CC115" s="55" t="s">
        <v>238</v>
      </c>
      <c r="CD115" s="131"/>
      <c r="CN115" s="263"/>
      <c r="CO115" s="55" t="s">
        <v>238</v>
      </c>
      <c r="CP115" s="132"/>
      <c r="CR115" s="266"/>
      <c r="CS115" s="55" t="s">
        <v>238</v>
      </c>
      <c r="CT115" s="131"/>
    </row>
    <row r="116" spans="2:99" ht="15" x14ac:dyDescent="0.2">
      <c r="B116" s="30"/>
      <c r="C116" s="30"/>
      <c r="D116" s="65"/>
      <c r="E116" s="65"/>
      <c r="F116" s="65"/>
      <c r="G116" s="64"/>
      <c r="H116" s="87"/>
      <c r="I116" s="83"/>
      <c r="J116" s="84"/>
      <c r="W116" s="60"/>
      <c r="AQ116" s="61"/>
      <c r="AR116" s="266"/>
      <c r="AS116" s="55" t="s">
        <v>239</v>
      </c>
      <c r="AT116" s="139"/>
      <c r="AU116" s="268"/>
      <c r="AV116" s="266"/>
      <c r="AW116" s="55" t="s">
        <v>239</v>
      </c>
      <c r="AX116" s="132"/>
      <c r="BD116" s="263"/>
      <c r="BE116" s="55" t="s">
        <v>239</v>
      </c>
      <c r="BF116" s="159"/>
      <c r="BH116" s="263"/>
      <c r="BI116" s="55" t="s">
        <v>239</v>
      </c>
      <c r="BJ116" s="131"/>
      <c r="BK116" s="268"/>
      <c r="BN116" s="57"/>
      <c r="BP116" s="268"/>
      <c r="BQ116" s="83"/>
      <c r="BR116" s="84"/>
      <c r="BT116" s="266"/>
      <c r="BU116" s="55" t="s">
        <v>239</v>
      </c>
      <c r="BV116" s="131"/>
      <c r="BX116" s="263"/>
      <c r="BY116" s="55" t="s">
        <v>239</v>
      </c>
      <c r="BZ116" s="131"/>
      <c r="CB116" s="263"/>
      <c r="CC116" s="55" t="s">
        <v>239</v>
      </c>
      <c r="CD116" s="131"/>
      <c r="CN116" s="263"/>
      <c r="CO116" s="55" t="s">
        <v>239</v>
      </c>
      <c r="CP116" s="131"/>
      <c r="CR116" s="266"/>
      <c r="CS116" s="55" t="s">
        <v>239</v>
      </c>
      <c r="CT116" s="131"/>
    </row>
    <row r="117" spans="2:99" ht="15" x14ac:dyDescent="0.2">
      <c r="B117" s="30"/>
      <c r="C117" s="30"/>
      <c r="D117" s="65"/>
      <c r="E117" s="65"/>
      <c r="F117" s="65"/>
      <c r="G117" s="64"/>
      <c r="H117" s="87"/>
      <c r="I117" s="83"/>
      <c r="J117" s="84"/>
      <c r="W117" s="60"/>
      <c r="AQ117" s="61"/>
      <c r="AR117" s="266"/>
      <c r="AS117" s="55" t="s">
        <v>241</v>
      </c>
      <c r="AT117" s="148"/>
      <c r="AU117" s="261"/>
      <c r="AV117" s="266"/>
      <c r="AW117" s="55" t="s">
        <v>241</v>
      </c>
      <c r="AX117" s="132"/>
      <c r="BD117" s="263"/>
      <c r="BE117" s="55" t="s">
        <v>241</v>
      </c>
      <c r="BF117" s="160"/>
      <c r="BH117" s="263"/>
      <c r="BI117" s="55" t="s">
        <v>241</v>
      </c>
      <c r="BJ117" s="131"/>
      <c r="BK117" s="261"/>
      <c r="BN117" s="57"/>
      <c r="BP117" s="268"/>
      <c r="BQ117" s="83"/>
      <c r="BR117" s="84"/>
      <c r="BT117" s="266"/>
      <c r="BU117" s="55" t="s">
        <v>241</v>
      </c>
      <c r="BV117" s="131"/>
      <c r="BX117" s="263"/>
      <c r="BY117" s="55" t="s">
        <v>241</v>
      </c>
      <c r="BZ117" s="131"/>
      <c r="CB117" s="263"/>
      <c r="CC117" s="55" t="s">
        <v>241</v>
      </c>
      <c r="CD117" s="131"/>
      <c r="CN117" s="263"/>
      <c r="CO117" s="55" t="s">
        <v>241</v>
      </c>
      <c r="CP117" s="131"/>
      <c r="CR117" s="266"/>
      <c r="CS117" s="55" t="s">
        <v>241</v>
      </c>
      <c r="CT117" s="131"/>
    </row>
    <row r="118" spans="2:99" ht="15" x14ac:dyDescent="0.2">
      <c r="B118" s="30"/>
      <c r="C118" s="30"/>
      <c r="D118" s="65"/>
      <c r="E118" s="65"/>
      <c r="F118" s="65"/>
      <c r="G118" s="64"/>
      <c r="H118" s="87"/>
      <c r="I118" s="83"/>
      <c r="J118" s="84"/>
      <c r="W118" s="60"/>
      <c r="AQ118" s="61"/>
      <c r="AR118" s="266"/>
      <c r="AS118" s="55" t="s">
        <v>242</v>
      </c>
      <c r="AT118" s="148"/>
      <c r="AU118" s="261"/>
      <c r="AV118" s="266"/>
      <c r="AW118" s="55" t="s">
        <v>242</v>
      </c>
      <c r="AX118" s="132"/>
      <c r="BD118" s="263"/>
      <c r="BE118" s="55" t="s">
        <v>242</v>
      </c>
      <c r="BF118" s="160"/>
      <c r="BH118" s="263"/>
      <c r="BI118" s="55" t="s">
        <v>242</v>
      </c>
      <c r="BJ118" s="131"/>
      <c r="BK118" s="261"/>
      <c r="BN118" s="57"/>
      <c r="BP118" s="268"/>
      <c r="BQ118" s="83"/>
      <c r="BR118" s="84"/>
      <c r="BT118" s="266"/>
      <c r="BU118" s="55" t="s">
        <v>242</v>
      </c>
      <c r="BV118" s="131"/>
      <c r="BX118" s="263"/>
      <c r="BY118" s="55" t="s">
        <v>242</v>
      </c>
      <c r="BZ118" s="131"/>
      <c r="CB118" s="263"/>
      <c r="CC118" s="55" t="s">
        <v>242</v>
      </c>
      <c r="CD118" s="131"/>
      <c r="CN118" s="263"/>
      <c r="CO118" s="55" t="s">
        <v>242</v>
      </c>
      <c r="CP118" s="132"/>
      <c r="CR118" s="266"/>
      <c r="CS118" s="55" t="s">
        <v>242</v>
      </c>
      <c r="CT118" s="131"/>
    </row>
    <row r="119" spans="2:99" ht="15" x14ac:dyDescent="0.2">
      <c r="B119" s="30"/>
      <c r="C119" s="30"/>
      <c r="D119" s="65"/>
      <c r="E119" s="65"/>
      <c r="F119" s="65"/>
      <c r="G119" s="64"/>
      <c r="H119" s="87"/>
      <c r="I119" s="83"/>
      <c r="J119" s="41"/>
      <c r="W119" s="60"/>
      <c r="AQ119" s="61"/>
      <c r="AR119" s="266"/>
      <c r="AS119" s="55" t="s">
        <v>243</v>
      </c>
      <c r="AT119" s="148"/>
      <c r="AU119" s="261"/>
      <c r="AV119" s="266"/>
      <c r="AW119" s="55" t="s">
        <v>243</v>
      </c>
      <c r="AX119" s="132"/>
      <c r="BD119" s="263"/>
      <c r="BE119" s="55" t="s">
        <v>243</v>
      </c>
      <c r="BF119" s="160"/>
      <c r="BH119" s="263"/>
      <c r="BI119" s="55" t="s">
        <v>243</v>
      </c>
      <c r="BJ119" s="131"/>
      <c r="BK119" s="261"/>
      <c r="BN119" s="57"/>
      <c r="BP119" s="268"/>
      <c r="BQ119" s="83"/>
      <c r="BR119" s="41"/>
      <c r="BT119" s="266"/>
      <c r="BU119" s="55" t="s">
        <v>243</v>
      </c>
      <c r="BV119" s="131"/>
      <c r="BX119" s="263"/>
      <c r="BY119" s="55" t="s">
        <v>243</v>
      </c>
      <c r="BZ119" s="131"/>
      <c r="CB119" s="263"/>
      <c r="CC119" s="55" t="s">
        <v>243</v>
      </c>
      <c r="CD119" s="166"/>
      <c r="CN119" s="263"/>
      <c r="CO119" s="55" t="s">
        <v>243</v>
      </c>
      <c r="CP119" s="131"/>
      <c r="CR119" s="266"/>
      <c r="CS119" s="55" t="s">
        <v>243</v>
      </c>
      <c r="CT119" s="131"/>
    </row>
    <row r="120" spans="2:99" ht="15" x14ac:dyDescent="0.2">
      <c r="B120" s="30"/>
      <c r="C120" s="30"/>
      <c r="D120" s="65"/>
      <c r="E120" s="65"/>
      <c r="F120" s="65"/>
      <c r="G120" s="64"/>
      <c r="H120" s="87"/>
      <c r="I120" s="83"/>
      <c r="J120" s="64"/>
      <c r="W120" s="60"/>
      <c r="AQ120" s="61"/>
      <c r="AR120" s="266"/>
      <c r="AS120" s="55" t="s">
        <v>244</v>
      </c>
      <c r="AT120" s="148"/>
      <c r="AU120" s="261"/>
      <c r="AV120" s="266"/>
      <c r="AW120" s="55" t="s">
        <v>244</v>
      </c>
      <c r="AX120" s="132"/>
      <c r="BD120" s="263"/>
      <c r="BE120" s="55" t="s">
        <v>244</v>
      </c>
      <c r="BF120" s="159"/>
      <c r="BH120" s="263"/>
      <c r="BI120" s="55" t="s">
        <v>244</v>
      </c>
      <c r="BJ120" s="131"/>
      <c r="BK120" s="261"/>
      <c r="BN120" s="57"/>
      <c r="BP120" s="268"/>
      <c r="BQ120" s="83"/>
      <c r="BR120" s="64"/>
      <c r="BT120" s="266"/>
      <c r="BU120" s="55" t="s">
        <v>244</v>
      </c>
      <c r="BV120" s="131"/>
      <c r="BX120" s="263"/>
      <c r="BY120" s="55" t="s">
        <v>244</v>
      </c>
      <c r="BZ120" s="131"/>
      <c r="CB120" s="263"/>
      <c r="CC120" s="55" t="s">
        <v>244</v>
      </c>
      <c r="CD120" s="166"/>
      <c r="CN120" s="263"/>
      <c r="CO120" s="55" t="s">
        <v>244</v>
      </c>
      <c r="CP120" s="131"/>
      <c r="CR120" s="266"/>
      <c r="CS120" s="55" t="s">
        <v>244</v>
      </c>
      <c r="CT120" s="131"/>
    </row>
    <row r="121" spans="2:99" ht="15" x14ac:dyDescent="0.2">
      <c r="B121" s="30"/>
      <c r="C121" s="30"/>
      <c r="D121" s="65"/>
      <c r="E121" s="65"/>
      <c r="F121" s="65"/>
      <c r="G121" s="64"/>
      <c r="H121" s="87"/>
      <c r="I121" s="83"/>
      <c r="J121" s="64"/>
      <c r="W121" s="60"/>
      <c r="AQ121" s="61"/>
      <c r="AR121" s="266"/>
      <c r="AS121" s="55" t="s">
        <v>246</v>
      </c>
      <c r="AT121" s="148"/>
      <c r="AU121" s="261"/>
      <c r="AV121" s="266"/>
      <c r="AW121" s="55" t="s">
        <v>246</v>
      </c>
      <c r="AX121" s="132"/>
      <c r="BD121" s="263"/>
      <c r="BE121" s="55" t="s">
        <v>246</v>
      </c>
      <c r="BF121" s="159"/>
      <c r="BH121" s="263"/>
      <c r="BI121" s="55" t="s">
        <v>246</v>
      </c>
      <c r="BJ121" s="131"/>
      <c r="BK121" s="261"/>
      <c r="BN121" s="57"/>
      <c r="BP121" s="268"/>
      <c r="BQ121" s="83"/>
      <c r="BR121" s="64"/>
      <c r="BT121" s="266"/>
      <c r="BU121" s="55" t="s">
        <v>246</v>
      </c>
      <c r="BV121" s="131"/>
      <c r="BX121" s="263"/>
      <c r="BY121" s="55" t="s">
        <v>246</v>
      </c>
      <c r="BZ121" s="131"/>
      <c r="CB121" s="263"/>
      <c r="CC121" s="55" t="s">
        <v>246</v>
      </c>
      <c r="CD121" s="166"/>
      <c r="CN121" s="263"/>
      <c r="CO121" s="55" t="s">
        <v>246</v>
      </c>
      <c r="CP121" s="131"/>
      <c r="CR121" s="266"/>
      <c r="CS121" s="55" t="s">
        <v>246</v>
      </c>
      <c r="CT121" s="131"/>
    </row>
    <row r="122" spans="2:99" ht="15" x14ac:dyDescent="0.2">
      <c r="B122" s="30"/>
      <c r="C122" s="30"/>
      <c r="D122" s="65"/>
      <c r="E122" s="65"/>
      <c r="F122" s="65"/>
      <c r="G122" s="64"/>
      <c r="H122" s="87"/>
      <c r="I122" s="83"/>
      <c r="J122" s="64"/>
      <c r="W122" s="60"/>
      <c r="AQ122" s="61"/>
      <c r="AR122" s="266"/>
      <c r="AS122" s="55" t="s">
        <v>247</v>
      </c>
      <c r="AT122" s="148"/>
      <c r="AU122" s="261"/>
      <c r="AV122" s="266"/>
      <c r="AW122" s="55" t="s">
        <v>247</v>
      </c>
      <c r="AX122" s="132"/>
      <c r="BD122" s="263"/>
      <c r="BE122" s="55" t="s">
        <v>247</v>
      </c>
      <c r="BF122" s="159"/>
      <c r="BH122" s="263"/>
      <c r="BI122" s="55" t="s">
        <v>247</v>
      </c>
      <c r="BJ122" s="131"/>
      <c r="BK122" s="261"/>
      <c r="BN122" s="57"/>
      <c r="BP122" s="268"/>
      <c r="BQ122" s="83"/>
      <c r="BR122" s="64"/>
      <c r="BT122" s="266"/>
      <c r="BU122" s="55" t="s">
        <v>247</v>
      </c>
      <c r="BV122" s="131"/>
      <c r="BX122" s="263"/>
      <c r="BY122" s="55" t="s">
        <v>247</v>
      </c>
      <c r="BZ122" s="131"/>
      <c r="CB122" s="263"/>
      <c r="CC122" s="55" t="s">
        <v>247</v>
      </c>
      <c r="CD122" s="166"/>
      <c r="CN122" s="263"/>
      <c r="CO122" s="55" t="s">
        <v>247</v>
      </c>
      <c r="CP122" s="131"/>
      <c r="CR122" s="266"/>
      <c r="CS122" s="55" t="s">
        <v>247</v>
      </c>
      <c r="CT122" s="131"/>
    </row>
    <row r="123" spans="2:99" ht="15" x14ac:dyDescent="0.2">
      <c r="B123" s="30"/>
      <c r="C123" s="30"/>
      <c r="D123" s="65"/>
      <c r="E123" s="65"/>
      <c r="F123" s="65"/>
      <c r="G123" s="64"/>
      <c r="H123" s="87"/>
      <c r="I123" s="83"/>
      <c r="J123" s="64"/>
      <c r="W123" s="60"/>
      <c r="AQ123" s="61"/>
      <c r="AR123" s="266"/>
      <c r="AS123" s="55" t="s">
        <v>248</v>
      </c>
      <c r="AT123" s="148"/>
      <c r="AU123" s="261"/>
      <c r="AV123" s="266"/>
      <c r="AW123" s="55" t="s">
        <v>248</v>
      </c>
      <c r="AX123" s="132"/>
      <c r="BD123" s="263"/>
      <c r="BE123" s="55" t="s">
        <v>248</v>
      </c>
      <c r="BF123" s="159"/>
      <c r="BH123" s="263"/>
      <c r="BI123" s="55" t="s">
        <v>248</v>
      </c>
      <c r="BJ123" s="131"/>
      <c r="BK123" s="261"/>
      <c r="BN123" s="57"/>
      <c r="BP123" s="268"/>
      <c r="BQ123" s="83"/>
      <c r="BR123" s="64"/>
      <c r="BT123" s="266"/>
      <c r="BU123" s="55" t="s">
        <v>248</v>
      </c>
      <c r="BV123" s="131"/>
      <c r="BW123" s="64"/>
      <c r="BX123" s="263"/>
      <c r="BY123" s="55" t="s">
        <v>248</v>
      </c>
      <c r="BZ123" s="131"/>
      <c r="CB123" s="263"/>
      <c r="CC123" s="55" t="s">
        <v>248</v>
      </c>
      <c r="CD123" s="166"/>
      <c r="CN123" s="263"/>
      <c r="CO123" s="55" t="s">
        <v>248</v>
      </c>
      <c r="CP123" s="131"/>
      <c r="CR123" s="266"/>
      <c r="CS123" s="55" t="s">
        <v>248</v>
      </c>
      <c r="CT123" s="131"/>
    </row>
    <row r="124" spans="2:99" ht="15.75" thickBot="1" x14ac:dyDescent="0.25">
      <c r="B124" s="30"/>
      <c r="C124" s="30"/>
      <c r="D124" s="65"/>
      <c r="E124" s="65"/>
      <c r="F124" s="65"/>
      <c r="G124" s="64"/>
      <c r="H124" s="87"/>
      <c r="I124" s="85"/>
      <c r="J124" s="64"/>
      <c r="W124" s="60"/>
      <c r="AQ124" s="61"/>
      <c r="AR124" s="267"/>
      <c r="AS124" s="56" t="s">
        <v>249</v>
      </c>
      <c r="AT124" s="149"/>
      <c r="AU124" s="261"/>
      <c r="AV124" s="266"/>
      <c r="AW124" s="208" t="s">
        <v>249</v>
      </c>
      <c r="AX124" s="132"/>
      <c r="BD124" s="264"/>
      <c r="BE124" s="56" t="s">
        <v>249</v>
      </c>
      <c r="BF124" s="161"/>
      <c r="BH124" s="264"/>
      <c r="BI124" s="56" t="s">
        <v>249</v>
      </c>
      <c r="BJ124" s="131"/>
      <c r="BK124" s="261"/>
      <c r="BN124" s="57"/>
      <c r="BP124" s="268"/>
      <c r="BQ124" s="83"/>
      <c r="BR124" s="64"/>
      <c r="BS124" s="65"/>
      <c r="BT124" s="267"/>
      <c r="BU124" s="56" t="s">
        <v>249</v>
      </c>
      <c r="BV124" s="162"/>
      <c r="BW124" s="64"/>
      <c r="BX124" s="264"/>
      <c r="BY124" s="56" t="s">
        <v>249</v>
      </c>
      <c r="BZ124" s="131"/>
      <c r="CB124" s="264"/>
      <c r="CC124" s="56" t="s">
        <v>249</v>
      </c>
      <c r="CD124" s="167"/>
      <c r="CE124" s="64"/>
      <c r="CF124" s="64"/>
      <c r="CG124" s="64"/>
      <c r="CH124" s="65"/>
      <c r="CI124" s="64"/>
      <c r="CJ124" s="64"/>
      <c r="CK124" s="64"/>
      <c r="CL124" s="65"/>
      <c r="CM124" s="64"/>
      <c r="CN124" s="264"/>
      <c r="CO124" s="56" t="s">
        <v>249</v>
      </c>
      <c r="CP124" s="133"/>
      <c r="CR124" s="267"/>
      <c r="CS124" s="56" t="s">
        <v>249</v>
      </c>
      <c r="CT124" s="131"/>
      <c r="CU124" s="41"/>
    </row>
    <row r="125" spans="2:99" ht="18.75" thickBot="1" x14ac:dyDescent="0.3">
      <c r="B125" s="64"/>
      <c r="C125" s="64"/>
      <c r="D125" s="65"/>
      <c r="E125" s="65"/>
      <c r="F125" s="65"/>
      <c r="G125" s="300"/>
      <c r="H125" s="300"/>
      <c r="I125" s="86"/>
      <c r="J125" s="69"/>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30"/>
      <c r="AS125" s="30"/>
      <c r="AT125" s="205">
        <f>+SUM(AT113:AT124)</f>
        <v>0</v>
      </c>
      <c r="AU125" s="225" t="s">
        <v>350</v>
      </c>
      <c r="AV125" s="226"/>
      <c r="AW125" s="227"/>
      <c r="AX125" s="207">
        <f>+SUM(AX113:AX124)</f>
        <v>0</v>
      </c>
      <c r="AY125" s="66"/>
      <c r="AZ125" s="66"/>
      <c r="BA125" s="66"/>
      <c r="BB125" s="66"/>
      <c r="BC125" s="66"/>
      <c r="BD125" s="30"/>
      <c r="BE125" s="30"/>
      <c r="BF125" s="117">
        <f>+SUM(BF113:BF124)</f>
        <v>0</v>
      </c>
      <c r="BG125" s="65"/>
      <c r="BH125" s="65"/>
      <c r="BI125" s="65"/>
      <c r="BJ125" s="116">
        <f>SUM(BJ113:BJ124)</f>
        <v>0</v>
      </c>
      <c r="BK125" s="41"/>
      <c r="BN125" s="57"/>
      <c r="BP125" s="41"/>
      <c r="BQ125" s="41"/>
      <c r="BR125" s="64"/>
      <c r="BS125" s="65"/>
      <c r="BT125" s="30"/>
      <c r="BU125" s="30"/>
      <c r="BV125" s="126">
        <f>+SUM(BV113:BV124)</f>
        <v>0</v>
      </c>
      <c r="BW125" s="64"/>
      <c r="BX125" s="30"/>
      <c r="BY125" s="30"/>
      <c r="BZ125" s="116">
        <f>+SUM(BZ113:BZ124)</f>
        <v>0</v>
      </c>
      <c r="CA125" s="64"/>
      <c r="CB125" s="30"/>
      <c r="CC125" s="30"/>
      <c r="CD125" s="118">
        <f>+SUM(CD113:CD124)</f>
        <v>0</v>
      </c>
      <c r="CE125" s="64"/>
      <c r="CF125" s="64"/>
      <c r="CG125" s="64"/>
      <c r="CH125" s="65"/>
      <c r="CI125" s="64"/>
      <c r="CJ125" s="64"/>
      <c r="CK125" s="64"/>
      <c r="CL125" s="65"/>
      <c r="CM125" s="134"/>
      <c r="CN125" s="30"/>
      <c r="CO125" s="30"/>
      <c r="CP125" s="116">
        <f>+SUM(CP113:CP124)</f>
        <v>0</v>
      </c>
      <c r="CQ125" s="64"/>
      <c r="CR125" s="30"/>
      <c r="CS125" s="30"/>
      <c r="CT125" s="116">
        <f>+SUM(CT113:CT124)</f>
        <v>0</v>
      </c>
      <c r="CU125" s="41"/>
    </row>
    <row r="126" spans="2:99" ht="15.75" thickBot="1" x14ac:dyDescent="0.25">
      <c r="B126" s="64"/>
      <c r="C126" s="64"/>
      <c r="D126" s="65"/>
      <c r="E126" s="65"/>
      <c r="F126" s="65"/>
      <c r="G126" s="64"/>
      <c r="H126" s="64"/>
      <c r="I126" s="64"/>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S126" s="52" t="s">
        <v>212</v>
      </c>
      <c r="AT126" s="206" t="s">
        <v>250</v>
      </c>
      <c r="AU126" s="228"/>
      <c r="AV126" s="229"/>
      <c r="AW126" s="230"/>
      <c r="AX126" s="66"/>
      <c r="AY126" s="66"/>
      <c r="AZ126" s="66"/>
      <c r="BA126" s="66"/>
      <c r="BB126" s="66"/>
      <c r="BC126" s="66"/>
      <c r="BE126" s="51" t="s">
        <v>212</v>
      </c>
      <c r="BF126" s="51" t="s">
        <v>250</v>
      </c>
      <c r="BG126" s="65"/>
      <c r="BH126" s="65"/>
      <c r="BI126" s="65"/>
      <c r="BJ126" s="67"/>
      <c r="BK126" s="65"/>
      <c r="BL126" s="65"/>
      <c r="BM126" s="65"/>
      <c r="BN126" s="65"/>
      <c r="BO126" s="65"/>
      <c r="BP126" s="65"/>
      <c r="BQ126" s="65"/>
      <c r="BR126" s="65"/>
      <c r="BS126" s="65"/>
      <c r="BU126" s="51" t="s">
        <v>212</v>
      </c>
      <c r="BV126" s="125" t="s">
        <v>250</v>
      </c>
      <c r="BW126" s="64"/>
      <c r="BY126" s="51" t="s">
        <v>212</v>
      </c>
      <c r="BZ126" s="51" t="s">
        <v>250</v>
      </c>
      <c r="CA126" s="64"/>
      <c r="CC126" s="51" t="s">
        <v>212</v>
      </c>
      <c r="CD126" s="125" t="s">
        <v>250</v>
      </c>
      <c r="CE126" s="64"/>
      <c r="CF126" s="64"/>
      <c r="CG126" s="64"/>
      <c r="CH126" s="65"/>
      <c r="CI126" s="64"/>
      <c r="CJ126" s="64"/>
      <c r="CK126" s="64"/>
      <c r="CL126" s="65"/>
      <c r="CM126" s="64"/>
      <c r="CN126" s="62"/>
      <c r="CO126" s="51" t="s">
        <v>212</v>
      </c>
      <c r="CP126" s="51" t="s">
        <v>250</v>
      </c>
      <c r="CQ126" s="64"/>
      <c r="CS126" s="51" t="s">
        <v>212</v>
      </c>
      <c r="CT126" s="51" t="s">
        <v>250</v>
      </c>
      <c r="CU126" s="41"/>
    </row>
    <row r="127" spans="2:99" ht="15" x14ac:dyDescent="0.2">
      <c r="B127" s="40"/>
      <c r="C127" s="40"/>
      <c r="D127" s="64"/>
      <c r="E127" s="64"/>
      <c r="F127" s="66"/>
      <c r="G127" s="64"/>
      <c r="H127" s="64"/>
      <c r="I127" s="64"/>
      <c r="J127" s="66"/>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262" t="s">
        <v>260</v>
      </c>
      <c r="AS127" s="54" t="s">
        <v>216</v>
      </c>
      <c r="AT127" s="150"/>
      <c r="AU127" s="66"/>
      <c r="AV127" s="66"/>
      <c r="AW127" s="66"/>
      <c r="AX127" s="66"/>
      <c r="AY127" s="66"/>
      <c r="AZ127" s="66"/>
      <c r="BA127" s="66"/>
      <c r="BB127" s="66"/>
      <c r="BC127" s="66"/>
      <c r="BD127" s="265" t="s">
        <v>261</v>
      </c>
      <c r="BE127" s="54" t="s">
        <v>216</v>
      </c>
      <c r="BF127" s="131"/>
      <c r="BG127" s="65"/>
      <c r="BH127" s="65"/>
      <c r="BI127" s="65"/>
      <c r="BJ127" s="66"/>
      <c r="BK127" s="65"/>
      <c r="BL127" s="65"/>
      <c r="BM127" s="65"/>
      <c r="BN127" s="65"/>
      <c r="BO127" s="65"/>
      <c r="BP127" s="65"/>
      <c r="BQ127" s="65"/>
      <c r="BR127" s="65"/>
      <c r="BS127" s="65"/>
      <c r="BT127" s="262" t="s">
        <v>262</v>
      </c>
      <c r="BU127" s="54" t="s">
        <v>216</v>
      </c>
      <c r="BV127" s="131"/>
      <c r="BW127" s="64"/>
      <c r="BX127" s="262" t="s">
        <v>263</v>
      </c>
      <c r="BY127" s="54" t="s">
        <v>216</v>
      </c>
      <c r="BZ127" s="130"/>
      <c r="CA127" s="64"/>
      <c r="CB127" s="262" t="s">
        <v>264</v>
      </c>
      <c r="CC127" s="54" t="s">
        <v>216</v>
      </c>
      <c r="CD127" s="166"/>
      <c r="CE127" s="64"/>
      <c r="CF127" s="64"/>
      <c r="CG127" s="64"/>
      <c r="CH127" s="66"/>
      <c r="CI127" s="64"/>
      <c r="CJ127" s="64"/>
      <c r="CK127" s="64"/>
      <c r="CL127" s="66"/>
      <c r="CM127" s="64"/>
      <c r="CN127" s="262" t="s">
        <v>265</v>
      </c>
      <c r="CO127" s="54" t="s">
        <v>216</v>
      </c>
      <c r="CP127" s="135"/>
      <c r="CQ127" s="68"/>
      <c r="CR127" s="262" t="s">
        <v>266</v>
      </c>
      <c r="CS127" s="54" t="s">
        <v>216</v>
      </c>
      <c r="CT127" s="155"/>
      <c r="CU127" s="40"/>
    </row>
    <row r="128" spans="2:99" ht="15" x14ac:dyDescent="0.2">
      <c r="B128" s="40"/>
      <c r="C128" s="41"/>
      <c r="D128" s="64"/>
      <c r="E128" s="64"/>
      <c r="F128" s="65"/>
      <c r="G128" s="64"/>
      <c r="H128" s="64"/>
      <c r="I128" s="64"/>
      <c r="J128" s="65"/>
      <c r="K128" s="64"/>
      <c r="L128" s="64"/>
      <c r="M128" s="64"/>
      <c r="N128" s="64"/>
      <c r="O128" s="64"/>
      <c r="P128" s="64"/>
      <c r="Q128" s="64"/>
      <c r="R128" s="65"/>
      <c r="S128" s="64"/>
      <c r="T128" s="64"/>
      <c r="U128" s="64"/>
      <c r="V128" s="65"/>
      <c r="W128" s="64"/>
      <c r="X128" s="64"/>
      <c r="Y128" s="64"/>
      <c r="Z128" s="65"/>
      <c r="AA128" s="64"/>
      <c r="AB128" s="64"/>
      <c r="AC128" s="64"/>
      <c r="AD128" s="65"/>
      <c r="AE128" s="64"/>
      <c r="AF128" s="64"/>
      <c r="AG128" s="64"/>
      <c r="AH128" s="65"/>
      <c r="AI128" s="64"/>
      <c r="AJ128" s="64"/>
      <c r="AK128" s="64"/>
      <c r="AL128" s="65"/>
      <c r="AM128" s="64"/>
      <c r="AN128" s="64"/>
      <c r="AO128" s="64"/>
      <c r="AP128" s="65"/>
      <c r="AQ128" s="64"/>
      <c r="AR128" s="263"/>
      <c r="AS128" s="55" t="s">
        <v>237</v>
      </c>
      <c r="AT128" s="139"/>
      <c r="AU128" s="64"/>
      <c r="AV128" s="64"/>
      <c r="AW128" s="64"/>
      <c r="AX128" s="65"/>
      <c r="AY128" s="64"/>
      <c r="AZ128" s="64"/>
      <c r="BA128" s="64"/>
      <c r="BB128" s="65"/>
      <c r="BC128" s="64"/>
      <c r="BD128" s="266"/>
      <c r="BE128" s="55" t="s">
        <v>237</v>
      </c>
      <c r="BF128" s="131"/>
      <c r="BG128" s="64"/>
      <c r="BH128" s="64"/>
      <c r="BI128" s="64"/>
      <c r="BJ128" s="65"/>
      <c r="BK128" s="65"/>
      <c r="BL128" s="65"/>
      <c r="BM128" s="65"/>
      <c r="BN128" s="65"/>
      <c r="BO128" s="65"/>
      <c r="BP128" s="65"/>
      <c r="BQ128" s="65"/>
      <c r="BR128" s="65"/>
      <c r="BS128" s="65"/>
      <c r="BT128" s="263"/>
      <c r="BU128" s="55" t="s">
        <v>237</v>
      </c>
      <c r="BV128" s="131"/>
      <c r="BW128" s="64"/>
      <c r="BX128" s="263"/>
      <c r="BY128" s="55" t="s">
        <v>237</v>
      </c>
      <c r="BZ128" s="131"/>
      <c r="CA128" s="64"/>
      <c r="CB128" s="263"/>
      <c r="CC128" s="55" t="s">
        <v>237</v>
      </c>
      <c r="CD128" s="131"/>
      <c r="CE128" s="64"/>
      <c r="CF128" s="64"/>
      <c r="CG128" s="64"/>
      <c r="CH128" s="65"/>
      <c r="CI128" s="64"/>
      <c r="CJ128" s="64"/>
      <c r="CK128" s="64"/>
      <c r="CL128" s="65"/>
      <c r="CM128" s="64"/>
      <c r="CN128" s="263"/>
      <c r="CO128" s="55" t="s">
        <v>237</v>
      </c>
      <c r="CP128" s="132"/>
      <c r="CQ128" s="68"/>
      <c r="CR128" s="263"/>
      <c r="CS128" s="55" t="s">
        <v>237</v>
      </c>
      <c r="CT128" s="156"/>
      <c r="CU128" s="41"/>
    </row>
    <row r="129" spans="2:99" ht="15" x14ac:dyDescent="0.2">
      <c r="B129" s="64"/>
      <c r="C129" s="64"/>
      <c r="D129" s="64"/>
      <c r="E129" s="64"/>
      <c r="F129" s="64"/>
      <c r="G129" s="64"/>
      <c r="H129" s="64"/>
      <c r="I129" s="64"/>
      <c r="J129" s="40"/>
      <c r="K129" s="64"/>
      <c r="L129" s="64"/>
      <c r="M129" s="64"/>
      <c r="N129" s="64"/>
      <c r="O129" s="64"/>
      <c r="P129" s="64"/>
      <c r="Q129" s="64"/>
      <c r="R129" s="65"/>
      <c r="S129" s="64"/>
      <c r="T129" s="64"/>
      <c r="U129" s="64"/>
      <c r="V129" s="65"/>
      <c r="W129" s="64"/>
      <c r="X129" s="64"/>
      <c r="Y129" s="64"/>
      <c r="Z129" s="65"/>
      <c r="AA129" s="64"/>
      <c r="AB129" s="64"/>
      <c r="AC129" s="64"/>
      <c r="AD129" s="65"/>
      <c r="AE129" s="64"/>
      <c r="AF129" s="64"/>
      <c r="AG129" s="64"/>
      <c r="AH129" s="65"/>
      <c r="AI129" s="64"/>
      <c r="AJ129" s="64"/>
      <c r="AK129" s="64"/>
      <c r="AL129" s="65"/>
      <c r="AM129" s="64"/>
      <c r="AN129" s="64"/>
      <c r="AO129" s="64"/>
      <c r="AP129" s="65"/>
      <c r="AQ129" s="64"/>
      <c r="AR129" s="263"/>
      <c r="AS129" s="55" t="s">
        <v>238</v>
      </c>
      <c r="AT129" s="139"/>
      <c r="AU129" s="64"/>
      <c r="AV129" s="64"/>
      <c r="AW129" s="64"/>
      <c r="AX129" s="65"/>
      <c r="AY129" s="64"/>
      <c r="AZ129" s="64"/>
      <c r="BA129" s="64"/>
      <c r="BB129" s="65"/>
      <c r="BC129" s="64"/>
      <c r="BD129" s="266"/>
      <c r="BE129" s="55" t="s">
        <v>238</v>
      </c>
      <c r="BF129" s="131"/>
      <c r="BG129" s="64"/>
      <c r="BH129" s="64"/>
      <c r="BI129" s="64"/>
      <c r="BJ129" s="65"/>
      <c r="BK129" s="64"/>
      <c r="BL129" s="64"/>
      <c r="BM129" s="64"/>
      <c r="BN129" s="65"/>
      <c r="BO129" s="64"/>
      <c r="BP129" s="64"/>
      <c r="BQ129" s="64"/>
      <c r="BR129" s="65"/>
      <c r="BS129" s="64"/>
      <c r="BT129" s="263"/>
      <c r="BU129" s="55" t="s">
        <v>238</v>
      </c>
      <c r="BV129" s="131"/>
      <c r="BW129" s="64"/>
      <c r="BX129" s="263"/>
      <c r="BY129" s="55" t="s">
        <v>238</v>
      </c>
      <c r="BZ129" s="131"/>
      <c r="CA129" s="64"/>
      <c r="CB129" s="263"/>
      <c r="CC129" s="55" t="s">
        <v>238</v>
      </c>
      <c r="CD129" s="131"/>
      <c r="CE129" s="64"/>
      <c r="CF129" s="64"/>
      <c r="CG129" s="64"/>
      <c r="CH129" s="65"/>
      <c r="CI129" s="64"/>
      <c r="CJ129" s="64"/>
      <c r="CK129" s="64"/>
      <c r="CL129" s="65"/>
      <c r="CM129" s="64"/>
      <c r="CN129" s="263"/>
      <c r="CO129" s="55" t="s">
        <v>238</v>
      </c>
      <c r="CP129" s="136"/>
      <c r="CQ129" s="68"/>
      <c r="CR129" s="263"/>
      <c r="CS129" s="55" t="s">
        <v>238</v>
      </c>
      <c r="CT129" s="156"/>
      <c r="CU129" s="41"/>
    </row>
    <row r="130" spans="2:99" ht="15" x14ac:dyDescent="0.2">
      <c r="B130" s="64"/>
      <c r="C130" s="64"/>
      <c r="D130" s="64"/>
      <c r="E130" s="64"/>
      <c r="F130" s="64"/>
      <c r="G130" s="64"/>
      <c r="H130" s="64"/>
      <c r="I130" s="64"/>
      <c r="J130" s="65"/>
      <c r="K130" s="64"/>
      <c r="L130" s="64"/>
      <c r="M130" s="64"/>
      <c r="N130" s="64"/>
      <c r="O130" s="64"/>
      <c r="P130" s="64"/>
      <c r="Q130" s="64"/>
      <c r="R130" s="65"/>
      <c r="S130" s="64"/>
      <c r="T130" s="64"/>
      <c r="U130" s="64"/>
      <c r="V130" s="65"/>
      <c r="W130" s="64"/>
      <c r="X130" s="64"/>
      <c r="Y130" s="64"/>
      <c r="Z130" s="65"/>
      <c r="AA130" s="64"/>
      <c r="AB130" s="64"/>
      <c r="AC130" s="64"/>
      <c r="AD130" s="65"/>
      <c r="AE130" s="64"/>
      <c r="AF130" s="64"/>
      <c r="AG130" s="64"/>
      <c r="AH130" s="65"/>
      <c r="AI130" s="64"/>
      <c r="AJ130" s="64"/>
      <c r="AK130" s="64"/>
      <c r="AL130" s="65"/>
      <c r="AM130" s="64"/>
      <c r="AN130" s="64"/>
      <c r="AO130" s="64"/>
      <c r="AP130" s="65"/>
      <c r="AQ130" s="64"/>
      <c r="AR130" s="263"/>
      <c r="AS130" s="55" t="s">
        <v>239</v>
      </c>
      <c r="AT130" s="148"/>
      <c r="AU130" s="64"/>
      <c r="AV130" s="64"/>
      <c r="AW130" s="64"/>
      <c r="AX130" s="65"/>
      <c r="AY130" s="64"/>
      <c r="AZ130" s="64"/>
      <c r="BA130" s="64"/>
      <c r="BB130" s="65"/>
      <c r="BC130" s="64"/>
      <c r="BD130" s="266"/>
      <c r="BE130" s="55" t="s">
        <v>239</v>
      </c>
      <c r="BF130" s="131"/>
      <c r="BG130" s="64"/>
      <c r="BH130" s="64"/>
      <c r="BI130" s="64"/>
      <c r="BJ130" s="65"/>
      <c r="BK130" s="64"/>
      <c r="BL130" s="64"/>
      <c r="BM130" s="64"/>
      <c r="BN130" s="65"/>
      <c r="BO130" s="64"/>
      <c r="BP130" s="64"/>
      <c r="BQ130" s="64"/>
      <c r="BR130" s="65"/>
      <c r="BS130" s="64"/>
      <c r="BT130" s="263"/>
      <c r="BU130" s="55" t="s">
        <v>239</v>
      </c>
      <c r="BV130" s="163"/>
      <c r="BW130" s="64"/>
      <c r="BX130" s="263"/>
      <c r="BY130" s="55" t="s">
        <v>239</v>
      </c>
      <c r="BZ130" s="131"/>
      <c r="CA130" s="64"/>
      <c r="CB130" s="263"/>
      <c r="CC130" s="55" t="s">
        <v>239</v>
      </c>
      <c r="CD130" s="131"/>
      <c r="CE130" s="64"/>
      <c r="CF130" s="64"/>
      <c r="CG130" s="64"/>
      <c r="CH130" s="65"/>
      <c r="CI130" s="64"/>
      <c r="CJ130" s="64"/>
      <c r="CK130" s="64"/>
      <c r="CL130" s="65"/>
      <c r="CM130" s="64"/>
      <c r="CN130" s="263"/>
      <c r="CO130" s="55" t="s">
        <v>239</v>
      </c>
      <c r="CP130" s="136"/>
      <c r="CQ130" s="68"/>
      <c r="CR130" s="263"/>
      <c r="CS130" s="55" t="s">
        <v>239</v>
      </c>
      <c r="CT130" s="156"/>
      <c r="CU130" s="41"/>
    </row>
    <row r="131" spans="2:99" ht="15" x14ac:dyDescent="0.2">
      <c r="B131" s="64"/>
      <c r="C131" s="64"/>
      <c r="D131" s="64"/>
      <c r="E131" s="64"/>
      <c r="F131" s="64"/>
      <c r="G131" s="64"/>
      <c r="H131" s="64"/>
      <c r="I131" s="64"/>
      <c r="J131" s="65"/>
      <c r="K131" s="64"/>
      <c r="L131" s="64"/>
      <c r="M131" s="64"/>
      <c r="N131" s="65"/>
      <c r="O131" s="64"/>
      <c r="P131" s="64"/>
      <c r="Q131" s="64"/>
      <c r="R131" s="65"/>
      <c r="S131" s="64"/>
      <c r="T131" s="64"/>
      <c r="U131" s="64"/>
      <c r="V131" s="65"/>
      <c r="W131" s="64"/>
      <c r="X131" s="64"/>
      <c r="Y131" s="64"/>
      <c r="Z131" s="65"/>
      <c r="AA131" s="64"/>
      <c r="AB131" s="64"/>
      <c r="AC131" s="64"/>
      <c r="AD131" s="65"/>
      <c r="AE131" s="64"/>
      <c r="AF131" s="64"/>
      <c r="AG131" s="64"/>
      <c r="AH131" s="65"/>
      <c r="AI131" s="64"/>
      <c r="AJ131" s="64"/>
      <c r="AK131" s="64"/>
      <c r="AL131" s="65"/>
      <c r="AM131" s="64"/>
      <c r="AN131" s="64"/>
      <c r="AO131" s="64"/>
      <c r="AP131" s="65"/>
      <c r="AQ131" s="64"/>
      <c r="AR131" s="263"/>
      <c r="AS131" s="55" t="s">
        <v>241</v>
      </c>
      <c r="AT131" s="139"/>
      <c r="AU131" s="64"/>
      <c r="AV131" s="64"/>
      <c r="AW131" s="64"/>
      <c r="AX131" s="65"/>
      <c r="AY131" s="64"/>
      <c r="AZ131" s="64"/>
      <c r="BA131" s="64"/>
      <c r="BB131" s="65"/>
      <c r="BC131" s="64"/>
      <c r="BD131" s="266"/>
      <c r="BE131" s="55" t="s">
        <v>241</v>
      </c>
      <c r="BF131" s="131"/>
      <c r="BG131" s="64"/>
      <c r="BH131" s="64"/>
      <c r="BI131" s="64"/>
      <c r="BJ131" s="65"/>
      <c r="BK131" s="64"/>
      <c r="BL131" s="64"/>
      <c r="BM131" s="64"/>
      <c r="BN131" s="65"/>
      <c r="BO131" s="64"/>
      <c r="BP131" s="64"/>
      <c r="BQ131" s="64"/>
      <c r="BR131" s="65"/>
      <c r="BS131" s="64"/>
      <c r="BT131" s="263"/>
      <c r="BU131" s="55" t="s">
        <v>241</v>
      </c>
      <c r="BV131" s="163"/>
      <c r="BW131" s="64"/>
      <c r="BX131" s="263"/>
      <c r="BY131" s="55" t="s">
        <v>241</v>
      </c>
      <c r="BZ131" s="131"/>
      <c r="CA131" s="64"/>
      <c r="CB131" s="263"/>
      <c r="CC131" s="55" t="s">
        <v>241</v>
      </c>
      <c r="CD131" s="131"/>
      <c r="CE131" s="64"/>
      <c r="CF131" s="64"/>
      <c r="CG131" s="64"/>
      <c r="CH131" s="65"/>
      <c r="CI131" s="64"/>
      <c r="CJ131" s="64"/>
      <c r="CK131" s="64"/>
      <c r="CL131" s="65"/>
      <c r="CM131" s="64"/>
      <c r="CN131" s="263"/>
      <c r="CO131" s="55" t="s">
        <v>241</v>
      </c>
      <c r="CP131" s="136"/>
      <c r="CQ131" s="68"/>
      <c r="CR131" s="263"/>
      <c r="CS131" s="55" t="s">
        <v>241</v>
      </c>
      <c r="CT131" s="156"/>
      <c r="CU131" s="41"/>
    </row>
    <row r="132" spans="2:99" ht="15" x14ac:dyDescent="0.2">
      <c r="B132" s="64"/>
      <c r="C132" s="64"/>
      <c r="D132" s="64"/>
      <c r="E132" s="64"/>
      <c r="F132" s="64"/>
      <c r="G132" s="64"/>
      <c r="H132" s="64"/>
      <c r="I132" s="64"/>
      <c r="J132" s="65"/>
      <c r="K132" s="64"/>
      <c r="L132" s="64"/>
      <c r="M132" s="64"/>
      <c r="N132" s="65"/>
      <c r="O132" s="64"/>
      <c r="P132" s="64"/>
      <c r="Q132" s="64"/>
      <c r="R132" s="65"/>
      <c r="S132" s="64"/>
      <c r="T132" s="64"/>
      <c r="U132" s="64"/>
      <c r="V132" s="65"/>
      <c r="W132" s="64"/>
      <c r="X132" s="64"/>
      <c r="Y132" s="64"/>
      <c r="Z132" s="65"/>
      <c r="AA132" s="64"/>
      <c r="AB132" s="64"/>
      <c r="AC132" s="64"/>
      <c r="AD132" s="65"/>
      <c r="AE132" s="64"/>
      <c r="AF132" s="64"/>
      <c r="AG132" s="64"/>
      <c r="AH132" s="65"/>
      <c r="AI132" s="64"/>
      <c r="AJ132" s="64"/>
      <c r="AK132" s="64"/>
      <c r="AL132" s="65"/>
      <c r="AM132" s="64"/>
      <c r="AN132" s="64"/>
      <c r="AO132" s="64"/>
      <c r="AP132" s="65"/>
      <c r="AQ132" s="64"/>
      <c r="AR132" s="263"/>
      <c r="AS132" s="55" t="s">
        <v>242</v>
      </c>
      <c r="AT132" s="139"/>
      <c r="AU132" s="64"/>
      <c r="AV132" s="64"/>
      <c r="AW132" s="64"/>
      <c r="AX132" s="65"/>
      <c r="AY132" s="64"/>
      <c r="AZ132" s="64"/>
      <c r="BA132" s="64"/>
      <c r="BB132" s="65"/>
      <c r="BC132" s="64"/>
      <c r="BD132" s="266"/>
      <c r="BE132" s="55" t="s">
        <v>242</v>
      </c>
      <c r="BF132" s="131"/>
      <c r="BG132" s="64"/>
      <c r="BH132" s="64"/>
      <c r="BI132" s="64"/>
      <c r="BJ132" s="65"/>
      <c r="BK132" s="64"/>
      <c r="BL132" s="64"/>
      <c r="BM132" s="64"/>
      <c r="BN132" s="65"/>
      <c r="BO132" s="64"/>
      <c r="BP132" s="64"/>
      <c r="BQ132" s="64"/>
      <c r="BR132" s="65"/>
      <c r="BS132" s="64"/>
      <c r="BT132" s="263"/>
      <c r="BU132" s="55" t="s">
        <v>242</v>
      </c>
      <c r="BV132" s="131"/>
      <c r="BW132" s="64"/>
      <c r="BX132" s="263"/>
      <c r="BY132" s="55" t="s">
        <v>242</v>
      </c>
      <c r="BZ132" s="131"/>
      <c r="CA132" s="64"/>
      <c r="CB132" s="263"/>
      <c r="CC132" s="55" t="s">
        <v>242</v>
      </c>
      <c r="CD132" s="131"/>
      <c r="CE132" s="64"/>
      <c r="CF132" s="64"/>
      <c r="CG132" s="64"/>
      <c r="CH132" s="65"/>
      <c r="CI132" s="64"/>
      <c r="CJ132" s="64"/>
      <c r="CK132" s="64"/>
      <c r="CL132" s="65"/>
      <c r="CM132" s="64"/>
      <c r="CN132" s="263"/>
      <c r="CO132" s="55" t="s">
        <v>242</v>
      </c>
      <c r="CP132" s="132"/>
      <c r="CQ132" s="68"/>
      <c r="CR132" s="263"/>
      <c r="CS132" s="55" t="s">
        <v>242</v>
      </c>
      <c r="CT132" s="170"/>
      <c r="CU132" s="41"/>
    </row>
    <row r="133" spans="2:99" ht="15" x14ac:dyDescent="0.2">
      <c r="B133" s="64"/>
      <c r="C133" s="64"/>
      <c r="D133" s="64"/>
      <c r="E133" s="64"/>
      <c r="F133" s="64"/>
      <c r="G133" s="64"/>
      <c r="H133" s="64"/>
      <c r="I133" s="64"/>
      <c r="J133" s="65"/>
      <c r="K133" s="64"/>
      <c r="L133" s="64"/>
      <c r="M133" s="64"/>
      <c r="N133" s="65"/>
      <c r="O133" s="64"/>
      <c r="P133" s="64"/>
      <c r="Q133" s="64"/>
      <c r="R133" s="65"/>
      <c r="S133" s="64"/>
      <c r="T133" s="64"/>
      <c r="U133" s="64"/>
      <c r="V133" s="65"/>
      <c r="W133" s="64"/>
      <c r="X133" s="64"/>
      <c r="Y133" s="64"/>
      <c r="Z133" s="65"/>
      <c r="AA133" s="64"/>
      <c r="AB133" s="64"/>
      <c r="AC133" s="64"/>
      <c r="AD133" s="65"/>
      <c r="AE133" s="64"/>
      <c r="AF133" s="64"/>
      <c r="AG133" s="64"/>
      <c r="AH133" s="65"/>
      <c r="AI133" s="64"/>
      <c r="AJ133" s="64"/>
      <c r="AK133" s="64"/>
      <c r="AL133" s="65"/>
      <c r="AM133" s="64"/>
      <c r="AN133" s="64"/>
      <c r="AO133" s="64"/>
      <c r="AP133" s="65"/>
      <c r="AQ133" s="64"/>
      <c r="AR133" s="263"/>
      <c r="AS133" s="55" t="s">
        <v>243</v>
      </c>
      <c r="AT133" s="148"/>
      <c r="AU133" s="64"/>
      <c r="AV133" s="64"/>
      <c r="AW133" s="64"/>
      <c r="AX133" s="65"/>
      <c r="AY133" s="64"/>
      <c r="AZ133" s="64"/>
      <c r="BA133" s="64"/>
      <c r="BB133" s="65"/>
      <c r="BC133" s="64"/>
      <c r="BD133" s="266"/>
      <c r="BE133" s="55" t="s">
        <v>243</v>
      </c>
      <c r="BF133" s="131"/>
      <c r="BG133" s="64"/>
      <c r="BH133" s="64"/>
      <c r="BI133" s="64"/>
      <c r="BJ133" s="65"/>
      <c r="BK133" s="64"/>
      <c r="BL133" s="64"/>
      <c r="BM133" s="64"/>
      <c r="BN133" s="65"/>
      <c r="BO133" s="64"/>
      <c r="BP133" s="64"/>
      <c r="BQ133" s="64"/>
      <c r="BR133" s="65"/>
      <c r="BS133" s="64"/>
      <c r="BT133" s="263"/>
      <c r="BU133" s="55" t="s">
        <v>243</v>
      </c>
      <c r="BV133" s="163"/>
      <c r="BW133" s="64"/>
      <c r="BX133" s="263"/>
      <c r="BY133" s="55" t="s">
        <v>243</v>
      </c>
      <c r="BZ133" s="131"/>
      <c r="CA133" s="64"/>
      <c r="CB133" s="263"/>
      <c r="CC133" s="55" t="s">
        <v>243</v>
      </c>
      <c r="CD133" s="166"/>
      <c r="CE133" s="64"/>
      <c r="CF133" s="64"/>
      <c r="CG133" s="64"/>
      <c r="CH133" s="65"/>
      <c r="CI133" s="64"/>
      <c r="CJ133" s="64"/>
      <c r="CK133" s="64"/>
      <c r="CL133" s="65"/>
      <c r="CM133" s="64"/>
      <c r="CN133" s="263"/>
      <c r="CO133" s="55" t="s">
        <v>243</v>
      </c>
      <c r="CP133" s="136"/>
      <c r="CQ133" s="68"/>
      <c r="CR133" s="263"/>
      <c r="CS133" s="55" t="s">
        <v>243</v>
      </c>
      <c r="CT133" s="170"/>
      <c r="CU133" s="41"/>
    </row>
    <row r="134" spans="2:99" ht="15" x14ac:dyDescent="0.2">
      <c r="B134" s="64"/>
      <c r="C134" s="64"/>
      <c r="D134" s="64"/>
      <c r="E134" s="64"/>
      <c r="F134" s="64"/>
      <c r="G134" s="64"/>
      <c r="H134" s="64"/>
      <c r="I134" s="64"/>
      <c r="J134" s="65"/>
      <c r="K134" s="64"/>
      <c r="L134" s="64"/>
      <c r="M134" s="64"/>
      <c r="N134" s="65"/>
      <c r="O134" s="64"/>
      <c r="P134" s="64"/>
      <c r="Q134" s="64"/>
      <c r="R134" s="65"/>
      <c r="S134" s="64"/>
      <c r="T134" s="64"/>
      <c r="U134" s="64"/>
      <c r="V134" s="65"/>
      <c r="W134" s="64"/>
      <c r="X134" s="64"/>
      <c r="Y134" s="64"/>
      <c r="Z134" s="65"/>
      <c r="AA134" s="64"/>
      <c r="AB134" s="64"/>
      <c r="AC134" s="64"/>
      <c r="AD134" s="65"/>
      <c r="AE134" s="64"/>
      <c r="AF134" s="64"/>
      <c r="AG134" s="64"/>
      <c r="AH134" s="65"/>
      <c r="AI134" s="64"/>
      <c r="AJ134" s="64"/>
      <c r="AK134" s="64"/>
      <c r="AL134" s="65"/>
      <c r="AM134" s="64"/>
      <c r="AN134" s="64"/>
      <c r="AO134" s="64"/>
      <c r="AP134" s="65"/>
      <c r="AQ134" s="64"/>
      <c r="AR134" s="263"/>
      <c r="AS134" s="55" t="s">
        <v>244</v>
      </c>
      <c r="AT134" s="148"/>
      <c r="AU134" s="64"/>
      <c r="AV134" s="64"/>
      <c r="AW134" s="64"/>
      <c r="AX134" s="65"/>
      <c r="AY134" s="64"/>
      <c r="AZ134" s="64"/>
      <c r="BA134" s="64"/>
      <c r="BB134" s="65"/>
      <c r="BC134" s="64"/>
      <c r="BD134" s="266"/>
      <c r="BE134" s="55" t="s">
        <v>244</v>
      </c>
      <c r="BF134" s="131"/>
      <c r="BG134" s="64"/>
      <c r="BH134" s="64"/>
      <c r="BI134" s="64"/>
      <c r="BJ134" s="65"/>
      <c r="BK134" s="64"/>
      <c r="BL134" s="64"/>
      <c r="BM134" s="64"/>
      <c r="BN134" s="65"/>
      <c r="BO134" s="64"/>
      <c r="BP134" s="64"/>
      <c r="BQ134" s="64"/>
      <c r="BR134" s="65"/>
      <c r="BS134" s="64"/>
      <c r="BT134" s="263"/>
      <c r="BU134" s="55" t="s">
        <v>244</v>
      </c>
      <c r="BV134" s="163"/>
      <c r="BW134" s="64"/>
      <c r="BX134" s="263"/>
      <c r="BY134" s="55" t="s">
        <v>244</v>
      </c>
      <c r="BZ134" s="131"/>
      <c r="CA134" s="64"/>
      <c r="CB134" s="263"/>
      <c r="CC134" s="55" t="s">
        <v>244</v>
      </c>
      <c r="CD134" s="166"/>
      <c r="CE134" s="64"/>
      <c r="CF134" s="64"/>
      <c r="CG134" s="64"/>
      <c r="CH134" s="65"/>
      <c r="CI134" s="64"/>
      <c r="CJ134" s="64"/>
      <c r="CK134" s="64"/>
      <c r="CL134" s="65"/>
      <c r="CM134" s="64"/>
      <c r="CN134" s="263"/>
      <c r="CO134" s="55" t="s">
        <v>244</v>
      </c>
      <c r="CP134" s="136"/>
      <c r="CQ134" s="68"/>
      <c r="CR134" s="263"/>
      <c r="CS134" s="55" t="s">
        <v>244</v>
      </c>
      <c r="CT134" s="170"/>
      <c r="CU134" s="41"/>
    </row>
    <row r="135" spans="2:99" ht="15" x14ac:dyDescent="0.2">
      <c r="B135" s="64"/>
      <c r="C135" s="64"/>
      <c r="D135" s="64"/>
      <c r="E135" s="64"/>
      <c r="F135" s="64"/>
      <c r="G135" s="64"/>
      <c r="H135" s="64"/>
      <c r="I135" s="64"/>
      <c r="J135" s="65"/>
      <c r="K135" s="64"/>
      <c r="L135" s="64"/>
      <c r="M135" s="64"/>
      <c r="N135" s="65"/>
      <c r="O135" s="64"/>
      <c r="P135" s="64"/>
      <c r="Q135" s="64"/>
      <c r="R135" s="65"/>
      <c r="S135" s="64"/>
      <c r="T135" s="64"/>
      <c r="U135" s="64"/>
      <c r="V135" s="65"/>
      <c r="W135" s="64"/>
      <c r="X135" s="64"/>
      <c r="Y135" s="64"/>
      <c r="Z135" s="65"/>
      <c r="AA135" s="64"/>
      <c r="AB135" s="64"/>
      <c r="AC135" s="64"/>
      <c r="AD135" s="65"/>
      <c r="AE135" s="64"/>
      <c r="AF135" s="64"/>
      <c r="AG135" s="64"/>
      <c r="AH135" s="65"/>
      <c r="AI135" s="64"/>
      <c r="AJ135" s="64"/>
      <c r="AK135" s="64"/>
      <c r="AL135" s="65"/>
      <c r="AM135" s="64"/>
      <c r="AN135" s="64"/>
      <c r="AO135" s="64"/>
      <c r="AP135" s="65"/>
      <c r="AQ135" s="64"/>
      <c r="AR135" s="263"/>
      <c r="AS135" s="55" t="s">
        <v>246</v>
      </c>
      <c r="AT135" s="139"/>
      <c r="AU135" s="64"/>
      <c r="AV135" s="64"/>
      <c r="AW135" s="64"/>
      <c r="AX135" s="65"/>
      <c r="AY135" s="64"/>
      <c r="AZ135" s="64"/>
      <c r="BA135" s="64"/>
      <c r="BB135" s="65"/>
      <c r="BC135" s="64"/>
      <c r="BD135" s="266"/>
      <c r="BE135" s="55" t="s">
        <v>246</v>
      </c>
      <c r="BF135" s="131"/>
      <c r="BG135" s="64"/>
      <c r="BH135" s="64"/>
      <c r="BI135" s="64"/>
      <c r="BJ135" s="65"/>
      <c r="BK135" s="64"/>
      <c r="BL135" s="64"/>
      <c r="BM135" s="64"/>
      <c r="BN135" s="65"/>
      <c r="BO135" s="64"/>
      <c r="BP135" s="64"/>
      <c r="BQ135" s="64"/>
      <c r="BR135" s="65"/>
      <c r="BS135" s="64"/>
      <c r="BT135" s="263"/>
      <c r="BU135" s="55" t="s">
        <v>246</v>
      </c>
      <c r="BV135" s="163"/>
      <c r="BW135" s="64"/>
      <c r="BX135" s="263"/>
      <c r="BY135" s="55" t="s">
        <v>246</v>
      </c>
      <c r="BZ135" s="131"/>
      <c r="CA135" s="64"/>
      <c r="CB135" s="263"/>
      <c r="CC135" s="55" t="s">
        <v>246</v>
      </c>
      <c r="CD135" s="166"/>
      <c r="CE135" s="64"/>
      <c r="CF135" s="64"/>
      <c r="CG135" s="64"/>
      <c r="CH135" s="65"/>
      <c r="CI135" s="64"/>
      <c r="CJ135" s="64"/>
      <c r="CK135" s="64"/>
      <c r="CL135" s="65"/>
      <c r="CM135" s="64"/>
      <c r="CN135" s="263"/>
      <c r="CO135" s="55" t="s">
        <v>246</v>
      </c>
      <c r="CP135" s="136"/>
      <c r="CQ135" s="68"/>
      <c r="CR135" s="263"/>
      <c r="CS135" s="55" t="s">
        <v>246</v>
      </c>
      <c r="CT135" s="170"/>
      <c r="CU135" s="41"/>
    </row>
    <row r="136" spans="2:99" ht="15" x14ac:dyDescent="0.2">
      <c r="B136" s="64"/>
      <c r="C136" s="64"/>
      <c r="D136" s="64"/>
      <c r="E136" s="64"/>
      <c r="F136" s="64"/>
      <c r="G136" s="64"/>
      <c r="H136" s="64"/>
      <c r="I136" s="64"/>
      <c r="J136" s="65"/>
      <c r="K136" s="64"/>
      <c r="L136" s="64"/>
      <c r="M136" s="64"/>
      <c r="N136" s="65"/>
      <c r="O136" s="64"/>
      <c r="P136" s="64"/>
      <c r="Q136" s="64"/>
      <c r="R136" s="65"/>
      <c r="S136" s="64"/>
      <c r="T136" s="64"/>
      <c r="U136" s="64"/>
      <c r="V136" s="65"/>
      <c r="W136" s="64"/>
      <c r="X136" s="64"/>
      <c r="Y136" s="64"/>
      <c r="Z136" s="65"/>
      <c r="AA136" s="64"/>
      <c r="AB136" s="64"/>
      <c r="AC136" s="64"/>
      <c r="AD136" s="65"/>
      <c r="AE136" s="64"/>
      <c r="AF136" s="64"/>
      <c r="AG136" s="64"/>
      <c r="AH136" s="65"/>
      <c r="AI136" s="64"/>
      <c r="AJ136" s="64"/>
      <c r="AK136" s="64"/>
      <c r="AL136" s="65"/>
      <c r="AM136" s="64"/>
      <c r="AN136" s="64"/>
      <c r="AO136" s="64"/>
      <c r="AP136" s="65"/>
      <c r="AQ136" s="64"/>
      <c r="AR136" s="263"/>
      <c r="AS136" s="55" t="s">
        <v>247</v>
      </c>
      <c r="AT136" s="139"/>
      <c r="AU136" s="64"/>
      <c r="AV136" s="64"/>
      <c r="AW136" s="64"/>
      <c r="AX136" s="65"/>
      <c r="AY136" s="64"/>
      <c r="AZ136" s="64"/>
      <c r="BA136" s="64"/>
      <c r="BB136" s="65"/>
      <c r="BC136" s="64"/>
      <c r="BD136" s="266"/>
      <c r="BE136" s="55" t="s">
        <v>247</v>
      </c>
      <c r="BF136" s="131"/>
      <c r="BG136" s="64"/>
      <c r="BH136" s="64"/>
      <c r="BI136" s="64"/>
      <c r="BJ136" s="65"/>
      <c r="BK136" s="64"/>
      <c r="BL136" s="64"/>
      <c r="BM136" s="64"/>
      <c r="BN136" s="65"/>
      <c r="BO136" s="64"/>
      <c r="BP136" s="64"/>
      <c r="BQ136" s="64"/>
      <c r="BR136" s="65"/>
      <c r="BS136" s="64"/>
      <c r="BT136" s="263"/>
      <c r="BU136" s="55" t="s">
        <v>247</v>
      </c>
      <c r="BV136" s="131"/>
      <c r="BW136" s="64"/>
      <c r="BX136" s="263"/>
      <c r="BY136" s="55" t="s">
        <v>247</v>
      </c>
      <c r="BZ136" s="131"/>
      <c r="CA136" s="64"/>
      <c r="CB136" s="263"/>
      <c r="CC136" s="55" t="s">
        <v>247</v>
      </c>
      <c r="CD136" s="166"/>
      <c r="CE136" s="64"/>
      <c r="CF136" s="64"/>
      <c r="CG136" s="64"/>
      <c r="CH136" s="65"/>
      <c r="CI136" s="64"/>
      <c r="CJ136" s="64"/>
      <c r="CK136" s="64"/>
      <c r="CL136" s="65"/>
      <c r="CM136" s="64"/>
      <c r="CN136" s="263"/>
      <c r="CO136" s="55" t="s">
        <v>247</v>
      </c>
      <c r="CP136" s="136"/>
      <c r="CQ136" s="68"/>
      <c r="CR136" s="263"/>
      <c r="CS136" s="55" t="s">
        <v>247</v>
      </c>
      <c r="CT136" s="170"/>
      <c r="CU136" s="41"/>
    </row>
    <row r="137" spans="2:99" ht="15" x14ac:dyDescent="0.2">
      <c r="B137" s="64"/>
      <c r="C137" s="64"/>
      <c r="D137" s="64"/>
      <c r="E137" s="64"/>
      <c r="F137" s="64"/>
      <c r="G137" s="64"/>
      <c r="H137" s="64"/>
      <c r="I137" s="64"/>
      <c r="J137" s="65"/>
      <c r="K137" s="64"/>
      <c r="L137" s="64"/>
      <c r="M137" s="64"/>
      <c r="N137" s="65"/>
      <c r="O137" s="64"/>
      <c r="P137" s="64"/>
      <c r="Q137" s="64"/>
      <c r="R137" s="65"/>
      <c r="S137" s="64"/>
      <c r="T137" s="64"/>
      <c r="U137" s="64"/>
      <c r="V137" s="65"/>
      <c r="W137" s="64"/>
      <c r="X137" s="64"/>
      <c r="Y137" s="64"/>
      <c r="Z137" s="65"/>
      <c r="AA137" s="64"/>
      <c r="AB137" s="64"/>
      <c r="AC137" s="64"/>
      <c r="AD137" s="65"/>
      <c r="AE137" s="64"/>
      <c r="AF137" s="64"/>
      <c r="AG137" s="64"/>
      <c r="AH137" s="65"/>
      <c r="AI137" s="64"/>
      <c r="AJ137" s="64"/>
      <c r="AK137" s="64"/>
      <c r="AL137" s="65"/>
      <c r="AM137" s="64"/>
      <c r="AN137" s="64"/>
      <c r="AO137" s="64"/>
      <c r="AP137" s="65"/>
      <c r="AQ137" s="64"/>
      <c r="AR137" s="263"/>
      <c r="AS137" s="55" t="s">
        <v>248</v>
      </c>
      <c r="AT137" s="139"/>
      <c r="AU137" s="64"/>
      <c r="AV137" s="64"/>
      <c r="AW137" s="64"/>
      <c r="AX137" s="65"/>
      <c r="AY137" s="64"/>
      <c r="AZ137" s="64"/>
      <c r="BA137" s="64"/>
      <c r="BB137" s="65"/>
      <c r="BC137" s="64"/>
      <c r="BD137" s="266"/>
      <c r="BE137" s="55" t="s">
        <v>248</v>
      </c>
      <c r="BF137" s="131"/>
      <c r="BG137" s="64"/>
      <c r="BH137" s="64"/>
      <c r="BI137" s="64"/>
      <c r="BJ137" s="65"/>
      <c r="BK137" s="64"/>
      <c r="BL137" s="64"/>
      <c r="BM137" s="64"/>
      <c r="BN137" s="65"/>
      <c r="BO137" s="64"/>
      <c r="BP137" s="64"/>
      <c r="BQ137" s="64"/>
      <c r="BR137" s="65"/>
      <c r="BS137" s="64"/>
      <c r="BT137" s="263"/>
      <c r="BU137" s="55" t="s">
        <v>248</v>
      </c>
      <c r="BV137" s="163"/>
      <c r="BW137" s="64"/>
      <c r="BX137" s="263"/>
      <c r="BY137" s="55" t="s">
        <v>248</v>
      </c>
      <c r="BZ137" s="131"/>
      <c r="CA137" s="64"/>
      <c r="CB137" s="263"/>
      <c r="CC137" s="55" t="s">
        <v>248</v>
      </c>
      <c r="CD137" s="166"/>
      <c r="CE137" s="64"/>
      <c r="CF137" s="64"/>
      <c r="CG137" s="64"/>
      <c r="CH137" s="65"/>
      <c r="CI137" s="64"/>
      <c r="CJ137" s="64"/>
      <c r="CK137" s="64"/>
      <c r="CL137" s="65"/>
      <c r="CM137" s="64"/>
      <c r="CN137" s="263"/>
      <c r="CO137" s="55" t="s">
        <v>248</v>
      </c>
      <c r="CP137" s="136"/>
      <c r="CQ137" s="68"/>
      <c r="CR137" s="263"/>
      <c r="CS137" s="55" t="s">
        <v>248</v>
      </c>
      <c r="CT137" s="170"/>
      <c r="CU137" s="41"/>
    </row>
    <row r="138" spans="2:99" ht="15.75" thickBot="1" x14ac:dyDescent="0.25">
      <c r="B138" s="64"/>
      <c r="C138" s="64"/>
      <c r="D138" s="64"/>
      <c r="E138" s="64"/>
      <c r="F138" s="64"/>
      <c r="G138" s="64"/>
      <c r="H138" s="64"/>
      <c r="I138" s="64"/>
      <c r="J138" s="65"/>
      <c r="K138" s="64"/>
      <c r="L138" s="64"/>
      <c r="M138" s="64"/>
      <c r="N138" s="65"/>
      <c r="O138" s="64"/>
      <c r="P138" s="64"/>
      <c r="Q138" s="64"/>
      <c r="R138" s="65"/>
      <c r="S138" s="64"/>
      <c r="T138" s="64"/>
      <c r="U138" s="64"/>
      <c r="V138" s="65"/>
      <c r="W138" s="64"/>
      <c r="X138" s="64"/>
      <c r="Y138" s="64"/>
      <c r="Z138" s="65"/>
      <c r="AA138" s="64"/>
      <c r="AB138" s="64"/>
      <c r="AC138" s="64"/>
      <c r="AD138" s="65"/>
      <c r="AE138" s="64"/>
      <c r="AF138" s="64"/>
      <c r="AG138" s="64"/>
      <c r="AH138" s="65"/>
      <c r="AI138" s="64"/>
      <c r="AJ138" s="64"/>
      <c r="AK138" s="64"/>
      <c r="AL138" s="65"/>
      <c r="AM138" s="64"/>
      <c r="AN138" s="64"/>
      <c r="AO138" s="64"/>
      <c r="AP138" s="65"/>
      <c r="AQ138" s="64"/>
      <c r="AR138" s="264"/>
      <c r="AS138" s="56" t="s">
        <v>249</v>
      </c>
      <c r="AT138" s="140"/>
      <c r="AU138" s="64"/>
      <c r="AV138" s="64"/>
      <c r="AW138" s="64"/>
      <c r="AX138" s="65"/>
      <c r="AY138" s="64"/>
      <c r="AZ138" s="64"/>
      <c r="BA138" s="64"/>
      <c r="BB138" s="65"/>
      <c r="BC138" s="64"/>
      <c r="BD138" s="267"/>
      <c r="BE138" s="56" t="s">
        <v>249</v>
      </c>
      <c r="BF138" s="131"/>
      <c r="BG138" s="64"/>
      <c r="BH138" s="64"/>
      <c r="BI138" s="64"/>
      <c r="BJ138" s="65"/>
      <c r="BK138" s="64"/>
      <c r="BL138" s="64"/>
      <c r="BM138" s="64"/>
      <c r="BN138" s="65"/>
      <c r="BO138" s="64"/>
      <c r="BP138" s="64"/>
      <c r="BQ138" s="64"/>
      <c r="BR138" s="65"/>
      <c r="BS138" s="64"/>
      <c r="BT138" s="264"/>
      <c r="BU138" s="56" t="s">
        <v>249</v>
      </c>
      <c r="BV138" s="131"/>
      <c r="BW138" s="64"/>
      <c r="BX138" s="264"/>
      <c r="BY138" s="56" t="s">
        <v>249</v>
      </c>
      <c r="BZ138" s="131"/>
      <c r="CA138" s="64"/>
      <c r="CB138" s="264"/>
      <c r="CC138" s="56" t="s">
        <v>249</v>
      </c>
      <c r="CD138" s="166"/>
      <c r="CE138" s="64"/>
      <c r="CF138" s="64"/>
      <c r="CG138" s="64"/>
      <c r="CH138" s="65"/>
      <c r="CI138" s="64"/>
      <c r="CJ138" s="64"/>
      <c r="CK138" s="64"/>
      <c r="CL138" s="65"/>
      <c r="CM138" s="64"/>
      <c r="CN138" s="264"/>
      <c r="CO138" s="56" t="s">
        <v>249</v>
      </c>
      <c r="CP138" s="136"/>
      <c r="CQ138" s="68"/>
      <c r="CR138" s="264"/>
      <c r="CS138" s="56" t="s">
        <v>249</v>
      </c>
      <c r="CT138" s="171"/>
      <c r="CU138" s="41"/>
    </row>
    <row r="139" spans="2:99" ht="18.75" thickBot="1" x14ac:dyDescent="0.25">
      <c r="B139" s="64"/>
      <c r="C139" s="64"/>
      <c r="D139" s="64"/>
      <c r="E139" s="64"/>
      <c r="F139" s="64"/>
      <c r="G139" s="64"/>
      <c r="H139" s="64"/>
      <c r="I139" s="64"/>
      <c r="J139" s="65"/>
      <c r="K139" s="64"/>
      <c r="L139" s="64"/>
      <c r="M139" s="64"/>
      <c r="N139" s="65"/>
      <c r="O139" s="64"/>
      <c r="P139" s="64"/>
      <c r="Q139" s="64"/>
      <c r="R139" s="65"/>
      <c r="S139" s="64"/>
      <c r="T139" s="64"/>
      <c r="U139" s="64"/>
      <c r="V139" s="65"/>
      <c r="W139" s="64"/>
      <c r="X139" s="64"/>
      <c r="Y139" s="64"/>
      <c r="Z139" s="65"/>
      <c r="AA139" s="64"/>
      <c r="AB139" s="64"/>
      <c r="AC139" s="64"/>
      <c r="AD139" s="65"/>
      <c r="AE139" s="64"/>
      <c r="AF139" s="64"/>
      <c r="AG139" s="64"/>
      <c r="AH139" s="65"/>
      <c r="AI139" s="64"/>
      <c r="AJ139" s="64"/>
      <c r="AK139" s="64"/>
      <c r="AL139" s="65"/>
      <c r="AM139" s="64"/>
      <c r="AN139" s="64"/>
      <c r="AO139" s="64"/>
      <c r="AP139" s="65"/>
      <c r="AQ139" s="64"/>
      <c r="AR139" s="30"/>
      <c r="AS139" s="30"/>
      <c r="AT139" s="117">
        <f>+SUM(AT127:AT138)</f>
        <v>0</v>
      </c>
      <c r="AU139" s="64"/>
      <c r="AV139" s="64"/>
      <c r="AW139" s="64"/>
      <c r="AX139" s="65"/>
      <c r="AY139" s="64"/>
      <c r="AZ139" s="64"/>
      <c r="BA139" s="64"/>
      <c r="BB139" s="65"/>
      <c r="BC139" s="64"/>
      <c r="BD139" s="30"/>
      <c r="BE139" s="30"/>
      <c r="BF139" s="115">
        <f>+SUM(BF127:BF138)</f>
        <v>0</v>
      </c>
      <c r="BG139" s="64"/>
      <c r="BH139" s="64"/>
      <c r="BI139" s="64"/>
      <c r="BJ139" s="65"/>
      <c r="BK139" s="64"/>
      <c r="BL139" s="64"/>
      <c r="BM139" s="64"/>
      <c r="BN139" s="65"/>
      <c r="BO139" s="64"/>
      <c r="BP139" s="64"/>
      <c r="BQ139" s="64"/>
      <c r="BR139" s="65"/>
      <c r="BS139" s="64"/>
      <c r="BT139" s="30"/>
      <c r="BU139" s="30"/>
      <c r="BV139" s="115">
        <f>+SUM(BV127:BV138)</f>
        <v>0</v>
      </c>
      <c r="BW139" s="64"/>
      <c r="BX139" s="30"/>
      <c r="BY139" s="30"/>
      <c r="BZ139" s="116">
        <f>+SUM(BZ127:BZ138)</f>
        <v>0</v>
      </c>
      <c r="CA139" s="64"/>
      <c r="CB139" s="30"/>
      <c r="CC139" s="30"/>
      <c r="CD139" s="116">
        <f>+SUM(CD127:CD138)</f>
        <v>0</v>
      </c>
      <c r="CE139" s="64"/>
      <c r="CF139" s="64"/>
      <c r="CG139" s="64"/>
      <c r="CH139" s="65"/>
      <c r="CI139" s="64"/>
      <c r="CJ139" s="64"/>
      <c r="CK139" s="64"/>
      <c r="CL139" s="65"/>
      <c r="CM139" s="64"/>
      <c r="CN139" s="30"/>
      <c r="CO139" s="30"/>
      <c r="CP139" s="116">
        <f>+SUM(CP127:CP138)</f>
        <v>0</v>
      </c>
      <c r="CQ139" s="68"/>
      <c r="CR139" s="30"/>
      <c r="CS139" s="30"/>
      <c r="CT139" s="116">
        <f>+SUM(CT127:CT138)</f>
        <v>0</v>
      </c>
      <c r="CU139" s="41"/>
    </row>
    <row r="140" spans="2:99" ht="15.75" thickBot="1" x14ac:dyDescent="0.25">
      <c r="B140" s="64"/>
      <c r="C140" s="64"/>
      <c r="D140" s="64"/>
      <c r="E140" s="64"/>
      <c r="F140" s="64"/>
      <c r="G140" s="64"/>
      <c r="H140" s="64"/>
      <c r="I140" s="64"/>
      <c r="J140" s="65"/>
      <c r="K140" s="64"/>
      <c r="L140" s="64"/>
      <c r="M140" s="64"/>
      <c r="N140" s="65"/>
      <c r="O140" s="64"/>
      <c r="P140" s="64"/>
      <c r="Q140" s="64"/>
      <c r="R140" s="65"/>
      <c r="S140" s="64"/>
      <c r="T140" s="64"/>
      <c r="U140" s="64"/>
      <c r="V140" s="65"/>
      <c r="W140" s="64"/>
      <c r="X140" s="64"/>
      <c r="Y140" s="64"/>
      <c r="Z140" s="65"/>
      <c r="AA140" s="64"/>
      <c r="AB140" s="64"/>
      <c r="AC140" s="64"/>
      <c r="AD140" s="65"/>
      <c r="AE140" s="64"/>
      <c r="AF140" s="64"/>
      <c r="AG140" s="64"/>
      <c r="AH140" s="65"/>
      <c r="AI140" s="64"/>
      <c r="AJ140" s="64"/>
      <c r="AK140" s="64"/>
      <c r="AL140" s="65"/>
      <c r="AM140" s="64"/>
      <c r="AN140" s="64"/>
      <c r="AO140" s="64"/>
      <c r="AP140" s="65"/>
      <c r="AQ140" s="64"/>
      <c r="AS140" s="51" t="s">
        <v>212</v>
      </c>
      <c r="AT140" s="79" t="s">
        <v>250</v>
      </c>
      <c r="AU140" s="64"/>
      <c r="AV140" s="64"/>
      <c r="AW140" s="64"/>
      <c r="AX140" s="65"/>
      <c r="AY140" s="64"/>
      <c r="AZ140" s="64"/>
      <c r="BA140" s="64"/>
      <c r="BB140" s="65"/>
      <c r="BC140" s="64"/>
      <c r="BD140" s="64"/>
      <c r="BE140" s="64"/>
      <c r="BF140" s="65"/>
      <c r="BG140" s="64"/>
      <c r="BH140" s="64"/>
      <c r="BI140" s="64"/>
      <c r="BJ140" s="65"/>
      <c r="BK140" s="64"/>
      <c r="BL140" s="64"/>
      <c r="BM140" s="64"/>
      <c r="BN140" s="65"/>
      <c r="BO140" s="64"/>
      <c r="BP140" s="64"/>
      <c r="BQ140" s="64"/>
      <c r="BR140" s="65"/>
      <c r="BS140" s="64"/>
      <c r="BT140" s="64">
        <v>0</v>
      </c>
      <c r="BU140" s="64"/>
      <c r="BV140" s="65"/>
      <c r="BW140" s="64"/>
      <c r="BY140" s="51" t="s">
        <v>212</v>
      </c>
      <c r="BZ140" s="51" t="s">
        <v>250</v>
      </c>
      <c r="CA140" s="64"/>
      <c r="CC140" s="51" t="s">
        <v>212</v>
      </c>
      <c r="CD140" s="51" t="s">
        <v>250</v>
      </c>
      <c r="CE140" s="64"/>
      <c r="CF140" s="64"/>
      <c r="CG140" s="64"/>
      <c r="CH140" s="65"/>
      <c r="CI140" s="64"/>
      <c r="CJ140" s="64"/>
      <c r="CK140" s="64"/>
      <c r="CL140" s="65"/>
      <c r="CM140" s="64"/>
      <c r="CN140" s="62"/>
      <c r="CO140" s="51" t="s">
        <v>212</v>
      </c>
      <c r="CP140" s="51" t="s">
        <v>250</v>
      </c>
      <c r="CQ140" s="68"/>
      <c r="CS140" s="51" t="s">
        <v>212</v>
      </c>
      <c r="CT140" s="51" t="s">
        <v>250</v>
      </c>
      <c r="CU140" s="41"/>
    </row>
    <row r="141" spans="2:99" ht="15" x14ac:dyDescent="0.2">
      <c r="B141" s="64"/>
      <c r="C141" s="64"/>
      <c r="D141" s="64"/>
      <c r="E141" s="64"/>
      <c r="F141" s="64"/>
      <c r="G141" s="64"/>
      <c r="H141" s="64"/>
      <c r="I141" s="64"/>
      <c r="J141" s="65"/>
      <c r="K141" s="64"/>
      <c r="L141" s="64"/>
      <c r="M141" s="64"/>
      <c r="N141" s="65"/>
      <c r="O141" s="64"/>
      <c r="P141" s="64"/>
      <c r="Q141" s="64"/>
      <c r="R141" s="65"/>
      <c r="S141" s="64"/>
      <c r="T141" s="64"/>
      <c r="U141" s="64"/>
      <c r="V141" s="65"/>
      <c r="W141" s="64"/>
      <c r="X141" s="64"/>
      <c r="Y141" s="64"/>
      <c r="Z141" s="65"/>
      <c r="AA141" s="64"/>
      <c r="AB141" s="64"/>
      <c r="AC141" s="64"/>
      <c r="AD141" s="65"/>
      <c r="AE141" s="64"/>
      <c r="AF141" s="64"/>
      <c r="AG141" s="64"/>
      <c r="AH141" s="65"/>
      <c r="AI141" s="64"/>
      <c r="AJ141" s="64"/>
      <c r="AK141" s="64"/>
      <c r="AL141" s="65"/>
      <c r="AM141" s="64"/>
      <c r="AN141" s="64"/>
      <c r="AO141" s="64"/>
      <c r="AP141" s="65"/>
      <c r="AQ141" s="64"/>
      <c r="AR141" s="262" t="s">
        <v>267</v>
      </c>
      <c r="AS141" s="54" t="s">
        <v>216</v>
      </c>
      <c r="AT141" s="151"/>
      <c r="AU141" s="64"/>
      <c r="AV141" s="64"/>
      <c r="AW141" s="64"/>
      <c r="AX141" s="65"/>
      <c r="AY141" s="64"/>
      <c r="AZ141" s="64"/>
      <c r="BA141" s="64"/>
      <c r="BB141" s="65"/>
      <c r="BC141" s="64"/>
      <c r="BD141" s="64"/>
      <c r="BE141" s="64"/>
      <c r="BF141" s="65"/>
      <c r="BG141" s="64"/>
      <c r="BH141" s="64"/>
      <c r="BI141" s="64"/>
      <c r="BJ141" s="65"/>
      <c r="BK141" s="64"/>
      <c r="BL141" s="64"/>
      <c r="BM141" s="64"/>
      <c r="BN141" s="65"/>
      <c r="BO141" s="64"/>
      <c r="BP141" s="64"/>
      <c r="BQ141" s="64"/>
      <c r="BR141" s="65"/>
      <c r="BS141" s="64"/>
      <c r="BT141" s="64"/>
      <c r="BU141" s="64"/>
      <c r="BV141" s="65"/>
      <c r="BW141" s="64"/>
      <c r="BX141" s="262" t="s">
        <v>268</v>
      </c>
      <c r="BY141" s="54" t="s">
        <v>216</v>
      </c>
      <c r="BZ141" s="132"/>
      <c r="CA141" s="64"/>
      <c r="CB141" s="262" t="s">
        <v>269</v>
      </c>
      <c r="CC141" s="54" t="s">
        <v>216</v>
      </c>
      <c r="CD141" s="130"/>
      <c r="CE141" s="64"/>
      <c r="CF141" s="64"/>
      <c r="CG141" s="64"/>
      <c r="CH141" s="65"/>
      <c r="CI141" s="64"/>
      <c r="CJ141" s="64"/>
      <c r="CK141" s="64"/>
      <c r="CL141" s="65"/>
      <c r="CM141" s="64"/>
      <c r="CN141" s="262" t="s">
        <v>270</v>
      </c>
      <c r="CO141" s="54" t="s">
        <v>216</v>
      </c>
      <c r="CP141" s="135"/>
      <c r="CQ141" s="68"/>
      <c r="CR141" s="265" t="s">
        <v>271</v>
      </c>
      <c r="CS141" s="54" t="s">
        <v>216</v>
      </c>
      <c r="CT141" s="136"/>
      <c r="CU141" s="41"/>
    </row>
    <row r="142" spans="2:99" ht="15" x14ac:dyDescent="0.2">
      <c r="B142" s="64"/>
      <c r="C142" s="64"/>
      <c r="D142" s="64"/>
      <c r="E142" s="64"/>
      <c r="F142" s="64"/>
      <c r="G142" s="64"/>
      <c r="H142" s="64"/>
      <c r="I142" s="64"/>
      <c r="J142" s="65"/>
      <c r="K142" s="64"/>
      <c r="L142" s="64"/>
      <c r="M142" s="64"/>
      <c r="N142" s="65"/>
      <c r="O142" s="64"/>
      <c r="P142" s="64"/>
      <c r="Q142" s="64"/>
      <c r="R142" s="65"/>
      <c r="S142" s="64"/>
      <c r="T142" s="64"/>
      <c r="U142" s="64"/>
      <c r="V142" s="65"/>
      <c r="W142" s="64"/>
      <c r="X142" s="64"/>
      <c r="Y142" s="64"/>
      <c r="Z142" s="65"/>
      <c r="AA142" s="64"/>
      <c r="AB142" s="64"/>
      <c r="AC142" s="64"/>
      <c r="AD142" s="65"/>
      <c r="AE142" s="64"/>
      <c r="AF142" s="64"/>
      <c r="AG142" s="64"/>
      <c r="AH142" s="65"/>
      <c r="AI142" s="64"/>
      <c r="AJ142" s="64"/>
      <c r="AK142" s="64"/>
      <c r="AL142" s="65"/>
      <c r="AM142" s="64"/>
      <c r="AN142" s="64"/>
      <c r="AO142" s="64"/>
      <c r="AP142" s="65"/>
      <c r="AQ142" s="64"/>
      <c r="AR142" s="263"/>
      <c r="AS142" s="55" t="s">
        <v>237</v>
      </c>
      <c r="AT142" s="152"/>
      <c r="AU142" s="64"/>
      <c r="AV142" s="64"/>
      <c r="AW142" s="64"/>
      <c r="AX142" s="65"/>
      <c r="AY142" s="64"/>
      <c r="AZ142" s="64"/>
      <c r="BA142" s="64"/>
      <c r="BB142" s="65"/>
      <c r="BC142" s="64"/>
      <c r="BD142" s="64"/>
      <c r="BE142" s="64"/>
      <c r="BF142" s="65"/>
      <c r="BG142" s="64"/>
      <c r="BH142" s="64"/>
      <c r="BI142" s="64"/>
      <c r="BJ142" s="65"/>
      <c r="BK142" s="64"/>
      <c r="BL142" s="64"/>
      <c r="BM142" s="64"/>
      <c r="BN142" s="65"/>
      <c r="BO142" s="64"/>
      <c r="BP142" s="64"/>
      <c r="BQ142" s="64"/>
      <c r="BR142" s="65"/>
      <c r="BS142" s="64"/>
      <c r="BT142" s="64"/>
      <c r="BU142" s="64"/>
      <c r="BV142" s="65"/>
      <c r="BW142" s="64"/>
      <c r="BX142" s="263"/>
      <c r="BY142" s="55" t="s">
        <v>237</v>
      </c>
      <c r="BZ142" s="132"/>
      <c r="CA142" s="64"/>
      <c r="CB142" s="263"/>
      <c r="CC142" s="55" t="s">
        <v>237</v>
      </c>
      <c r="CD142" s="131"/>
      <c r="CE142" s="64"/>
      <c r="CF142" s="64"/>
      <c r="CG142" s="64"/>
      <c r="CH142" s="65"/>
      <c r="CI142" s="64"/>
      <c r="CJ142" s="64"/>
      <c r="CK142" s="64"/>
      <c r="CL142" s="65"/>
      <c r="CM142" s="64"/>
      <c r="CN142" s="263"/>
      <c r="CO142" s="55" t="s">
        <v>237</v>
      </c>
      <c r="CP142" s="132"/>
      <c r="CQ142" s="68"/>
      <c r="CR142" s="266"/>
      <c r="CS142" s="55" t="s">
        <v>237</v>
      </c>
      <c r="CT142" s="136"/>
      <c r="CU142" s="41"/>
    </row>
    <row r="143" spans="2:99" ht="15" x14ac:dyDescent="0.2">
      <c r="B143" s="64"/>
      <c r="C143" s="64"/>
      <c r="D143" s="64"/>
      <c r="E143" s="64"/>
      <c r="F143" s="64"/>
      <c r="G143" s="64"/>
      <c r="H143" s="64"/>
      <c r="I143" s="64"/>
      <c r="J143" s="65"/>
      <c r="K143" s="64"/>
      <c r="L143" s="64"/>
      <c r="M143" s="64"/>
      <c r="N143" s="65"/>
      <c r="O143" s="64"/>
      <c r="P143" s="64"/>
      <c r="Q143" s="64"/>
      <c r="R143" s="65"/>
      <c r="S143" s="64"/>
      <c r="T143" s="64"/>
      <c r="U143" s="64"/>
      <c r="V143" s="65"/>
      <c r="W143" s="64"/>
      <c r="X143" s="64"/>
      <c r="Y143" s="64"/>
      <c r="Z143" s="65"/>
      <c r="AA143" s="64"/>
      <c r="AB143" s="64"/>
      <c r="AC143" s="64"/>
      <c r="AD143" s="65"/>
      <c r="AE143" s="64"/>
      <c r="AF143" s="64"/>
      <c r="AG143" s="64"/>
      <c r="AH143" s="65"/>
      <c r="AI143" s="64"/>
      <c r="AJ143" s="64"/>
      <c r="AK143" s="64"/>
      <c r="AL143" s="65"/>
      <c r="AM143" s="64"/>
      <c r="AN143" s="64"/>
      <c r="AO143" s="64"/>
      <c r="AP143" s="65"/>
      <c r="AQ143" s="64"/>
      <c r="AR143" s="263"/>
      <c r="AS143" s="55" t="s">
        <v>238</v>
      </c>
      <c r="AT143" s="152"/>
      <c r="AU143" s="64"/>
      <c r="AV143" s="64"/>
      <c r="AW143" s="64"/>
      <c r="AX143" s="65"/>
      <c r="AY143" s="64"/>
      <c r="AZ143" s="64"/>
      <c r="BA143" s="64"/>
      <c r="BB143" s="65"/>
      <c r="BC143" s="64"/>
      <c r="BD143" s="64"/>
      <c r="BE143" s="64"/>
      <c r="BF143" s="65"/>
      <c r="BG143" s="64"/>
      <c r="BH143" s="64"/>
      <c r="BI143" s="64"/>
      <c r="BJ143" s="65"/>
      <c r="BK143" s="64"/>
      <c r="BL143" s="64"/>
      <c r="BM143" s="64"/>
      <c r="BN143" s="65"/>
      <c r="BO143" s="64"/>
      <c r="BP143" s="64"/>
      <c r="BQ143" s="64"/>
      <c r="BR143" s="65"/>
      <c r="BS143" s="64"/>
      <c r="BT143" s="64"/>
      <c r="BU143" s="64"/>
      <c r="BV143" s="65"/>
      <c r="BW143" s="64"/>
      <c r="BX143" s="263"/>
      <c r="BY143" s="55" t="s">
        <v>238</v>
      </c>
      <c r="BZ143" s="132"/>
      <c r="CA143" s="64"/>
      <c r="CB143" s="263"/>
      <c r="CC143" s="55" t="s">
        <v>238</v>
      </c>
      <c r="CD143" s="131"/>
      <c r="CE143" s="64"/>
      <c r="CF143" s="64"/>
      <c r="CG143" s="64"/>
      <c r="CH143" s="65"/>
      <c r="CI143" s="64"/>
      <c r="CJ143" s="64"/>
      <c r="CK143" s="64"/>
      <c r="CL143" s="65"/>
      <c r="CM143" s="64"/>
      <c r="CN143" s="263"/>
      <c r="CO143" s="55" t="s">
        <v>238</v>
      </c>
      <c r="CP143" s="132"/>
      <c r="CQ143" s="68"/>
      <c r="CR143" s="266"/>
      <c r="CS143" s="55" t="s">
        <v>238</v>
      </c>
      <c r="CT143" s="136"/>
      <c r="CU143" s="41"/>
    </row>
    <row r="144" spans="2:99" ht="15" x14ac:dyDescent="0.2">
      <c r="B144" s="64"/>
      <c r="C144" s="64"/>
      <c r="D144" s="64"/>
      <c r="E144" s="64"/>
      <c r="F144" s="64"/>
      <c r="G144" s="64"/>
      <c r="H144" s="64"/>
      <c r="I144" s="64"/>
      <c r="J144" s="65"/>
      <c r="K144" s="64"/>
      <c r="L144" s="64"/>
      <c r="M144" s="64"/>
      <c r="N144" s="65"/>
      <c r="O144" s="64"/>
      <c r="P144" s="64"/>
      <c r="Q144" s="64"/>
      <c r="R144" s="65"/>
      <c r="S144" s="64"/>
      <c r="T144" s="64"/>
      <c r="U144" s="64"/>
      <c r="V144" s="65"/>
      <c r="W144" s="64"/>
      <c r="X144" s="64"/>
      <c r="Y144" s="64"/>
      <c r="Z144" s="65"/>
      <c r="AA144" s="64"/>
      <c r="AB144" s="64"/>
      <c r="AC144" s="64"/>
      <c r="AD144" s="65"/>
      <c r="AE144" s="64"/>
      <c r="AF144" s="64"/>
      <c r="AG144" s="64"/>
      <c r="AH144" s="65"/>
      <c r="AI144" s="64"/>
      <c r="AJ144" s="64"/>
      <c r="AK144" s="64"/>
      <c r="AL144" s="65"/>
      <c r="AM144" s="64"/>
      <c r="AN144" s="64"/>
      <c r="AO144" s="64"/>
      <c r="AP144" s="65"/>
      <c r="AQ144" s="64"/>
      <c r="AR144" s="263"/>
      <c r="AS144" s="55" t="s">
        <v>239</v>
      </c>
      <c r="AT144" s="153"/>
      <c r="AU144" s="64"/>
      <c r="AV144" s="64"/>
      <c r="AW144" s="64"/>
      <c r="AX144" s="65"/>
      <c r="AY144" s="64"/>
      <c r="AZ144" s="64"/>
      <c r="BA144" s="64"/>
      <c r="BB144" s="65"/>
      <c r="BC144" s="64"/>
      <c r="BD144" s="64"/>
      <c r="BE144" s="64"/>
      <c r="BF144" s="65"/>
      <c r="BG144" s="64"/>
      <c r="BH144" s="64"/>
      <c r="BI144" s="64"/>
      <c r="BJ144" s="65"/>
      <c r="BK144" s="64"/>
      <c r="BL144" s="64"/>
      <c r="BM144" s="64"/>
      <c r="BN144" s="65"/>
      <c r="BO144" s="64"/>
      <c r="BP144" s="64"/>
      <c r="BQ144" s="64"/>
      <c r="BR144" s="65"/>
      <c r="BS144" s="64"/>
      <c r="BT144" s="64"/>
      <c r="BU144" s="64"/>
      <c r="BV144" s="65"/>
      <c r="BW144" s="64"/>
      <c r="BX144" s="263"/>
      <c r="BY144" s="55" t="s">
        <v>239</v>
      </c>
      <c r="BZ144" s="132"/>
      <c r="CA144" s="64"/>
      <c r="CB144" s="263"/>
      <c r="CC144" s="55" t="s">
        <v>239</v>
      </c>
      <c r="CD144" s="131"/>
      <c r="CE144" s="64"/>
      <c r="CF144" s="64"/>
      <c r="CG144" s="64"/>
      <c r="CH144" s="65"/>
      <c r="CI144" s="64"/>
      <c r="CJ144" s="64"/>
      <c r="CK144" s="64"/>
      <c r="CL144" s="65"/>
      <c r="CM144" s="64"/>
      <c r="CN144" s="263"/>
      <c r="CO144" s="55" t="s">
        <v>239</v>
      </c>
      <c r="CP144" s="136"/>
      <c r="CQ144" s="68"/>
      <c r="CR144" s="266"/>
      <c r="CS144" s="55" t="s">
        <v>239</v>
      </c>
      <c r="CT144" s="136"/>
      <c r="CU144" s="41"/>
    </row>
    <row r="145" spans="2:99" ht="15" x14ac:dyDescent="0.2">
      <c r="B145" s="64"/>
      <c r="C145" s="64"/>
      <c r="D145" s="64"/>
      <c r="E145" s="64"/>
      <c r="F145" s="64"/>
      <c r="G145" s="64"/>
      <c r="H145" s="64"/>
      <c r="I145" s="64"/>
      <c r="J145" s="65"/>
      <c r="K145" s="64"/>
      <c r="L145" s="64"/>
      <c r="M145" s="64"/>
      <c r="N145" s="65"/>
      <c r="O145" s="64"/>
      <c r="P145" s="64"/>
      <c r="Q145" s="64"/>
      <c r="R145" s="65"/>
      <c r="S145" s="64"/>
      <c r="T145" s="64"/>
      <c r="U145" s="64"/>
      <c r="V145" s="65"/>
      <c r="W145" s="64"/>
      <c r="X145" s="64"/>
      <c r="Y145" s="64"/>
      <c r="Z145" s="65"/>
      <c r="AA145" s="64"/>
      <c r="AB145" s="64"/>
      <c r="AC145" s="64"/>
      <c r="AD145" s="65"/>
      <c r="AE145" s="64"/>
      <c r="AF145" s="64"/>
      <c r="AG145" s="64"/>
      <c r="AH145" s="65"/>
      <c r="AI145" s="64"/>
      <c r="AJ145" s="64"/>
      <c r="AK145" s="64"/>
      <c r="AL145" s="65"/>
      <c r="AM145" s="64"/>
      <c r="AN145" s="64"/>
      <c r="AO145" s="64"/>
      <c r="AP145" s="65"/>
      <c r="AQ145" s="64"/>
      <c r="AR145" s="263"/>
      <c r="AS145" s="55" t="s">
        <v>241</v>
      </c>
      <c r="AT145" s="153"/>
      <c r="AU145" s="64"/>
      <c r="AV145" s="64"/>
      <c r="AW145" s="64"/>
      <c r="AX145" s="65"/>
      <c r="AY145" s="64"/>
      <c r="AZ145" s="64"/>
      <c r="BA145" s="64"/>
      <c r="BB145" s="65"/>
      <c r="BC145" s="64"/>
      <c r="BD145" s="64"/>
      <c r="BE145" s="64"/>
      <c r="BF145" s="65"/>
      <c r="BG145" s="64"/>
      <c r="BH145" s="64"/>
      <c r="BI145" s="64"/>
      <c r="BJ145" s="65"/>
      <c r="BK145" s="64"/>
      <c r="BL145" s="64"/>
      <c r="BM145" s="64"/>
      <c r="BN145" s="65"/>
      <c r="BO145" s="64"/>
      <c r="BP145" s="64"/>
      <c r="BQ145" s="64"/>
      <c r="BR145" s="65"/>
      <c r="BS145" s="64"/>
      <c r="BT145" s="64"/>
      <c r="BU145" s="64"/>
      <c r="BV145" s="65"/>
      <c r="BW145" s="64"/>
      <c r="BX145" s="263"/>
      <c r="BY145" s="55" t="s">
        <v>241</v>
      </c>
      <c r="BZ145" s="132"/>
      <c r="CA145" s="64"/>
      <c r="CB145" s="263"/>
      <c r="CC145" s="55" t="s">
        <v>241</v>
      </c>
      <c r="CD145" s="131"/>
      <c r="CE145" s="64"/>
      <c r="CF145" s="64"/>
      <c r="CG145" s="64"/>
      <c r="CH145" s="65"/>
      <c r="CI145" s="64"/>
      <c r="CJ145" s="64"/>
      <c r="CK145" s="64"/>
      <c r="CL145" s="65"/>
      <c r="CM145" s="64"/>
      <c r="CN145" s="263"/>
      <c r="CO145" s="55" t="s">
        <v>241</v>
      </c>
      <c r="CP145" s="136"/>
      <c r="CQ145" s="68"/>
      <c r="CR145" s="266"/>
      <c r="CS145" s="55" t="s">
        <v>241</v>
      </c>
      <c r="CT145" s="136"/>
      <c r="CU145" s="41"/>
    </row>
    <row r="146" spans="2:99" ht="15" x14ac:dyDescent="0.2">
      <c r="B146" s="64"/>
      <c r="C146" s="64"/>
      <c r="D146" s="64"/>
      <c r="E146" s="64"/>
      <c r="F146" s="64"/>
      <c r="G146" s="64"/>
      <c r="H146" s="64"/>
      <c r="I146" s="64"/>
      <c r="J146" s="65"/>
      <c r="K146" s="64"/>
      <c r="L146" s="64"/>
      <c r="M146" s="64"/>
      <c r="N146" s="65"/>
      <c r="O146" s="64"/>
      <c r="P146" s="64"/>
      <c r="Q146" s="64"/>
      <c r="R146" s="65"/>
      <c r="S146" s="64"/>
      <c r="T146" s="64"/>
      <c r="U146" s="64"/>
      <c r="V146" s="65"/>
      <c r="W146" s="64"/>
      <c r="X146" s="64"/>
      <c r="Y146" s="64"/>
      <c r="Z146" s="65"/>
      <c r="AA146" s="64"/>
      <c r="AB146" s="64"/>
      <c r="AC146" s="64"/>
      <c r="AD146" s="65"/>
      <c r="AE146" s="64"/>
      <c r="AF146" s="64"/>
      <c r="AG146" s="64"/>
      <c r="AH146" s="65"/>
      <c r="AI146" s="64"/>
      <c r="AJ146" s="64"/>
      <c r="AK146" s="64"/>
      <c r="AL146" s="65"/>
      <c r="AM146" s="64"/>
      <c r="AN146" s="64"/>
      <c r="AO146" s="64"/>
      <c r="AP146" s="65"/>
      <c r="AQ146" s="64"/>
      <c r="AR146" s="263"/>
      <c r="AS146" s="55" t="s">
        <v>242</v>
      </c>
      <c r="AT146" s="153"/>
      <c r="AU146" s="64"/>
      <c r="AV146" s="64"/>
      <c r="AW146" s="64"/>
      <c r="AX146" s="65"/>
      <c r="AY146" s="64"/>
      <c r="AZ146" s="64"/>
      <c r="BA146" s="64"/>
      <c r="BB146" s="65"/>
      <c r="BC146" s="64"/>
      <c r="BD146" s="64"/>
      <c r="BE146" s="64"/>
      <c r="BF146" s="65"/>
      <c r="BG146" s="64"/>
      <c r="BH146" s="64"/>
      <c r="BI146" s="64"/>
      <c r="BJ146" s="65"/>
      <c r="BK146" s="64"/>
      <c r="BL146" s="64"/>
      <c r="BM146" s="64"/>
      <c r="BN146" s="65"/>
      <c r="BO146" s="64"/>
      <c r="BP146" s="64"/>
      <c r="BQ146" s="64"/>
      <c r="BR146" s="65"/>
      <c r="BS146" s="64"/>
      <c r="BT146" s="64"/>
      <c r="BU146" s="64"/>
      <c r="BV146" s="65"/>
      <c r="BW146" s="64"/>
      <c r="BX146" s="263"/>
      <c r="BY146" s="55" t="s">
        <v>242</v>
      </c>
      <c r="BZ146" s="132"/>
      <c r="CA146" s="64"/>
      <c r="CB146" s="263"/>
      <c r="CC146" s="55" t="s">
        <v>242</v>
      </c>
      <c r="CD146" s="131"/>
      <c r="CE146" s="64"/>
      <c r="CF146" s="64"/>
      <c r="CG146" s="64"/>
      <c r="CH146" s="65"/>
      <c r="CI146" s="64"/>
      <c r="CJ146" s="64"/>
      <c r="CK146" s="64"/>
      <c r="CL146" s="65"/>
      <c r="CM146" s="64"/>
      <c r="CN146" s="263"/>
      <c r="CO146" s="55" t="s">
        <v>242</v>
      </c>
      <c r="CP146" s="136"/>
      <c r="CQ146" s="68"/>
      <c r="CR146" s="266"/>
      <c r="CS146" s="55" t="s">
        <v>242</v>
      </c>
      <c r="CT146" s="136"/>
      <c r="CU146" s="41"/>
    </row>
    <row r="147" spans="2:99" ht="15" x14ac:dyDescent="0.2">
      <c r="B147" s="64"/>
      <c r="C147" s="64"/>
      <c r="D147" s="64"/>
      <c r="E147" s="64"/>
      <c r="F147" s="64"/>
      <c r="G147" s="64"/>
      <c r="H147" s="64"/>
      <c r="I147" s="64"/>
      <c r="J147" s="65"/>
      <c r="K147" s="64"/>
      <c r="L147" s="64"/>
      <c r="M147" s="64"/>
      <c r="N147" s="65"/>
      <c r="O147" s="64"/>
      <c r="P147" s="64"/>
      <c r="Q147" s="64"/>
      <c r="R147" s="65"/>
      <c r="S147" s="64"/>
      <c r="T147" s="64"/>
      <c r="U147" s="64"/>
      <c r="V147" s="65"/>
      <c r="W147" s="64"/>
      <c r="X147" s="64"/>
      <c r="Y147" s="64"/>
      <c r="Z147" s="65"/>
      <c r="AA147" s="64"/>
      <c r="AB147" s="64"/>
      <c r="AC147" s="64"/>
      <c r="AD147" s="65"/>
      <c r="AE147" s="64"/>
      <c r="AF147" s="64"/>
      <c r="AG147" s="64"/>
      <c r="AH147" s="65"/>
      <c r="AI147" s="64"/>
      <c r="AJ147" s="64"/>
      <c r="AK147" s="64"/>
      <c r="AL147" s="65"/>
      <c r="AM147" s="64"/>
      <c r="AN147" s="64"/>
      <c r="AO147" s="64"/>
      <c r="AP147" s="65"/>
      <c r="AQ147" s="64"/>
      <c r="AR147" s="263"/>
      <c r="AS147" s="55" t="s">
        <v>243</v>
      </c>
      <c r="AT147" s="152"/>
      <c r="AU147" s="64"/>
      <c r="AV147" s="64"/>
      <c r="AW147" s="64"/>
      <c r="AX147" s="65"/>
      <c r="AY147" s="64"/>
      <c r="AZ147" s="64"/>
      <c r="BA147" s="64"/>
      <c r="BB147" s="65"/>
      <c r="BC147" s="64"/>
      <c r="BD147" s="64"/>
      <c r="BE147" s="64"/>
      <c r="BF147" s="65"/>
      <c r="BG147" s="64"/>
      <c r="BH147" s="64"/>
      <c r="BI147" s="64"/>
      <c r="BJ147" s="65"/>
      <c r="BK147" s="64"/>
      <c r="BL147" s="64"/>
      <c r="BM147" s="64"/>
      <c r="BN147" s="65"/>
      <c r="BO147" s="64"/>
      <c r="BP147" s="64"/>
      <c r="BQ147" s="64"/>
      <c r="BR147" s="65"/>
      <c r="BS147" s="64"/>
      <c r="BT147" s="64"/>
      <c r="BU147" s="64"/>
      <c r="BV147" s="65"/>
      <c r="BW147" s="64"/>
      <c r="BX147" s="263"/>
      <c r="BY147" s="55" t="s">
        <v>243</v>
      </c>
      <c r="BZ147" s="131"/>
      <c r="CA147" s="64"/>
      <c r="CB147" s="263"/>
      <c r="CC147" s="55" t="s">
        <v>243</v>
      </c>
      <c r="CD147" s="166"/>
      <c r="CE147" s="64"/>
      <c r="CF147" s="64"/>
      <c r="CG147" s="64"/>
      <c r="CH147" s="65"/>
      <c r="CI147" s="64"/>
      <c r="CJ147" s="64"/>
      <c r="CK147" s="64"/>
      <c r="CL147" s="65"/>
      <c r="CM147" s="64"/>
      <c r="CN147" s="263"/>
      <c r="CO147" s="55" t="s">
        <v>243</v>
      </c>
      <c r="CP147" s="136"/>
      <c r="CQ147" s="68"/>
      <c r="CR147" s="266"/>
      <c r="CS147" s="55" t="s">
        <v>243</v>
      </c>
      <c r="CT147" s="136"/>
      <c r="CU147" s="41"/>
    </row>
    <row r="148" spans="2:99" ht="15" x14ac:dyDescent="0.2">
      <c r="B148" s="64"/>
      <c r="C148" s="64"/>
      <c r="D148" s="64"/>
      <c r="E148" s="64"/>
      <c r="F148" s="64"/>
      <c r="G148" s="64"/>
      <c r="H148" s="64"/>
      <c r="I148" s="64"/>
      <c r="J148" s="65"/>
      <c r="K148" s="64"/>
      <c r="L148" s="64"/>
      <c r="M148" s="64"/>
      <c r="N148" s="65"/>
      <c r="O148" s="64"/>
      <c r="P148" s="64"/>
      <c r="Q148" s="64"/>
      <c r="R148" s="65"/>
      <c r="S148" s="64"/>
      <c r="T148" s="64"/>
      <c r="U148" s="64"/>
      <c r="V148" s="65"/>
      <c r="W148" s="64"/>
      <c r="X148" s="64"/>
      <c r="Y148" s="64"/>
      <c r="Z148" s="65"/>
      <c r="AA148" s="64"/>
      <c r="AB148" s="64"/>
      <c r="AC148" s="64"/>
      <c r="AD148" s="65"/>
      <c r="AE148" s="64"/>
      <c r="AF148" s="64"/>
      <c r="AG148" s="64"/>
      <c r="AH148" s="65"/>
      <c r="AI148" s="64"/>
      <c r="AJ148" s="64"/>
      <c r="AK148" s="64"/>
      <c r="AL148" s="65"/>
      <c r="AM148" s="64"/>
      <c r="AN148" s="64"/>
      <c r="AO148" s="64"/>
      <c r="AP148" s="65"/>
      <c r="AQ148" s="64"/>
      <c r="AR148" s="263"/>
      <c r="AS148" s="55" t="s">
        <v>244</v>
      </c>
      <c r="AT148" s="152"/>
      <c r="AU148" s="64"/>
      <c r="AV148" s="64"/>
      <c r="AW148" s="64"/>
      <c r="AX148" s="65"/>
      <c r="AY148" s="64"/>
      <c r="AZ148" s="64"/>
      <c r="BA148" s="64"/>
      <c r="BB148" s="65"/>
      <c r="BC148" s="64"/>
      <c r="BD148" s="64"/>
      <c r="BE148" s="64"/>
      <c r="BF148" s="65"/>
      <c r="BG148" s="64"/>
      <c r="BH148" s="64"/>
      <c r="BI148" s="64"/>
      <c r="BJ148" s="65"/>
      <c r="BK148" s="64"/>
      <c r="BL148" s="64"/>
      <c r="BM148" s="64"/>
      <c r="BN148" s="65"/>
      <c r="BO148" s="64"/>
      <c r="BP148" s="64"/>
      <c r="BQ148" s="64"/>
      <c r="BR148" s="65"/>
      <c r="BS148" s="64"/>
      <c r="BT148" s="64"/>
      <c r="BU148" s="64"/>
      <c r="BV148" s="65"/>
      <c r="BW148" s="64"/>
      <c r="BX148" s="263"/>
      <c r="BY148" s="55" t="s">
        <v>244</v>
      </c>
      <c r="BZ148" s="131"/>
      <c r="CA148" s="64"/>
      <c r="CB148" s="263"/>
      <c r="CC148" s="55" t="s">
        <v>244</v>
      </c>
      <c r="CD148" s="166"/>
      <c r="CE148" s="64"/>
      <c r="CF148" s="64"/>
      <c r="CG148" s="64"/>
      <c r="CH148" s="65"/>
      <c r="CI148" s="64"/>
      <c r="CJ148" s="64"/>
      <c r="CK148" s="64"/>
      <c r="CL148" s="65"/>
      <c r="CM148" s="64"/>
      <c r="CN148" s="263"/>
      <c r="CO148" s="55" t="s">
        <v>244</v>
      </c>
      <c r="CP148" s="136"/>
      <c r="CQ148" s="68"/>
      <c r="CR148" s="266"/>
      <c r="CS148" s="55" t="s">
        <v>244</v>
      </c>
      <c r="CT148" s="136"/>
      <c r="CU148" s="41"/>
    </row>
    <row r="149" spans="2:99" ht="15" x14ac:dyDescent="0.2">
      <c r="B149" s="64"/>
      <c r="C149" s="64"/>
      <c r="D149" s="64"/>
      <c r="E149" s="64"/>
      <c r="F149" s="64"/>
      <c r="G149" s="64"/>
      <c r="H149" s="64"/>
      <c r="I149" s="64"/>
      <c r="J149" s="65"/>
      <c r="K149" s="64"/>
      <c r="L149" s="64"/>
      <c r="M149" s="64"/>
      <c r="N149" s="65"/>
      <c r="O149" s="64"/>
      <c r="P149" s="64"/>
      <c r="Q149" s="64"/>
      <c r="R149" s="65"/>
      <c r="S149" s="64"/>
      <c r="T149" s="64"/>
      <c r="U149" s="64"/>
      <c r="V149" s="65"/>
      <c r="W149" s="64"/>
      <c r="X149" s="64"/>
      <c r="Y149" s="64"/>
      <c r="Z149" s="65"/>
      <c r="AA149" s="64"/>
      <c r="AB149" s="64"/>
      <c r="AC149" s="64"/>
      <c r="AD149" s="65"/>
      <c r="AE149" s="64"/>
      <c r="AF149" s="64"/>
      <c r="AG149" s="64"/>
      <c r="AH149" s="65"/>
      <c r="AI149" s="64"/>
      <c r="AJ149" s="64"/>
      <c r="AK149" s="64"/>
      <c r="AL149" s="65"/>
      <c r="AM149" s="64"/>
      <c r="AN149" s="64"/>
      <c r="AO149" s="64"/>
      <c r="AP149" s="65"/>
      <c r="AQ149" s="64"/>
      <c r="AR149" s="263"/>
      <c r="AS149" s="55" t="s">
        <v>246</v>
      </c>
      <c r="AT149" s="152"/>
      <c r="AU149" s="64"/>
      <c r="AV149" s="64"/>
      <c r="AW149" s="64"/>
      <c r="AX149" s="65"/>
      <c r="AY149" s="64"/>
      <c r="AZ149" s="64"/>
      <c r="BA149" s="64"/>
      <c r="BB149" s="65"/>
      <c r="BC149" s="64"/>
      <c r="BD149" s="64"/>
      <c r="BE149" s="64"/>
      <c r="BF149" s="65"/>
      <c r="BG149" s="64"/>
      <c r="BH149" s="64"/>
      <c r="BI149" s="64"/>
      <c r="BJ149" s="65"/>
      <c r="BK149" s="64"/>
      <c r="BL149" s="64"/>
      <c r="BM149" s="64"/>
      <c r="BN149" s="65"/>
      <c r="BO149" s="64"/>
      <c r="BP149" s="64"/>
      <c r="BQ149" s="64"/>
      <c r="BR149" s="65"/>
      <c r="BS149" s="64"/>
      <c r="BT149" s="64"/>
      <c r="BU149" s="64"/>
      <c r="BV149" s="65"/>
      <c r="BW149" s="64"/>
      <c r="BX149" s="263"/>
      <c r="BY149" s="55" t="s">
        <v>246</v>
      </c>
      <c r="BZ149" s="131"/>
      <c r="CA149" s="64"/>
      <c r="CB149" s="263"/>
      <c r="CC149" s="55" t="s">
        <v>246</v>
      </c>
      <c r="CD149" s="166"/>
      <c r="CE149" s="64"/>
      <c r="CF149" s="64"/>
      <c r="CG149" s="64"/>
      <c r="CH149" s="65"/>
      <c r="CI149" s="64"/>
      <c r="CJ149" s="64"/>
      <c r="CK149" s="64"/>
      <c r="CL149" s="65"/>
      <c r="CM149" s="64"/>
      <c r="CN149" s="263"/>
      <c r="CO149" s="55" t="s">
        <v>246</v>
      </c>
      <c r="CP149" s="136"/>
      <c r="CQ149" s="68"/>
      <c r="CR149" s="266"/>
      <c r="CS149" s="55" t="s">
        <v>246</v>
      </c>
      <c r="CT149" s="136"/>
      <c r="CU149" s="41"/>
    </row>
    <row r="150" spans="2:99" ht="15" x14ac:dyDescent="0.2">
      <c r="B150" s="64"/>
      <c r="C150" s="64"/>
      <c r="D150" s="64"/>
      <c r="E150" s="64"/>
      <c r="F150" s="64"/>
      <c r="G150" s="70"/>
      <c r="H150" s="70"/>
      <c r="I150" s="70"/>
      <c r="J150" s="65"/>
      <c r="K150" s="64"/>
      <c r="L150" s="64"/>
      <c r="M150" s="64"/>
      <c r="N150" s="65"/>
      <c r="O150" s="64"/>
      <c r="P150" s="64"/>
      <c r="Q150" s="64"/>
      <c r="R150" s="65"/>
      <c r="S150" s="64"/>
      <c r="T150" s="64"/>
      <c r="U150" s="64"/>
      <c r="V150" s="65"/>
      <c r="W150" s="64"/>
      <c r="X150" s="64"/>
      <c r="Y150" s="64"/>
      <c r="Z150" s="65"/>
      <c r="AA150" s="64"/>
      <c r="AB150" s="64"/>
      <c r="AC150" s="64"/>
      <c r="AD150" s="65"/>
      <c r="AE150" s="64"/>
      <c r="AF150" s="64"/>
      <c r="AG150" s="64"/>
      <c r="AH150" s="65"/>
      <c r="AI150" s="64"/>
      <c r="AJ150" s="64"/>
      <c r="AK150" s="64"/>
      <c r="AL150" s="65"/>
      <c r="AM150" s="64"/>
      <c r="AN150" s="64"/>
      <c r="AO150" s="64"/>
      <c r="AP150" s="65"/>
      <c r="AQ150" s="64"/>
      <c r="AR150" s="263"/>
      <c r="AS150" s="55" t="s">
        <v>247</v>
      </c>
      <c r="AT150" s="152"/>
      <c r="AU150" s="64"/>
      <c r="AV150" s="64"/>
      <c r="AW150" s="64"/>
      <c r="AX150" s="65"/>
      <c r="AY150" s="64"/>
      <c r="AZ150" s="64"/>
      <c r="BA150" s="64"/>
      <c r="BB150" s="65"/>
      <c r="BC150" s="64"/>
      <c r="BD150" s="64"/>
      <c r="BE150" s="64"/>
      <c r="BF150" s="65"/>
      <c r="BG150" s="64"/>
      <c r="BH150" s="64"/>
      <c r="BI150" s="64"/>
      <c r="BJ150" s="65"/>
      <c r="BK150" s="64"/>
      <c r="BL150" s="64"/>
      <c r="BM150" s="64"/>
      <c r="BN150" s="65"/>
      <c r="BO150" s="64"/>
      <c r="BP150" s="64"/>
      <c r="BQ150" s="64"/>
      <c r="BR150" s="65"/>
      <c r="BS150" s="64"/>
      <c r="BT150" s="64"/>
      <c r="BU150" s="64"/>
      <c r="BV150" s="65"/>
      <c r="BW150" s="64"/>
      <c r="BX150" s="263"/>
      <c r="BY150" s="55" t="s">
        <v>247</v>
      </c>
      <c r="BZ150" s="131"/>
      <c r="CA150" s="64"/>
      <c r="CB150" s="263"/>
      <c r="CC150" s="55" t="s">
        <v>247</v>
      </c>
      <c r="CD150" s="166"/>
      <c r="CE150" s="64"/>
      <c r="CF150" s="64"/>
      <c r="CG150" s="64"/>
      <c r="CH150" s="65"/>
      <c r="CI150" s="64"/>
      <c r="CJ150" s="64"/>
      <c r="CK150" s="64"/>
      <c r="CL150" s="65"/>
      <c r="CM150" s="64"/>
      <c r="CN150" s="263"/>
      <c r="CO150" s="55" t="s">
        <v>247</v>
      </c>
      <c r="CP150" s="136"/>
      <c r="CQ150" s="64"/>
      <c r="CR150" s="266"/>
      <c r="CS150" s="55" t="s">
        <v>247</v>
      </c>
      <c r="CT150" s="136"/>
      <c r="CU150" s="41"/>
    </row>
    <row r="151" spans="2:99" ht="15" x14ac:dyDescent="0.2">
      <c r="B151" s="64"/>
      <c r="C151" s="64"/>
      <c r="D151" s="64"/>
      <c r="E151" s="64"/>
      <c r="F151" s="64"/>
      <c r="G151" s="64"/>
      <c r="H151" s="64"/>
      <c r="I151" s="64"/>
      <c r="J151" s="65"/>
      <c r="K151" s="64"/>
      <c r="L151" s="64"/>
      <c r="M151" s="64"/>
      <c r="N151" s="65"/>
      <c r="O151" s="64"/>
      <c r="P151" s="64"/>
      <c r="Q151" s="64"/>
      <c r="R151" s="65"/>
      <c r="S151" s="64"/>
      <c r="T151" s="64"/>
      <c r="U151" s="64"/>
      <c r="V151" s="65"/>
      <c r="W151" s="64"/>
      <c r="X151" s="64"/>
      <c r="Y151" s="64"/>
      <c r="Z151" s="65"/>
      <c r="AA151" s="64"/>
      <c r="AB151" s="64"/>
      <c r="AC151" s="64"/>
      <c r="AD151" s="65"/>
      <c r="AE151" s="64"/>
      <c r="AF151" s="64"/>
      <c r="AG151" s="64"/>
      <c r="AH151" s="65"/>
      <c r="AI151" s="64"/>
      <c r="AJ151" s="64"/>
      <c r="AK151" s="64"/>
      <c r="AL151" s="65"/>
      <c r="AM151" s="64"/>
      <c r="AN151" s="64"/>
      <c r="AO151" s="64"/>
      <c r="AP151" s="65"/>
      <c r="AQ151" s="64"/>
      <c r="AR151" s="263"/>
      <c r="AS151" s="55" t="s">
        <v>248</v>
      </c>
      <c r="AT151" s="152"/>
      <c r="AU151" s="64"/>
      <c r="AV151" s="64"/>
      <c r="AW151" s="64"/>
      <c r="AX151" s="65"/>
      <c r="AY151" s="64"/>
      <c r="AZ151" s="64"/>
      <c r="BA151" s="64"/>
      <c r="BB151" s="65"/>
      <c r="BC151" s="64"/>
      <c r="BD151" s="64"/>
      <c r="BE151" s="64"/>
      <c r="BF151" s="65"/>
      <c r="BG151" s="64"/>
      <c r="BH151" s="64"/>
      <c r="BI151" s="64"/>
      <c r="BJ151" s="65"/>
      <c r="BK151" s="64"/>
      <c r="BL151" s="64"/>
      <c r="BM151" s="64"/>
      <c r="BN151" s="65"/>
      <c r="BO151" s="64"/>
      <c r="BP151" s="64"/>
      <c r="BQ151" s="64"/>
      <c r="BR151" s="65"/>
      <c r="BS151" s="64"/>
      <c r="BT151" s="64"/>
      <c r="BU151" s="64"/>
      <c r="BV151" s="65"/>
      <c r="BW151" s="64"/>
      <c r="BX151" s="263"/>
      <c r="BY151" s="55" t="s">
        <v>248</v>
      </c>
      <c r="BZ151" s="131"/>
      <c r="CA151" s="64"/>
      <c r="CB151" s="263"/>
      <c r="CC151" s="55" t="s">
        <v>248</v>
      </c>
      <c r="CD151" s="166"/>
      <c r="CE151" s="64"/>
      <c r="CF151" s="64"/>
      <c r="CG151" s="64"/>
      <c r="CH151" s="65"/>
      <c r="CI151" s="64"/>
      <c r="CJ151" s="64"/>
      <c r="CK151" s="64"/>
      <c r="CL151" s="65"/>
      <c r="CM151" s="64"/>
      <c r="CN151" s="263"/>
      <c r="CO151" s="55" t="s">
        <v>248</v>
      </c>
      <c r="CP151" s="136"/>
      <c r="CQ151" s="68"/>
      <c r="CR151" s="266"/>
      <c r="CS151" s="55" t="s">
        <v>248</v>
      </c>
      <c r="CT151" s="136"/>
      <c r="CU151" s="41"/>
    </row>
    <row r="152" spans="2:99" ht="15.75" thickBot="1" x14ac:dyDescent="0.25">
      <c r="B152" s="64"/>
      <c r="C152" s="64"/>
      <c r="D152" s="64"/>
      <c r="E152" s="64"/>
      <c r="F152" s="64"/>
      <c r="G152" s="64"/>
      <c r="H152" s="64"/>
      <c r="I152" s="64"/>
      <c r="J152" s="65"/>
      <c r="K152" s="64"/>
      <c r="L152" s="64"/>
      <c r="M152" s="64"/>
      <c r="N152" s="65"/>
      <c r="O152" s="64"/>
      <c r="P152" s="64"/>
      <c r="Q152" s="64"/>
      <c r="R152" s="65"/>
      <c r="S152" s="64"/>
      <c r="T152" s="64"/>
      <c r="U152" s="64"/>
      <c r="V152" s="65"/>
      <c r="W152" s="64"/>
      <c r="X152" s="64"/>
      <c r="Y152" s="64"/>
      <c r="Z152" s="65"/>
      <c r="AA152" s="64"/>
      <c r="AB152" s="64"/>
      <c r="AC152" s="64"/>
      <c r="AD152" s="65"/>
      <c r="AE152" s="64"/>
      <c r="AF152" s="64"/>
      <c r="AG152" s="64"/>
      <c r="AH152" s="65"/>
      <c r="AI152" s="64"/>
      <c r="AJ152" s="64"/>
      <c r="AK152" s="64"/>
      <c r="AL152" s="65"/>
      <c r="AM152" s="64"/>
      <c r="AN152" s="64"/>
      <c r="AO152" s="64"/>
      <c r="AP152" s="65"/>
      <c r="AQ152" s="64"/>
      <c r="AR152" s="264"/>
      <c r="AS152" s="56" t="s">
        <v>249</v>
      </c>
      <c r="AT152" s="154"/>
      <c r="AU152" s="64"/>
      <c r="AV152" s="64"/>
      <c r="AW152" s="64"/>
      <c r="AX152" s="65"/>
      <c r="AY152" s="64"/>
      <c r="AZ152" s="64"/>
      <c r="BA152" s="64"/>
      <c r="BB152" s="65"/>
      <c r="BC152" s="64"/>
      <c r="BD152" s="64"/>
      <c r="BE152" s="64"/>
      <c r="BF152" s="65"/>
      <c r="BG152" s="64"/>
      <c r="BH152" s="64"/>
      <c r="BI152" s="64"/>
      <c r="BJ152" s="65"/>
      <c r="BK152" s="64"/>
      <c r="BL152" s="64"/>
      <c r="BM152" s="64"/>
      <c r="BN152" s="65"/>
      <c r="BO152" s="64"/>
      <c r="BP152" s="64"/>
      <c r="BQ152" s="64"/>
      <c r="BR152" s="65"/>
      <c r="BS152" s="64"/>
      <c r="BT152" s="64"/>
      <c r="BU152" s="64"/>
      <c r="BV152" s="65"/>
      <c r="BW152" s="64"/>
      <c r="BX152" s="264"/>
      <c r="BY152" s="56" t="s">
        <v>249</v>
      </c>
      <c r="BZ152" s="131"/>
      <c r="CA152" s="64"/>
      <c r="CB152" s="264"/>
      <c r="CC152" s="56" t="s">
        <v>249</v>
      </c>
      <c r="CD152" s="166"/>
      <c r="CE152" s="64"/>
      <c r="CF152" s="64"/>
      <c r="CG152" s="64"/>
      <c r="CH152" s="65"/>
      <c r="CI152" s="64"/>
      <c r="CJ152" s="64"/>
      <c r="CK152" s="64"/>
      <c r="CL152" s="65"/>
      <c r="CM152" s="64"/>
      <c r="CN152" s="264"/>
      <c r="CO152" s="56" t="s">
        <v>249</v>
      </c>
      <c r="CP152" s="164"/>
      <c r="CQ152" s="64"/>
      <c r="CR152" s="267"/>
      <c r="CS152" s="56" t="s">
        <v>249</v>
      </c>
      <c r="CT152" s="136"/>
      <c r="CU152" s="41"/>
    </row>
    <row r="153" spans="2:99" ht="18.75" thickBot="1" x14ac:dyDescent="0.25">
      <c r="B153" s="64"/>
      <c r="C153" s="64"/>
      <c r="D153" s="64"/>
      <c r="E153" s="64"/>
      <c r="F153" s="64"/>
      <c r="G153" s="64"/>
      <c r="H153" s="64"/>
      <c r="I153" s="64"/>
      <c r="J153" s="65"/>
      <c r="K153" s="64"/>
      <c r="L153" s="64"/>
      <c r="M153" s="64"/>
      <c r="N153" s="65"/>
      <c r="O153" s="64"/>
      <c r="P153" s="64"/>
      <c r="Q153" s="64"/>
      <c r="R153" s="65"/>
      <c r="S153" s="64"/>
      <c r="T153" s="64"/>
      <c r="U153" s="64"/>
      <c r="V153" s="65"/>
      <c r="W153" s="64"/>
      <c r="X153" s="64"/>
      <c r="Y153" s="64"/>
      <c r="Z153" s="65"/>
      <c r="AA153" s="64"/>
      <c r="AB153" s="64"/>
      <c r="AC153" s="64"/>
      <c r="AD153" s="65"/>
      <c r="AE153" s="64"/>
      <c r="AF153" s="64"/>
      <c r="AG153" s="64"/>
      <c r="AH153" s="65"/>
      <c r="AI153" s="64"/>
      <c r="AJ153" s="64"/>
      <c r="AK153" s="64"/>
      <c r="AL153" s="65"/>
      <c r="AM153" s="64"/>
      <c r="AN153" s="64"/>
      <c r="AO153" s="64"/>
      <c r="AP153" s="65"/>
      <c r="AQ153" s="64"/>
      <c r="AR153" s="30"/>
      <c r="AS153" s="30"/>
      <c r="AT153" s="118">
        <f>+SUM(AT141:AT152)</f>
        <v>0</v>
      </c>
      <c r="AU153" s="64"/>
      <c r="AV153" s="64"/>
      <c r="AW153" s="64"/>
      <c r="AX153" s="65"/>
      <c r="AY153" s="64"/>
      <c r="AZ153" s="64"/>
      <c r="BA153" s="64"/>
      <c r="BB153" s="65"/>
      <c r="BC153" s="64"/>
      <c r="BD153" s="64"/>
      <c r="BE153" s="64"/>
      <c r="BF153" s="65"/>
      <c r="BG153" s="64"/>
      <c r="BH153" s="69"/>
      <c r="BI153" s="69"/>
      <c r="BJ153" s="71"/>
      <c r="BK153" s="69"/>
      <c r="BL153" s="69"/>
      <c r="BM153" s="69"/>
      <c r="BN153" s="71"/>
      <c r="BO153" s="69"/>
      <c r="BP153" s="69"/>
      <c r="BQ153" s="69"/>
      <c r="BR153" s="71"/>
      <c r="BS153" s="69"/>
      <c r="BT153" s="64"/>
      <c r="BU153" s="64"/>
      <c r="BV153" s="65"/>
      <c r="BW153" s="64"/>
      <c r="BX153" s="30"/>
      <c r="BY153" s="30"/>
      <c r="BZ153" s="116">
        <f>+SUM(BZ141:BZ152)</f>
        <v>0</v>
      </c>
      <c r="CA153" s="64"/>
      <c r="CB153" s="30"/>
      <c r="CC153" s="30"/>
      <c r="CD153" s="116">
        <f>+SUM(CD141:CD152)</f>
        <v>0</v>
      </c>
      <c r="CE153" s="64"/>
      <c r="CF153" s="64"/>
      <c r="CG153" s="64"/>
      <c r="CH153" s="65"/>
      <c r="CI153" s="64"/>
      <c r="CJ153" s="64"/>
      <c r="CK153" s="64"/>
      <c r="CL153" s="65"/>
      <c r="CM153" s="64"/>
      <c r="CN153" s="30"/>
      <c r="CO153" s="30"/>
      <c r="CP153" s="116">
        <f>+SUM(CP141:CP152)</f>
        <v>0</v>
      </c>
      <c r="CQ153" s="64"/>
      <c r="CR153" s="30"/>
      <c r="CS153" s="30"/>
      <c r="CT153" s="116">
        <f>+SUM(CT141:CT152)</f>
        <v>0</v>
      </c>
      <c r="CU153" s="41"/>
    </row>
    <row r="154" spans="2:99" ht="15.75" thickBot="1" x14ac:dyDescent="0.25">
      <c r="B154" s="64"/>
      <c r="C154" s="64"/>
      <c r="D154" s="64"/>
      <c r="E154" s="64"/>
      <c r="F154" s="64"/>
      <c r="G154" s="64"/>
      <c r="H154" s="64"/>
      <c r="I154" s="64"/>
      <c r="J154" s="65"/>
      <c r="K154" s="64"/>
      <c r="L154" s="64"/>
      <c r="M154" s="64"/>
      <c r="N154" s="65"/>
      <c r="O154" s="64"/>
      <c r="P154" s="64"/>
      <c r="Q154" s="64"/>
      <c r="R154" s="65"/>
      <c r="S154" s="64"/>
      <c r="T154" s="64"/>
      <c r="U154" s="64"/>
      <c r="V154" s="65"/>
      <c r="W154" s="64"/>
      <c r="X154" s="64"/>
      <c r="Y154" s="64"/>
      <c r="Z154" s="65"/>
      <c r="AA154" s="64"/>
      <c r="AB154" s="64"/>
      <c r="AC154" s="64"/>
      <c r="AD154" s="65"/>
      <c r="AE154" s="64"/>
      <c r="AF154" s="64"/>
      <c r="AG154" s="64"/>
      <c r="AH154" s="65"/>
      <c r="AI154" s="64"/>
      <c r="AJ154" s="64"/>
      <c r="AK154" s="64"/>
      <c r="AL154" s="65"/>
      <c r="AM154" s="64"/>
      <c r="AN154" s="64"/>
      <c r="AO154" s="64"/>
      <c r="AP154" s="65"/>
      <c r="AQ154" s="64"/>
      <c r="AR154" s="64"/>
      <c r="AS154" s="64"/>
      <c r="AT154" s="65"/>
      <c r="AU154" s="64"/>
      <c r="AV154" s="64"/>
      <c r="AW154" s="64"/>
      <c r="AX154" s="65"/>
      <c r="AY154" s="64"/>
      <c r="AZ154" s="64"/>
      <c r="BA154" s="64"/>
      <c r="BB154" s="65"/>
      <c r="BC154" s="64"/>
      <c r="BD154" s="64"/>
      <c r="BE154" s="64"/>
      <c r="BF154" s="65"/>
      <c r="BG154" s="64"/>
      <c r="BH154" s="64"/>
      <c r="BI154" s="64"/>
      <c r="BJ154" s="65"/>
      <c r="BK154" s="64"/>
      <c r="BL154" s="64"/>
      <c r="BM154" s="64"/>
      <c r="BN154" s="65"/>
      <c r="BO154" s="64"/>
      <c r="BP154" s="64"/>
      <c r="BQ154" s="64"/>
      <c r="BR154" s="65"/>
      <c r="BS154" s="64"/>
      <c r="BT154" s="64"/>
      <c r="BU154" s="64"/>
      <c r="BV154" s="65"/>
      <c r="BW154" s="64"/>
      <c r="BX154" s="64"/>
      <c r="BY154" s="64"/>
      <c r="BZ154" s="65"/>
      <c r="CA154" s="64"/>
      <c r="CB154" s="64"/>
      <c r="CC154" s="64"/>
      <c r="CD154" s="65"/>
      <c r="CE154" s="64"/>
      <c r="CF154" s="64"/>
      <c r="CG154" s="64"/>
      <c r="CH154" s="65"/>
      <c r="CI154" s="64"/>
      <c r="CJ154" s="64"/>
      <c r="CK154" s="64"/>
      <c r="CL154" s="65"/>
      <c r="CM154" s="64"/>
      <c r="CN154" s="64"/>
      <c r="CO154" s="64"/>
      <c r="CP154" s="65"/>
      <c r="CQ154" s="64"/>
      <c r="CS154" s="51" t="s">
        <v>212</v>
      </c>
      <c r="CT154" s="51" t="s">
        <v>250</v>
      </c>
      <c r="CU154" s="41"/>
    </row>
    <row r="155" spans="2:99" ht="15" x14ac:dyDescent="0.2">
      <c r="BX155" s="57">
        <v>0</v>
      </c>
      <c r="CB155" s="57">
        <v>0</v>
      </c>
      <c r="CN155" s="57">
        <v>0</v>
      </c>
      <c r="CR155" s="262" t="s">
        <v>272</v>
      </c>
      <c r="CS155" s="76" t="s">
        <v>216</v>
      </c>
      <c r="CT155" s="135"/>
    </row>
    <row r="156" spans="2:99" ht="15" x14ac:dyDescent="0.2">
      <c r="CN156" s="57" t="s">
        <v>317</v>
      </c>
      <c r="CR156" s="263"/>
      <c r="CS156" s="77" t="s">
        <v>237</v>
      </c>
      <c r="CT156" s="132"/>
    </row>
    <row r="157" spans="2:99" ht="15" x14ac:dyDescent="0.2">
      <c r="CR157" s="263"/>
      <c r="CS157" s="77" t="s">
        <v>238</v>
      </c>
      <c r="CT157" s="132"/>
    </row>
    <row r="158" spans="2:99" ht="15" x14ac:dyDescent="0.2">
      <c r="CR158" s="263"/>
      <c r="CS158" s="77" t="s">
        <v>239</v>
      </c>
      <c r="CT158" s="132"/>
    </row>
    <row r="159" spans="2:99" ht="15" x14ac:dyDescent="0.2">
      <c r="CR159" s="263"/>
      <c r="CS159" s="77" t="s">
        <v>241</v>
      </c>
      <c r="CT159" s="132"/>
    </row>
    <row r="160" spans="2:99" ht="15" x14ac:dyDescent="0.2">
      <c r="CR160" s="263"/>
      <c r="CS160" s="77" t="s">
        <v>242</v>
      </c>
      <c r="CT160" s="132"/>
    </row>
    <row r="161" spans="96:98" ht="15" x14ac:dyDescent="0.2">
      <c r="CR161" s="263"/>
      <c r="CS161" s="77" t="s">
        <v>243</v>
      </c>
      <c r="CT161" s="132"/>
    </row>
    <row r="162" spans="96:98" ht="15" x14ac:dyDescent="0.2">
      <c r="CR162" s="263"/>
      <c r="CS162" s="77" t="s">
        <v>244</v>
      </c>
      <c r="CT162" s="132"/>
    </row>
    <row r="163" spans="96:98" ht="15" x14ac:dyDescent="0.2">
      <c r="CR163" s="263"/>
      <c r="CS163" s="77" t="s">
        <v>246</v>
      </c>
      <c r="CT163" s="132"/>
    </row>
    <row r="164" spans="96:98" ht="15" x14ac:dyDescent="0.2">
      <c r="CR164" s="263"/>
      <c r="CS164" s="77" t="s">
        <v>247</v>
      </c>
      <c r="CT164" s="132"/>
    </row>
    <row r="165" spans="96:98" ht="15" x14ac:dyDescent="0.2">
      <c r="CR165" s="263"/>
      <c r="CS165" s="77" t="s">
        <v>248</v>
      </c>
      <c r="CT165" s="132"/>
    </row>
    <row r="166" spans="96:98" ht="15.75" thickBot="1" x14ac:dyDescent="0.25">
      <c r="CR166" s="264"/>
      <c r="CS166" s="78" t="s">
        <v>249</v>
      </c>
      <c r="CT166" s="132"/>
    </row>
    <row r="167" spans="96:98" ht="18.75" thickBot="1" x14ac:dyDescent="0.25">
      <c r="CR167" s="30"/>
      <c r="CS167" s="30"/>
      <c r="CT167" s="169">
        <f>+SUM(CT155:CT166)</f>
        <v>0</v>
      </c>
    </row>
    <row r="169" spans="96:98" x14ac:dyDescent="0.2">
      <c r="CR169" s="57">
        <v>0</v>
      </c>
    </row>
  </sheetData>
  <mergeCells count="575">
    <mergeCell ref="AR141:AR152"/>
    <mergeCell ref="BX141:BX152"/>
    <mergeCell ref="CB141:CB152"/>
    <mergeCell ref="CN141:CN152"/>
    <mergeCell ref="CR141:CR152"/>
    <mergeCell ref="CR155:CR166"/>
    <mergeCell ref="B93:C93"/>
    <mergeCell ref="B15:C15"/>
    <mergeCell ref="CR113:CR124"/>
    <mergeCell ref="AU117:AU124"/>
    <mergeCell ref="BK117:BK124"/>
    <mergeCell ref="G125:H125"/>
    <mergeCell ref="AR127:AR138"/>
    <mergeCell ref="BD127:BD138"/>
    <mergeCell ref="BT127:BT138"/>
    <mergeCell ref="BX127:BX138"/>
    <mergeCell ref="CB127:CB138"/>
    <mergeCell ref="CN127:CN138"/>
    <mergeCell ref="CR127:CR138"/>
    <mergeCell ref="CM109:CM110"/>
    <mergeCell ref="CQ109:CQ110"/>
    <mergeCell ref="AR113:AR124"/>
    <mergeCell ref="AU113:AU116"/>
    <mergeCell ref="AV113:AV124"/>
    <mergeCell ref="BD113:BD124"/>
    <mergeCell ref="BH113:BH124"/>
    <mergeCell ref="BK113:BK116"/>
    <mergeCell ref="BP113:BP124"/>
    <mergeCell ref="BT113:BT124"/>
    <mergeCell ref="BX113:BX124"/>
    <mergeCell ref="CB113:CB124"/>
    <mergeCell ref="CN113:CN124"/>
    <mergeCell ref="CM107:CM108"/>
    <mergeCell ref="CQ107:CQ108"/>
    <mergeCell ref="C109:C110"/>
    <mergeCell ref="G109:G110"/>
    <mergeCell ref="K109:K110"/>
    <mergeCell ref="O109:O110"/>
    <mergeCell ref="S109:S110"/>
    <mergeCell ref="W109:W110"/>
    <mergeCell ref="AA109:AA110"/>
    <mergeCell ref="AE109:AE110"/>
    <mergeCell ref="AI109:AI110"/>
    <mergeCell ref="AM109:AM110"/>
    <mergeCell ref="AQ109:AQ110"/>
    <mergeCell ref="AU109:AU110"/>
    <mergeCell ref="AY109:AY110"/>
    <mergeCell ref="BC109:BC110"/>
    <mergeCell ref="BG109:BG110"/>
    <mergeCell ref="BK109:BK110"/>
    <mergeCell ref="BO109:BO110"/>
    <mergeCell ref="BS109:BS110"/>
    <mergeCell ref="BW109:BW110"/>
    <mergeCell ref="CA109:CA110"/>
    <mergeCell ref="CE109:CE110"/>
    <mergeCell ref="CI109:CI110"/>
    <mergeCell ref="CM105:CM106"/>
    <mergeCell ref="CQ105:CQ106"/>
    <mergeCell ref="C107:C108"/>
    <mergeCell ref="G107:G108"/>
    <mergeCell ref="K107:K108"/>
    <mergeCell ref="O107:O108"/>
    <mergeCell ref="S107:S108"/>
    <mergeCell ref="W107:W108"/>
    <mergeCell ref="AA107:AA108"/>
    <mergeCell ref="AE107:AE108"/>
    <mergeCell ref="AI107:AI108"/>
    <mergeCell ref="AM107:AM108"/>
    <mergeCell ref="AQ107:AQ108"/>
    <mergeCell ref="AU107:AU108"/>
    <mergeCell ref="AY107:AY108"/>
    <mergeCell ref="BC107:BC108"/>
    <mergeCell ref="BG107:BG108"/>
    <mergeCell ref="BK107:BK108"/>
    <mergeCell ref="BO107:BO108"/>
    <mergeCell ref="BS107:BS108"/>
    <mergeCell ref="BW107:BW108"/>
    <mergeCell ref="CA107:CA108"/>
    <mergeCell ref="CE107:CE108"/>
    <mergeCell ref="CI107:CI108"/>
    <mergeCell ref="CM103:CM104"/>
    <mergeCell ref="CQ103:CQ104"/>
    <mergeCell ref="C105:C106"/>
    <mergeCell ref="G105:G106"/>
    <mergeCell ref="K105:K106"/>
    <mergeCell ref="O105:O106"/>
    <mergeCell ref="S105:S106"/>
    <mergeCell ref="W105:W106"/>
    <mergeCell ref="AA105:AA106"/>
    <mergeCell ref="AE105:AE106"/>
    <mergeCell ref="AI105:AI106"/>
    <mergeCell ref="AM105:AM106"/>
    <mergeCell ref="AQ105:AQ106"/>
    <mergeCell ref="AU105:AU106"/>
    <mergeCell ref="AY105:AY106"/>
    <mergeCell ref="BC105:BC106"/>
    <mergeCell ref="BG105:BG106"/>
    <mergeCell ref="BK105:BK106"/>
    <mergeCell ref="BO105:BO106"/>
    <mergeCell ref="BS105:BS106"/>
    <mergeCell ref="BW105:BW106"/>
    <mergeCell ref="CA105:CA106"/>
    <mergeCell ref="CE105:CE106"/>
    <mergeCell ref="CI105:CI106"/>
    <mergeCell ref="CM101:CM102"/>
    <mergeCell ref="CQ101:CQ102"/>
    <mergeCell ref="C103:C104"/>
    <mergeCell ref="G103:G104"/>
    <mergeCell ref="K103:K104"/>
    <mergeCell ref="O103:O104"/>
    <mergeCell ref="S103:S104"/>
    <mergeCell ref="W103:W104"/>
    <mergeCell ref="AA103:AA104"/>
    <mergeCell ref="AE103:AE104"/>
    <mergeCell ref="AI103:AI104"/>
    <mergeCell ref="AM103:AM104"/>
    <mergeCell ref="AQ103:AQ104"/>
    <mergeCell ref="AU103:AU104"/>
    <mergeCell ref="AY103:AY104"/>
    <mergeCell ref="BC103:BC104"/>
    <mergeCell ref="BG103:BG104"/>
    <mergeCell ref="BK103:BK104"/>
    <mergeCell ref="BO103:BO104"/>
    <mergeCell ref="BS103:BS104"/>
    <mergeCell ref="BW103:BW104"/>
    <mergeCell ref="CA103:CA104"/>
    <mergeCell ref="CE103:CE104"/>
    <mergeCell ref="CI103:CI104"/>
    <mergeCell ref="CM99:CM100"/>
    <mergeCell ref="CN99:CN110"/>
    <mergeCell ref="CQ99:CQ100"/>
    <mergeCell ref="CR99:CR110"/>
    <mergeCell ref="C101:C102"/>
    <mergeCell ref="G101:G102"/>
    <mergeCell ref="K101:K102"/>
    <mergeCell ref="O101:O102"/>
    <mergeCell ref="S101:S102"/>
    <mergeCell ref="W101:W102"/>
    <mergeCell ref="AA101:AA102"/>
    <mergeCell ref="AE101:AE102"/>
    <mergeCell ref="AI101:AI102"/>
    <mergeCell ref="AM101:AM102"/>
    <mergeCell ref="AQ101:AQ102"/>
    <mergeCell ref="AU101:AU102"/>
    <mergeCell ref="AY101:AY102"/>
    <mergeCell ref="BC101:BC102"/>
    <mergeCell ref="BG101:BG102"/>
    <mergeCell ref="BK101:BK102"/>
    <mergeCell ref="BO101:BO102"/>
    <mergeCell ref="BS101:BS102"/>
    <mergeCell ref="BW101:BW102"/>
    <mergeCell ref="CA101:CA102"/>
    <mergeCell ref="BT99:BT110"/>
    <mergeCell ref="BW99:BW100"/>
    <mergeCell ref="BX99:BX110"/>
    <mergeCell ref="CA99:CA100"/>
    <mergeCell ref="CB99:CB110"/>
    <mergeCell ref="CE99:CE100"/>
    <mergeCell ref="CF99:CF110"/>
    <mergeCell ref="CI99:CI100"/>
    <mergeCell ref="CJ99:CJ110"/>
    <mergeCell ref="CE101:CE102"/>
    <mergeCell ref="CI101:CI102"/>
    <mergeCell ref="BC99:BC100"/>
    <mergeCell ref="BD99:BD110"/>
    <mergeCell ref="BG99:BG100"/>
    <mergeCell ref="BH99:BH110"/>
    <mergeCell ref="BK99:BK100"/>
    <mergeCell ref="BL99:BL110"/>
    <mergeCell ref="BO99:BO100"/>
    <mergeCell ref="BP99:BP110"/>
    <mergeCell ref="BS99:BS100"/>
    <mergeCell ref="AJ99:AJ110"/>
    <mergeCell ref="AM99:AM100"/>
    <mergeCell ref="AN99:AN110"/>
    <mergeCell ref="AQ99:AQ100"/>
    <mergeCell ref="AR99:AR110"/>
    <mergeCell ref="AU99:AU100"/>
    <mergeCell ref="AV99:AV110"/>
    <mergeCell ref="AY99:AY100"/>
    <mergeCell ref="AZ99:AZ110"/>
    <mergeCell ref="BS97:BV97"/>
    <mergeCell ref="BW97:BZ97"/>
    <mergeCell ref="CA97:CD97"/>
    <mergeCell ref="CE97:CH97"/>
    <mergeCell ref="CI97:CL97"/>
    <mergeCell ref="CM97:CP97"/>
    <mergeCell ref="CQ97:CT97"/>
    <mergeCell ref="C99:C100"/>
    <mergeCell ref="D99:D110"/>
    <mergeCell ref="G99:G100"/>
    <mergeCell ref="H99:H110"/>
    <mergeCell ref="K99:K100"/>
    <mergeCell ref="L99:L110"/>
    <mergeCell ref="O99:O100"/>
    <mergeCell ref="P99:P110"/>
    <mergeCell ref="S99:S100"/>
    <mergeCell ref="T99:T110"/>
    <mergeCell ref="W99:W100"/>
    <mergeCell ref="X99:X110"/>
    <mergeCell ref="AA99:AA100"/>
    <mergeCell ref="AB99:AB110"/>
    <mergeCell ref="AE99:AE100"/>
    <mergeCell ref="AF99:AF110"/>
    <mergeCell ref="AI99:AI100"/>
    <mergeCell ref="BS94:BV94"/>
    <mergeCell ref="BW94:BZ94"/>
    <mergeCell ref="CA94:CD94"/>
    <mergeCell ref="CE94:CH94"/>
    <mergeCell ref="CI94:CL94"/>
    <mergeCell ref="CM94:CP94"/>
    <mergeCell ref="CQ94:CT94"/>
    <mergeCell ref="C97:F97"/>
    <mergeCell ref="G97:J97"/>
    <mergeCell ref="K97:N97"/>
    <mergeCell ref="O97:R97"/>
    <mergeCell ref="S97:V97"/>
    <mergeCell ref="W97:Z97"/>
    <mergeCell ref="AA97:AD97"/>
    <mergeCell ref="AE97:AH97"/>
    <mergeCell ref="AI97:AL97"/>
    <mergeCell ref="AM97:AP97"/>
    <mergeCell ref="AQ97:AT97"/>
    <mergeCell ref="AU97:AX97"/>
    <mergeCell ref="AY97:BB97"/>
    <mergeCell ref="BC97:BF97"/>
    <mergeCell ref="BG97:BJ97"/>
    <mergeCell ref="BK97:BN97"/>
    <mergeCell ref="BO97:BR97"/>
    <mergeCell ref="AI94:AL94"/>
    <mergeCell ref="AM94:AP94"/>
    <mergeCell ref="AQ94:AT94"/>
    <mergeCell ref="AU94:AX94"/>
    <mergeCell ref="AY94:BB94"/>
    <mergeCell ref="BC94:BF94"/>
    <mergeCell ref="BG94:BJ94"/>
    <mergeCell ref="BK94:BN94"/>
    <mergeCell ref="BO94:BR94"/>
    <mergeCell ref="B94:B95"/>
    <mergeCell ref="C94:F94"/>
    <mergeCell ref="G94:J94"/>
    <mergeCell ref="K94:N94"/>
    <mergeCell ref="O94:R94"/>
    <mergeCell ref="S94:V94"/>
    <mergeCell ref="W94:Z94"/>
    <mergeCell ref="AA94:AD94"/>
    <mergeCell ref="AE94:AH94"/>
    <mergeCell ref="CA16:CD16"/>
    <mergeCell ref="CE16:CH16"/>
    <mergeCell ref="CI16:CL16"/>
    <mergeCell ref="CM16:CP16"/>
    <mergeCell ref="CQ16:CT16"/>
    <mergeCell ref="CB35:CB46"/>
    <mergeCell ref="AU19:AX19"/>
    <mergeCell ref="AV21:AV32"/>
    <mergeCell ref="AY19:BB19"/>
    <mergeCell ref="AZ21:AZ32"/>
    <mergeCell ref="BC19:BF19"/>
    <mergeCell ref="AU39:AU46"/>
    <mergeCell ref="BK35:BK38"/>
    <mergeCell ref="CM19:CP19"/>
    <mergeCell ref="CQ19:CT19"/>
    <mergeCell ref="BX21:BX32"/>
    <mergeCell ref="CB21:CB32"/>
    <mergeCell ref="CF21:CF32"/>
    <mergeCell ref="CJ21:CJ32"/>
    <mergeCell ref="CN21:CN32"/>
    <mergeCell ref="BD21:BD32"/>
    <mergeCell ref="BG19:BJ19"/>
    <mergeCell ref="BH21:BH32"/>
    <mergeCell ref="BO19:BR19"/>
    <mergeCell ref="B16:B17"/>
    <mergeCell ref="C16:F16"/>
    <mergeCell ref="G16:J16"/>
    <mergeCell ref="K16:N16"/>
    <mergeCell ref="O16:R16"/>
    <mergeCell ref="BG16:BJ16"/>
    <mergeCell ref="BK16:BN16"/>
    <mergeCell ref="BO16:BR16"/>
    <mergeCell ref="BS16:BV16"/>
    <mergeCell ref="AM16:AP16"/>
    <mergeCell ref="AQ16:AT16"/>
    <mergeCell ref="AU16:AX16"/>
    <mergeCell ref="AY16:BB16"/>
    <mergeCell ref="BC16:BF16"/>
    <mergeCell ref="S16:V16"/>
    <mergeCell ref="W16:Z16"/>
    <mergeCell ref="AA16:AD16"/>
    <mergeCell ref="AE16:AH16"/>
    <mergeCell ref="AI16:AL16"/>
    <mergeCell ref="C23:C24"/>
    <mergeCell ref="C21:C22"/>
    <mergeCell ref="C25:C26"/>
    <mergeCell ref="C29:C30"/>
    <mergeCell ref="C27:C28"/>
    <mergeCell ref="C31:C32"/>
    <mergeCell ref="G21:G22"/>
    <mergeCell ref="G23:G24"/>
    <mergeCell ref="G25:G26"/>
    <mergeCell ref="G27:G28"/>
    <mergeCell ref="G29:G30"/>
    <mergeCell ref="G47:H47"/>
    <mergeCell ref="G31:G32"/>
    <mergeCell ref="K21:K22"/>
    <mergeCell ref="K23:K24"/>
    <mergeCell ref="K25:K26"/>
    <mergeCell ref="K27:K28"/>
    <mergeCell ref="K29:K30"/>
    <mergeCell ref="K31:K32"/>
    <mergeCell ref="O21:O22"/>
    <mergeCell ref="O23:O24"/>
    <mergeCell ref="O25:O26"/>
    <mergeCell ref="O27:O28"/>
    <mergeCell ref="O29:O30"/>
    <mergeCell ref="O31:O32"/>
    <mergeCell ref="G33:H33"/>
    <mergeCell ref="BW16:BZ16"/>
    <mergeCell ref="AI19:AL19"/>
    <mergeCell ref="AJ21:AJ32"/>
    <mergeCell ref="AM19:AP19"/>
    <mergeCell ref="AN21:AN32"/>
    <mergeCell ref="AQ19:AT19"/>
    <mergeCell ref="AR21:AR32"/>
    <mergeCell ref="AI21:AI22"/>
    <mergeCell ref="BK19:BN19"/>
    <mergeCell ref="BL21:BL32"/>
    <mergeCell ref="BP21:BP32"/>
    <mergeCell ref="BS19:BV19"/>
    <mergeCell ref="BT21:BT32"/>
    <mergeCell ref="BW19:BZ19"/>
    <mergeCell ref="AQ21:AQ22"/>
    <mergeCell ref="AQ23:AQ24"/>
    <mergeCell ref="AQ25:AQ26"/>
    <mergeCell ref="AQ27:AQ28"/>
    <mergeCell ref="AQ29:AQ30"/>
    <mergeCell ref="AQ31:AQ32"/>
    <mergeCell ref="AI23:AI24"/>
    <mergeCell ref="AI25:AI26"/>
    <mergeCell ref="AI27:AI28"/>
    <mergeCell ref="AI29:AI30"/>
    <mergeCell ref="P21:P32"/>
    <mergeCell ref="O19:R19"/>
    <mergeCell ref="S19:V19"/>
    <mergeCell ref="T21:T32"/>
    <mergeCell ref="X21:X32"/>
    <mergeCell ref="W19:Z19"/>
    <mergeCell ref="AA19:AD19"/>
    <mergeCell ref="AB21:AB32"/>
    <mergeCell ref="AE19:AH19"/>
    <mergeCell ref="AF21:AF32"/>
    <mergeCell ref="W29:W30"/>
    <mergeCell ref="W31:W32"/>
    <mergeCell ref="AA21:AA22"/>
    <mergeCell ref="AA23:AA24"/>
    <mergeCell ref="AA25:AA26"/>
    <mergeCell ref="AA27:AA28"/>
    <mergeCell ref="AA29:AA30"/>
    <mergeCell ref="S21:S22"/>
    <mergeCell ref="S23:S24"/>
    <mergeCell ref="S25:S26"/>
    <mergeCell ref="S27:S28"/>
    <mergeCell ref="S29:S30"/>
    <mergeCell ref="S31:S32"/>
    <mergeCell ref="W21:W22"/>
    <mergeCell ref="CQ11:CT11"/>
    <mergeCell ref="BG11:BJ11"/>
    <mergeCell ref="BK11:BN11"/>
    <mergeCell ref="BO11:BR11"/>
    <mergeCell ref="BS11:BV11"/>
    <mergeCell ref="BW11:BZ11"/>
    <mergeCell ref="B11:B12"/>
    <mergeCell ref="C11:F11"/>
    <mergeCell ref="G11:J11"/>
    <mergeCell ref="K11:N11"/>
    <mergeCell ref="O11:R11"/>
    <mergeCell ref="CE11:CH11"/>
    <mergeCell ref="CI11:CL11"/>
    <mergeCell ref="CM11:CP11"/>
    <mergeCell ref="BO3:BR3"/>
    <mergeCell ref="BS3:BV3"/>
    <mergeCell ref="AA3:AD3"/>
    <mergeCell ref="AE3:AH3"/>
    <mergeCell ref="AI3:AL3"/>
    <mergeCell ref="AM3:AP3"/>
    <mergeCell ref="AQ3:AT3"/>
    <mergeCell ref="AU3:AX3"/>
    <mergeCell ref="B3:B4"/>
    <mergeCell ref="AY3:BB3"/>
    <mergeCell ref="BC3:BF3"/>
    <mergeCell ref="BG3:BJ3"/>
    <mergeCell ref="BK3:BN3"/>
    <mergeCell ref="C3:F3"/>
    <mergeCell ref="G3:J3"/>
    <mergeCell ref="K3:N3"/>
    <mergeCell ref="O3:R3"/>
    <mergeCell ref="S3:V3"/>
    <mergeCell ref="W3:Z3"/>
    <mergeCell ref="CQ3:CT3"/>
    <mergeCell ref="BW3:BZ3"/>
    <mergeCell ref="CA3:CD3"/>
    <mergeCell ref="CE3:CH3"/>
    <mergeCell ref="CI3:CL3"/>
    <mergeCell ref="CM3:CP3"/>
    <mergeCell ref="B7:B8"/>
    <mergeCell ref="C7:F7"/>
    <mergeCell ref="G7:J7"/>
    <mergeCell ref="K7:N7"/>
    <mergeCell ref="O7:R7"/>
    <mergeCell ref="S7:V7"/>
    <mergeCell ref="W7:Z7"/>
    <mergeCell ref="AA7:AD7"/>
    <mergeCell ref="AE7:AH7"/>
    <mergeCell ref="AI7:AL7"/>
    <mergeCell ref="AM7:AP7"/>
    <mergeCell ref="AQ7:AT7"/>
    <mergeCell ref="AU7:AX7"/>
    <mergeCell ref="AY7:BB7"/>
    <mergeCell ref="BC7:BF7"/>
    <mergeCell ref="BG7:BJ7"/>
    <mergeCell ref="BK7:BN7"/>
    <mergeCell ref="BO7:BR7"/>
    <mergeCell ref="BS7:BV7"/>
    <mergeCell ref="BW7:BZ7"/>
    <mergeCell ref="CA7:CD7"/>
    <mergeCell ref="CE7:CH7"/>
    <mergeCell ref="CI7:CL7"/>
    <mergeCell ref="CM7:CP7"/>
    <mergeCell ref="CQ7:CT7"/>
    <mergeCell ref="D21:D32"/>
    <mergeCell ref="K19:N19"/>
    <mergeCell ref="G19:J19"/>
    <mergeCell ref="H21:H32"/>
    <mergeCell ref="L21:L32"/>
    <mergeCell ref="AM11:AP11"/>
    <mergeCell ref="AQ11:AT11"/>
    <mergeCell ref="AU11:AX11"/>
    <mergeCell ref="AY11:BB11"/>
    <mergeCell ref="BC11:BF11"/>
    <mergeCell ref="S11:V11"/>
    <mergeCell ref="W11:Z11"/>
    <mergeCell ref="AA11:AD11"/>
    <mergeCell ref="AE11:AH11"/>
    <mergeCell ref="AI11:AL11"/>
    <mergeCell ref="CA11:CD11"/>
    <mergeCell ref="CR21:CR32"/>
    <mergeCell ref="CA19:CD19"/>
    <mergeCell ref="CE19:CH19"/>
    <mergeCell ref="CI19:CL19"/>
    <mergeCell ref="BO21:BO22"/>
    <mergeCell ref="BO23:BO24"/>
    <mergeCell ref="BO25:BO26"/>
    <mergeCell ref="BO27:BO28"/>
    <mergeCell ref="BO29:BO30"/>
    <mergeCell ref="BO31:BO32"/>
    <mergeCell ref="BS21:BS22"/>
    <mergeCell ref="BS23:BS24"/>
    <mergeCell ref="BS25:BS26"/>
    <mergeCell ref="BS27:BS28"/>
    <mergeCell ref="BS29:BS30"/>
    <mergeCell ref="BS31:BS32"/>
    <mergeCell ref="BW21:BW22"/>
    <mergeCell ref="BW23:BW24"/>
    <mergeCell ref="BW25:BW26"/>
    <mergeCell ref="BW27:BW28"/>
    <mergeCell ref="BW29:BW30"/>
    <mergeCell ref="CA29:CA30"/>
    <mergeCell ref="CA31:CA32"/>
    <mergeCell ref="CE21:CE22"/>
    <mergeCell ref="CE23:CE24"/>
    <mergeCell ref="BK39:BK46"/>
    <mergeCell ref="CR77:CR88"/>
    <mergeCell ref="BH35:BH46"/>
    <mergeCell ref="CN35:CN46"/>
    <mergeCell ref="AR35:AR46"/>
    <mergeCell ref="AR49:AR60"/>
    <mergeCell ref="BT35:BT46"/>
    <mergeCell ref="BT49:BT60"/>
    <mergeCell ref="BD49:BD60"/>
    <mergeCell ref="AR63:AR74"/>
    <mergeCell ref="BX35:BX46"/>
    <mergeCell ref="BX49:BX60"/>
    <mergeCell ref="BX63:BX74"/>
    <mergeCell ref="CB49:CB60"/>
    <mergeCell ref="CB63:CB74"/>
    <mergeCell ref="BD35:BD46"/>
    <mergeCell ref="BP35:BP46"/>
    <mergeCell ref="CN49:CN60"/>
    <mergeCell ref="CN63:CN74"/>
    <mergeCell ref="CR49:CR60"/>
    <mergeCell ref="CR63:CR74"/>
    <mergeCell ref="AU35:AU38"/>
    <mergeCell ref="CR35:CR46"/>
    <mergeCell ref="AV35:AV46"/>
    <mergeCell ref="W23:W24"/>
    <mergeCell ref="W25:W26"/>
    <mergeCell ref="W27:W28"/>
    <mergeCell ref="AA31:AA32"/>
    <mergeCell ref="AE21:AE22"/>
    <mergeCell ref="AE23:AE24"/>
    <mergeCell ref="AE25:AE26"/>
    <mergeCell ref="AE27:AE28"/>
    <mergeCell ref="AE29:AE30"/>
    <mergeCell ref="AE31:AE32"/>
    <mergeCell ref="AI31:AI32"/>
    <mergeCell ref="AM21:AM22"/>
    <mergeCell ref="AM23:AM24"/>
    <mergeCell ref="AM25:AM26"/>
    <mergeCell ref="AM27:AM28"/>
    <mergeCell ref="AM29:AM30"/>
    <mergeCell ref="AM31:AM32"/>
    <mergeCell ref="BG27:BG28"/>
    <mergeCell ref="BG21:BG22"/>
    <mergeCell ref="AU21:AU22"/>
    <mergeCell ref="AU23:AU24"/>
    <mergeCell ref="AU25:AU26"/>
    <mergeCell ref="AU27:AU28"/>
    <mergeCell ref="AU29:AU30"/>
    <mergeCell ref="AU31:AU32"/>
    <mergeCell ref="AY21:AY22"/>
    <mergeCell ref="AY23:AY24"/>
    <mergeCell ref="AY25:AY26"/>
    <mergeCell ref="AY27:AY28"/>
    <mergeCell ref="AY29:AY30"/>
    <mergeCell ref="AY31:AY32"/>
    <mergeCell ref="BC21:BC22"/>
    <mergeCell ref="BC23:BC24"/>
    <mergeCell ref="BC25:BC26"/>
    <mergeCell ref="BC27:BC28"/>
    <mergeCell ref="BC29:BC30"/>
    <mergeCell ref="BC31:BC32"/>
    <mergeCell ref="BG29:BG30"/>
    <mergeCell ref="BG31:BG32"/>
    <mergeCell ref="BK21:BK22"/>
    <mergeCell ref="BK23:BK24"/>
    <mergeCell ref="BK25:BK26"/>
    <mergeCell ref="BK27:BK28"/>
    <mergeCell ref="BK29:BK30"/>
    <mergeCell ref="BK31:BK32"/>
    <mergeCell ref="BG23:BG24"/>
    <mergeCell ref="BG25:BG26"/>
    <mergeCell ref="CM29:CM30"/>
    <mergeCell ref="CM31:CM32"/>
    <mergeCell ref="BW31:BW32"/>
    <mergeCell ref="CA21:CA22"/>
    <mergeCell ref="CA23:CA24"/>
    <mergeCell ref="CA25:CA26"/>
    <mergeCell ref="CA27:CA28"/>
    <mergeCell ref="CE25:CE26"/>
    <mergeCell ref="CE27:CE28"/>
    <mergeCell ref="CE29:CE30"/>
    <mergeCell ref="CE31:CE32"/>
    <mergeCell ref="C111:E112"/>
    <mergeCell ref="S111:U112"/>
    <mergeCell ref="AU125:AW126"/>
    <mergeCell ref="CE111:CG112"/>
    <mergeCell ref="G111:I112"/>
    <mergeCell ref="K111:M112"/>
    <mergeCell ref="BO111:BQ112"/>
    <mergeCell ref="C19:F19"/>
    <mergeCell ref="CQ21:CQ22"/>
    <mergeCell ref="CQ23:CQ24"/>
    <mergeCell ref="CQ25:CQ26"/>
    <mergeCell ref="CQ27:CQ28"/>
    <mergeCell ref="CQ29:CQ30"/>
    <mergeCell ref="CQ31:CQ32"/>
    <mergeCell ref="CI21:CI22"/>
    <mergeCell ref="CI23:CI24"/>
    <mergeCell ref="CI25:CI26"/>
    <mergeCell ref="CI27:CI28"/>
    <mergeCell ref="CI29:CI30"/>
    <mergeCell ref="CI31:CI32"/>
    <mergeCell ref="CM21:CM22"/>
    <mergeCell ref="CM23:CM24"/>
    <mergeCell ref="CM25:CM26"/>
    <mergeCell ref="CM27:CM28"/>
  </mergeCells>
  <phoneticPr fontId="9" type="noConversion"/>
  <dataValidations count="4">
    <dataValidation type="custom" allowBlank="1" showInputMessage="1" showErrorMessage="1" promptTitle="BLOQUEADO" prompt="!NO SE PUEDE EDITAR!" sqref="B1:B89 D1:CT89 C1:C14 C16:C89" xr:uid="{14805934-C9CB-4884-B424-E6C8DEB52EC0}">
      <formula1>"""/""bloqueo"</formula1>
    </dataValidation>
    <dataValidation type="custom" allowBlank="1" showInputMessage="1" showErrorMessage="1" promptTitle="BLOQUEADO" prompt="!NO SE PUEDE EDITAR!" sqref="CT167 BQ98:BS98 E98:G98 C99:E110 F111 G99:I110 J111 K99:M110 N111 O99:Q110 R111 S99:U110 V111 W99:Y110 Z111 AA99:AC110 AD111 AE99:AE108 AF99:AG110 AH111 AI99:AK110 AL111 AM99:AO110 AP111 AQ99:AS110 AT111 AR113:AS124 AT125 AR127:AR138 AS126:AS138 AT139 AR141:AR152 AS140:AS152 AT153 AU99:AW110 AX111 AV113:AV124 AW112:AW124 AX125 AY99:BA110 BB111 BC99:BE110 BF111 BD113:BD124 BE112:BE124 BF125 BD127:BD138 BE126:BE138 BF139 BG99:BI110 BJ111 BH113:BH124 BI112:BI124 BJ125 BK99:BM110 BN111 BO99:BQ110 BR111 BS99:BU110 BV111 BT113:BU124 BV125 BT127:BU138 BV139 BW99:BY110 BZ111 BX113:BX124 BY112:BY124 BZ125 BX127:BX138 BY126:BY138 BZ139 BX141:BX152 BY140:BY152 BZ153 CA99:CC110 CD111 CB113:CB124 CC112:CC124 CD125 CB127:CB138 CC126:CC138 CD139 CB141:CB152 CC140:CC152 CD153 CE99:CG110 CH111 CI99:CK110 CL111 CM99:CO110 CP111 CN113:CN124 CO112:CO124 CP125 CN127:CN138 CO126:CO138 CP139 CN141:CN152 CO140:CO152 CP153 CQ99:CS110 CT111 CR113:CR124 CS112:CS124 CT125 CR127:CR138 CS126:CS138 CT139 CR141:CR152 CS140:CS152 CT153 CR155:CR166 CS154:CS166 CS98:XFD98 CO98:CQ98 CK98:CM98 CG98:CI98 CC98:CE98 BY98:CA98 BU98:BW98 BN98:BO98 BI98:BK98 BE98:BG98 BA98:BC98 AW98:AY98 AS98:AU98 AO98:AQ98 AK98:AM98 AG98:AI98 AC98:AE98 Y98:AA98 U98:W98 Q98:S98 M98:O98 I98:K98 A98:C98 A93:B97 D93:XFD97 C94:C97" xr:uid="{FA4E330B-5B38-41F2-A24D-91AD5D45D447}">
      <formula1>"""/""bloqueado"</formula1>
    </dataValidation>
    <dataValidation type="custom" allowBlank="1" showInputMessage="1" showErrorMessage="1" promptTitle="-BLOQUEADO-" prompt="!NOSEPUEDE MODIFICAR!" sqref="CR98 CN98 CJ98 CF98 CB98 BX98 BT98 BP98 BL98 BH98 BD98 AZ98 AV98 AR98 AN98 AJ98 AF98 AB98 X98 T98 P98 L98 H98 D98" xr:uid="{B3028EFF-062A-4DA4-A128-A5E3FCC30832}">
      <formula1>"""/"""</formula1>
    </dataValidation>
    <dataValidation type="custom" allowBlank="1" showInputMessage="1" showErrorMessage="1" promptTitle="-BLOQUEADO-" prompt="!NO SE PUEDE MODIFICAR!" sqref="C111:E112 G111:I112 K111:M112 S111:U112 AU125:AW126 BO111:BQ112 CE111:CG112" xr:uid="{7D881E18-0533-40D0-B074-1F2EB082BAE9}">
      <formula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4"/>
  <sheetViews>
    <sheetView topLeftCell="A3" zoomScale="80" zoomScaleNormal="80" workbookViewId="0">
      <selection activeCell="C3" sqref="C3"/>
    </sheetView>
  </sheetViews>
  <sheetFormatPr baseColWidth="10" defaultColWidth="11.42578125" defaultRowHeight="12.75" x14ac:dyDescent="0.2"/>
  <cols>
    <col min="1" max="1" width="3.85546875" style="16" customWidth="1"/>
    <col min="2" max="2" width="13.5703125" style="16" bestFit="1" customWidth="1"/>
    <col min="3" max="3" width="50.42578125" style="16" bestFit="1" customWidth="1"/>
    <col min="4" max="4" width="50.7109375" style="16" customWidth="1"/>
    <col min="5" max="5" width="63.140625" style="16" bestFit="1" customWidth="1"/>
    <col min="6" max="6" width="50.28515625" style="16" bestFit="1" customWidth="1"/>
    <col min="7" max="7" width="72.5703125" style="16" bestFit="1" customWidth="1"/>
    <col min="8" max="8" width="73.140625" style="16" bestFit="1" customWidth="1"/>
    <col min="9" max="9" width="50.7109375" style="16" customWidth="1"/>
    <col min="10" max="10" width="71.140625" style="16" bestFit="1" customWidth="1"/>
    <col min="11" max="11" width="54.42578125" style="16" bestFit="1" customWidth="1"/>
    <col min="12" max="12" width="50.7109375" style="16" customWidth="1"/>
    <col min="13" max="13" width="86.7109375" style="16" bestFit="1" customWidth="1"/>
    <col min="14" max="14" width="56.42578125" style="16" bestFit="1" customWidth="1"/>
    <col min="15" max="15" width="50.7109375" style="16" customWidth="1"/>
    <col min="16" max="16" width="97.42578125" style="16" bestFit="1" customWidth="1"/>
    <col min="17" max="17" width="52.140625" style="16" bestFit="1" customWidth="1"/>
    <col min="18" max="18" width="71.5703125" style="16" bestFit="1" customWidth="1"/>
    <col min="19" max="19" width="86.28515625" style="16" bestFit="1" customWidth="1"/>
    <col min="20" max="20" width="50.5703125" style="16" bestFit="1" customWidth="1"/>
    <col min="21" max="21" width="47.28515625" style="16" bestFit="1" customWidth="1"/>
    <col min="22" max="22" width="50.7109375" style="16" customWidth="1"/>
    <col min="23" max="23" width="90.28515625" style="16" bestFit="1" customWidth="1"/>
    <col min="24" max="24" width="73.42578125" style="16" bestFit="1" customWidth="1"/>
    <col min="25" max="25" width="50.28515625" style="16" bestFit="1" customWidth="1"/>
    <col min="26" max="26" width="50.7109375" style="16" customWidth="1"/>
    <col min="27" max="27" width="66" style="16" bestFit="1" customWidth="1"/>
    <col min="28" max="29" width="50.7109375" style="16" customWidth="1"/>
    <col min="30" max="30" width="50.28515625" style="16" bestFit="1" customWidth="1"/>
    <col min="31" max="31" width="47.7109375" style="16" bestFit="1" customWidth="1"/>
    <col min="32" max="36" width="50.7109375" style="16" customWidth="1"/>
    <col min="37" max="16384" width="11.42578125" style="16"/>
  </cols>
  <sheetData>
    <row r="1" spans="2:31" ht="13.5" thickBot="1" x14ac:dyDescent="0.25"/>
    <row r="2" spans="2:31" s="21" customFormat="1" ht="22.5" customHeight="1" x14ac:dyDescent="0.3">
      <c r="B2" s="18" t="s">
        <v>39</v>
      </c>
      <c r="C2" s="19" t="s">
        <v>8</v>
      </c>
      <c r="D2" s="20" t="s">
        <v>273</v>
      </c>
      <c r="E2" s="19" t="s">
        <v>13</v>
      </c>
      <c r="F2" s="20" t="s">
        <v>14</v>
      </c>
      <c r="G2" s="19" t="s">
        <v>15</v>
      </c>
      <c r="H2" s="20" t="s">
        <v>16</v>
      </c>
      <c r="I2" s="19" t="s">
        <v>17</v>
      </c>
      <c r="J2" s="20" t="s">
        <v>20</v>
      </c>
      <c r="K2" s="19" t="s">
        <v>21</v>
      </c>
      <c r="L2" s="20" t="s">
        <v>274</v>
      </c>
      <c r="M2" s="19" t="s">
        <v>275</v>
      </c>
      <c r="N2" s="20" t="s">
        <v>23</v>
      </c>
      <c r="O2" s="19" t="s">
        <v>25</v>
      </c>
      <c r="P2" s="20" t="s">
        <v>26</v>
      </c>
      <c r="Q2" s="19" t="s">
        <v>276</v>
      </c>
      <c r="R2" s="20" t="s">
        <v>277</v>
      </c>
      <c r="S2" s="19" t="s">
        <v>278</v>
      </c>
      <c r="T2" s="20" t="s">
        <v>279</v>
      </c>
      <c r="U2" s="19" t="s">
        <v>280</v>
      </c>
      <c r="V2" s="20" t="s">
        <v>281</v>
      </c>
      <c r="W2" s="19" t="s">
        <v>282</v>
      </c>
      <c r="X2" s="20" t="s">
        <v>283</v>
      </c>
      <c r="Y2" s="19" t="s">
        <v>31</v>
      </c>
      <c r="Z2" s="20" t="s">
        <v>33</v>
      </c>
      <c r="AA2" s="19" t="s">
        <v>34</v>
      </c>
      <c r="AB2" s="20" t="s">
        <v>284</v>
      </c>
      <c r="AC2" s="19" t="s">
        <v>36</v>
      </c>
      <c r="AD2" s="20" t="s">
        <v>285</v>
      </c>
      <c r="AE2" s="19" t="s">
        <v>286</v>
      </c>
    </row>
    <row r="3" spans="2:31" s="26" customFormat="1" ht="409.5" x14ac:dyDescent="0.25">
      <c r="B3" s="17" t="s">
        <v>66</v>
      </c>
      <c r="C3" s="22" t="s">
        <v>287</v>
      </c>
      <c r="D3" s="23" t="s">
        <v>288</v>
      </c>
      <c r="E3" s="22" t="s">
        <v>289</v>
      </c>
      <c r="F3" s="23" t="s">
        <v>290</v>
      </c>
      <c r="G3" s="22" t="s">
        <v>291</v>
      </c>
      <c r="H3" s="23" t="s">
        <v>292</v>
      </c>
      <c r="I3" s="22" t="s">
        <v>293</v>
      </c>
      <c r="J3" s="23" t="s">
        <v>294</v>
      </c>
      <c r="K3" s="22" t="s">
        <v>295</v>
      </c>
      <c r="L3" s="23" t="s">
        <v>296</v>
      </c>
      <c r="M3" s="22" t="s">
        <v>297</v>
      </c>
      <c r="N3" s="23" t="s">
        <v>298</v>
      </c>
      <c r="O3" s="22" t="s">
        <v>299</v>
      </c>
      <c r="P3" s="23" t="s">
        <v>300</v>
      </c>
      <c r="Q3" s="22" t="s">
        <v>301</v>
      </c>
      <c r="R3" s="23" t="s">
        <v>302</v>
      </c>
      <c r="S3" s="22" t="s">
        <v>303</v>
      </c>
      <c r="T3" s="23" t="s">
        <v>304</v>
      </c>
      <c r="U3" s="24" t="s">
        <v>305</v>
      </c>
      <c r="V3" s="23" t="s">
        <v>306</v>
      </c>
      <c r="W3" s="22" t="s">
        <v>307</v>
      </c>
      <c r="X3" s="23" t="s">
        <v>308</v>
      </c>
      <c r="Y3" s="22" t="s">
        <v>309</v>
      </c>
      <c r="Z3" s="23" t="s">
        <v>310</v>
      </c>
      <c r="AA3" s="22" t="s">
        <v>311</v>
      </c>
      <c r="AB3" s="23" t="s">
        <v>312</v>
      </c>
      <c r="AC3" s="22" t="s">
        <v>313</v>
      </c>
      <c r="AD3" s="25" t="s">
        <v>314</v>
      </c>
      <c r="AE3" s="24" t="s">
        <v>315</v>
      </c>
    </row>
    <row r="4" spans="2:31" ht="77.25" customHeight="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Articulos y Responsables</vt:lpstr>
      <vt:lpstr>Relación de costos</vt:lpstr>
      <vt:lpstr>Justificación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 Andrea Beltran Muñoz</dc:creator>
  <cp:keywords/>
  <dc:description/>
  <cp:lastModifiedBy>Fercho</cp:lastModifiedBy>
  <cp:revision/>
  <dcterms:created xsi:type="dcterms:W3CDTF">2019-10-08T13:33:13Z</dcterms:created>
  <dcterms:modified xsi:type="dcterms:W3CDTF">2021-01-30T20:54:39Z</dcterms:modified>
  <cp:category/>
  <cp:contentStatus/>
</cp:coreProperties>
</file>