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C:\Users\ligia.velandia\Documents\Riesgos\"/>
    </mc:Choice>
  </mc:AlternateContent>
  <xr:revisionPtr revIDLastSave="0" documentId="8_{C95C7588-CEE8-42A9-B7CD-17FA62FFA83A}" xr6:coauthVersionLast="47" xr6:coauthVersionMax="47" xr10:uidLastSave="{00000000-0000-0000-0000-000000000000}"/>
  <bookViews>
    <workbookView xWindow="-120" yWindow="-120" windowWidth="29040" windowHeight="15840" tabRatio="658" firstSheet="1" activeTab="7" xr2:uid="{00000000-000D-0000-FFFF-FFFF00000000}"/>
  </bookViews>
  <sheets>
    <sheet name="Intructivo" sheetId="20" state="hidden" r:id="rId1"/>
    <sheet name="1 OAP" sheetId="40" r:id="rId2"/>
    <sheet name="2 Gestión del conocimiento" sheetId="41" r:id="rId3"/>
    <sheet name="3 SAL" sheetId="22" r:id="rId4"/>
    <sheet name="4 OCI" sheetId="27" r:id="rId5"/>
    <sheet name="5 Gestión documental" sheetId="28" r:id="rId6"/>
    <sheet name="6 Talento Humano" sheetId="29" r:id="rId7"/>
    <sheet name="7 Comunicaciones" sheetId="42" r:id="rId8"/>
    <sheet name="8 Financiera" sheetId="31" r:id="rId9"/>
    <sheet name="9 Apoyo logístico" sheetId="32" r:id="rId10"/>
    <sheet name="10 Servicio al ciudadano" sheetId="33" r:id="rId11"/>
    <sheet name="11 GIRS" sheetId="34" r:id="rId12"/>
    <sheet name="12 OTIC" sheetId="35" r:id="rId13"/>
    <sheet name="13 Funerarios" sheetId="36" r:id="rId14"/>
    <sheet name="14 Alumbrado público" sheetId="37" r:id="rId15"/>
    <sheet name="15 Gestión disciplinaria" sheetId="38" r:id="rId16"/>
    <sheet name="16 Participación ciudadana" sheetId="39" r:id="rId17"/>
    <sheet name="Matriz Calor Inherente" sheetId="18" state="hidden" r:id="rId18"/>
    <sheet name="Matriz Calor Residual" sheetId="19" state="hidden" r:id="rId19"/>
    <sheet name="Tabla probabilidad" sheetId="12" state="hidden" r:id="rId20"/>
    <sheet name="Tabla Impacto" sheetId="13" state="hidden" r:id="rId21"/>
    <sheet name="Tabla Valoración controles" sheetId="15" state="hidden" r:id="rId22"/>
    <sheet name="seguridad info" sheetId="25" state="hidden" r:id="rId23"/>
    <sheet name="Opciones Tratamiento" sheetId="16" state="hidden" r:id="rId24"/>
    <sheet name="Hoja1" sheetId="11" state="hidden" r:id="rId25"/>
  </sheets>
  <externalReferences>
    <externalReference r:id="rId26"/>
    <externalReference r:id="rId27"/>
  </externalReferences>
  <definedNames>
    <definedName name="ADECUADO" localSheetId="3">'3 SAL'!#REF!</definedName>
    <definedName name="ADECUADO" localSheetId="7">'7 Comunicaciones'!#REF!</definedName>
    <definedName name="_xlnm.Print_Area" localSheetId="3">'3 SAL'!#REF!</definedName>
    <definedName name="_xlnm.Print_Area" localSheetId="7">'7 Comunicaciones'!#REF!</definedName>
    <definedName name="ASIGNADO" localSheetId="3">'3 SAL'!#REF!</definedName>
    <definedName name="ASIGNADO" localSheetId="7">'7 Comunicaciones'!#REF!</definedName>
    <definedName name="COMPLETA" localSheetId="3">'3 SAL'!#REF!</definedName>
    <definedName name="COMPLETA" localSheetId="7">'7 Comunicaciones'!#REF!</definedName>
    <definedName name="CONFIABLE" localSheetId="3">'3 SAL'!#REF!</definedName>
    <definedName name="CONFIABLE" localSheetId="7">'7 Comunicaciones'!#REF!</definedName>
    <definedName name="DEBIL" localSheetId="3">'3 SAL'!#REF!</definedName>
    <definedName name="DEBIL" localSheetId="7">'7 Comunicaciones'!#REF!</definedName>
    <definedName name="DESVIACIONES" localSheetId="3">[1]D.Estratégico!$CT$86:$CT$87</definedName>
    <definedName name="DESVIACIONES" localSheetId="7">[1]D.Estratégico!$CT$86:$CT$87</definedName>
    <definedName name="DETECTAR" localSheetId="3">'3 SAL'!#REF!</definedName>
    <definedName name="DETECTAR" localSheetId="7">'7 Comunicaciones'!#REF!</definedName>
    <definedName name="EVIDENCIAS" localSheetId="3">[1]D.Estratégico!$CW$86:$CW$88</definedName>
    <definedName name="EVIDENCIAS" localSheetId="7">[1]D.Estratégico!$CW$86:$CW$88</definedName>
    <definedName name="FUERTE" localSheetId="3">'3 SAL'!#REF!</definedName>
    <definedName name="FUERTE" localSheetId="7">'7 Comunicaciones'!#REF!</definedName>
    <definedName name="FUNCIONES" localSheetId="3">[1]D.Estratégico!$CG$86:$CG$87</definedName>
    <definedName name="FUNCIONES" localSheetId="7">[1]D.Estratégico!$CG$86:$CG$87</definedName>
    <definedName name="INADECUADO" localSheetId="3">'3 SAL'!#REF!</definedName>
    <definedName name="INADECUADO" localSheetId="7">'7 Comunicaciones'!#REF!</definedName>
    <definedName name="INCOMPLETA" localSheetId="3">'3 SAL'!#REF!</definedName>
    <definedName name="INCOMPLETA" localSheetId="7">'7 Comunicaciones'!#REF!</definedName>
    <definedName name="MODERADO" localSheetId="3">'3 SAL'!#REF!</definedName>
    <definedName name="MODERADO" localSheetId="7">'7 Comunicaciones'!#REF!</definedName>
    <definedName name="NO_ASIGNADO" localSheetId="3">'3 SAL'!#REF!</definedName>
    <definedName name="NO_ASIGNADO" localSheetId="7">'7 Comunicaciones'!#REF!</definedName>
    <definedName name="NO_CONFIABLE" localSheetId="3">'3 SAL'!#REF!</definedName>
    <definedName name="NO_CONFIABLE" localSheetId="7">'7 Comunicaciones'!#REF!</definedName>
    <definedName name="NO_ES_CONTROL" localSheetId="3">'3 SAL'!#REF!</definedName>
    <definedName name="NO_ES_CONTROL" localSheetId="7">'7 Comunicaciones'!#REF!</definedName>
    <definedName name="NO_EXISTE" localSheetId="3">'3 SAL'!#REF!</definedName>
    <definedName name="NO_EXISTE" localSheetId="7">'7 Comunicaciones'!#REF!</definedName>
    <definedName name="NO_SE_INVESTIGAN" localSheetId="3">'3 SAL'!#REF!</definedName>
    <definedName name="NO_SE_INVESTIGAN" localSheetId="7">'7 Comunicaciones'!#REF!</definedName>
    <definedName name="PREVENIR" localSheetId="3">'3 SAL'!#REF!</definedName>
    <definedName name="PREVENIR" localSheetId="7">'7 Comunicaciones'!#REF!</definedName>
    <definedName name="RESPONSABLE" localSheetId="3">[1]D.Estratégico!$CD$86:$CD$87</definedName>
    <definedName name="RESPONSABLE" localSheetId="7">[1]D.Estratégico!$CD$86:$CD$87</definedName>
    <definedName name="SE_INVESTIGAN" localSheetId="3">'3 SAL'!#REF!</definedName>
    <definedName name="SE_INVESTIGAN" localSheetId="7">'7 Comunicaciones'!#REF!</definedName>
  </definedNames>
  <calcPr calcId="191028"/>
  <pivotCaches>
    <pivotCache cacheId="0" r:id="rId2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42" l="1"/>
  <c r="X64" i="42" s="1"/>
  <c r="Z64" i="42" s="1"/>
  <c r="AA64" i="42" s="1"/>
  <c r="W63" i="42"/>
  <c r="X63" i="42" s="1"/>
  <c r="Z63" i="42" s="1"/>
  <c r="AA63" i="42" s="1"/>
  <c r="W62" i="42"/>
  <c r="X62" i="42" s="1"/>
  <c r="Z62" i="42" s="1"/>
  <c r="AA62" i="42" s="1"/>
  <c r="W61" i="42"/>
  <c r="X61" i="42" s="1"/>
  <c r="Z61" i="42" s="1"/>
  <c r="AA61" i="42" s="1"/>
  <c r="W60" i="42"/>
  <c r="X60" i="42" s="1"/>
  <c r="Z60" i="42" s="1"/>
  <c r="AA60" i="42" s="1"/>
  <c r="AK59" i="42"/>
  <c r="AL59" i="42" s="1"/>
  <c r="W59" i="42"/>
  <c r="X59" i="42" s="1"/>
  <c r="Z59" i="42" s="1"/>
  <c r="AA59" i="42" s="1"/>
  <c r="L59" i="42"/>
  <c r="M59" i="42" s="1"/>
  <c r="W58" i="42"/>
  <c r="X58" i="42" s="1"/>
  <c r="Z58" i="42" s="1"/>
  <c r="AA58" i="42" s="1"/>
  <c r="W57" i="42"/>
  <c r="X57" i="42" s="1"/>
  <c r="Z57" i="42" s="1"/>
  <c r="AA57" i="42" s="1"/>
  <c r="W56" i="42"/>
  <c r="X56" i="42" s="1"/>
  <c r="Z56" i="42" s="1"/>
  <c r="AA56" i="42" s="1"/>
  <c r="W55" i="42"/>
  <c r="X55" i="42" s="1"/>
  <c r="Z55" i="42" s="1"/>
  <c r="AA55" i="42" s="1"/>
  <c r="W54" i="42"/>
  <c r="X54" i="42" s="1"/>
  <c r="Z54" i="42" s="1"/>
  <c r="AA54" i="42" s="1"/>
  <c r="AK53" i="42"/>
  <c r="AL53" i="42" s="1"/>
  <c r="Z53" i="42"/>
  <c r="AA53" i="42" s="1"/>
  <c r="W53" i="42"/>
  <c r="X53" i="42" s="1"/>
  <c r="L53" i="42"/>
  <c r="M53" i="42" s="1"/>
  <c r="W52" i="42"/>
  <c r="X52" i="42" s="1"/>
  <c r="Z52" i="42" s="1"/>
  <c r="AA52" i="42" s="1"/>
  <c r="W51" i="42"/>
  <c r="X51" i="42" s="1"/>
  <c r="Z51" i="42" s="1"/>
  <c r="AA51" i="42" s="1"/>
  <c r="W50" i="42"/>
  <c r="X50" i="42" s="1"/>
  <c r="Z50" i="42" s="1"/>
  <c r="AA50" i="42" s="1"/>
  <c r="W49" i="42"/>
  <c r="X49" i="42" s="1"/>
  <c r="Z49" i="42" s="1"/>
  <c r="AA49" i="42" s="1"/>
  <c r="W48" i="42"/>
  <c r="X48" i="42" s="1"/>
  <c r="Z48" i="42" s="1"/>
  <c r="AA48" i="42" s="1"/>
  <c r="AK47" i="42"/>
  <c r="AL47" i="42" s="1"/>
  <c r="W47" i="42"/>
  <c r="X47" i="42" s="1"/>
  <c r="Z47" i="42" s="1"/>
  <c r="AA47" i="42" s="1"/>
  <c r="L47" i="42"/>
  <c r="M47" i="42" s="1"/>
  <c r="W46" i="42"/>
  <c r="X46" i="42" s="1"/>
  <c r="Z46" i="42" s="1"/>
  <c r="AA46" i="42" s="1"/>
  <c r="W45" i="42"/>
  <c r="X45" i="42" s="1"/>
  <c r="Z45" i="42" s="1"/>
  <c r="AA45" i="42" s="1"/>
  <c r="W44" i="42"/>
  <c r="X44" i="42" s="1"/>
  <c r="Z44" i="42" s="1"/>
  <c r="AA44" i="42" s="1"/>
  <c r="W43" i="42"/>
  <c r="X43" i="42" s="1"/>
  <c r="Z43" i="42" s="1"/>
  <c r="AA43" i="42" s="1"/>
  <c r="W42" i="42"/>
  <c r="X42" i="42" s="1"/>
  <c r="Z42" i="42" s="1"/>
  <c r="AA42" i="42" s="1"/>
  <c r="AK41" i="42"/>
  <c r="AL41" i="42" s="1"/>
  <c r="Z41" i="42"/>
  <c r="AA41" i="42" s="1"/>
  <c r="W41" i="42"/>
  <c r="X41" i="42" s="1"/>
  <c r="L41" i="42"/>
  <c r="M41" i="42" s="1"/>
  <c r="W40" i="42"/>
  <c r="X40" i="42" s="1"/>
  <c r="Z40" i="42" s="1"/>
  <c r="AA40" i="42" s="1"/>
  <c r="W39" i="42"/>
  <c r="X39" i="42" s="1"/>
  <c r="Z39" i="42" s="1"/>
  <c r="AA39" i="42" s="1"/>
  <c r="W38" i="42"/>
  <c r="X38" i="42" s="1"/>
  <c r="Z38" i="42" s="1"/>
  <c r="AA38" i="42" s="1"/>
  <c r="W37" i="42"/>
  <c r="X37" i="42" s="1"/>
  <c r="Z37" i="42" s="1"/>
  <c r="AA37" i="42" s="1"/>
  <c r="W36" i="42"/>
  <c r="X36" i="42" s="1"/>
  <c r="Z36" i="42" s="1"/>
  <c r="AA36" i="42" s="1"/>
  <c r="AK35" i="42"/>
  <c r="AL35" i="42" s="1"/>
  <c r="W35" i="42"/>
  <c r="X35" i="42" s="1"/>
  <c r="Z35" i="42" s="1"/>
  <c r="AA35" i="42" s="1"/>
  <c r="L35" i="42"/>
  <c r="M35" i="42" s="1"/>
  <c r="W34" i="42"/>
  <c r="X34" i="42" s="1"/>
  <c r="Z34" i="42" s="1"/>
  <c r="AA34" i="42" s="1"/>
  <c r="W33" i="42"/>
  <c r="X33" i="42" s="1"/>
  <c r="Z33" i="42" s="1"/>
  <c r="AA33" i="42" s="1"/>
  <c r="W32" i="42"/>
  <c r="X32" i="42" s="1"/>
  <c r="Z32" i="42" s="1"/>
  <c r="AA32" i="42" s="1"/>
  <c r="W31" i="42"/>
  <c r="X31" i="42" s="1"/>
  <c r="Z31" i="42" s="1"/>
  <c r="AA31" i="42" s="1"/>
  <c r="W30" i="42"/>
  <c r="X30" i="42" s="1"/>
  <c r="Z30" i="42" s="1"/>
  <c r="AA30" i="42" s="1"/>
  <c r="AK29" i="42"/>
  <c r="AL29" i="42" s="1"/>
  <c r="Z29" i="42"/>
  <c r="AA29" i="42" s="1"/>
  <c r="W29" i="42"/>
  <c r="X29" i="42" s="1"/>
  <c r="L29" i="42"/>
  <c r="M29" i="42" s="1"/>
  <c r="W28" i="42"/>
  <c r="X28" i="42" s="1"/>
  <c r="Z28" i="42" s="1"/>
  <c r="AA28" i="42" s="1"/>
  <c r="W27" i="42"/>
  <c r="X27" i="42" s="1"/>
  <c r="Z27" i="42" s="1"/>
  <c r="AA27" i="42" s="1"/>
  <c r="W26" i="42"/>
  <c r="X26" i="42" s="1"/>
  <c r="Z26" i="42" s="1"/>
  <c r="AA26" i="42" s="1"/>
  <c r="W25" i="42"/>
  <c r="X25" i="42" s="1"/>
  <c r="Z25" i="42" s="1"/>
  <c r="AA25" i="42" s="1"/>
  <c r="W24" i="42"/>
  <c r="X24" i="42" s="1"/>
  <c r="Z24" i="42" s="1"/>
  <c r="AA24" i="42" s="1"/>
  <c r="AK23" i="42"/>
  <c r="AL23" i="42" s="1"/>
  <c r="W23" i="42"/>
  <c r="X23" i="42" s="1"/>
  <c r="Z23" i="42" s="1"/>
  <c r="AA23" i="42" s="1"/>
  <c r="L23" i="42"/>
  <c r="M23" i="42" s="1"/>
  <c r="W22" i="42"/>
  <c r="X22" i="42" s="1"/>
  <c r="Z22" i="42" s="1"/>
  <c r="AA22" i="42" s="1"/>
  <c r="W21" i="42"/>
  <c r="X21" i="42" s="1"/>
  <c r="Z21" i="42" s="1"/>
  <c r="AA21" i="42" s="1"/>
  <c r="W20" i="42"/>
  <c r="X20" i="42" s="1"/>
  <c r="Z20" i="42" s="1"/>
  <c r="AA20" i="42" s="1"/>
  <c r="W19" i="42"/>
  <c r="X19" i="42" s="1"/>
  <c r="Z19" i="42" s="1"/>
  <c r="AA19" i="42" s="1"/>
  <c r="W18" i="42"/>
  <c r="X18" i="42" s="1"/>
  <c r="Z18" i="42" s="1"/>
  <c r="AA18" i="42" s="1"/>
  <c r="AK17" i="42"/>
  <c r="AL17" i="42" s="1"/>
  <c r="Z17" i="42"/>
  <c r="AA17" i="42" s="1"/>
  <c r="W17" i="42"/>
  <c r="X17" i="42" s="1"/>
  <c r="L17" i="42"/>
  <c r="M17" i="42" s="1"/>
  <c r="W16" i="42"/>
  <c r="X16" i="42" s="1"/>
  <c r="Z16" i="42" s="1"/>
  <c r="AA16" i="42" s="1"/>
  <c r="W15" i="42"/>
  <c r="X15" i="42" s="1"/>
  <c r="Z15" i="42" s="1"/>
  <c r="AA15" i="42" s="1"/>
  <c r="W14" i="42"/>
  <c r="X14" i="42" s="1"/>
  <c r="Z14" i="42" s="1"/>
  <c r="AA14" i="42" s="1"/>
  <c r="W13" i="42"/>
  <c r="X13" i="42" s="1"/>
  <c r="Z13" i="42" s="1"/>
  <c r="AA13" i="42" s="1"/>
  <c r="W12" i="42"/>
  <c r="X12" i="42" s="1"/>
  <c r="Z12" i="42" s="1"/>
  <c r="AA12" i="42" s="1"/>
  <c r="AK11" i="42"/>
  <c r="AL11" i="42" s="1"/>
  <c r="W11" i="42"/>
  <c r="X11" i="42" s="1"/>
  <c r="Z11" i="42" s="1"/>
  <c r="AA11" i="42" s="1"/>
  <c r="L11" i="42"/>
  <c r="M11" i="42" s="1"/>
  <c r="W10" i="42"/>
  <c r="X10" i="42" s="1"/>
  <c r="Z10" i="42" s="1"/>
  <c r="AA10" i="42" s="1"/>
  <c r="W9" i="42"/>
  <c r="X9" i="42" s="1"/>
  <c r="Z9" i="42" s="1"/>
  <c r="AA9" i="42" s="1"/>
  <c r="W8" i="42"/>
  <c r="X8" i="42" s="1"/>
  <c r="Z8" i="42" s="1"/>
  <c r="AA8" i="42" s="1"/>
  <c r="W7" i="42"/>
  <c r="X7" i="42" s="1"/>
  <c r="Z7" i="42" s="1"/>
  <c r="AA7" i="42" s="1"/>
  <c r="W6" i="42"/>
  <c r="X6" i="42" s="1"/>
  <c r="Z6" i="42" s="1"/>
  <c r="AA6" i="42" s="1"/>
  <c r="AL5" i="42"/>
  <c r="AK5" i="42"/>
  <c r="X5" i="42"/>
  <c r="Z5" i="42" s="1"/>
  <c r="AA5" i="42" s="1"/>
  <c r="W5" i="42"/>
  <c r="L5" i="42"/>
  <c r="M5" i="42" s="1"/>
  <c r="AC5" i="42" l="1"/>
  <c r="AD5" i="42" s="1"/>
  <c r="AC11" i="42"/>
  <c r="AD11" i="42" s="1"/>
  <c r="AC17" i="42"/>
  <c r="AD17" i="42" s="1"/>
  <c r="AC23" i="42"/>
  <c r="AD23" i="42" s="1"/>
  <c r="AC29" i="42"/>
  <c r="AD29" i="42" s="1"/>
  <c r="AC35" i="42"/>
  <c r="AD35" i="42" s="1"/>
  <c r="AC41" i="42"/>
  <c r="AD41" i="42" s="1"/>
  <c r="AC47" i="42"/>
  <c r="AD47" i="42" s="1"/>
  <c r="AC53" i="42"/>
  <c r="AD53" i="42" s="1"/>
  <c r="AC59" i="42"/>
  <c r="AD59" i="42" s="1"/>
  <c r="AH47" i="42" l="1"/>
  <c r="AG47" i="42"/>
  <c r="AH41" i="42"/>
  <c r="AG41" i="42"/>
  <c r="AH17" i="42"/>
  <c r="AG17" i="42"/>
  <c r="AH23" i="42"/>
  <c r="AG23" i="42"/>
  <c r="AG59" i="42"/>
  <c r="AH59" i="42"/>
  <c r="AH35" i="42"/>
  <c r="AG35" i="42"/>
  <c r="AH11" i="42"/>
  <c r="AG11" i="42"/>
  <c r="AH53" i="42"/>
  <c r="AG53" i="42"/>
  <c r="AH29" i="42"/>
  <c r="AG29" i="42"/>
  <c r="AH5" i="42"/>
  <c r="AG5" i="42"/>
  <c r="E11" i="34" l="1"/>
  <c r="E5" i="34"/>
  <c r="L5" i="22" l="1"/>
  <c r="W64" i="22" l="1"/>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C11" i="22" l="1"/>
  <c r="AD11" i="22" s="1"/>
  <c r="AG11" i="22" s="1"/>
  <c r="X11" i="22"/>
  <c r="Z11" i="22" s="1"/>
  <c r="AA11" i="22"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H11" i="22" l="1"/>
  <c r="AH53" i="22"/>
  <c r="AG53" i="22"/>
  <c r="AH5" i="22"/>
  <c r="AG5" i="22"/>
  <c r="AH17" i="22"/>
  <c r="AG17" i="22"/>
  <c r="AH41" i="22"/>
  <c r="AG41" i="22"/>
  <c r="AH47" i="22"/>
  <c r="AG47" i="22"/>
  <c r="AH59" i="22"/>
  <c r="AG59" i="22"/>
  <c r="AG35" i="22"/>
  <c r="AH35" i="22"/>
  <c r="AH29" i="22"/>
  <c r="AG29" i="22"/>
  <c r="AH23" i="22"/>
  <c r="AG23" i="22"/>
  <c r="D49" i="11" l="1"/>
  <c r="C49" i="11"/>
  <c r="D48" i="11"/>
  <c r="D47" i="11"/>
  <c r="C48" i="11"/>
  <c r="C47" i="1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tc={9420A77E-D5C7-4010-B492-ED78D7DE34A8}</author>
    <author>tc={22641B5B-971E-4B5D-99C7-513908B883B2}</author>
    <author>tc={88D73E4B-5034-4C78-BA1A-3EB2B579F21D}</author>
    <author>tc={FD4A7FBD-6F5B-4979-904D-E6CC7A3298B2}</author>
    <author>tc={EE2F7BD0-B963-42AB-83A3-2170306541AA}</author>
    <author>tc={9AA187CD-384D-4EE7-AEDD-3C890E7EF480}</author>
    <author>tc={BC5361EA-7916-4A16-A2A0-8659AAF86194}</author>
    <author>tc={E789D22B-452E-461F-AA51-1D5F220A63D6}</author>
    <author>tc={05D02B00-5356-4F87-B9AA-32A6B6636BAA}</author>
    <author>tc={E8CB42D0-8BC9-41CC-9AD2-9E214D53FB84}</author>
    <author>tc={6B497FE4-1517-438F-8B35-1192E726D99B}</author>
    <author>tc={462B8B37-A3A3-449B-B3B2-12BE82A7A9D7}</author>
    <author>tc={D8DF0919-FC7D-41BC-AE16-C7774E7AC0E2}</author>
    <author>tc={EF607677-75DC-4FF9-8D7B-458B46AA73A4}</author>
    <author>tc={3E64942C-BC9F-4F3A-A36A-06482E470EEE}</author>
    <author>tc={F503AFEA-034A-4227-8E4F-C4FC38EBBCE4}</author>
    <author>tc={3466F9D6-F1E1-41D2-8268-B54962A37F30}</author>
    <author>tc={BF61A552-13C6-4DD1-9434-7F5488A7AF98}</author>
    <author>tc={4AB8E18F-215B-4A1B-B5FF-B7BD4A57148B}</author>
    <author>tc={F1F693FF-CA4C-4923-8D58-565E2A25B848}</author>
  </authors>
  <commentList>
    <comment ref="AN2" authorId="0" shapeId="0" xr:uid="{9420A77E-D5C7-4010-B492-ED78D7DE34A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22641B5B-971E-4B5D-99C7-513908B883B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88D73E4B-5034-4C78-BA1A-3EB2B579F21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FD4A7FBD-6F5B-4979-904D-E6CC7A3298B2}">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EE2F7BD0-B963-42AB-83A3-2170306541AA}">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AA187CD-384D-4EE7-AEDD-3C890E7EF48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C5361EA-7916-4A16-A2A0-8659AAF8619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E789D22B-452E-461F-AA51-1D5F220A63D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5D02B00-5356-4F87-B9AA-32A6B6636BA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E8CB42D0-8BC9-41CC-9AD2-9E214D53FB84}">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6B497FE4-1517-438F-8B35-1192E726D99B}">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462B8B37-A3A3-449B-B3B2-12BE82A7A9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D8DF0919-FC7D-41BC-AE16-C7774E7AC0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EF607677-75DC-4FF9-8D7B-458B46AA73A4}">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3E64942C-BC9F-4F3A-A36A-06482E470EE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F503AFEA-034A-4227-8E4F-C4FC38EBBCE4}">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466F9D6-F1E1-41D2-8268-B54962A37F3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BF61A552-13C6-4DD1-9434-7F5488A7AF9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4AB8E18F-215B-4A1B-B5FF-B7BD4A57148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F1F693FF-CA4C-4923-8D58-565E2A25B84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tc={93695EA4-34CD-446A-8347-30B27717CE7A}</author>
    <author>tc={DD87A5CF-96A7-4490-A937-A3D243025BF0}</author>
    <author>tc={C1F6A4B5-0AC9-47FE-BFB5-1A9199C0E3D2}</author>
    <author>tc={DBA6177A-81DA-4768-BB05-D14A6AE8078D}</author>
    <author>tc={591603EA-6DED-40BF-AA48-E2C5755569EE}</author>
    <author>tc={882726EB-C7B6-4682-B792-7C0031125A2F}</author>
    <author>tc={7E8FB305-2849-466F-BD2F-16554BEB0D6F}</author>
    <author>tc={677C7895-09C4-4693-AFB8-A01A84B85C05}</author>
    <author>tc={821BC72A-6610-42EE-8EA2-EC2E51A7BB5C}</author>
    <author>tc={10AA8704-0B4C-408B-B4BB-4A81119EF279}</author>
    <author>tc={7964D193-F3F4-49B2-8D9E-73C14FBFDEFC}</author>
    <author>tc={B78C4720-BD26-472F-9EDE-C18BB9555D04}</author>
    <author>tc={9595D2C0-406D-4939-B2D8-14D3ED5BCD81}</author>
    <author>tc={4CF2FE3A-3493-4403-871F-75AD5BB6C18B}</author>
    <author>tc={CAC0C94E-A2FE-4C0F-B08D-2BBEC9BF1334}</author>
    <author>tc={CD0DE8EE-6504-4181-98C6-8974F59ACEDF}</author>
    <author>tc={00F6BA87-8CE9-429B-A22D-906DFF85A164}</author>
    <author>tc={FC0B38C4-EF5E-4883-B474-0B2BE0116A1A}</author>
    <author>tc={2E4B8288-4A64-42EB-91F7-8C6DF734BD66}</author>
    <author>tc={FD04B296-D983-44BA-820E-2EF43C3F47FB}</author>
  </authors>
  <commentList>
    <comment ref="AN2" authorId="0" shapeId="0" xr:uid="{93695EA4-34CD-446A-8347-30B27717CE7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DD87A5CF-96A7-4490-A937-A3D243025BF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1F6A4B5-0AC9-47FE-BFB5-1A9199C0E3D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DBA6177A-81DA-4768-BB05-D14A6AE8078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591603EA-6DED-40BF-AA48-E2C5755569EE}">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882726EB-C7B6-4682-B792-7C0031125A2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7E8FB305-2849-466F-BD2F-16554BEB0D6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677C7895-09C4-4693-AFB8-A01A84B85C05}">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821BC72A-6610-42EE-8EA2-EC2E51A7BB5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0AA8704-0B4C-408B-B4BB-4A81119EF279}">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7964D193-F3F4-49B2-8D9E-73C14FBFDEFC}">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B78C4720-BD26-472F-9EDE-C18BB9555D0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9595D2C0-406D-4939-B2D8-14D3ED5BCD8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4CF2FE3A-3493-4403-871F-75AD5BB6C18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C0C94E-A2FE-4C0F-B08D-2BBEC9BF133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CD0DE8EE-6504-4181-98C6-8974F59ACEDF}">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0F6BA87-8CE9-429B-A22D-906DFF85A16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FC0B38C4-EF5E-4883-B474-0B2BE0116A1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2E4B8288-4A64-42EB-91F7-8C6DF734BD6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FD04B296-D983-44BA-820E-2EF43C3F47FB}">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tc={EB7E5CCB-A076-4F53-AF71-F6E652678485}</author>
    <author>tc={BBBDC99A-AD82-4C9B-9F04-C20974485D39}</author>
    <author>tc={60152FF2-67E0-4194-97FC-4A387D7779E0}</author>
    <author>tc={5E75D56D-EE0A-40DA-B370-7105EA57A82A}</author>
    <author>tc={881AB45F-0443-4720-82B7-570794432D1B}</author>
    <author>tc={5D6161C6-899D-4EF0-A341-56A4D58E4C48}</author>
    <author>tc={F7B81D68-12EC-44E2-BEA1-C13E27B55781}</author>
    <author>tc={34CF6F60-CEB5-41EB-B901-E949D10702FA}</author>
    <author>tc={AD925E8A-2EDA-42DB-A14D-1C176BC1E7DC}</author>
    <author>tc={59D4C7DB-7F87-4C03-BCA3-7367A769473B}</author>
    <author>tc={352B6FA5-69E3-4ED0-B6FF-160DBBE3A204}</author>
    <author>tc={260C5518-5674-4B27-ADE7-0FEBCFBA979B}</author>
    <author>tc={956FB5AA-FC7B-4E99-9724-8CCA25BB31DC}</author>
    <author>tc={51F7C0E0-4CD9-4197-BC95-A64BF7F33527}</author>
    <author>tc={6978F1DA-4695-4CCB-8FC4-7937E1474DBD}</author>
    <author>tc={CF3F2533-61B8-43D7-8709-73DB49BA4919}</author>
    <author>tc={EFC7DB50-E2CA-40F1-9876-B857E975A0E0}</author>
    <author>tc={511D26F8-7BC4-4244-A644-E130D731286C}</author>
    <author>tc={8ACF6AFD-418D-4192-9E0C-5C64DE0314C9}</author>
    <author>tc={C6FCF27B-C65B-4D53-A3E1-F622A8AC708E}</author>
  </authors>
  <commentList>
    <comment ref="AN2" authorId="0" shapeId="0" xr:uid="{EB7E5CCB-A076-4F53-AF71-F6E65267848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BBBDC99A-AD82-4C9B-9F04-C20974485D39}">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0152FF2-67E0-4194-97FC-4A387D7779E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5E75D56D-EE0A-40DA-B370-7105EA57A82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81AB45F-0443-4720-82B7-570794432D1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5D6161C6-899D-4EF0-A341-56A4D58E4C4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F7B81D68-12EC-44E2-BEA1-C13E27B5578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34CF6F60-CEB5-41EB-B901-E949D10702F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AD925E8A-2EDA-42DB-A14D-1C176BC1E7D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59D4C7DB-7F87-4C03-BCA3-7367A769473B}">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352B6FA5-69E3-4ED0-B6FF-160DBBE3A20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60C5518-5674-4B27-ADE7-0FEBCFBA979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956FB5AA-FC7B-4E99-9724-8CCA25BB31D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1F7C0E0-4CD9-4197-BC95-A64BF7F3352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978F1DA-4695-4CCB-8FC4-7937E1474DB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CF3F2533-61B8-43D7-8709-73DB49BA4919}">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EFC7DB50-E2CA-40F1-9876-B857E975A0E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511D26F8-7BC4-4244-A644-E130D731286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8ACF6AFD-418D-4192-9E0C-5C64DE0314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C6FCF27B-C65B-4D53-A3E1-F622A8AC708E}">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tc={5903AB58-3972-4333-9CB2-3F838911D7A9}</author>
    <author>tc={5D417F6F-DC8F-42BE-934D-9FA2EF45530A}</author>
    <author>tc={FB71116E-216B-4DCB-8EC6-CEBCDE4D43EE}</author>
    <author>tc={37E75BBC-BC93-4502-B367-9297505F1D31}</author>
    <author>tc={80952F3F-F4E6-4C42-91A9-9E6A512B6B37}</author>
    <author>tc={20C8CF7B-FA94-41C2-A2D0-F38A122F5D7D}</author>
    <author>tc={A4F36CFF-9497-497E-B2FA-AEF0D518F0CF}</author>
    <author>tc={0DAEB34A-42D4-47F0-A854-1687381BCCEC}</author>
    <author>tc={F6EB0866-EB4F-42BC-9F52-2BF51BBB7A45}</author>
    <author>tc={9ABA9CBA-11AB-4BED-AFD2-87B297774C22}</author>
    <author>tc={48ECDC67-90F1-47F6-89B5-4D07815D9C44}</author>
    <author>tc={05D94E8B-E352-4BF7-84A5-E8C9A8C33213}</author>
    <author>tc={19774BAA-0CDA-4E0C-8813-107BD14495E2}</author>
    <author>tc={7724C6B6-2879-40F4-9495-CFD7B7B50896}</author>
    <author>tc={5669F289-A52F-4B0E-BD83-596A2F3B8CD2}</author>
    <author>tc={DCDC3A58-2925-4117-B80E-679736CA0621}</author>
    <author>tc={0C7707C3-7852-4B50-AE43-8B23689FBC27}</author>
    <author>tc={4C43885C-181B-46AC-982E-EEDF62A66224}</author>
    <author>tc={96AB0ABD-D91E-4226-8ADA-CF93F9299FFA}</author>
    <author>tc={B0BC2F7A-0D47-4E4E-BCD3-4E206144B6DD}</author>
  </authors>
  <commentList>
    <comment ref="AN2" authorId="0" shapeId="0" xr:uid="{5903AB58-3972-4333-9CB2-3F838911D7A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5D417F6F-DC8F-42BE-934D-9FA2EF45530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FB71116E-216B-4DCB-8EC6-CEBCDE4D43E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7E75BBC-BC93-4502-B367-9297505F1D31}">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0952F3F-F4E6-4C42-91A9-9E6A512B6B37}">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20C8CF7B-FA94-41C2-A2D0-F38A122F5D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A4F36CFF-9497-497E-B2FA-AEF0D518F0C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DAEB34A-42D4-47F0-A854-1687381BCCEC}">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F6EB0866-EB4F-42BC-9F52-2BF51BBB7A4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9ABA9CBA-11AB-4BED-AFD2-87B297774C22}">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48ECDC67-90F1-47F6-89B5-4D07815D9C4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05D94E8B-E352-4BF7-84A5-E8C9A8C3321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19774BAA-0CDA-4E0C-8813-107BD14495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7724C6B6-2879-40F4-9495-CFD7B7B50896}">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5669F289-A52F-4B0E-BD83-596A2F3B8C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DCDC3A58-2925-4117-B80E-679736CA0621}">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C7707C3-7852-4B50-AE43-8B23689FBC2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4C43885C-181B-46AC-982E-EEDF62A6622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96AB0ABD-D91E-4226-8ADA-CF93F9299FFA}">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B0BC2F7A-0D47-4E4E-BCD3-4E206144B6D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tc={15C841B6-3B3A-43AD-96B8-4D664065D683}</author>
    <author>tc={33AFED03-2CC8-40D7-A6AE-BCEDF586E5FD}</author>
    <author>tc={3B4E568F-D41A-4C45-85F1-D65680644D27}</author>
    <author>tc={C3D28BDA-E51A-49CC-9E19-8133CA8B598F}</author>
    <author>tc={63BBF799-F87F-4329-A70B-E135BF4A6179}</author>
    <author>tc={DB8B4117-38F1-48F0-A7B3-40FF7F847B3F}</author>
    <author>tc={4A95D3B5-7056-4ABA-9DA6-2E6C6D0B2A76}</author>
    <author>tc={C39559E3-CE5E-4824-8C54-64E5C1DCC95B}</author>
    <author>tc={C44480F2-777B-4444-92E4-8E207A3765C9}</author>
    <author>tc={0AFD5658-D5FF-4DA8-85A1-1BB71F749043}</author>
    <author>tc={67DED9D7-70AB-4B41-803B-B9E0D40D80D3}</author>
    <author>tc={51D4E5E5-1098-4D0F-A9BA-7E8DCFAF6632}</author>
    <author>tc={D827A98D-3C8C-411B-8E6B-66ED42B32381}</author>
    <author>tc={50091744-8570-4353-A384-77C058EE1103}</author>
    <author>tc={632AF95D-DC08-47C4-91B9-733C110D1F1C}</author>
    <author>tc={A95A45EE-41D8-4B3F-896F-8771328FF5A2}</author>
    <author>tc={3473A9FC-B99D-400E-8C57-64B1EC4AFDAD}</author>
    <author>tc={FF0303CB-B19C-44A1-9F03-4EDC5B78DC1A}</author>
    <author>tc={F96A73D2-E0D7-413E-ABDE-5D2C5E2E0814}</author>
    <author>tc={ECE5670F-355F-4838-B9EF-C9EBD3326BFD}</author>
  </authors>
  <commentList>
    <comment ref="AN2" authorId="0" shapeId="0" xr:uid="{15C841B6-3B3A-43AD-96B8-4D664065D68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33AFED03-2CC8-40D7-A6AE-BCEDF586E5F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3B4E568F-D41A-4C45-85F1-D65680644D2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3D28BDA-E51A-49CC-9E19-8133CA8B598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63BBF799-F87F-4329-A70B-E135BF4A6179}">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DB8B4117-38F1-48F0-A7B3-40FF7F847B3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A95D3B5-7056-4ABA-9DA6-2E6C6D0B2A7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C39559E3-CE5E-4824-8C54-64E5C1DCC95B}">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C44480F2-777B-4444-92E4-8E207A3765C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AFD5658-D5FF-4DA8-85A1-1BB71F749043}">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67DED9D7-70AB-4B41-803B-B9E0D40D80D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51D4E5E5-1098-4D0F-A9BA-7E8DCFAF663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D827A98D-3C8C-411B-8E6B-66ED42B3238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0091744-8570-4353-A384-77C058EE1103}">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32AF95D-DC08-47C4-91B9-733C110D1F1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A95A45EE-41D8-4B3F-896F-8771328FF5A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473A9FC-B99D-400E-8C57-64B1EC4AFDAD}">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FF0303CB-B19C-44A1-9F03-4EDC5B78DC1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F96A73D2-E0D7-413E-ABDE-5D2C5E2E081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ECE5670F-355F-4838-B9EF-C9EBD3326BF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tc={3A930F9F-ED73-42E2-ABD1-E866DE9D4279}</author>
    <author>tc={ED2BE52A-C04A-4B89-B866-AABBC9123955}</author>
    <author>tc={0F8A8728-7822-4D2C-8BB7-45D91C54F4FC}</author>
    <author>tc={C367DA4C-2D85-45AA-9343-75CD7C2B2597}</author>
    <author>tc={8EA076EC-BED3-4D41-A9CE-34CB06825BC8}</author>
    <author>tc={63E00FB1-F69E-48B0-B95D-DD9EF0224514}</author>
    <author>tc={26537961-DCB9-4995-82E7-AFB5BE84EF71}</author>
    <author>tc={D985576E-096D-4FF1-8A43-95F7850113D7}</author>
    <author>tc={92BBFB2D-5413-4E46-A879-AF1836F859B4}</author>
    <author>tc={2A912B3C-CFF8-4391-B064-93760E21141A}</author>
    <author>tc={D919BAC6-1C38-4EC2-8D83-98EA1DADECF0}</author>
    <author>tc={EA9C93C7-E4B9-4C11-87FD-113352295DCF}</author>
    <author>tc={6F8B6C22-B1A0-45F1-9DA6-BD979745CB42}</author>
    <author>tc={7298AE0E-6416-4CCC-89C7-B81924BF2911}</author>
    <author>tc={F4B81AF4-2B2C-4F8E-9A05-E6DDA0A00562}</author>
    <author>tc={BC0748A8-D087-420C-8ACA-3A77D09787C0}</author>
    <author>tc={D9FD9613-04D7-47E5-99B8-F7600DCB1694}</author>
    <author>tc={AC22E649-89A1-464E-9090-F16076551CE1}</author>
    <author>tc={CD598611-E430-458E-83D4-C6B419D416F3}</author>
    <author>tc={411824AB-51E4-4284-ACBE-0F7C4FEED69C}</author>
  </authors>
  <commentList>
    <comment ref="AN2" authorId="0" shapeId="0" xr:uid="{3A930F9F-ED73-42E2-ABD1-E866DE9D427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ED2BE52A-C04A-4B89-B866-AABBC9123955}">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F8A8728-7822-4D2C-8BB7-45D91C54F4F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367DA4C-2D85-45AA-9343-75CD7C2B2597}">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EA076EC-BED3-4D41-A9CE-34CB06825BC8}">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3E00FB1-F69E-48B0-B95D-DD9EF022451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26537961-DCB9-4995-82E7-AFB5BE84EF7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D985576E-096D-4FF1-8A43-95F7850113D7}">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2BBFB2D-5413-4E46-A879-AF1836F859B4}">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A912B3C-CFF8-4391-B064-93760E21141A}">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D919BAC6-1C38-4EC2-8D83-98EA1DADECF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A9C93C7-E4B9-4C11-87FD-113352295DC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6F8B6C22-B1A0-45F1-9DA6-BD979745CB4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7298AE0E-6416-4CCC-89C7-B81924BF291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4B81AF4-2B2C-4F8E-9A05-E6DDA0A0056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BC0748A8-D087-420C-8ACA-3A77D09787C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D9FD9613-04D7-47E5-99B8-F7600DCB169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C22E649-89A1-464E-9090-F16076551CE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CD598611-E430-458E-83D4-C6B419D416F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411824AB-51E4-4284-ACBE-0F7C4FEED69C}">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tc={ED4E4E53-8D33-4F71-830F-82F1EB793481}</author>
    <author>tc={F4DE6929-918C-4DF5-9EF5-AE88245E65B7}</author>
    <author>tc={21873DEF-EA9A-4D15-8727-46F9DC505522}</author>
    <author>tc={DE8C0014-632C-462D-9D38-4ADEE06D6807}</author>
    <author>tc={6F161943-7E7B-4294-B496-3DC7B6025880}</author>
    <author>tc={23C45B58-8920-45FF-8213-17DAC53758B0}</author>
    <author>tc={9058CA5E-0288-4285-B1D1-89AE353A93F5}</author>
    <author>tc={AF3D24A1-4180-42F8-9BCA-EF0EA1CFB7AD}</author>
    <author>tc={DEAB3596-9B69-451C-AAE2-AB966A1E3EC5}</author>
    <author>tc={A19C20DF-066C-4763-9F68-3C593C543D02}</author>
    <author>tc={0918D70F-3C59-42ED-8217-CDE8B1BE4731}</author>
    <author>tc={A9F1D1FC-B025-4D1B-A1AA-CED9E95E6F2C}</author>
    <author>tc={72E2750E-3FC0-44D6-8F94-5091C9191D93}</author>
    <author>tc={CAAFB199-8F87-4F23-B0F7-180D3C3D9912}</author>
    <author>tc={1DC29CCF-6192-4CC4-8427-54344895A1DB}</author>
    <author>tc={38D33A21-843C-42D9-BAD2-A1C7B64CDDA3}</author>
    <author>tc={18185F56-A267-4020-A60A-C730023CFAAE}</author>
    <author>tc={A4F17361-A3B5-4FAE-A9BE-ECD42CED6847}</author>
    <author>tc={20148627-B3DB-4EA5-B692-2DB8A608E791}</author>
    <author>tc={2A769F12-8409-4E50-9477-6BEE6D4194BD}</author>
  </authors>
  <commentList>
    <comment ref="AN2" authorId="0" shapeId="0" xr:uid="{ED4E4E53-8D33-4F71-830F-82F1EB79348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4DE6929-918C-4DF5-9EF5-AE88245E65B7}">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21873DEF-EA9A-4D15-8727-46F9DC5055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DE8C0014-632C-462D-9D38-4ADEE06D6807}">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6F161943-7E7B-4294-B496-3DC7B602588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23C45B58-8920-45FF-8213-17DAC53758B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9058CA5E-0288-4285-B1D1-89AE353A93F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F3D24A1-4180-42F8-9BCA-EF0EA1CFB7A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DEAB3596-9B69-451C-AAE2-AB966A1E3E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A19C20DF-066C-4763-9F68-3C593C543D02}">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918D70F-3C59-42ED-8217-CDE8B1BE473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A9F1D1FC-B025-4D1B-A1AA-CED9E95E6F2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72E2750E-3FC0-44D6-8F94-5091C9191D9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AAFB199-8F87-4F23-B0F7-180D3C3D991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DC29CCF-6192-4CC4-8427-54344895A1D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38D33A21-843C-42D9-BAD2-A1C7B64CDDA3}">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18185F56-A267-4020-A60A-C730023CFAAE}">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4F17361-A3B5-4FAE-A9BE-ECD42CED684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20148627-B3DB-4EA5-B692-2DB8A608E7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2A769F12-8409-4E50-9477-6BEE6D4194B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tc={8A60C04E-4D18-42FD-9AF4-7B4CA4F032DC}</author>
    <author>tc={8B3CC6FB-1C56-491C-8B31-C42F44E184E6}</author>
    <author>tc={AE897266-E311-465D-87C9-45228A13DBB6}</author>
    <author>tc={11A0C215-5F9F-4C00-8B77-B0F2E0C7A7D5}</author>
    <author>tc={C16758A4-7044-4638-B8E4-903BA5CBD5B3}</author>
    <author>tc={8C294775-316D-4F39-A673-77699EADC077}</author>
    <author>tc={04CF8165-5558-4B41-96A4-F5FAFDD62EC3}</author>
    <author>tc={8FD744F9-1CDA-47E5-800E-B07292FC754F}</author>
    <author>tc={3C28F6CB-B649-4358-9B59-424F63D5C4CD}</author>
    <author>tc={57D8646F-34C7-40D3-82DC-8DF8B25B8CFE}</author>
    <author>tc={1F12ED97-674D-4317-A2BD-EC0B8DAC346C}</author>
    <author>tc={C954B8F3-C1A4-4C6F-AE62-B906E5D37275}</author>
    <author>tc={2D7B3F9F-A85A-4F9C-B270-8C869B76997D}</author>
    <author>tc={C58A3D0C-B821-4E7C-B209-CC0C2033A9F1}</author>
    <author>tc={27F9847D-861F-4C16-8C23-F62EC741A657}</author>
    <author>tc={9F1F0A4D-5068-4EF5-A530-76F1D28F86E8}</author>
    <author>tc={49294A31-0870-4990-8128-6F95554D5CE8}</author>
    <author>tc={FE1D2022-5245-46D3-B090-B7678B506758}</author>
    <author>tc={71C7986B-77A1-4F13-A481-10CA52F237B5}</author>
    <author>tc={503E5966-9CAB-4CD8-B5B4-13AE45A49F27}</author>
  </authors>
  <commentList>
    <comment ref="AN2" authorId="0" shapeId="0" xr:uid="{8A60C04E-4D18-42FD-9AF4-7B4CA4F032D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8B3CC6FB-1C56-491C-8B31-C42F44E184E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AE897266-E311-465D-87C9-45228A13DBB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11A0C215-5F9F-4C00-8B77-B0F2E0C7A7D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C16758A4-7044-4638-B8E4-903BA5CBD5B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8C294775-316D-4F39-A673-77699EADC07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4CF8165-5558-4B41-96A4-F5FAFDD62EC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8FD744F9-1CDA-47E5-800E-B07292FC754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3C28F6CB-B649-4358-9B59-424F63D5C4C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57D8646F-34C7-40D3-82DC-8DF8B25B8CFE}">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1F12ED97-674D-4317-A2BD-EC0B8DAC346C}">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C954B8F3-C1A4-4C6F-AE62-B906E5D3727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D7B3F9F-A85A-4F9C-B270-8C869B76997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58A3D0C-B821-4E7C-B209-CC0C2033A9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27F9847D-861F-4C16-8C23-F62EC741A65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9F1F0A4D-5068-4EF5-A530-76F1D28F86E8}">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49294A31-0870-4990-8128-6F95554D5CE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FE1D2022-5245-46D3-B090-B7678B50675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71C7986B-77A1-4F13-A481-10CA52F237B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03E5966-9CAB-4CD8-B5B4-13AE45A49F2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tc={17572205-265B-4B6A-B225-DCFB438FE9F4}</author>
    <author>tc={03E46582-149E-44D3-ACCD-2EA9B89B969D}</author>
    <author>tc={D91B7859-95FB-46A9-B18B-303CB232BE2C}</author>
    <author>tc={EED94CBD-9FB8-4B7C-A5E5-12AE970D77B0}</author>
    <author>tc={44B77C01-D6A5-4E64-8E22-7D6460E0E8D1}</author>
    <author>tc={BE0E1D16-351A-4AF0-82F9-2516943EFF31}</author>
    <author>tc={28EC73C5-7954-4556-AA6E-59C6B59A8254}</author>
    <author>tc={DAAB821B-C662-4B45-A7B5-C471D8F5ECB0}</author>
    <author>tc={AEEAE027-07A1-4683-B050-99923064E182}</author>
    <author>tc={3C0622F0-9F17-4106-8B1B-A730541F35BE}</author>
    <author>tc={FE55F048-A10C-4026-901A-D4FE5429D358}</author>
    <author>tc={1EB5C081-5777-49E1-B5F0-132558216C69}</author>
    <author>tc={82852461-2760-4F30-A7C8-B3F9DC64351C}</author>
    <author>tc={E17E3747-D885-4B11-8BCE-BA6BEFA343E2}</author>
    <author>tc={35B9D650-D2EE-49C6-B848-D7B74933E736}</author>
    <author>tc={7FAE1422-355E-4F9D-A448-9843773E0E3B}</author>
    <author>tc={AC36B7FB-088C-4BB7-84CB-8BABBF2B5377}</author>
    <author>tc={992F2A06-0449-45B6-8DE7-C32AF7D1903D}</author>
    <author>tc={53162AFD-623B-4971-BCE2-726F0258E44F}</author>
    <author>tc={DC0B7A27-116F-4D38-99BC-8708CC030451}</author>
  </authors>
  <commentList>
    <comment ref="AN2" authorId="0" shapeId="0" xr:uid="{17572205-265B-4B6A-B225-DCFB438FE9F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3E46582-149E-44D3-ACCD-2EA9B89B969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D91B7859-95FB-46A9-B18B-303CB232BE2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EED94CBD-9FB8-4B7C-A5E5-12AE970D77B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44B77C01-D6A5-4E64-8E22-7D6460E0E8D1}">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BE0E1D16-351A-4AF0-82F9-2516943EFF3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28EC73C5-7954-4556-AA6E-59C6B59A825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DAAB821B-C662-4B45-A7B5-C471D8F5ECB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AEEAE027-07A1-4683-B050-99923064E18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3C0622F0-9F17-4106-8B1B-A730541F35BE}">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FE55F048-A10C-4026-901A-D4FE5429D35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1EB5C081-5777-49E1-B5F0-132558216C6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82852461-2760-4F30-A7C8-B3F9DC64351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E17E3747-D885-4B11-8BCE-BA6BEFA343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35B9D650-D2EE-49C6-B848-D7B74933E73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7FAE1422-355E-4F9D-A448-9843773E0E3B}">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AC36B7FB-088C-4BB7-84CB-8BABBF2B537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992F2A06-0449-45B6-8DE7-C32AF7D1903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53162AFD-623B-4971-BCE2-726F0258E44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C0B7A27-116F-4D38-99BC-8708CC030451}">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tc={361E8EF1-7DBF-4DCA-A0BE-F70248F35EA6}</author>
    <author>tc={FE5BB7F3-F450-4306-9306-851C551CE222}</author>
    <author>tc={8265DB7E-0E2E-4933-9DE2-31234CBA4DB8}</author>
    <author>tc={9F64EFF5-854E-4002-BE4F-8AA16531A5EF}</author>
    <author>tc={1A5B0BCD-7B19-4961-89B7-C03704B0E558}</author>
    <author>tc={7E497EE3-FA68-4E63-AEEF-FE41FE0B0B66}</author>
    <author>tc={3D8D0F9F-C6C4-49E3-A234-ED0F280CF457}</author>
    <author>tc={4978271D-D5A2-47DE-BDA6-12C8FB6004C2}</author>
    <author>tc={B4E9EAB0-9692-4224-86AC-6543652C5DFA}</author>
    <author>tc={02460C7A-081C-4B3E-95A9-638FB7E33E6F}</author>
    <author>tc={F4453E48-FC53-407C-A6E3-FADCEBCB3F65}</author>
    <author>tc={9F24A571-7C8D-40BA-91A7-922DA54C04B6}</author>
    <author>tc={50A3BCA7-83F5-4B4B-BC41-6F0377ACB3CA}</author>
    <author>tc={CBA26CE1-DAE5-4342-996B-F41BF248FD0F}</author>
    <author>tc={641AF8E1-0C39-4E6F-92C1-C197BE488113}</author>
    <author>tc={BE20E913-385A-4532-A242-913B7EF45875}</author>
    <author>tc={0A54D631-200C-4E52-8C7E-A741BA756EAB}</author>
    <author>tc={08C9B6B6-BD04-44D7-91D2-290082D4C6E7}</author>
    <author>tc={FC5BF92E-AEF1-460E-A9C7-DE0AA5E47BDB}</author>
    <author>tc={F93517C3-C3EA-4D5B-B101-CC149A54A5FB}</author>
  </authors>
  <commentList>
    <comment ref="AN2" authorId="0" shapeId="0" xr:uid="{361E8EF1-7DBF-4DCA-A0BE-F70248F35EA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E5BB7F3-F450-4306-9306-851C551CE22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8265DB7E-0E2E-4933-9DE2-31234CBA4DB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9F64EFF5-854E-4002-BE4F-8AA16531A5E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1A5B0BCD-7B19-4961-89B7-C03704B0E558}">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7E497EE3-FA68-4E63-AEEF-FE41FE0B0B6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3D8D0F9F-C6C4-49E3-A234-ED0F280CF457}">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4978271D-D5A2-47DE-BDA6-12C8FB6004C2}">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B4E9EAB0-9692-4224-86AC-6543652C5DF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2460C7A-081C-4B3E-95A9-638FB7E33E6F}">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F4453E48-FC53-407C-A6E3-FADCEBCB3F6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9F24A571-7C8D-40BA-91A7-922DA54C04B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50A3BCA7-83F5-4B4B-BC41-6F0377ACB3CA}">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BA26CE1-DAE5-4342-996B-F41BF248FD0F}">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41AF8E1-0C39-4E6F-92C1-C197BE48811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BE20E913-385A-4532-A242-913B7EF45875}">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A54D631-200C-4E52-8C7E-A741BA756EA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08C9B6B6-BD04-44D7-91D2-290082D4C6E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FC5BF92E-AEF1-460E-A9C7-DE0AA5E47BD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F93517C3-C3EA-4D5B-B101-CC149A54A5FB}">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tc={44C0ABF7-3FFE-4D74-9FB3-F4B3ACC4BD95}</author>
    <author>tc={C80B6324-8803-445C-A7AD-8F51CED74ABF}</author>
    <author>tc={5E6057F8-0A70-4DF2-9488-DA9FF957AA93}</author>
    <author>tc={BB42C20C-C35C-4E2F-A2A4-B6783E6CEDF4}</author>
    <author>tc={3EE2ED4B-D3CD-40BC-AE28-D3A3B3C10DC4}</author>
    <author>tc={942C8AAB-3FC7-4819-A34E-6004A69FFF65}</author>
    <author>tc={4C9259CA-F661-4582-BC17-7678FA682988}</author>
    <author>tc={B005F3C5-3378-4BDE-8B5D-1969F9BE134A}</author>
    <author>tc={C7E53EFF-1FA5-4088-903D-62E08C0A8AF1}</author>
    <author>tc={394FFEA4-7E33-4746-BFF4-F3B79C6E83A1}</author>
    <author>tc={8B2A87DD-B4AD-4E24-90F7-8163F41E549A}</author>
    <author>tc={24A0A5C8-0196-487E-AD8B-523E7FAAE666}</author>
    <author>tc={0BA35016-3422-4389-8277-D19263F3F8F1}</author>
    <author>tc={F0DDCAA1-1F43-4E63-A3A2-10E23334079B}</author>
    <author>tc={11FF1D41-ECE1-4B11-B2A9-66F085E30E4D}</author>
    <author>tc={6DE5C507-4826-4A5C-8831-BB077F368B94}</author>
    <author>tc={838F891A-8825-4905-BAEF-EAB61998F300}</author>
    <author>tc={1922F6EA-3B22-446F-8667-3870435F9D94}</author>
    <author>tc={1DFB5D93-7924-4E2A-957B-1616938296D6}</author>
    <author>tc={30CF82D8-9A23-49E1-BB98-AB1A6D9E4C65}</author>
  </authors>
  <commentList>
    <comment ref="AN2" authorId="0" shapeId="0" xr:uid="{44C0ABF7-3FFE-4D74-9FB3-F4B3ACC4BD9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80B6324-8803-445C-A7AD-8F51CED74ABF}">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E6057F8-0A70-4DF2-9488-DA9FF957AA9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BB42C20C-C35C-4E2F-A2A4-B6783E6CEDF4}">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3EE2ED4B-D3CD-40BC-AE28-D3A3B3C10DC4}">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42C8AAB-3FC7-4819-A34E-6004A69FFF65}">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C9259CA-F661-4582-BC17-7678FA68298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005F3C5-3378-4BDE-8B5D-1969F9BE134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C7E53EFF-1FA5-4088-903D-62E08C0A8A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394FFEA4-7E33-4746-BFF4-F3B79C6E83A1}">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B2A87DD-B4AD-4E24-90F7-8163F41E549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4A0A5C8-0196-487E-AD8B-523E7FAAE66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BA35016-3422-4389-8277-D19263F3F8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F0DDCAA1-1F43-4E63-A3A2-10E23334079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1FF1D41-ECE1-4B11-B2A9-66F085E30E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6DE5C507-4826-4A5C-8831-BB077F368B94}">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838F891A-8825-4905-BAEF-EAB61998F3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922F6EA-3B22-446F-8667-3870435F9D9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1DFB5D93-7924-4E2A-957B-1616938296D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30CF82D8-9A23-49E1-BB98-AB1A6D9E4C6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tc={5CC4055A-0305-445A-903B-57518A82A9ED}</author>
    <author>tc={214F8275-80CA-428C-AB8F-F5388A5BEFED}</author>
    <author>tc={98F5AFF2-49AF-4D6F-B2CC-EA4D24B0CAD2}</author>
    <author>tc={373BFC79-8D43-4A24-BEB0-5656A64D1BD4}</author>
    <author>tc={2F84ACF8-1492-4F38-863E-0736560CEDDB}</author>
    <author>tc={42D4EF52-6576-40F8-B43E-3528B1E054B2}</author>
    <author>tc={1A3D437A-819E-43A9-841E-1BE24FB2CD0B}</author>
    <author>tc={D93A61D0-45FF-40FC-B394-60016AF5187C}</author>
    <author>tc={42AD4B3C-0318-4046-A43B-C865045FB4E9}</author>
    <author>tc={03C16DD4-5A4E-4BA8-B52A-E43EB38FF0E5}</author>
    <author>tc={00A005B6-C230-4749-9E20-453D0D8F28A3}</author>
    <author>tc={80ACE887-ADA3-498E-9A88-994125AC2B5F}</author>
    <author>tc={7DF387E5-F0C4-416E-A039-C154705678AC}</author>
    <author>tc={FB67A2FC-76F2-4CE7-8E26-DDC740F0602D}</author>
    <author>tc={E4FAB263-3A2F-4B5C-BAF6-BE2063B774AD}</author>
    <author>tc={F74E3F7A-DBFB-47C3-9AF3-82E88BA2ED85}</author>
    <author>tc={09B853AC-A7B5-4374-9396-FE831EF4AD60}</author>
    <author>tc={199D3E65-B0D5-4C81-88BB-4E27186C9869}</author>
    <author>tc={3A43AF4E-7F65-4557-BA45-FDDDDE11D1B2}</author>
    <author>tc={4DC6DBC2-884B-407C-AEEC-A67C2B81012B}</author>
  </authors>
  <commentList>
    <comment ref="AN2" authorId="0" shapeId="0" xr:uid="{5CC4055A-0305-445A-903B-57518A82A9E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214F8275-80CA-428C-AB8F-F5388A5BEFE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98F5AFF2-49AF-4D6F-B2CC-EA4D24B0CAD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73BFC79-8D43-4A24-BEB0-5656A64D1BD4}">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2F84ACF8-1492-4F38-863E-0736560CEDD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42D4EF52-6576-40F8-B43E-3528B1E054B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1A3D437A-819E-43A9-841E-1BE24FB2CD0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D93A61D0-45FF-40FC-B394-60016AF5187C}">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42AD4B3C-0318-4046-A43B-C865045FB4E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3C16DD4-5A4E-4BA8-B52A-E43EB38FF0E5}">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0A005B6-C230-4749-9E20-453D0D8F28A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80ACE887-ADA3-498E-9A88-994125AC2B5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7DF387E5-F0C4-416E-A039-C154705678A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FB67A2FC-76F2-4CE7-8E26-DDC740F0602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E4FAB263-3A2F-4B5C-BAF6-BE2063B774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F74E3F7A-DBFB-47C3-9AF3-82E88BA2ED85}">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9B853AC-A7B5-4374-9396-FE831EF4AD6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99D3E65-B0D5-4C81-88BB-4E27186C986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3A43AF4E-7F65-4557-BA45-FDDDDE11D1B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4DC6DBC2-884B-407C-AEEC-A67C2B81012B}">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tc={DE0CE77A-6ABA-41D3-93A9-B42D18D46649}</author>
    <author>tc={F98825BF-CEFA-453F-B916-9BC9B74A666B}</author>
    <author>tc={4732B6A5-61AC-4193-A1CA-F6F624A3B4B2}</author>
    <author>tc={3DBAAFBA-D44F-4E9D-90E6-FBFAE74CB5DD}</author>
    <author>tc={BEB9F7D3-456F-4517-BC7C-23F396D7FF63}</author>
    <author>tc={ACE56657-FEBB-40DD-AD9A-11E5C52040A9}</author>
    <author>tc={3802DFEE-B104-4561-983F-09B1FA8B3112}</author>
    <author>tc={FC9C6666-6438-45F9-861A-2885DAA93A8D}</author>
    <author>tc={F97C8530-9407-422E-8FDF-7403C15254DE}</author>
    <author>tc={46C7D59B-430B-47E8-AC15-1DA3FFDE5442}</author>
    <author>tc={72CE534F-DA27-4423-ADA3-7D41F3AC5A03}</author>
    <author>tc={D4FF98CF-34FA-46B6-B91A-B7192453CDAC}</author>
    <author>tc={1F07A534-D46D-4173-B7C1-5C24F8017FEF}</author>
    <author>tc={1C6C7597-B721-4477-ADF0-2F1253DBA289}</author>
    <author>tc={0546C8AC-B8FD-46C9-B8AD-131EC6319904}</author>
    <author>tc={AA940569-643A-4752-AA11-FAFFBB68244A}</author>
    <author>tc={0AF95E09-0D8A-4FFD-967B-B1E93C3CE267}</author>
    <author>tc={826CBB6B-BD8F-4143-A11B-69BB2E580799}</author>
    <author>tc={BE2CB367-CB60-4CEE-8338-91DB50174C38}</author>
    <author>tc={2BE9E6CA-3E21-4F58-809F-3D21AB86489D}</author>
  </authors>
  <commentList>
    <comment ref="AN2" authorId="0" shapeId="0" xr:uid="{DE0CE77A-6ABA-41D3-93A9-B42D18D4664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98825BF-CEFA-453F-B916-9BC9B74A666B}">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4732B6A5-61AC-4193-A1CA-F6F624A3B4B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DBAAFBA-D44F-4E9D-90E6-FBFAE74CB5D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BEB9F7D3-456F-4517-BC7C-23F396D7FF6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ACE56657-FEBB-40DD-AD9A-11E5C52040A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3802DFEE-B104-4561-983F-09B1FA8B311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FC9C6666-6438-45F9-861A-2885DAA93A8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F97C8530-9407-422E-8FDF-7403C15254D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46C7D59B-430B-47E8-AC15-1DA3FFDE5442}">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72CE534F-DA27-4423-ADA3-7D41F3AC5A0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D4FF98CF-34FA-46B6-B91A-B7192453CDA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1F07A534-D46D-4173-B7C1-5C24F8017FE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1C6C7597-B721-4477-ADF0-2F1253DBA28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546C8AC-B8FD-46C9-B8AD-131EC631990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AA940569-643A-4752-AA11-FAFFBB68244A}">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AF95E09-0D8A-4FFD-967B-B1E93C3CE26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26CBB6B-BD8F-4143-A11B-69BB2E58079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BE2CB367-CB60-4CEE-8338-91DB50174C3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2BE9E6CA-3E21-4F58-809F-3D21AB86489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tc={B6F91C15-93D0-4B55-88F9-05F04B5B5980}</author>
    <author>tc={C144235C-8E9C-4151-85EA-46CAAC1E3185}</author>
    <author>tc={6C4EE1E6-20B0-41E4-BB94-FA43D9BE24B6}</author>
    <author>tc={8B986B15-03B3-4725-BD82-B3FDD42598AF}</author>
    <author>tc={4E63FA3A-EAB7-448F-A2D3-229551B95A1B}</author>
    <author>tc={097F18AD-6BE8-496D-9E63-EEBA7DABDA47}</author>
    <author>tc={49729733-F927-42DD-BBEB-622176690E7C}</author>
    <author>tc={989B3CE8-2DB5-4D75-A0FC-F712BC19AB63}</author>
    <author>tc={D7E40A56-590B-4001-A33F-C10EA9307F6F}</author>
    <author>tc={B8AE6E45-CEF3-4222-BE1F-90B5F6AD146B}</author>
    <author>tc={B1A55B03-0E67-4E6F-AE06-857E05273021}</author>
    <author>tc={238BAD99-342E-409D-A66C-BBEE9FC3F4E7}</author>
    <author>tc={B48C3063-1C5E-4E54-9C5C-DD36006CF5C7}</author>
    <author>tc={C2801ECF-6D28-4EF0-85A5-6A0982739490}</author>
    <author>tc={3FBE7CF3-1D93-46D8-85EE-5FE33797DD32}</author>
    <author>tc={BA4BE609-7DB7-4D84-ADAF-FDFF838571FD}</author>
    <author>tc={BB8A9E4D-A776-4DD7-A8A2-39A6029112FB}</author>
    <author>tc={74C1AD34-2A22-468E-B27E-65C8D220EACD}</author>
    <author>tc={B00CB7DC-3EB7-4AE6-895D-BECCBC96B8D9}</author>
    <author>tc={670E6BC1-621B-4AD2-8B0F-B4DD7451475F}</author>
  </authors>
  <commentList>
    <comment ref="AN2" authorId="0" shapeId="0" xr:uid="{B6F91C15-93D0-4B55-88F9-05F04B5B598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144235C-8E9C-4151-85EA-46CAAC1E3185}">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C4EE1E6-20B0-41E4-BB94-FA43D9BE24B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8B986B15-03B3-4725-BD82-B3FDD42598A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4E63FA3A-EAB7-448F-A2D3-229551B95A1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97F18AD-6BE8-496D-9E63-EEBA7DABDA4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9729733-F927-42DD-BBEB-622176690E7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989B3CE8-2DB5-4D75-A0FC-F712BC19AB6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D7E40A56-590B-4001-A33F-C10EA9307F6F}">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B8AE6E45-CEF3-4222-BE1F-90B5F6AD146B}">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B1A55B03-0E67-4E6F-AE06-857E0527302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38BAD99-342E-409D-A66C-BBEE9FC3F4E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B48C3063-1C5E-4E54-9C5C-DD36006CF5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2801ECF-6D28-4EF0-85A5-6A098273949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3FBE7CF3-1D93-46D8-85EE-5FE33797DD3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BA4BE609-7DB7-4D84-ADAF-FDFF838571FD}">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BB8A9E4D-A776-4DD7-A8A2-39A6029112F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74C1AD34-2A22-468E-B27E-65C8D220EAC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B00CB7DC-3EB7-4AE6-895D-BECCBC96B8D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670E6BC1-621B-4AD2-8B0F-B4DD7451475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tc={EA87A386-2513-4FFB-809C-8704BB9A2FA8}</author>
    <author>tc={817BC57D-7415-418A-A6D3-D441F9553E04}</author>
    <author>tc={C511F784-A3FB-4372-8731-86833F290597}</author>
    <author>tc={C9532E86-BE42-495B-9306-C82A5D1B21EB}</author>
    <author>tc={9DD98006-8CF5-4396-AB93-E9FBEBD55A30}</author>
    <author>tc={39F8D298-196C-4D74-B3FB-CC2629190B33}</author>
    <author>tc={4EAD3633-3934-43E0-9BE9-31EBCAC36AF4}</author>
    <author>tc={A585D950-B64F-449B-A7FE-C4899C3A4986}</author>
    <author>tc={F504C0DF-5D14-4D57-8174-7D21907CF575}</author>
    <author>tc={7CA7CE13-BD5E-44D5-A919-049221B66E9A}</author>
    <author>tc={E24575A6-3A71-44FA-AA83-BA8C71B9904F}</author>
    <author>tc={F971CCD5-29C1-4BE8-B06B-50DE9F4E43A3}</author>
    <author>tc={8F8F055A-8992-48B9-8DAA-7EF645D012D7}</author>
    <author>tc={6FB6ACD2-AB97-4AAB-8E84-50635605BB7A}</author>
    <author>tc={137C0E49-9243-41D1-97BA-584D268EA6E1}</author>
    <author>tc={0967125C-1F68-41A5-88B6-F543358CBAE1}</author>
    <author>tc={99A27EFD-DCF9-4351-8C0E-15A63CEAAAA8}</author>
    <author>tc={24F725DE-C553-45DD-AE96-6170CDAC22C3}</author>
    <author>tc={296C17FE-EF15-4ABA-9FC9-36F8AFF832FF}</author>
    <author>tc={C6C7E932-EA0E-4BCD-B41D-43510CDE5087}</author>
  </authors>
  <commentList>
    <comment ref="AN2" authorId="0" shapeId="0" xr:uid="{EA87A386-2513-4FFB-809C-8704BB9A2FA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817BC57D-7415-418A-A6D3-D441F9553E0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511F784-A3FB-4372-8731-86833F29059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9532E86-BE42-495B-9306-C82A5D1B21EB}">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DD98006-8CF5-4396-AB93-E9FBEBD55A3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39F8D298-196C-4D74-B3FB-CC2629190B33}">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EAD3633-3934-43E0-9BE9-31EBCAC36AF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585D950-B64F-449B-A7FE-C4899C3A498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F504C0DF-5D14-4D57-8174-7D21907CF57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7CA7CE13-BD5E-44D5-A919-049221B66E9A}">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E24575A6-3A71-44FA-AA83-BA8C71B9904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F971CCD5-29C1-4BE8-B06B-50DE9F4E43A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8F8F055A-8992-48B9-8DAA-7EF645D012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6FB6ACD2-AB97-4AAB-8E84-50635605BB7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37C0E49-9243-41D1-97BA-584D268EA6E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0967125C-1F68-41A5-88B6-F543358CBAE1}">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99A27EFD-DCF9-4351-8C0E-15A63CEAAAA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24F725DE-C553-45DD-AE96-6170CDAC22C3}">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296C17FE-EF15-4ABA-9FC9-36F8AFF832F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C6C7E932-EA0E-4BCD-B41D-43510CDE508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<sst xmlns="http://schemas.openxmlformats.org/spreadsheetml/2006/main" count="6290" uniqueCount="1186">
  <si>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</si>
  <si>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</si>
  <si>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</si>
  <si>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</si>
  <si>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</si>
  <si>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</si>
  <si>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</si>
  <si>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</si>
  <si>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</si>
  <si>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</si>
  <si>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</si>
  <si>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</si>
  <si>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</si>
  <si>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</si>
  <si>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</si>
  <si>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</si>
  <si>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</si>
  <si>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</si>
  <si>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</si>
  <si>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</si>
  <si>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</si>
  <si>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</si>
  <si>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</si>
  <si>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</si>
  <si>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</si>
  <si>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</si>
  <si>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</si>
  <si>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</si>
  <si>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</si>
  <si>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</si>
  <si>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</si>
  <si>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</si>
  <si>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</si>
  <si>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</si>
  <si>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</si>
  <si>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</si>
  <si>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</si>
  <si>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</si>
  <si>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</si>
  <si>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</si>
  <si>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</si>
  <si>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</si>
  <si>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</si>
  <si>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</si>
  <si>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</si>
  <si>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</si>
  <si>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</si>
  <si>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</si>
  <si>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</si>
  <si>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</si>
  <si>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</si>
  <si>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</si>
  <si>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</si>
  <si>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</si>
  <si>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</si>
  <si>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</si>
  <si>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</si>
  <si>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</si>
  <si>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</si>
  <si>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</si>
  <si>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Tipo</t>
  </si>
  <si>
    <t xml:space="preserve">Gestión Asuntos Legales </t>
  </si>
  <si>
    <t>PERSONAL</t>
  </si>
  <si>
    <t>HARDWARE</t>
  </si>
  <si>
    <t>Posibilidad de direccionar la contratación de la Unidad para favorecimiento propio o de terceros por generación de amiguismos, clientelismo y tráfico de influencias</t>
  </si>
  <si>
    <t>Posibilidad de favorecer indebidamente intereses de tercertos por la generación de conceptos jurídicos inadecuados por por generación de amiguismos, clientelismo y tráfico de influencias</t>
  </si>
  <si>
    <t>Identificación del riesgo</t>
  </si>
  <si>
    <t>Análisis del riesgo inherente</t>
  </si>
  <si>
    <t>Evaluación del riesgo - Valoración de los controles</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</si>
  <si>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</si>
  <si>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</si>
  <si>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</si>
  <si>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</si>
  <si>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</si>
  <si>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</si>
  <si>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</si>
  <si>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</si>
  <si>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</si>
  <si>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No. Control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</si>
  <si>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</si>
  <si>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</si>
  <si>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</si>
  <si>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</si>
  <si>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</si>
  <si>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</si>
  <si>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</si>
  <si>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</si>
  <si>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</si>
  <si>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</si>
  <si>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</si>
  <si>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</si>
  <si>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</si>
  <si>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</si>
  <si>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</si>
  <si>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</si>
  <si>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</si>
  <si>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</si>
  <si>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</si>
  <si>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</si>
  <si>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Implementación</t>
  </si>
  <si>
    <t>Documentación</t>
  </si>
  <si>
    <t>Frecuencia</t>
  </si>
  <si>
    <t>Prestar asesoría jurídica a la UAESP para su adecuado funcionamiento.</t>
  </si>
  <si>
    <t xml:space="preserve">Inicia con la planeación de la contratación y la planeación para la atención de las demandas y acciones constitucionales instauradas y termina con la gestión del control del cierre y liquidación contractual y el cumplimiento de las Ordenes Judiciales  </t>
  </si>
  <si>
    <t>Económico y Reputacional</t>
  </si>
  <si>
    <t>Usuarios, productos y practicas , organizacionales</t>
  </si>
  <si>
    <t xml:space="preserve">     El riesgo afecta la imagen de la entidad con algunos usuarios de relevancia frente al logro de los objetivos</t>
  </si>
  <si>
    <t>Si</t>
  </si>
  <si>
    <t>Preventivo</t>
  </si>
  <si>
    <t>Manual</t>
  </si>
  <si>
    <t>Documentado</t>
  </si>
  <si>
    <t>Continua</t>
  </si>
  <si>
    <t>Con registro</t>
  </si>
  <si>
    <t>Reducir (mitigar)</t>
  </si>
  <si>
    <t>Líder de contratación</t>
  </si>
  <si>
    <t>En curso</t>
  </si>
  <si>
    <t>Efectivo</t>
  </si>
  <si>
    <t>20/04/2022
19/07/2022
21/10/2022</t>
  </si>
  <si>
    <t> </t>
  </si>
  <si>
    <t>Ejecucion y Administracion de procesos</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</si>
  <si>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</si>
  <si>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</si>
  <si>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</si>
  <si>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</si>
  <si>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</si>
  <si>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</si>
  <si>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</si>
  <si>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</si>
  <si>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</si>
  <si>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</si>
  <si>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</si>
  <si>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</si>
  <si>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</si>
  <si>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</si>
  <si>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</si>
  <si>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</si>
  <si>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</si>
  <si>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</si>
  <si>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</si>
  <si>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</si>
  <si>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</si>
  <si>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</si>
  <si>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 favorecimiento propio o de terceros </t>
  </si>
  <si>
    <t>Amigismo o clientelismo y tráfico de infdluencias</t>
  </si>
  <si>
    <t>Fraude Interno</t>
  </si>
  <si>
    <t xml:space="preserve">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t>
  </si>
  <si>
    <t>FUERTE</t>
  </si>
  <si>
    <t>DIRECTAMENTE</t>
  </si>
  <si>
    <t>Reducir</t>
  </si>
  <si>
    <t xml:space="preserve">Informe de resultados de la revisión cuatrimestral aleatoria  del 10% de los contratos suscritos durante el periodo de verificación frente al cumplimiento de los requisitos legales vigentes </t>
  </si>
  <si>
    <t>10/02/2022
10/03/2022
08/04/2022</t>
  </si>
  <si>
    <t xml:space="preserve">Acción en ejecución
Acción en ejecución 
Acción en ejecución  </t>
  </si>
  <si>
    <t>13/05/2022
10/06/2022
11/072022</t>
  </si>
  <si>
    <t xml:space="preserve">Se adjunta informe de resultados de la revisión cuatrimestral aleatoria  del 10% de los contratos suscritos durante el periodo de verificación frente al cumplimiento de los requisitos legales vigentes
Acción en ejecuición
Acción en ejecuición </t>
  </si>
  <si>
    <t>8/08/2022
12/09/2022</t>
  </si>
  <si>
    <t>Acción en ejecución
Se adjunta informe de resultados de la revisión cuatrimesstral aleatoría del 10% de los contratos</t>
  </si>
  <si>
    <t>11/11/2022
12/12/2022</t>
  </si>
  <si>
    <t>Acción en ejecución
Acción en ejecución</t>
  </si>
  <si>
    <t>10/02/2022
10/03/2022
08/04/2022</t>
  </si>
  <si>
    <t xml:space="preserve">
Se realizaron  comités
No se realizaron  comités en el mes de febrero.
Se realizó  comité el 07 de marzo. </t>
  </si>
  <si>
    <t xml:space="preserve">Líder de contratación </t>
  </si>
  <si>
    <t xml:space="preserve">
Actas de comités de contratación, las cuales no se aportan  en virtud del parágrafo del artículo 19 de la ley 1712 de 2014-
  </t>
  </si>
  <si>
    <t>13/05/2022
10/06/20222
11/07/2022</t>
  </si>
  <si>
    <t>Se realizarón comités de contratación, los días 7 y 25 de abril de 2022.
Se realizarón comités de contratación, los días11 y 20 de mayol de 2022.
Se realizó comité de contratación,el  día 03 de junio de 2022.</t>
  </si>
  <si>
    <t>8/08/2022
12/09/2022
10/10/2022</t>
  </si>
  <si>
    <t xml:space="preserve">Se realizaron sesiones del comité de contratación los  días 1 y  27 de julio de 2022
Se realizó sesión del comité de contratación el  día 19 de  agosto  de 2022
Se realizó sesión  del comité de contratación el día  13   de septiembre de 2022  </t>
  </si>
  <si>
    <t>Líder contratación</t>
  </si>
  <si>
    <t xml:space="preserve">Actas de comités de contratación, las cuales no se aportan  en virtud del parágrafo del artículo 19 de la ley 1712 de 2014- </t>
  </si>
  <si>
    <t xml:space="preserve">Actas de comités de contratación, las cuales gozan de la reserva d la cual trata el parágrafo del artículo 19 de la ley 1712 de 2014. No obstante, se cargan en drive compartido para consulta  </t>
  </si>
  <si>
    <t xml:space="preserve">Generar la alerta ante las instancias competentes   frente a la presunta existencia de actos de corrupción </t>
  </si>
  <si>
    <t xml:space="preserve">Se evidencia la efectividad del control por cuanto el riesgo no se ha materializado, las evidencias dan cuenta de su ejecución según lo progranado
Se realiza el seguimiento al control estableciendo su efectividad por lo que el riesgo no se ha materializado, las actas de comités de contratación no se aportan en virtud de la reserva de la cual trata el parágrafo del artículo 19 de la ley 1712 de 2014.
Se realiza el seguimiento al control estableciendo su efectividad por lo que el riesgo no se ha materializado, se adjuntan las evidencias del comité </t>
  </si>
  <si>
    <t>A la fecha no se cuenta con las evidencias del desarrollo de la acción por cuanto la misma está en ejecucion
Se evidencia la ejecución de la acción en el cuatrimestre dando cumplimiento a lo programado se adjunta la evidencia correspondiente</t>
  </si>
  <si>
    <r>
      <rPr>
        <sz val="11"/>
        <color rgb="FF000000"/>
        <rFont val="Arial Narrow"/>
        <family val="2"/>
      </rPr>
      <t xml:space="preserve">10/05/2022
</t>
    </r>
    <r>
      <rPr>
        <b/>
        <sz val="11"/>
        <color rgb="FF000000"/>
        <rFont val="Arial Narrow"/>
        <family val="2"/>
      </rPr>
      <t>07/09/2022</t>
    </r>
  </si>
  <si>
    <t xml:space="preserve">Solicitar a la instancia superior correspondiente la reasignación  de la responsabilidad de la ejecución de la actividad involucrada de manera provisional a otro responsable competente, mientras se esclarecen los hechos, cuando aplique </t>
  </si>
  <si>
    <t>Generación de conceptos jurídicos inadecuados</t>
  </si>
  <si>
    <t>Se fundamentan los conceptos, mediante la utilización de legislación, doctrina y jurisprudencia aplicable a la materia objeto de análisis</t>
  </si>
  <si>
    <t xml:space="preserve">Informe de resultados de la revisión cuatrimestral aleatoria  del 10% de los conceptos proferidos durante el periodo de verificación frente al cumplimiento de los requisitos legales vigentes </t>
  </si>
  <si>
    <t>Líder del grupo de conceptos y Subdirector de Asuntos Legales</t>
  </si>
  <si>
    <t xml:space="preserve">
13/05/2022
10/06/2022
11/07/2022</t>
  </si>
  <si>
    <t xml:space="preserve">Se adjunta informe de resultados de la revisión cuatrimestral aleatoria  del 10% de los conceptos proferidos durante el periodo de verificación frente al cumplimiento de los requisitos legales vigentes
Acción en ejecución 
Acción en ejecución </t>
  </si>
  <si>
    <t>8/08/2022
12/09/2022</t>
  </si>
  <si>
    <t xml:space="preserve">Acción en ejecución
Se adjunta informe de resultados de la revisión cuatrimestral aleatoria del 10% de los conceptos proferidos durante el periodo de verificación frente al cumplimiento de los requisitos legales vigentes. </t>
  </si>
  <si>
    <t>10/02/2022
10/03/2022
08/04/2022</t>
  </si>
  <si>
    <r>
      <t xml:space="preserve">En el mes de enero 2022 se expidió el concepto con  radicado No. 20226000006553 cuyo asunto fue atender los interrogantes planteados por los concesionarios del servicio público de aseo de la ciudad, Área Limpia Distrito Capital S.A.S y Bogotá Limpia S.A.S. </t>
    </r>
    <r>
      <rPr>
        <strike/>
        <sz val="11"/>
        <color rgb="FF000000"/>
        <rFont val="Arial Narrow"/>
        <family val="2"/>
      </rPr>
      <t xml:space="preserve"> 
E</t>
    </r>
    <r>
      <rPr>
        <sz val="11"/>
        <color rgb="FF000000"/>
        <rFont val="Arial Narrow"/>
        <family val="2"/>
      </rPr>
      <t>n el mes de febrero 2022 se expidió el concepto con  radicado No. 20226000025251, sobre conservación correos electrónicos,
En el mes de marzo 2022 se expidió el concepto con  radicado No.20226000021233, relacionado con la Resolución 231 de 2021.</t>
    </r>
  </si>
  <si>
    <t xml:space="preserve">Líder grupo de conceptos </t>
  </si>
  <si>
    <t>Concepto Jurídico</t>
  </si>
  <si>
    <t>13/05/2022
10/06/2022
11/07/2022</t>
  </si>
  <si>
    <t xml:space="preserve"> En el mes de abril  se emitieron los  conceptos con radicados No. 20226000025553 y 20226000024423, los cuales  se adjuntan, como evidencia.
En el mes de mayo   se emitieron los  conceptos con radicados No. 1. 20226000028103, tema " Tipo de bienes y acreditación de la
propiedad en los cementerios"  2, 20226000028443, tema " Normativa aplicable a para determinar los tiempos de recolección de RCD
3. 20226000027863 tema tipificación de la información; los cuales se adjuntan como evidencia.
En el mes de junio se emitió concepto sobre aplicación de concepto de la SDH en el trámite para liberación de saldos contractuales.</t>
  </si>
  <si>
    <t>Líder grupo de conceptos</t>
  </si>
  <si>
    <t>Conceptos jurídicos</t>
  </si>
  <si>
    <t>8/08/2022
12/09/2022
10/10/2022</t>
  </si>
  <si>
    <t xml:space="preserve">En el mes de julio se emitieron tres (03) conceptos jurídicos
 1. Radicado con el No. 20226000037633 del 19 de julio de 2022, relacionado con el Incentivo al Aprovechamiento y Tratamiento -IAT;
2. Radicado con el No. 20226000037643 del 19 de julio de 2022, relacionado con la aplicación del Descuento Costo Máximo Tarifario DCM Áreas de Servicio Exclusivo Distrito Capital y
3. Radicado con el No. 20226000038013 del 21 de julio de 2022, relacionado con un posible Incumplimiento del Contrato de Concesión No. 287 de 2018.
 Durante el mes de agosto, a corte 31, se emitieron  dos (02)  conceptos:
      a) 20226000047233 - Respuesta a solicitud de concepto respecto de los medios de prueba idóneos a practicar  dentro de los procesos de Declaratoria de Deudor.
      b) 20226000041523 - Respuesta -Solicitud de concepto relacionado con el IVA en la prestación del servicio de alumbrado publico.
 Durante el mes de septiembre se emitió el concepto jurídico con radicado Orfeo No. 20226000050263, relacionado con la protección de datos personales en la plataforma Secop II, el cual se adjunta. </t>
  </si>
  <si>
    <t>9/11/2022
12/12/2022</t>
  </si>
  <si>
    <t>En el mes de octubre, se emitieron los siguientes conceptos:
1. 20226000059823 - Concepto datos personales, Catastro de usuarios.
2. 20226000056283 - Concepto facturación CGR.
3. 20226000060163 - Concepto formalización compraventa cementerio.
En el mes de noviembre, se emitió el  siguiente concepto anexo 6.2, numeral 3.1, de los Contratos de Concesión, que contiene los Acuerdos de Nivel de Servicio – ANS.</t>
  </si>
  <si>
    <t>Se evidencia la efectividad del control por cuanto el riesgo no se ha materializado, las evidencias dan cuenta de su ejecución según lo progranado
Se evidencia la efectividad del control por cuanto el riesgo no se ha materializado, las evidencias dan cuenta de su ejecución según lo progranado
Se evidencia la efectividad del control por cuanto el riesgo no se ha materializado, las evidencias dan cuenta de su ejecución según lo programado</t>
  </si>
  <si>
    <t>A la fecha no se cuenta con las evidencias del desarrollo de la acción por cuanto la misma está en ejecucion
Se evidencia la ejecución de la acción en el cuatrimestre dando cumplimiento a lo programado se adjunta la evidencia correspondiente
Se evidencia la ejecución de la acción en el cuatrimestre dando cumplimiento a lo programado se adjunta la evidencia correspondiente</t>
  </si>
  <si>
    <t>Los integrantes del grupo de conceptos, cuando lo estimen necesario, convocan a mesas de trabajo para analisis y estudio del tema objeto de consulta</t>
  </si>
  <si>
    <t>10/02/2022
10/03/2022
08/04/2022</t>
  </si>
  <si>
    <t xml:space="preserve">En el mes de enero de llevó a cabo mesa de trabajo con  la Subdireción de Recolección Barrido y Limpieza.
En el mes de febrero no  se llevaron  a cabo mesas de trabajo, para la expedición de concepto 
En el mes de marzo no  se llevó a cabo mesa de trabajo, para la expedición del concepto.  </t>
  </si>
  <si>
    <t xml:space="preserve">Citación a reunión </t>
  </si>
  <si>
    <t>13/05/2022
10/06/2022
11/07/2022</t>
  </si>
  <si>
    <t xml:space="preserve"> En el mes de abril   no se realizaron mesas de trabajo para definir términos y alcances de los conceptos.
 En el mes de mayo   se realizó mesas de trabajo para definir términos y alcances de los concepto con la Subdirección de Alumbrado Público y Funerarios..
En el mes de junio no se realizaron mesas de trabajo para definir términos y alcances del concepto.</t>
  </si>
  <si>
    <t xml:space="preserve">Mesas </t>
  </si>
  <si>
    <t>8/08/2022
12/09/2022
10/10/2022</t>
  </si>
  <si>
    <t>En el mes de julio no se realizaron mesas de trabajo para definir términos y alcances del concepto.
Durante el mes de agosto  no se realizaron mesas de trabajo con las dependencias para definir los términos y alcance de los conceptos
Durante el mes de septiembre  no se realizaron mesas de trabajo con las dependencias para definir los términos y alcance de los concepto</t>
  </si>
  <si>
    <t>Lídere grupo de concptos</t>
  </si>
  <si>
    <t>Mesas</t>
  </si>
  <si>
    <t>9/11/2022
12/12/2022</t>
  </si>
  <si>
    <t>Durante el mes de octubre  no se realizaron mesas de trabajo con las dependencias para definir los términos y alcance de los concepto.
Durante el mes de noviembre  no se realizaron mesas de trabajo con las dependencias para definir los términos y alcance de los concepto</t>
  </si>
  <si>
    <t>Se evidencia la efectividad del control por cuanto el riesgo no se ha materializado, las evidencias dan cuenta de su ejecución según lo progranado
Se evidencia la efectividad del control por cuanto el riesgo no se ha materializado, las evidencias dan cuenta de su ejecución según lo progranado
Se evidencia la efectividad del control por cuanto el riesgo no se ha materializado, durante el trimestre no se requirió el desarrollo de la mesa</t>
  </si>
  <si>
    <t>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</si>
  <si>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</si>
  <si>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</si>
  <si>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</si>
  <si>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</si>
  <si>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</si>
  <si>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</si>
  <si>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</si>
  <si>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</si>
  <si>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</si>
  <si>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</si>
  <si>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</si>
  <si>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</si>
  <si>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</si>
  <si>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</si>
  <si>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</si>
  <si>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</si>
  <si>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</si>
  <si>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</si>
  <si>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</si>
  <si>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</si>
  <si>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</si>
  <si>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</si>
  <si>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</si>
  <si>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</si>
  <si>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</si>
  <si>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</si>
  <si>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</si>
  <si>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</si>
  <si>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</si>
  <si>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</si>
  <si>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</si>
  <si>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</si>
  <si>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</si>
  <si>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</si>
  <si>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</si>
  <si>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</si>
  <si>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</si>
  <si>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</si>
  <si>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</si>
  <si>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</si>
  <si>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</si>
  <si>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</si>
  <si>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</si>
  <si>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</si>
  <si>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</si>
  <si>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</si>
  <si>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</si>
  <si>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</si>
  <si>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</si>
  <si>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</si>
  <si>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</si>
  <si>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</si>
  <si>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</si>
  <si>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</si>
  <si>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</si>
  <si>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</si>
  <si>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</si>
  <si>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</si>
  <si>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</si>
  <si>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</si>
  <si>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</si>
  <si>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</si>
  <si>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</si>
  <si>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</si>
  <si>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</si>
  <si>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</si>
  <si>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</si>
  <si>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</si>
  <si>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</si>
  <si>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</si>
  <si>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</si>
  <si>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</si>
  <si>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</si>
  <si>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</si>
  <si>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</si>
  <si>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</si>
  <si>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</si>
  <si>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</si>
  <si>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</si>
  <si>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</si>
  <si>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</si>
  <si>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</si>
  <si>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</si>
  <si>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</si>
  <si>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</si>
  <si>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</si>
  <si>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</si>
  <si>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</si>
  <si>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</si>
  <si>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</si>
  <si>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</si>
  <si>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</si>
  <si>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</si>
  <si>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</si>
  <si>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</si>
  <si>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</si>
  <si>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</si>
  <si>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</si>
  <si>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</si>
  <si>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</si>
  <si>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</si>
  <si>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</si>
  <si>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</si>
  <si>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</si>
  <si>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</si>
  <si>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</si>
  <si>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</si>
  <si>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</si>
  <si>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</si>
  <si>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</si>
  <si>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</si>
  <si>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</si>
  <si>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</si>
  <si>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</si>
  <si>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</si>
  <si>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</si>
  <si>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</si>
  <si>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</si>
  <si>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</si>
  <si>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</si>
  <si>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</si>
  <si>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</si>
  <si>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</si>
  <si>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</si>
  <si>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</si>
  <si>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</si>
  <si>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</si>
  <si>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</si>
  <si>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</si>
  <si>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</si>
  <si>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</si>
  <si>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</si>
  <si>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</si>
  <si>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</si>
  <si>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</si>
  <si>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</si>
  <si>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</si>
  <si>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</si>
  <si>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</si>
  <si>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</si>
  <si>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</si>
  <si>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</si>
  <si>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</si>
  <si>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</si>
  <si>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</si>
  <si>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</si>
  <si>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</si>
  <si>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</si>
  <si>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</si>
  <si>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</si>
  <si>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</si>
  <si>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</si>
  <si>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</si>
  <si>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</si>
  <si>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</si>
  <si>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</si>
  <si>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</si>
  <si>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</si>
  <si>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</si>
  <si>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</si>
  <si>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</si>
  <si>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</si>
  <si>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</si>
  <si>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</si>
  <si>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</si>
  <si>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</si>
  <si>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</si>
  <si>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</si>
  <si>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</si>
  <si>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</si>
  <si>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</si>
  <si>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</si>
  <si>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</si>
  <si>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</si>
  <si>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</si>
  <si>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</si>
  <si>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</si>
  <si>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</si>
  <si>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</si>
  <si>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</si>
  <si>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</si>
  <si>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</si>
  <si>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</si>
  <si>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</si>
  <si>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</si>
  <si>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</si>
  <si>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</si>
  <si>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</si>
  <si>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</si>
  <si>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</si>
  <si>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</si>
  <si>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</si>
  <si>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</si>
  <si>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</si>
  <si>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</si>
  <si>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</si>
  <si>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</si>
  <si>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</si>
  <si>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</si>
  <si>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</si>
  <si>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</si>
  <si>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</si>
  <si>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</si>
  <si>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</si>
  <si>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</si>
  <si>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</si>
  <si>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</si>
  <si>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</si>
  <si>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</si>
  <si>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</si>
  <si>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</si>
  <si>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</si>
  <si>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</si>
  <si>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</si>
  <si>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</si>
  <si>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</si>
  <si>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</si>
  <si>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</si>
  <si>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</si>
  <si>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</si>
  <si>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</si>
  <si>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</si>
  <si>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</si>
  <si>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</si>
  <si>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</si>
  <si>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</si>
  <si>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</si>
  <si>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</si>
  <si>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</si>
  <si>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</si>
  <si>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</si>
  <si>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</si>
  <si>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</si>
  <si>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</si>
  <si>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</si>
  <si>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</si>
  <si>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Daños Activos Fisicos</t>
  </si>
  <si>
    <t>Fallas Tecnologicas</t>
  </si>
  <si>
    <t>Relaciones Laborales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</si>
  <si>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</si>
  <si>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</si>
  <si>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</si>
  <si>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</si>
  <si>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</si>
  <si>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</si>
  <si>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</si>
  <si>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</si>
  <si>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</si>
  <si>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</si>
  <si>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</si>
  <si>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</si>
  <si>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</si>
  <si>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</si>
  <si>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</si>
  <si>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</si>
  <si>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</si>
  <si>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</si>
  <si>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</si>
  <si>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</si>
  <si>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</si>
  <si>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</si>
  <si>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</si>
  <si>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</si>
  <si>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</si>
  <si>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</si>
  <si>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</si>
  <si>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</si>
  <si>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</si>
  <si>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</si>
  <si>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</si>
  <si>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</si>
  <si>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</si>
  <si>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</si>
  <si>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</si>
  <si>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</si>
  <si>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</si>
  <si>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</si>
  <si>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</si>
  <si>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r>
      <rPr>
        <b/>
        <sz val="11"/>
        <color rgb="FF000000"/>
        <rFont val="Arial Narrow"/>
        <family val="2"/>
      </rPr>
      <t>10/05/2022</t>
    </r>
    <r>
      <rPr>
        <sz val="11"/>
        <color rgb="FF000000"/>
        <rFont val="Arial Narrow"/>
        <family val="2"/>
      </rPr>
      <t xml:space="preserve">. Según el seguimiento de la OAP, se reporta que, a la fecha, no se cuentan con las evidencias del desarrollo de la acción planteada y que esta está en ejecución, congruente con lo manifestado por el responsable. Considerando lo anterior, para la evaluación que le concierne a la OCI, se determina que la acción está en proceso.
</t>
    </r>
    <r>
      <rPr>
        <b/>
        <sz val="11"/>
        <color rgb="FF000000"/>
        <rFont val="Arial Narrow"/>
        <family val="2"/>
      </rPr>
      <t>07/09/2022 - OCL</t>
    </r>
    <r>
      <rPr>
        <sz val="11"/>
        <color rgb="FF000000"/>
        <rFont val="Arial Narrow"/>
        <family val="2"/>
      </rPr>
      <t xml:space="preserve">: De acuerdo con el seguimiento de la OAP y tras revisada la carpeta de las evidencias correspondientes a la acción "Informe de resultados de la revisión cuatrimestral aleatoria  del 10% de los contratos suscritos durante el periodo de verificación frente al cumplimiento de los requisitos legales vigentes ", se evidencia el cumplimiento de la citada acción para el primer cuatrimestre correspondiente al periodo enero - abril 2022.
</t>
    </r>
    <r>
      <rPr>
        <b/>
        <sz val="11"/>
        <color rgb="FF000000"/>
        <rFont val="Arial Narrow"/>
        <family val="2"/>
      </rPr>
      <t>11/01/2023 - OCL</t>
    </r>
    <r>
      <rPr>
        <sz val="11"/>
        <color rgb="FF000000"/>
        <rFont val="Arial Narrow"/>
        <family val="2"/>
      </rPr>
      <t>:  De acuerdo con la revisión de la evidencia: "INFORME CUATRIMESTRE sept dic 2022" la OCI veifica el cimplimiento de la acción con la revisión ed 19 contratos.</t>
    </r>
  </si>
  <si>
    <r>
      <t xml:space="preserve">10/05/2022
</t>
    </r>
    <r>
      <rPr>
        <b/>
        <sz val="11"/>
        <color rgb="FF000000"/>
        <rFont val="Arial Narrow"/>
        <family val="2"/>
      </rPr>
      <t>07/09/2022</t>
    </r>
    <r>
      <rPr>
        <sz val="11"/>
        <color rgb="FF000000"/>
        <rFont val="Arial Narrow"/>
        <family val="2"/>
      </rPr>
      <t xml:space="preserve">
</t>
    </r>
    <r>
      <rPr>
        <b/>
        <sz val="11"/>
        <color rgb="FF000000"/>
        <rFont val="Arial Narrow"/>
        <family val="2"/>
      </rPr>
      <t>11/01/2023</t>
    </r>
  </si>
  <si>
    <r>
      <rPr>
        <b/>
        <sz val="11"/>
        <color rgb="FF000000"/>
        <rFont val="Arial Narrow"/>
        <family val="2"/>
      </rPr>
      <t>10/05/2022</t>
    </r>
    <r>
      <rPr>
        <sz val="11"/>
        <color rgb="FF000000"/>
        <rFont val="Arial Narrow"/>
        <family val="2"/>
      </rPr>
      <t xml:space="preserve">. Según el seguimiento de la OAP, se evidencia la ejecución y efectividad del control de este riesgo, en concordancia con lo descrito por el responsable. Para la evaluación que le compete a la OCI, se realiza la  verificación de los cuatro (4) archivos presentados como soportes, y, como resultado, se confirma la ejecución del control.
</t>
    </r>
    <r>
      <rPr>
        <b/>
        <sz val="11"/>
        <color rgb="FF000000"/>
        <rFont val="Arial Narrow"/>
        <family val="2"/>
      </rPr>
      <t>07/09/2022 - OCL</t>
    </r>
    <r>
      <rPr>
        <sz val="11"/>
        <color rgb="FF000000"/>
        <rFont val="Arial Narrow"/>
        <family val="2"/>
      </rPr>
      <t xml:space="preserve">: Se revisan las evidencias suministradas por el proceso y se encuentran los siguientes documentos: Concepto Descuento Costo Maximo Tarifario DCM ASE, Concepto Incentivo  Aprovechamiento Tratamiento IAT y Concepto posible Incumplimiento cto 287 2018 y con base ene estas evidencias la OCI determnia la ejecución y efectividad del control.
</t>
    </r>
    <r>
      <rPr>
        <b/>
        <sz val="11"/>
        <color rgb="FF000000"/>
        <rFont val="Arial Narrow"/>
        <family val="2"/>
      </rPr>
      <t xml:space="preserve">
11/01/2023 - OCL: </t>
    </r>
    <r>
      <rPr>
        <sz val="11"/>
        <color rgb="FF000000"/>
        <rFont val="Arial Narrow"/>
        <family val="2"/>
      </rPr>
      <t>De acuerdo con la revisión de las siguientes evidencias: 
Octubre:
1. 20226000056283 CONCEPTO FACTURACION CGR RADICADO
2. 20226000059823 Concepto catastro de usuarios firmado
3. 20226000060163 Concepto Compraventa Cementerio
Noviembre:
1. CONCEPTO RADICADO Y FIRMADO
En el mes de noviembre, se emitió el  siguiente concepto anexo 6.2, numeral 3.1, de los Contratos de Concesión, que contiene los Acuerdos de Nivel de Servicio – ANS.
Diciembre:
1. 20226000073673_concepto contratista estado embarazo DIC 2022
2. 20226000084573 concepto ajuste facturacion CGR DIC 2022
La OCI, confirma la ejecución del control.</t>
    </r>
  </si>
  <si>
    <r>
      <rPr>
        <b/>
        <sz val="11"/>
        <color rgb="FF000000"/>
        <rFont val="Arial Narrow"/>
        <family val="2"/>
      </rPr>
      <t>10/05/2022</t>
    </r>
    <r>
      <rPr>
        <sz val="11"/>
        <color rgb="FF000000"/>
        <rFont val="Arial Narrow"/>
        <family val="2"/>
      </rPr>
      <t xml:space="preserve">. De acuerdo con la evaluación del control del riesgo y considerando que este no se reporta como materializado, se concluye que el control ha sido efectivo.
</t>
    </r>
    <r>
      <rPr>
        <b/>
        <sz val="11"/>
        <color rgb="FF000000"/>
        <rFont val="Arial Narrow"/>
        <family val="2"/>
      </rPr>
      <t>07/09/2022 - OCL:</t>
    </r>
    <r>
      <rPr>
        <sz val="11"/>
        <color rgb="FF000000"/>
        <rFont val="Arial Narrow"/>
        <family val="2"/>
      </rPr>
      <t xml:space="preserve"> Se evidencia la ejecución de la acción en el cuatrimestre dando cumplimiento a lo programado se adjunta la evidencia correspondiente
</t>
    </r>
    <r>
      <rPr>
        <b/>
        <sz val="11"/>
        <color rgb="FF000000"/>
        <rFont val="Arial Narrow"/>
        <family val="2"/>
      </rPr>
      <t>11/01/2023 - OCL</t>
    </r>
    <r>
      <rPr>
        <sz val="11"/>
        <color rgb="FF000000"/>
        <rFont val="Arial Narrow"/>
        <family val="2"/>
      </rPr>
      <t>. De acuerdo con la evaluación de la manifestiacón del proceso, las evidencias, se concluye que el control ha sido efectivo.</t>
    </r>
  </si>
  <si>
    <r>
      <rPr>
        <b/>
        <sz val="11"/>
        <color rgb="FF000000"/>
        <rFont val="Arial Narrow"/>
        <family val="2"/>
      </rPr>
      <t>10/05/2022</t>
    </r>
    <r>
      <rPr>
        <sz val="11"/>
        <color rgb="FF000000"/>
        <rFont val="Arial Narrow"/>
        <family val="2"/>
      </rPr>
      <t xml:space="preserve">. Según el seguimiento de la OAP, se reporta que, a la fecha, no se cuentan con las evidencias del desarrollo de la acción planteada y que esta está en ejecución, congruente con lo manifestado por el responsable. Considerando lo anterior, para la evaluación que le concierne a la OCI, se determina que la acción está en proceso.
</t>
    </r>
    <r>
      <rPr>
        <b/>
        <sz val="11"/>
        <color rgb="FF000000"/>
        <rFont val="Arial Narrow"/>
        <family val="2"/>
      </rPr>
      <t>07/09/2022 - OCL</t>
    </r>
    <r>
      <rPr>
        <sz val="11"/>
        <color rgb="FF000000"/>
        <rFont val="Arial Narrow"/>
        <family val="2"/>
      </rPr>
      <t xml:space="preserve">: De acuedo con el seguimiento de la OAP y con base en las evidencias suministradas por el proceso, se concluye que para el periodo evaluado se da cumplimiento a lo programado en la acción.
</t>
    </r>
    <r>
      <rPr>
        <b/>
        <sz val="11"/>
        <color rgb="FF000000"/>
        <rFont val="Arial Narrow"/>
        <family val="2"/>
      </rPr>
      <t>11/01/2022 - OCL:</t>
    </r>
    <r>
      <rPr>
        <sz val="11"/>
        <color rgb="FF000000"/>
        <rFont val="Arial Narrow"/>
        <family val="2"/>
      </rPr>
      <t xml:space="preserve"> De acuerdo con la revisión de la evidencia:</t>
    </r>
    <r>
      <rPr>
        <sz val="11"/>
        <color rgb="FF000000"/>
        <rFont val="Arial Narrow"/>
        <family val="2"/>
      </rPr>
      <t xml:space="preserve">
1. INFORME CUATRIMESTRAL REVISION DE CONCEPTOS -DICIEMBRE.
La OCI verifica el cumplimiento de la acción para el periodo evaluado.</t>
    </r>
  </si>
  <si>
    <r>
      <rPr>
        <b/>
        <sz val="11"/>
        <color rgb="FF000000"/>
        <rFont val="Arial Narrow"/>
        <family val="2"/>
      </rPr>
      <t>10/05/2022</t>
    </r>
    <r>
      <rPr>
        <sz val="11"/>
        <color rgb="FF000000"/>
        <rFont val="Arial Narrow"/>
        <family val="2"/>
      </rPr>
      <t xml:space="preserve">. Según el seguimiento de la OAP, se evidencia la ejecución y efectividad del control de este riesgo, en concordancia con lo descrito por el responsable. Para la evaluación que le compete a la OCI, se realiza la  verificación de un (1) archivo presentado como soporte, y, como resultado, se confirma la ejecución del control.
</t>
    </r>
    <r>
      <rPr>
        <b/>
        <sz val="11"/>
        <color rgb="FF000000"/>
        <rFont val="Arial Narrow"/>
        <family val="2"/>
      </rPr>
      <t>07/09/2022 - OC</t>
    </r>
    <r>
      <rPr>
        <sz val="11"/>
        <color rgb="FF000000"/>
        <rFont val="Arial Narrow"/>
        <family val="2"/>
      </rPr>
      <t xml:space="preserve">L:  Después de revisadas las evidencias y el seguimiento de la OAP, no se evidencian reuniones en los meses de junio y julio de 2022.
</t>
    </r>
    <r>
      <rPr>
        <b/>
        <sz val="11"/>
        <color rgb="FF000000"/>
        <rFont val="Arial Narrow"/>
        <family val="2"/>
      </rPr>
      <t>11/01/2023 - OCL</t>
    </r>
    <r>
      <rPr>
        <sz val="11"/>
        <color rgb="FF000000"/>
        <rFont val="Arial Narrow"/>
        <family val="2"/>
      </rPr>
      <t xml:space="preserve">: Para el periodo de evaluación y después de revisada la carpeta de evidencias, no se encuentran actas de reunión para el periodo octubre a diciembre 2022. </t>
    </r>
  </si>
  <si>
    <r>
      <rPr>
        <b/>
        <sz val="11"/>
        <color rgb="FF000000"/>
        <rFont val="Arial Narrow"/>
        <family val="2"/>
      </rPr>
      <t>10/05/2022</t>
    </r>
    <r>
      <rPr>
        <sz val="11"/>
        <color rgb="FF000000"/>
        <rFont val="Arial Narrow"/>
        <family val="2"/>
      </rPr>
      <t xml:space="preserve">. De acuerdo con la evaluación del control del riesgo y considerando que este no se reporta como materializado, se concluye que el control ha sido efectivo.
</t>
    </r>
    <r>
      <rPr>
        <b/>
        <sz val="11"/>
        <color rgb="FF000000"/>
        <rFont val="Arial Narrow"/>
        <family val="2"/>
      </rPr>
      <t>07/09/2022 - OCL</t>
    </r>
    <r>
      <rPr>
        <sz val="11"/>
        <color rgb="FF000000"/>
        <rFont val="Arial Narrow"/>
        <family val="2"/>
      </rPr>
      <t xml:space="preserve">: Se evidencia la ejecución de la acción en el cuatrimestre dando cumplimiento a lo programado se adjunta la evidencia correspondiente
</t>
    </r>
    <r>
      <rPr>
        <b/>
        <sz val="11"/>
        <color rgb="FF000000"/>
        <rFont val="Arial Narrow"/>
        <family val="2"/>
      </rPr>
      <t>11/01/2023 - OCL</t>
    </r>
    <r>
      <rPr>
        <sz val="11"/>
        <color rgb="FF000000"/>
        <rFont val="Arial Narrow"/>
        <family val="2"/>
      </rPr>
      <t xml:space="preserve">: </t>
    </r>
  </si>
  <si>
    <t>Desde el elaboración del Plan Anual de Auditoria hasta el seguimiento al Plan de Mejoramiento</t>
  </si>
  <si>
    <t xml:space="preserve">Posibilidad de favorecimiento de terceros por presiones sobre los trabajos de auditoria interna buscando intereses particulares, por ausencia de principios institucionales o de auditoria ofreciendo dadivas o intimidando para ocultar resultados de auditoria. </t>
  </si>
  <si>
    <t>1.Sobornos en procesos
2. Conflictos de interés
3. Presiones indebidas
4. Manipulación de la información</t>
  </si>
  <si>
    <t>Ausencia de los principios institucionales y de auditoría</t>
  </si>
  <si>
    <t>ZONA RIESGO EXTREMA</t>
  </si>
  <si>
    <t>Firma de los auditores del formato "ECM-FM-10 Compromiso independencia y objetividad"</t>
  </si>
  <si>
    <t>NO</t>
  </si>
  <si>
    <t>ZONA RIESGO ALTA</t>
  </si>
  <si>
    <t>Una charla al año a los auditores sobre Código de ëtica del IIA</t>
  </si>
  <si>
    <t>Oficina de Control Interno</t>
  </si>
  <si>
    <t>10/02/2022
03/03/2022
01/04/2022</t>
  </si>
  <si>
    <t xml:space="preserve">10/02/2022 El riesgo no se ha materializado. La charla (acción) se tiene programada para el transcurso del año. Pendiente definir la fecha 
03/03/2022 El riesgo no se ha materializado. La charla (acción)  se tiene programada para el transcurso del año. Pendiente definir la fecha 
01/04/2022 El riesgo no se ha materializado. La charla (acción) se tiene programada para el transcurso del año. Pendiente definir la fecha </t>
  </si>
  <si>
    <t>3/05/2022
02/06/2022
01/07/2022</t>
  </si>
  <si>
    <t>03/05/2022 El riesgo no se ha materializado. La charla (acción) se efectuará en grupo primario del 9 de mayo del 2022. 
02/06/2022 El riesgo no se materializó en mayo. La charla (acción) se efectuó en el  grupo primario del 9 de mayo del 2022. Se adjunta evidencia de la presentación efectuada.
01/07/2022 El riesgo no se materializó en junio. La charla (acción) se efectuó en el  grupo primario del 9 de mayo del 2022. Se adjunta evdiencia de acta y presentación efectuada.</t>
  </si>
  <si>
    <t>2/08/2022
10/09/2022
01/10/2022</t>
  </si>
  <si>
    <r>
      <rPr>
        <b/>
        <sz val="11"/>
        <color theme="1"/>
        <rFont val="Arial Narrow"/>
        <family val="2"/>
      </rPr>
      <t xml:space="preserve">2/08/2022 </t>
    </r>
    <r>
      <rPr>
        <sz val="11"/>
        <color theme="1"/>
        <rFont val="Arial Narrow"/>
        <family val="2"/>
      </rPr>
      <t xml:space="preserve">El riesgo  no se materializó en julio. La charla (acción) se efectuó en el grupo primario del 9 de mayo del 2022. Se adjunta evidencia de la presentación efectuada.
</t>
    </r>
    <r>
      <rPr>
        <b/>
        <sz val="11"/>
        <color theme="1"/>
        <rFont val="Arial Narrow"/>
        <family val="2"/>
      </rPr>
      <t>10/09/2022</t>
    </r>
    <r>
      <rPr>
        <sz val="11"/>
        <color theme="1"/>
        <rFont val="Arial Narrow"/>
        <family val="2"/>
      </rPr>
      <t xml:space="preserve"> El riesgo  no se materializó en agosto. La charla (acción) se efectuó en el grupo primario del 9 de mayo del 2022. Se adjunta evidencia de la presentación efectuada.
</t>
    </r>
    <r>
      <rPr>
        <b/>
        <sz val="11"/>
        <color theme="1"/>
        <rFont val="Arial Narrow"/>
        <family val="2"/>
      </rPr>
      <t>01/10/2022</t>
    </r>
    <r>
      <rPr>
        <sz val="11"/>
        <color theme="1"/>
        <rFont val="Arial Narrow"/>
        <family val="2"/>
      </rPr>
      <t xml:space="preserve"> El riesgo  no se materializó en septiembre. La charla (acción) se efectuó en el grupo primario del 9 de mayo del 2022. Se adjunta evidencia de la presentación efectuada.</t>
    </r>
  </si>
  <si>
    <t>2/11/2022
1/12/2022
02/01/2023</t>
  </si>
  <si>
    <r>
      <rPr>
        <b/>
        <sz val="11"/>
        <color theme="1"/>
        <rFont val="Arial Narrow"/>
        <family val="2"/>
      </rPr>
      <t>02/11/2022</t>
    </r>
    <r>
      <rPr>
        <sz val="11"/>
        <color theme="1"/>
        <rFont val="Arial Narrow"/>
        <family val="2"/>
      </rPr>
      <t xml:space="preserve"> El riesgo no se materializó en octubre, La charla (acción) se efectuó en el grupo primario del 9 de mayo del 2022. Se adjunta evidencia de la presentación efectuada.
</t>
    </r>
    <r>
      <rPr>
        <b/>
        <sz val="11"/>
        <color theme="1"/>
        <rFont val="Arial Narrow"/>
        <family val="2"/>
      </rPr>
      <t>01/12/2022</t>
    </r>
    <r>
      <rPr>
        <sz val="11"/>
        <color theme="1"/>
        <rFont val="Arial Narrow"/>
        <family val="2"/>
      </rPr>
      <t xml:space="preserve"> El riesgo no se materializó en noviembre, La charla (acción) se efectuó en el grupo primario del 9 de mayo del 2022. Se adjunta evidencia de la presentación efectuada.
</t>
    </r>
    <r>
      <rPr>
        <b/>
        <sz val="11"/>
        <color theme="1"/>
        <rFont val="Arial Narrow"/>
        <family val="2"/>
      </rPr>
      <t>02/01/2023</t>
    </r>
    <r>
      <rPr>
        <sz val="11"/>
        <color theme="1"/>
        <rFont val="Arial Narrow"/>
        <family val="2"/>
      </rPr>
      <t xml:space="preserve">  El riesgo no se materializó en diciembre, La charla (acción) se efectuó en el grupo primario del 9 de mayo del 2022. Se adjunta evidencia de la presentación efectuada.</t>
    </r>
  </si>
  <si>
    <t>10/02/2022 El riesgo no se ha materializado.  Todos los auditores firmaron el Formato de Compromiso de Independencia y Objetividad según consta en documentos presentados como soporte.
03/03/2022 El riesgo no se ha materializado. Todos los auditores firmaron el Formato de Compromiso de Independencia y Objetividad según consta en documentos presentados como soporte.
01/04/2022 El riesgo no se ha materializado. Todos los auditores firmaron el Formato de Compromiso de Independencia y Objetividad según consta en documentos presentados como soporte.</t>
  </si>
  <si>
    <t>Formatos firmados por los auditores de Compromiso de Independencia y Objetividad (archivos en PDF).</t>
  </si>
  <si>
    <t>03/05/2022 El riesgo no se materializó en abril.  Todos los auditores firmaron el Formato de Compromiso de Independencia y Objetividad según consta en documentos presentados como soporte.
02/06/2022 El riesgo no se materializó en mayo.  Todos los auditores firmaron el Formato de Compromiso de Independencia y Objetividad según consta en documentos presentados como soporte.
01/07/2022 El riesgo no se materializó en junio.  Todos los auditores firmaron el Formato de Compromiso de Independencia y Objetividad según consta en documentos presentados como soporte.</t>
  </si>
  <si>
    <t>2/08/2022
01/09/2022
01/10/2022</t>
  </si>
  <si>
    <r>
      <rPr>
        <b/>
        <sz val="11"/>
        <color theme="1"/>
        <rFont val="Arial Narrow"/>
        <family val="2"/>
      </rPr>
      <t>2/08/2022</t>
    </r>
    <r>
      <rPr>
        <sz val="11"/>
        <color theme="1"/>
        <rFont val="Arial Narrow"/>
        <family val="2"/>
      </rPr>
      <t xml:space="preserve"> El riesgo no se materializó en julio. Todos los auditores firmaron el Formato de Compromiso de Independencia y Objetividad según consta en los documentos presentados como soporte.
</t>
    </r>
    <r>
      <rPr>
        <b/>
        <sz val="11"/>
        <color theme="1"/>
        <rFont val="Arial Narrow"/>
        <family val="2"/>
      </rPr>
      <t>1/09/2022</t>
    </r>
    <r>
      <rPr>
        <sz val="11"/>
        <color theme="1"/>
        <rFont val="Arial Narrow"/>
        <family val="2"/>
      </rPr>
      <t xml:space="preserve"> El riesgo no se materializó en agosto. Todos los auditores firmaron el Formato de Compromiso de Independencia y Objetividad según consta en los documentos presentados como soporte.
</t>
    </r>
    <r>
      <rPr>
        <b/>
        <sz val="11"/>
        <color theme="1"/>
        <rFont val="Arial Narrow"/>
        <family val="2"/>
      </rPr>
      <t>1/10/2022</t>
    </r>
    <r>
      <rPr>
        <sz val="11"/>
        <color theme="1"/>
        <rFont val="Arial Narrow"/>
        <family val="2"/>
      </rPr>
      <t xml:space="preserve"> El riesgo no se materializó en septiembre. Todos los auditores firmaron el Formato de Compromiso de Independencia y Objetividad según consta en los documentos presentados como soporte.</t>
    </r>
  </si>
  <si>
    <t>Formatos formados por los auditores de Compromiso de Independencia y Objetividad (archivos en PDF)</t>
  </si>
  <si>
    <r>
      <rPr>
        <b/>
        <sz val="11"/>
        <color theme="1"/>
        <rFont val="Arial Narrow"/>
        <family val="2"/>
      </rPr>
      <t>2/11/2022</t>
    </r>
    <r>
      <rPr>
        <sz val="11"/>
        <color theme="1"/>
        <rFont val="Arial Narrow"/>
        <family val="2"/>
      </rPr>
      <t xml:space="preserve"> El riesgo no se materializó en octubre del 2022. Todos los auditores firmaron el formato de Compromiso de Independencia y Objetividad según consta en los documentos presentados como soporte.
</t>
    </r>
    <r>
      <rPr>
        <b/>
        <sz val="11"/>
        <color theme="1"/>
        <rFont val="Arial Narrow"/>
        <family val="2"/>
      </rPr>
      <t>01/12/2022</t>
    </r>
    <r>
      <rPr>
        <sz val="11"/>
        <color theme="1"/>
        <rFont val="Arial Narrow"/>
        <family val="2"/>
      </rPr>
      <t xml:space="preserve"> El riesgo no se materializó en noviembre del 2022. Todos los auditores firmaron el formato de Compromiso de Independencia y Objetividad según consta en los documentos presentados como soporte.
</t>
    </r>
    <r>
      <rPr>
        <b/>
        <sz val="11"/>
        <color theme="1"/>
        <rFont val="Arial Narrow"/>
        <family val="2"/>
      </rPr>
      <t>02/01/2023</t>
    </r>
    <r>
      <rPr>
        <sz val="11"/>
        <color theme="1"/>
        <rFont val="Arial Narrow"/>
        <family val="2"/>
      </rPr>
      <t xml:space="preserve">  El riesgo no se materializó en diciembre del 2022. Todos los auditores firmaron el formato de Compromiso de Independencia y Objetividad según consta en los documentos presentados como soporte.</t>
    </r>
  </si>
  <si>
    <t>Formatos firmados por los auditores de Compromiso de Independencia y Objetividad según consta en los documentos presentados como soporte.</t>
  </si>
  <si>
    <t>Aplicar el procedimiento SCI-PC-03 V1 Denuncias por Actos de Corrupción para el reporte de la situación.</t>
  </si>
  <si>
    <t>22/04/2022
19/07/2022
22/10/2022</t>
  </si>
  <si>
    <t>Se evidencia el desarrollo de control en la firma de los formatos de compromiso, el control fue efectivo por cuanto no se materializó el riesgo
Se evidencia el desarrollo de control en la firma de los formatos de compromiso, el control fue efectivo por cuanto no se materializó el riesgo
Se evidencia el desarrollo de control en la firma de los formatos de compromiso, el control fue efectivo por cuanto no se materializó el riesgo</t>
  </si>
  <si>
    <t>Se evidencia la ejecución de la acción conforme a lo programado 
Se evidencia la ejecución de la acción conforme a lo programado, la acción se culminó en el mes de mayo.</t>
  </si>
  <si>
    <t>Revisar informe final de Auditoría Interna  por parte del Jefe Oficina de Control Interno</t>
  </si>
  <si>
    <t>10/02/2021 El riesgo no se ha materializado. Todos los informes generados en el mes de enero del 2022 fueron aprobados por la Jefe de la OCI según consta en firma de los 11 documentos presentados como soporte.
03/03/2021 El riesgo no se ha materializado.  Todos los informes generados en el mes de febrero del 2022 fueron aprobados por la Jefe de la OCI según consta en firma de los 3 informes presentados como soporte.
01/04/2021 El riesgo no se ha materializado. Todos los informes generados en el mes de mazro del 2022 fueron aprobados por la Jefe de la OCI según consta en firma de los 4 informess presentados como soporte.</t>
  </si>
  <si>
    <t>Informes de auditoria en PDF de enero, febreroy marzo aprobados (firmados) por la Jefe de la OCI según consta en documentos presentados como soporte.</t>
  </si>
  <si>
    <t>10/05/2022 El riesgo no se ha materializado. Todos los informes generados en el mes de abril del 2022 fueron aprobados por la Jefe de la OCI según consta en firma de los documentos presentados como soporte.
02/06/2022 El riesgo no se materializó en mayo. Todos los informes generados en el mes de mayo del 2022 fueron aprobados por la Jefe de la OCI según consta en firma de los documentos presentados como soporte.
01/07/2022 El riesgo no se materializó en junio. Todos los informes generados en el mes de junio del 2022 fueron aprobados por la Jefe de la OCI según consta en firma de los documentos presentados como soporte.</t>
  </si>
  <si>
    <t>Informes de auditoria en PDF de abril, mayo y junio  aprobados (firmados) por la Jefe de la OCI según consta en documentos presentados como soporte.</t>
  </si>
  <si>
    <r>
      <rPr>
        <b/>
        <sz val="11"/>
        <color theme="1"/>
        <rFont val="Arial Narrow"/>
        <family val="2"/>
      </rPr>
      <t>2/08/2022</t>
    </r>
    <r>
      <rPr>
        <sz val="11"/>
        <color theme="1"/>
        <rFont val="Arial Narrow"/>
        <family val="2"/>
      </rPr>
      <t xml:space="preserve"> El riesgo no se materializó en julio. Todos los informes generados en julio del 2022 fueron aprobados por la Jefe de la OCI según consta en firma de los documentos entregados como soporte.
</t>
    </r>
    <r>
      <rPr>
        <b/>
        <sz val="11"/>
        <color theme="1"/>
        <rFont val="Arial Narrow"/>
        <family val="2"/>
      </rPr>
      <t>1/09/2022</t>
    </r>
    <r>
      <rPr>
        <sz val="11"/>
        <color theme="1"/>
        <rFont val="Arial Narrow"/>
        <family val="2"/>
      </rPr>
      <t xml:space="preserve"> El riesgo no se materializó en agosto. Todos los informes generados en agosto del 2022 fueron aprobados por la Jefe de la OCI según consta en firma de los documentos entregados como soporte.
</t>
    </r>
    <r>
      <rPr>
        <b/>
        <sz val="11"/>
        <color theme="1"/>
        <rFont val="Arial Narrow"/>
        <family val="2"/>
      </rPr>
      <t>1/10/2022</t>
    </r>
    <r>
      <rPr>
        <sz val="11"/>
        <color theme="1"/>
        <rFont val="Arial Narrow"/>
        <family val="2"/>
      </rPr>
      <t xml:space="preserve"> El riesgo no se materializó en septiembre. Todos los informes generados en septiembre del 2022 fueron aprobados por la Jefe de la OCI según consta en firma de los documentos entregados como soporte.</t>
    </r>
  </si>
  <si>
    <t>Informes de auditoria en PDF de julio, agosto y septiembre aprobados (firmados) por la Jefe de la OCI según consta en documentos presentados como soporte.</t>
  </si>
  <si>
    <r>
      <rPr>
        <b/>
        <sz val="11"/>
        <color theme="1"/>
        <rFont val="Arial Narrow"/>
        <family val="2"/>
      </rPr>
      <t>2/11/2022</t>
    </r>
    <r>
      <rPr>
        <sz val="11"/>
        <color theme="1"/>
        <rFont val="Arial Narrow"/>
        <family val="2"/>
      </rPr>
      <t xml:space="preserve"> El riesgo no se materializó en octubre del 2022. Todos los informes generados en octubre fueron aprobados por la Jefe de la OCI según consta en firma de los documentos entregados como soporte.
</t>
    </r>
    <r>
      <rPr>
        <b/>
        <sz val="11"/>
        <color theme="1"/>
        <rFont val="Arial Narrow"/>
        <family val="2"/>
      </rPr>
      <t>1/12/2022</t>
    </r>
    <r>
      <rPr>
        <sz val="11"/>
        <color theme="1"/>
        <rFont val="Arial Narrow"/>
        <family val="2"/>
      </rPr>
      <t xml:space="preserve"> El riesgo no se materializó en noviembre del 2022. Todos los informes generados en noviembre fueron aprobados por la Jefe de la OCI según consta en firma de los documentos entregados como soporte.
</t>
    </r>
    <r>
      <rPr>
        <b/>
        <sz val="11"/>
        <color theme="1"/>
        <rFont val="Arial Narrow"/>
        <family val="2"/>
      </rPr>
      <t>02/01/2023</t>
    </r>
    <r>
      <rPr>
        <sz val="11"/>
        <color theme="1"/>
        <rFont val="Arial Narrow"/>
        <family val="2"/>
      </rPr>
      <t xml:space="preserve"> El riesgo no se materializó en diciembre del 2022. Todos los informes generados en noviembre fueron aprobados por la Jefe de la OCI según consta en firma de los documentos entregados como soporte.</t>
    </r>
  </si>
  <si>
    <t>Informes de auditoria en PDF de octubre, noviembre y diciembre aprobados (firmados) por la Jefe de la OCI según consta en documentos presentados como soporte.</t>
  </si>
  <si>
    <t>Se evidencia el desarrollo de control en la aprobación de los informes por parte de la jefe de la OCI, el control fue efectivo por cuanto no se materializó el riesgo
Se evidencia el desarrollo de control en la aprobación de los informes por parte de la jefe de la OCI, el control fue efectivo por cuanto no se materializó el riesgo
Se evidencia el desarrollo de control en la aprobación de los informes por parte de la jefe de la OCI, el control fue efectivo por cuanto no se materializó el riesgo</t>
  </si>
  <si>
    <t/>
  </si>
  <si>
    <t>SI</t>
  </si>
  <si>
    <t>0</t>
  </si>
  <si>
    <r>
      <t xml:space="preserve">02/05/2022
</t>
    </r>
    <r>
      <rPr>
        <b/>
        <sz val="11"/>
        <color rgb="FF000000"/>
        <rFont val="Arial Narrow"/>
        <family val="2"/>
      </rPr>
      <t>07/09/2022</t>
    </r>
    <r>
      <rPr>
        <sz val="11"/>
        <color rgb="FF000000"/>
        <rFont val="Arial Narrow"/>
        <family val="2"/>
      </rPr>
      <t xml:space="preserve">
</t>
    </r>
    <r>
      <rPr>
        <b/>
        <sz val="11"/>
        <color rgb="FF000000"/>
        <rFont val="Arial Narrow"/>
        <family val="2"/>
      </rPr>
      <t>11/01/2023</t>
    </r>
  </si>
  <si>
    <r>
      <t xml:space="preserve">02/05/2022 De acuerdo con seguimiento de la 2da linea de dedensa, el control se ha ejecutado y es efectivo.
</t>
    </r>
    <r>
      <rPr>
        <b/>
        <sz val="11"/>
        <color rgb="FF000000"/>
        <rFont val="Arial Narrow"/>
        <family val="2"/>
      </rPr>
      <t>07/09/2022 - OCL</t>
    </r>
    <r>
      <rPr>
        <sz val="11"/>
        <color rgb="FF000000"/>
        <rFont val="Arial Narrow"/>
        <family val="2"/>
      </rPr>
      <t xml:space="preserve">: de acuerdo con las evidencias suministradas por el proceso y con el seguimiento de la segunda línea de defensa, se evidencia el cumplimiento, la ejecución y efecitividad del control.
</t>
    </r>
    <r>
      <rPr>
        <b/>
        <sz val="11"/>
        <color rgb="FF000000"/>
        <rFont val="Arial Narrow"/>
        <family val="2"/>
      </rPr>
      <t>11/01/2023 - OCL:</t>
    </r>
    <r>
      <rPr>
        <sz val="11"/>
        <color rgb="FF000000"/>
        <rFont val="Arial Narrow"/>
        <family val="2"/>
      </rPr>
      <t xml:space="preserve"> De acuerdo con la revisión de las evidencias allegadas por el proceso, se verifica la ejecución del control.</t>
    </r>
  </si>
  <si>
    <r>
      <t>02/05/2022 El control ha sido efectivo</t>
    </r>
    <r>
      <rPr>
        <b/>
        <sz val="11"/>
        <color rgb="FF000000"/>
        <rFont val="Arial Narrow"/>
        <family val="2"/>
      </rPr>
      <t xml:space="preserve">
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las evidencias y la manifestación del proceso ser verifica la efectividad del control, toda vez que para el periodo de estudio no se materializó el riesgo.</t>
    </r>
  </si>
  <si>
    <r>
      <t xml:space="preserve">02/05/2022 Aún no se ha ejecutado el plan, el cual tiene como lazp máximo diciembre del 2022.
</t>
    </r>
    <r>
      <rPr>
        <b/>
        <sz val="11"/>
        <color rgb="FF000000"/>
        <rFont val="Arial Narrow"/>
        <family val="2"/>
      </rPr>
      <t>07/09/2022 - OCL</t>
    </r>
    <r>
      <rPr>
        <sz val="11"/>
        <color rgb="FF000000"/>
        <rFont val="Arial Narrow"/>
        <family val="2"/>
      </rPr>
      <t xml:space="preserve">: a la fecha de seguimiento no se ha ejecutado la acción: "Una charla al año a los auditores sobre Código de ética del IIA", para el cumplimiento de la acción el proceso tiene plazo hasta diciembre de 2022.
</t>
    </r>
    <r>
      <rPr>
        <b/>
        <sz val="11"/>
        <color rgb="FF000000"/>
        <rFont val="Arial Narrow"/>
        <family val="2"/>
      </rPr>
      <t>11/01/2023 - OCL:</t>
    </r>
    <r>
      <rPr>
        <sz val="11"/>
        <color rgb="FF000000"/>
        <rFont val="Arial Narrow"/>
        <family val="2"/>
      </rPr>
      <t xml:space="preserve"> De acuerdo con las siguientes evidencias:
1. Acta No. 10 C.P. Mayo 2022
2. Presentacion Código de Ética IIA 09052022
Se evidencia el cumplimiento de la acción.</t>
    </r>
  </si>
  <si>
    <r>
      <t>02/05/2022 De acuerdo con seguimiento de la 2da linea de dedensa, el control se ha ejecutado y es efectivo.</t>
    </r>
    <r>
      <rPr>
        <b/>
        <sz val="11"/>
        <color rgb="FF000000"/>
        <rFont val="Arial Narrow"/>
        <family val="2"/>
      </rPr>
      <t xml:space="preserve">
07/09/2022 - OCL</t>
    </r>
    <r>
      <rPr>
        <sz val="11"/>
        <color rgb="FF000000"/>
        <rFont val="Arial Narrow"/>
        <family val="2"/>
      </rPr>
      <t xml:space="preserve">: De acuerdo con la revisión de las evidencias y en concordancia con el seguimiento de la segunda línea de defensa se evidencia el desarrollo del control "Revisar informe final de Auditoría Interna  por parte del Jefe Oficina de Control Interno".
</t>
    </r>
    <r>
      <rPr>
        <b/>
        <sz val="11"/>
        <color rgb="FF000000"/>
        <rFont val="Arial Narrow"/>
        <family val="2"/>
      </rPr>
      <t xml:space="preserve">11/01/2023 - OCL: </t>
    </r>
    <r>
      <rPr>
        <sz val="11"/>
        <color rgb="FF000000"/>
        <rFont val="Arial Narrow"/>
        <family val="2"/>
      </rPr>
      <t>De acuerdo con la revisión de las siguientes evidencias:
1. Auditoría octubre: con 10 auditorías.
2. Auditoría noviembre: con 5 auditorías.
3. Auditoría diciembre:  con 4 auditorías.
La OCI verifica el cumplimiento del control.</t>
    </r>
  </si>
  <si>
    <r>
      <t>02/05/2022 El control ha sido efectivo</t>
    </r>
    <r>
      <rPr>
        <b/>
        <sz val="11"/>
        <color rgb="FF000000"/>
        <rFont val="Arial Narrow"/>
        <family val="2"/>
      </rPr>
      <t xml:space="preserve">
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family val="2"/>
      </rPr>
      <t>De acuerdo con la revisión de las evidencias y la manifestación del proceso donde manifiesta que en el periodo de estudio no se ha materializado el riesgo, se verifica la efectividad del control.</t>
    </r>
  </si>
  <si>
    <t xml:space="preserve">Planificar y Valorar la gestión documental desde su producción hasta su conservación, preservación y disposición final </t>
  </si>
  <si>
    <t xml:space="preserve">Posibilidad de favorecimiento propio o de un tercero por manipulación indevida de la información debido a la existencia de controles deficientes del proceso de gestión documental </t>
  </si>
  <si>
    <t xml:space="preserve">Manipulación indevida de la información  </t>
  </si>
  <si>
    <t xml:space="preserve">Existencia de controles deficientes del proceso de gestión documental </t>
  </si>
  <si>
    <t>Control de calidad y seguimiento a la organización documental de la UAESP</t>
  </si>
  <si>
    <t>NA</t>
  </si>
  <si>
    <t xml:space="preserve">Capacitación y sensibilización trimestral a los funcionarios y contratistas de los lineamientos normativos de gestión documental refrerentes a manipulacion adecuada de archivos e informacion </t>
  </si>
  <si>
    <t>Subdirección Administrativa y Financiera - Gestión Documental</t>
  </si>
  <si>
    <t>Enero 31 de 2022 - 
Febrero 28 de 2022
Marzo 31 de 2022                  Abril 11 de 2022</t>
  </si>
  <si>
    <t xml:space="preserve">
1. Se realizo tres jornadas de capacitacion de personal nuevo sobre Gestión Documental. Los días 19.24 y 28 de enero
2. Se realizo tres jornadas de capacitacion de personal nuevo sobre Gestión Documental. El día 22 de febrero.
</t>
  </si>
  <si>
    <t>Junio 12 de 2022</t>
  </si>
  <si>
    <t>Las capacitaciones programadas para el mes de junio, fueron reprogramadas por le lider de gestión documental para los días 13 y 19 de julio , los soportes seran reportados en el mes correspondiente</t>
  </si>
  <si>
    <t>16 de agosto</t>
  </si>
  <si>
    <t>Las capacitaciones programadas en el mes de Julio no se efectuaron, por tal motivo fueron reprogramadas por el lider de gestion documental para el 12 de Agosto,se carga soporte correspondiente. 
Las capacitaciones programadas en el PAC, ya fueon realizadas hasta el tercer trimestre hasta el mes de agosto. 
En el mes de septiembre no se realizan capacitacines ya que se encuentra en proceso de programación con Talento Humano en el PIC, de acuerdo a lo planteado en el PMA capacitaciones para el cuarto trimestre hasta el 31 de diciembre</t>
  </si>
  <si>
    <t>Noviembre 10 del 2022
Diciembre 7 del 2022
Enero 10 del 2023</t>
  </si>
  <si>
    <r>
      <rPr>
        <b/>
        <sz val="11"/>
        <color rgb="FF000000"/>
        <rFont val="Arial Narrow"/>
        <family val="2"/>
      </rPr>
      <t>Octubre:</t>
    </r>
    <r>
      <rPr>
        <sz val="11"/>
        <color rgb="FF000000"/>
        <rFont val="Arial Narrow"/>
        <family val="2"/>
      </rPr>
      <t xml:space="preserve"> Se establecieron con el área de talento humano para realizar el día 23 y el 28 de noviembre las respectivas capacitaciones de acuerdo a programación y con esto se cierra el ciclo de capacitaciones del proceso de Gestion Documental. 
</t>
    </r>
    <r>
      <rPr>
        <b/>
        <sz val="11"/>
        <color rgb="FF000000"/>
        <rFont val="Arial Narrow"/>
        <family val="2"/>
      </rPr>
      <t>Noviembre:</t>
    </r>
    <r>
      <rPr>
        <sz val="11"/>
        <color rgb="FF000000"/>
        <rFont val="Arial Narrow"/>
        <family val="2"/>
      </rPr>
      <t xml:space="preserve"> El 28 de noviembre se realiza socialización del FUID de manera presencial en la carpa de la sede Administrativa de la UAESP
</t>
    </r>
    <r>
      <rPr>
        <b/>
        <sz val="11"/>
        <color rgb="FF000000"/>
        <rFont val="Arial Narrow"/>
        <family val="2"/>
      </rPr>
      <t xml:space="preserve">Diciembre:  </t>
    </r>
    <r>
      <rPr>
        <sz val="11"/>
        <color rgb="FF000000"/>
        <rFont val="Arial Narrow"/>
        <family val="2"/>
      </rPr>
      <t>El 14 de diciembre</t>
    </r>
    <r>
      <rPr>
        <b/>
        <sz val="11"/>
        <color rgb="FF000000"/>
        <rFont val="Arial Narrow"/>
        <family val="2"/>
      </rPr>
      <t xml:space="preserve"> </t>
    </r>
    <r>
      <rPr>
        <sz val="11"/>
        <color rgb="FF000000"/>
        <rFont val="Arial Narrow"/>
        <family val="2"/>
      </rPr>
      <t>se realiza capacitaciópn sobre orgaización de archivos  para funcionarios y contratistas del proceso de gestión docuemntal y correspondencia</t>
    </r>
  </si>
  <si>
    <t xml:space="preserve">
1.  ( Enero): Se realiza control de calidad foliacion de consecutivos de la vigencia 2019 (1) entradas 
2. (Febrero): Se realiza control de calidad foliacion de consecutivos de la vigencia 2019 (1-2-3) 2018 ( -2) y predios.
3. Se realiza control de calidad foliacion de consecutivos de la vigencia 2019, 2020 (1) entradas  y 2019 (3).
</t>
  </si>
  <si>
    <t>servidores gestion documental</t>
  </si>
  <si>
    <t>Formatos de control de calidad</t>
  </si>
  <si>
    <t>09/05/2022
09/06/2022
11/07/2022</t>
  </si>
  <si>
    <r>
      <rPr>
        <sz val="11"/>
        <color rgb="FF000000"/>
        <rFont val="Arial Narrow"/>
        <family val="2"/>
      </rPr>
      <t>1.</t>
    </r>
    <r>
      <rPr>
        <b/>
        <sz val="11"/>
        <color rgb="FF000000"/>
        <rFont val="Arial Narrow"/>
        <family val="2"/>
      </rPr>
      <t xml:space="preserve"> Abril:</t>
    </r>
    <r>
      <rPr>
        <sz val="11"/>
        <color rgb="FF000000"/>
        <rFont val="Arial Narrow"/>
        <family val="2"/>
      </rPr>
      <t xml:space="preserve"> Se realiza control de calidad a la  organizacion de la serie historias laborales vigencias 2012-2017.
Se realiza control de calidad a las autorizaciones de poda de la dependencia RBL  de foliacion. vigencias 2012-2013
2. </t>
    </r>
    <r>
      <rPr>
        <b/>
        <sz val="11"/>
        <color rgb="FF000000"/>
        <rFont val="Arial Narrow"/>
        <family val="2"/>
      </rPr>
      <t>Mayo</t>
    </r>
    <r>
      <rPr>
        <sz val="11"/>
        <color rgb="FF000000"/>
        <rFont val="Arial Narrow"/>
        <family val="2"/>
      </rPr>
      <t xml:space="preserve">: Se realiza control de calidad de FUID consecutivos 2019-2, Memorias de reunion vigencia 2014 de RBL, presupuesto CDPS vigencia 2012 y 2013, actas de reunion de RBL vigencia 2013,  informes de visitas administrativas  vigencias 2012-2013 y 2015 de RBL, informes d esuprvision y control vigencia 2012-2013, 2015-2017 , PODA vigencia 2013, 2014-2015.
3. </t>
    </r>
    <r>
      <rPr>
        <b/>
        <sz val="11"/>
        <color rgb="FF000000"/>
        <rFont val="Arial Narrow"/>
        <family val="2"/>
      </rPr>
      <t>Junio:</t>
    </r>
    <r>
      <rPr>
        <sz val="11"/>
        <color rgb="FF000000"/>
        <rFont val="Arial Narrow"/>
        <family val="2"/>
      </rPr>
      <t xml:space="preserve"> Se realiza control de calidad de FUID del area de presupuesto CRP y CDP  vigencia 2012-2013-2014-2015-2016-2017, Planilla de ingreso y solicitud inclusion de RURO del area de aprovechamiento, informes de supervision vigencia 2015 del area de Disposicion final , consecutivos correspondencia vigencia 2020-2 y 3 del area de Gestion Documental.</t>
    </r>
  </si>
  <si>
    <t xml:space="preserve">
Agosto 16 de 2022
Septiembre 09 de 2022
Octubre 10 de 2022</t>
  </si>
  <si>
    <r>
      <rPr>
        <sz val="11"/>
        <color rgb="FF000000"/>
        <rFont val="Arial Narrow"/>
        <family val="2"/>
      </rPr>
      <t xml:space="preserve">1. </t>
    </r>
    <r>
      <rPr>
        <b/>
        <sz val="11"/>
        <color rgb="FF000000"/>
        <rFont val="Arial Narrow"/>
        <family val="2"/>
      </rPr>
      <t>( Julio):</t>
    </r>
    <r>
      <rPr>
        <sz val="11"/>
        <color rgb="FF000000"/>
        <rFont val="Arial Narrow"/>
        <family val="2"/>
      </rPr>
      <t xml:space="preserve"> Se realiza control de calidad de Planillas de pesaje vigencia 2017, actas de consejo directivo 2012 y 2013, CDP vigencia 2016, solicitudes de RURO de aprovechamiento vigencia 2022.
2. </t>
    </r>
    <r>
      <rPr>
        <b/>
        <sz val="11"/>
        <color rgb="FF000000"/>
        <rFont val="Arial Narrow"/>
        <family val="2"/>
      </rPr>
      <t>Agosto:</t>
    </r>
    <r>
      <rPr>
        <sz val="11"/>
        <color rgb="FF000000"/>
        <rFont val="Arial Narrow"/>
        <family val="2"/>
      </rPr>
      <t xml:space="preserve"> Se realiza control de calidad del arae de RBL vigencia 2021-2, tesoreria relacion de ingresos vigencia 2012, 2014, boletines diarios viegencia 2015 y 2016.
</t>
    </r>
    <r>
      <rPr>
        <b/>
        <sz val="11"/>
        <color rgb="FF000000"/>
        <rFont val="Arial Narrow"/>
        <family val="2"/>
      </rPr>
      <t>Septimbre:</t>
    </r>
    <r>
      <rPr>
        <sz val="11"/>
        <color rgb="FF000000"/>
        <rFont val="Arial Narrow"/>
        <family val="2"/>
      </rPr>
      <t xml:space="preserve"> Se realiza control de calidad del arae de  Tesoreria vigencia 2013-2014- 2015-Aprovechamiento vigencia 2021, Correspondencia de Alumbrado Publico y Funerarios vigencia 2022.</t>
    </r>
  </si>
  <si>
    <t>Noviembre 10 de 2022
Diciembre 07 del 2022
Enero 10 del 2022</t>
  </si>
  <si>
    <r>
      <rPr>
        <b/>
        <sz val="11"/>
        <color rgb="FF000000"/>
        <rFont val="Arial Narrow"/>
        <family val="2"/>
      </rPr>
      <t xml:space="preserve">1. Octubre: </t>
    </r>
    <r>
      <rPr>
        <sz val="11"/>
        <color rgb="FF000000"/>
        <rFont val="Arial Narrow"/>
        <family val="2"/>
      </rPr>
      <t xml:space="preserve">Se realiza control de calidad de las áreas de Tesoreria 2016,2017,2018,2019; Punteo correspondencia SAF 2020-2; Funerarios 2022-2; Planillas motorizados y Foliación planillas motorizados 2015
</t>
    </r>
    <r>
      <rPr>
        <b/>
        <sz val="11"/>
        <color rgb="FF000000"/>
        <rFont val="Arial Narrow"/>
        <family val="2"/>
      </rPr>
      <t xml:space="preserve">2, Noviembre </t>
    </r>
    <r>
      <rPr>
        <sz val="11"/>
        <color rgb="FF000000"/>
        <rFont val="Arial Narrow"/>
        <family val="2"/>
      </rPr>
      <t xml:space="preserve">Se realiza control de calidad de las áreas de Tesoreria, Funerarios 2022-2
</t>
    </r>
    <r>
      <rPr>
        <b/>
        <sz val="11"/>
        <color rgb="FF000000"/>
        <rFont val="Arial Narrow"/>
        <family val="2"/>
      </rPr>
      <t xml:space="preserve">3. Diciembre: </t>
    </r>
    <r>
      <rPr>
        <sz val="11"/>
        <color rgb="FF000000"/>
        <rFont val="Arial Narrow"/>
        <family val="2"/>
      </rPr>
      <t>Se realiza control de calidad a planillas de motorizados 2014, Fotometricos mayo a diciembre del 2019, conceptos técnicos Poda 2016</t>
    </r>
  </si>
  <si>
    <t>Servidores de gestión documental</t>
  </si>
  <si>
    <t>Iniciar la reconstrucción del expediente con apoyo del proceso involucrado</t>
  </si>
  <si>
    <t>26/04/2022
19/07/2022
21/10/2022</t>
  </si>
  <si>
    <t>Se realiza el seguimiento al control el cual es efectivo, por lo que no se ha materializado el riesgo, se entregan los soportes de control de calidad
Se realiza el seguimiento al control el cual es efectivo, por lo que no se ha materializado el riesgo, se entregan los soportes de control de calidad
Se realiza el seguimiento al control el cual es efectivo, por lo que no se ha materializado el riesgo, se entregan los soportes de control de calidad</t>
  </si>
  <si>
    <t xml:space="preserve">Se realiza reporte de la acción y se adjuntan las evidencias de las capacitaciones lo cual es conforme a lo programado
Actividad en ejecución, por reprogramación del cronograma por lo que no se realiza seguimiento
Se realiza el seguimiento pertinente y se adjuntan las evidencias por lo que se puede establecer su cumplimiento </t>
  </si>
  <si>
    <t>Control de atención de consultas en archivo de gestión centralizado y archivo central</t>
  </si>
  <si>
    <t>1. Se presenta base de excel con atencion de consulta y prestamo  de enero y febrero                                                                                              2. Se presenta base de excel con atencion de consulta y prestamo  de Marzo</t>
  </si>
  <si>
    <t>Base excel</t>
  </si>
  <si>
    <t>1. Abril: Se presenta base de excel con atencion de consulta y prestamo de Abril
2. Mayo: Se presenta base de excel con atencion de consulta y prestamo de Mayo
3. Junio: Se presenta base de excel con atencion de consulta y prestamo de Junio</t>
  </si>
  <si>
    <t>Agosto 16 de 2002
Septiembre 09 de 2022
Octubre 10 de 2022</t>
  </si>
  <si>
    <r>
      <rPr>
        <b/>
        <sz val="11"/>
        <color rgb="FF000000"/>
        <rFont val="Arial Narrow"/>
        <family val="2"/>
      </rPr>
      <t>Julio:</t>
    </r>
    <r>
      <rPr>
        <sz val="11"/>
        <color rgb="FF000000"/>
        <rFont val="Arial Narrow"/>
        <family val="2"/>
      </rPr>
      <t xml:space="preserve"> Se presenta base de excel con atencion de consulta y prestamo de Julio
</t>
    </r>
    <r>
      <rPr>
        <b/>
        <sz val="11"/>
        <color rgb="FF000000"/>
        <rFont val="Arial Narrow"/>
        <family val="2"/>
      </rPr>
      <t>Agosto:</t>
    </r>
    <r>
      <rPr>
        <sz val="11"/>
        <color rgb="FF000000"/>
        <rFont val="Arial Narrow"/>
        <family val="2"/>
      </rPr>
      <t xml:space="preserve"> Se presenta base de excel con atencion de consulta y prestamo de Agosto.
</t>
    </r>
    <r>
      <rPr>
        <b/>
        <sz val="11"/>
        <color rgb="FF000000"/>
        <rFont val="Arial Narrow"/>
        <family val="2"/>
      </rPr>
      <t>Septiembre:</t>
    </r>
    <r>
      <rPr>
        <sz val="11"/>
        <color rgb="FF000000"/>
        <rFont val="Arial Narrow"/>
        <family val="2"/>
      </rPr>
      <t xml:space="preserve"> Se presenta base de excel con atencion de consulta y prestamo de Septiembre</t>
    </r>
  </si>
  <si>
    <r>
      <rPr>
        <b/>
        <sz val="11"/>
        <color rgb="FF000000"/>
        <rFont val="Arial Narrow"/>
        <family val="2"/>
      </rPr>
      <t xml:space="preserve">1. Octubre: </t>
    </r>
    <r>
      <rPr>
        <sz val="11"/>
        <color rgb="FF000000"/>
        <rFont val="Arial Narrow"/>
        <family val="2"/>
      </rPr>
      <t xml:space="preserve">Se presenta base de Excel con atención de consulta y pestamo de Octubre
</t>
    </r>
    <r>
      <rPr>
        <b/>
        <sz val="11"/>
        <color rgb="FF000000"/>
        <rFont val="Arial Narrow"/>
        <family val="2"/>
      </rPr>
      <t xml:space="preserve">2. Noviembre: </t>
    </r>
    <r>
      <rPr>
        <sz val="11"/>
        <color rgb="FF000000"/>
        <rFont val="Arial Narrow"/>
        <family val="2"/>
      </rPr>
      <t xml:space="preserve">Se presenta base de Excel con atención de consulta y pestamo de Noviembre
</t>
    </r>
    <r>
      <rPr>
        <b/>
        <sz val="11"/>
        <color rgb="FF000000"/>
        <rFont val="Arial Narrow"/>
        <family val="2"/>
      </rPr>
      <t xml:space="preserve">3. Diciembre: </t>
    </r>
    <r>
      <rPr>
        <sz val="11"/>
        <color rgb="FF000000"/>
        <rFont val="Arial Narrow"/>
        <family val="2"/>
      </rPr>
      <t>Se presenta base de Excel con atención de consulta y pestamo de Diciembre</t>
    </r>
  </si>
  <si>
    <t>Base Excel</t>
  </si>
  <si>
    <t xml:space="preserve">Validadción de originalidad y autencidad documental </t>
  </si>
  <si>
    <t>Se realiza el seguimiento al control el cual es efectivo, por lo que no se ha materializado el riesgo, se entregan los soportes de antencion de consulta y prestamo
Se realiza el seguimiento al control el cual es efectivo, por lo que no se ha materializado el riesgo, se entregan los soportes de antencion de consulta y prestamo
Se realiza el seguimiento al control el cual es efectivo, por lo que no se ha materializado el riesgo, se entregan los soportes de atención de consulta y préstamo</t>
  </si>
  <si>
    <t xml:space="preserve">Verificación y unificación del Formato Único de Inventarios FUID </t>
  </si>
  <si>
    <t xml:space="preserve">
3. Se realiza registro de informacion en los FUID consecutivos de los meses enero y febrero.
Marzo                                                                                                            2. Se realiza registro de informacion de consecutivos de la vigencia 2019, 2020 (1) entradas  y 2019 (3).</t>
  </si>
  <si>
    <t>FUID</t>
  </si>
  <si>
    <t>1. Abril: Se realiza registro d einformacion del FUID consecutivos 2019-2
2. Mayo: Se elabora el FUID de la dependencia RBL ( Actas, PQRS, comunicaciones oficiales, resoluciones, memorandos).
3. Junio: Se realiza movimiento d ecajas para elaboracion de FUID de CDP y CRP vigencias 2014 y 2017.
Se realiza movimiento de cajas de TH para organizacion de la vigencia 2015-2016-2017.
Se realiza movimiento de cajas de consecutivos 2020-2 y 3 para rotulacion y control de calidad de las mismas.</t>
  </si>
  <si>
    <r>
      <rPr>
        <sz val="11"/>
        <color rgb="FF000000"/>
        <rFont val="Arial Narrow"/>
        <family val="2"/>
      </rPr>
      <t xml:space="preserve">
</t>
    </r>
    <r>
      <rPr>
        <b/>
        <sz val="11"/>
        <color rgb="FF000000"/>
        <rFont val="Arial Narrow"/>
        <family val="2"/>
      </rPr>
      <t>Julio:</t>
    </r>
    <r>
      <rPr>
        <sz val="11"/>
        <color rgb="FF000000"/>
        <rFont val="Arial Narrow"/>
        <family val="2"/>
      </rPr>
      <t xml:space="preserve"> Se realiza elaboracion de FUID de presupuesto vigencia 2016 y 2017
</t>
    </r>
    <r>
      <rPr>
        <b/>
        <sz val="11"/>
        <color rgb="FF000000"/>
        <rFont val="Arial Narrow"/>
        <family val="2"/>
      </rPr>
      <t>Agosto:</t>
    </r>
    <r>
      <rPr>
        <sz val="11"/>
        <color rgb="FF000000"/>
        <rFont val="Arial Narrow"/>
        <family val="2"/>
      </rPr>
      <t xml:space="preserve"> Se realiza elaboracion de FUID de presupuesto CDP vigencia 2018  y CRP vigencia 2018-2019 y 2020.
</t>
    </r>
    <r>
      <rPr>
        <b/>
        <sz val="11"/>
        <color rgb="FF000000"/>
        <rFont val="Arial Narrow"/>
        <family val="2"/>
      </rPr>
      <t>Septiembre:</t>
    </r>
    <r>
      <rPr>
        <sz val="11"/>
        <color rgb="FF000000"/>
        <rFont val="Arial Narrow"/>
        <family val="2"/>
      </rPr>
      <t xml:space="preserve"> Se realiza FUID de predios </t>
    </r>
  </si>
  <si>
    <r>
      <rPr>
        <b/>
        <sz val="11"/>
        <color rgb="FF000000"/>
        <rFont val="Arial Narrow"/>
        <family val="2"/>
      </rPr>
      <t>1. Octubre:</t>
    </r>
    <r>
      <rPr>
        <sz val="11"/>
        <color rgb="FF000000"/>
        <rFont val="Arial Narrow"/>
        <family val="2"/>
      </rPr>
      <t xml:space="preserve"> Se realiza movimiento de cajas de la Subdirección de Funerarios y Alumbrado Público
2, </t>
    </r>
    <r>
      <rPr>
        <b/>
        <sz val="11"/>
        <color rgb="FF000000"/>
        <rFont val="Arial Narrow"/>
        <family val="2"/>
      </rPr>
      <t>Noviembre</t>
    </r>
    <r>
      <rPr>
        <sz val="11"/>
        <color rgb="FF000000"/>
        <rFont val="Arial Narrow"/>
        <family val="2"/>
      </rPr>
      <t xml:space="preserve">: Se realiza movimiento de cajas de la Subdirección de Funerarios y Alumbrado Público, Predios. Administrativa
</t>
    </r>
    <r>
      <rPr>
        <b/>
        <sz val="11"/>
        <color rgb="FF000000"/>
        <rFont val="Arial Narrow"/>
        <family val="2"/>
      </rPr>
      <t xml:space="preserve">3. Diciembre: </t>
    </r>
    <r>
      <rPr>
        <sz val="11"/>
        <color rgb="FF000000"/>
        <rFont val="Arial Narrow"/>
        <family val="2"/>
      </rPr>
      <t>Se realiza movimiento de cajas de la Subdirección de Funerarios y Alumbrado Público, Predios. Administrativa, Dirección General, OCI, OAP, OAC, OTIC</t>
    </r>
  </si>
  <si>
    <t>ACTAS</t>
  </si>
  <si>
    <t>Se realiza el seguimiento al control el cual es efectivo, por lo que no se ha materializado el riesgo, se entregan los FUID verificados durante el primer trimestre de 2022
Se realiza el seguimiento al control el cual es efectivo, por lo que no se ha materializado el riesgo, se entregan los FUID verificados durante el trimestre de 2022
Se realiza el seguimiento al control el cual es efectivo, por lo que no se ha materializado el riesgo, se entregan los FUID verificados durante el segundo trimestre de 2022</t>
  </si>
  <si>
    <r>
      <t xml:space="preserve">2/05/2022
</t>
    </r>
    <r>
      <rPr>
        <b/>
        <sz val="11"/>
        <color rgb="FF000000"/>
        <rFont val="Arial Narrow"/>
        <family val="2"/>
      </rPr>
      <t>07/09/2022</t>
    </r>
    <r>
      <rPr>
        <sz val="11"/>
        <color rgb="FF000000"/>
        <rFont val="Arial Narrow"/>
        <family val="2"/>
      </rPr>
      <t xml:space="preserve">
</t>
    </r>
    <r>
      <rPr>
        <b/>
        <sz val="11"/>
        <color rgb="FF000000"/>
        <rFont val="Arial Narrow"/>
        <family val="2"/>
      </rPr>
      <t>11/01/2023</t>
    </r>
  </si>
  <si>
    <r>
      <t xml:space="preserve">2/05/2022
</t>
    </r>
    <r>
      <rPr>
        <b/>
        <sz val="11"/>
        <color rgb="FF000000"/>
        <rFont val="Arial Narrow"/>
        <family val="2"/>
      </rPr>
      <t>07/09/2023</t>
    </r>
    <r>
      <rPr>
        <sz val="11"/>
        <color rgb="FF000000"/>
        <rFont val="Arial Narrow"/>
        <family val="2"/>
      </rPr>
      <t xml:space="preserve">
</t>
    </r>
    <r>
      <rPr>
        <b/>
        <sz val="11"/>
        <color rgb="FF000000"/>
        <rFont val="Arial Narrow"/>
        <family val="2"/>
      </rPr>
      <t>11/01/2023</t>
    </r>
  </si>
  <si>
    <r>
      <rPr>
        <b/>
        <sz val="11"/>
        <color rgb="FF000000"/>
        <rFont val="Arial Narrow"/>
        <family val="2"/>
      </rPr>
      <t>02/05/2022</t>
    </r>
    <r>
      <rPr>
        <sz val="11"/>
        <color rgb="FF000000"/>
        <rFont val="Arial Narrow"/>
        <family val="2"/>
      </rPr>
      <t xml:space="preserve"> El control ha sido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family val="2"/>
      </rPr>
      <t xml:space="preserve"> De acuerdo con la revisión de las evidencias y la manifestación del proceso donde manifiesta que en el periodo de estudio no se ha materializado el riesgo, se verifica la efectividad del control.</t>
    </r>
  </si>
  <si>
    <r>
      <t>02/05/2022</t>
    </r>
    <r>
      <rPr>
        <sz val="11"/>
        <color rgb="FF000000"/>
        <rFont val="Arial Narrow"/>
        <family val="2"/>
      </rPr>
      <t xml:space="preserve"> Revisado el seguimiento efectuado por la Segunda Linea de Defensa se reporta que el control se está ejecutando y ha sido efectivo, por lo que no se ha materializado el riesgo.
En pruebas aleatorias a soportes por parte de la OCI se evidenció el cumplimiento del control.
</t>
    </r>
    <r>
      <rPr>
        <b/>
        <sz val="11"/>
        <color rgb="FF000000"/>
        <rFont val="Arial Narrow"/>
        <family val="2"/>
      </rPr>
      <t>07/09/2022 - OCL</t>
    </r>
    <r>
      <rPr>
        <sz val="11"/>
        <color rgb="FF000000"/>
        <rFont val="Arial Narrow"/>
        <family val="2"/>
      </rPr>
      <t xml:space="preserve">: De acuerdo con la revisión de la segunda línea de defensa y las evidencias, se evidencia que el control ha sido efectivo.
</t>
    </r>
    <r>
      <rPr>
        <b/>
        <sz val="11"/>
        <color rgb="FF000000"/>
        <rFont val="Arial Narrow"/>
        <family val="2"/>
      </rPr>
      <t xml:space="preserve">11/01/2023 - OCL: </t>
    </r>
    <r>
      <rPr>
        <sz val="11"/>
        <color rgb="FF000000"/>
        <rFont val="Arial Narrow"/>
        <family val="2"/>
      </rPr>
      <t xml:space="preserve">De acuerdo con la revisión de la manifestación y las evidencias aportadas por el proceso, se verifica el cumplimiento del control para los meses de octubre, noviembre y diciembre de 2022.
 </t>
    </r>
  </si>
  <si>
    <r>
      <t>02/05/2022</t>
    </r>
    <r>
      <rPr>
        <sz val="11"/>
        <color rgb="FF000000"/>
        <rFont val="Arial Narrow"/>
        <family val="2"/>
      </rPr>
      <t xml:space="preserve"> Revisado el seguimiento efectuado por la Segunda Linea de Defensa se reporta que el control se está ejecutando y ha sido efectivo, por lo que no se ha materializado el riesgo.
</t>
    </r>
    <r>
      <rPr>
        <b/>
        <sz val="11"/>
        <color rgb="FF000000"/>
        <rFont val="Arial Narrow"/>
        <family val="2"/>
      </rPr>
      <t>07/09/2022 - OCL</t>
    </r>
    <r>
      <rPr>
        <sz val="11"/>
        <color rgb="FF000000"/>
        <rFont val="Arial Narrow"/>
        <family val="2"/>
      </rPr>
      <t xml:space="preserve">: De acuerdo con la revisión de la segunda línea de defensa y las evidencias, se evidencia que el control ha sido efectivo.
</t>
    </r>
    <r>
      <rPr>
        <b/>
        <sz val="11"/>
        <color rgb="FF000000"/>
        <rFont val="Arial Narrow"/>
        <family val="2"/>
      </rPr>
      <t xml:space="preserve">11/01/2023 - OCL: </t>
    </r>
    <r>
      <rPr>
        <sz val="11"/>
        <color rgb="FF000000"/>
        <rFont val="Arial Narrow"/>
        <family val="2"/>
      </rPr>
      <t>De acuerdo con la revisión de las siguientes evidencias:
1. FUID DE ELIMINACION (1)  28-10-2022
2. REPORTE CONSULTAS Y PRESTAMOS AGC Y AC-Dic_2022 (1)
La OCI, no puede verificar la efectividad del control toda vez que las evidencias allegadas solo cubren el mes de octubre, faltando los meses de noviembre y diciembre de 2022.</t>
    </r>
  </si>
  <si>
    <r>
      <rPr>
        <b/>
        <sz val="11"/>
        <color rgb="FF000000"/>
        <rFont val="Arial Narrow"/>
        <family val="2"/>
      </rPr>
      <t>02/05/2022</t>
    </r>
    <r>
      <rPr>
        <sz val="11"/>
        <color rgb="FF000000"/>
        <rFont val="Arial Narrow"/>
        <family val="2"/>
      </rPr>
      <t xml:space="preserve"> El control ha sido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el seguimiento de la OCI a las evidencias allegadas por el proceso, no se puede verificar la efectividad del control.
Nota: la OCI recomienda allegar las evidencias de acuerdo con la redacción del control: "Verificación y unificación del Formato Único de Inventarios FUID" </t>
    </r>
  </si>
  <si>
    <t>Incluye las fases del ciclo de vida del servidor público: Ingreso, permanencia y Retiro, soportando cada situación relacionada a su vínculo laboral.</t>
  </si>
  <si>
    <t>Posibilidad de beneficio propio o de un tercero por la vinculación de personal indebida por la no aplicación de  controles definidos dentro del procedimiento para la vinculación de personal e Incumplimiento en la aplicación de la normatividad vigente.</t>
  </si>
  <si>
    <t>Vinculación de personal indebida</t>
  </si>
  <si>
    <t>No aplicación de  controles definidos dentro del procedimiento para la vinculación de personal e Incumplimiento en la aplicación de la normatividad vigente.</t>
  </si>
  <si>
    <t>Verificación de cumplimiento de requisitos previo a la vinculación</t>
  </si>
  <si>
    <t>Si el reqisito esta asociado al soporte aportado (legible, claro, consistente con lo solicitado y completo) es subsanable, se solicita nuevamente.</t>
  </si>
  <si>
    <t>Revisar y actualizar del procedimiento de vinculación con el fin de fortalecer los controles asociados</t>
  </si>
  <si>
    <t>SAF - Proceso de gestión de taneto humano</t>
  </si>
  <si>
    <t>10-02-2022
04-03-2022
06-04-2022</t>
  </si>
  <si>
    <t>*Se encuentra en proceso de actualización
*Se realizará reunión de validación del nuevo procedimiento
*Se realizará reunión de revisión de procedimiento de vinculación, se agendará para el 22 de abril de 2022.</t>
  </si>
  <si>
    <t>06/05/2022
03/06/2022
05/07/2022</t>
  </si>
  <si>
    <t>*Se realizo la actualización del procedimiento de vinculación y retiro, incorporando el Formato de Concertación de Horario, actualización de paz y salvo</t>
  </si>
  <si>
    <t>08/08/2022
09/09/2022
05/10/2022</t>
  </si>
  <si>
    <t>Se realizará una nueva actualización al procedimiento, ajustandola a requerimientos de Politica de Seguridad de la Información.
*Se gestiona Acuerdo de confidencialidad para incorporación en Procedimiento de vinculación</t>
  </si>
  <si>
    <t>04/11/2022
05/12/2022
04/01/2023</t>
  </si>
  <si>
    <t>*Se gestiona Acuerdo de confidencialidad con OTIC para validación e incorporación en Procedimiento de vinculación.
*Se hizo reunión para validación de observaciones presentadas a Acuerdo de Confidencialidad.
*Se hizo la actualización e inclusión dentro del SIG</t>
  </si>
  <si>
    <t>*Se vincularon tres servidores públicos MONICA BAQUERO, CAMILO NIETO y SANDRA ALVARADO, a quien se le realizó el Formato de verificación y cumplimiento de requisitos.
*Se vincularon dos servidores Ludy Fernanda Fagua y William Leonardo Cruz
*Se vinculo a Diana Lorena Bernal</t>
  </si>
  <si>
    <t>Olga Mireya Santos</t>
  </si>
  <si>
    <t>Formatos en pdf</t>
  </si>
  <si>
    <t>*Se vincularon dos servidores: Nelson Ospina y Maria Carolina Camacho
*Se vinculo un servidor en el mes de mayo: Juan Camilo Rámirez.
*Se posesionaron tres personas por proceso de encargo a las cuales se les validó el cumplimiento de requisitos: Sergio Jimenez, Jazmín Flores y Oswaldo Cortes.</t>
  </si>
  <si>
    <t>Olga Santos</t>
  </si>
  <si>
    <t>*Se hizo un nombramiento por encargo el 01 de julio: David Ospina 
*En agosto no hubo ninguna posesión por nombramiento, ni por encargo
*Se hizo dos nombramientos por concurso el 01 y 07 de septiembre: Priheissner Abelardo Pinzon Navarrete y Juana Marcela Bocanegra Gomez y se realizo la respectiva verificación de cumplimiento de requisitos.</t>
  </si>
  <si>
    <t>*Se hizo tres nombramientos por concurso, el 03 y 07 de octubre: Kehidy Garzón, Luis Bustos, Andres Caro; de forma adicional se posesionó Paola Manchego por LNR.
*Se hizo siete nombramientos por concurso, el 01 y 15 de noviembre: Diana P. Vargas, William Rangel, Karen Torrejano, Maria C Rodriguez; Diego Fonseca, Sandra Rodriguez Junco de forma adicional se posesionó  Jhon Jairo Gonzalez por LNR el día 24 de noviembre.
*Se hizo tres nombramientos por encargo:  Maria Eva Santos, Luz Alba Jimenez y Sayra Paola Nova, de forma adicional, se posesionó  Jose Andres Corredor por LNR el día 06 de diciembre.</t>
  </si>
  <si>
    <t>Validación de la veracidad de los títulos obtenidos</t>
  </si>
  <si>
    <t>25/04/2022
19/07/2022
21/10/2022</t>
  </si>
  <si>
    <t>Se evidencia la ejeción del control, las evidencias son coherentes con lo programado, el control ha sido efectivo por cuanto el mismo no se ha materializado
Se evidencia la ejeción del control, las evidencias son coherentes con lo programado, el control ha sido efectivo por cuanto el mismo no se ha materializado
Se evidencia la ejecución del control, las evidencias son coherentes con lo programado, el control ha sido efectivo por cuanto el mismo no se ha materializado</t>
  </si>
  <si>
    <t>Se realiza reporte de avance en la gestión de cumplimiento de la acción, no se adjunta evidencia por cuanto la acción está en proceso de ejecución
Se realiza reporte de avance en la gestión de cumplimiento de la acción, se adjunta evidencia que da cuenta de su ejecución
Se realiza reporte de avance en la gestión de cumplimiento de la acción, se adjunta evidencia que da cuenta de su ejecución</t>
  </si>
  <si>
    <t>Verificacion de antecedentes previo a la vinculación</t>
  </si>
  <si>
    <t>No aplica plan de acción para un antecedente negativo</t>
  </si>
  <si>
    <t>Socializar los lineamientos documentados</t>
  </si>
  <si>
    <t>*Se encuentra en proceso de actualización
*Se socializará al interior del equipo una vez actualizado
*Se socializará al interior del equipo una vez actualizado</t>
  </si>
  <si>
    <t>*Se socializará en el transcurso del mes
*Se postergó la socialización de documentación actualizada dentro del proceso de Talento Humano.</t>
  </si>
  <si>
    <t>Se socializará una vez se realice la actualización</t>
  </si>
  <si>
    <t>Se socializará una vez se realice la actualización
* Se hizo la socialización a servidores de planta y al interior del Proceso de Talento Humano</t>
  </si>
  <si>
    <t>*Se vinculo un servidor público MONICA BAQUERO, a quien se le validó los antecedentes.
*Se vincularon dos servidores Ludy Fernanda Fagua y William Leonardo Cruz de los cuales se validó antes de posesión los antecedentes.
*Se vinculo a Diana Lorena Bernal de la cual se validaron los antecedentes</t>
  </si>
  <si>
    <t>*Se vincularon dos servidores Nelson Ospina y Maria Carolina Camacho de los cuales se validó antes de posesión los antecedentes.
*Se vinculo un servidor en el mes de mayo: Juan Camilo Rámirez del cual se verificaron los antecedentes
*Se posesionaron tres personas por proceso de encargo a las cuales se les validó antecedentes: Sergio Jimenez, Jazmín Flores y Oswaldo Cortes.</t>
  </si>
  <si>
    <t>*Se hizo un nombramiento por encargo el 01 de julio: David Ospina y su respectiva validación de antecedentes  
*En agosto no hubo ninguna posesión por nombramiento, ni por encargo
*Se hizo dos nombramientos por concurso y se hizo la respectiva validación de cumplimiento de antecedentes: Priheissner Abelardo Pinzon Navarrete y Juana Marcela Bocanegra Gomez</t>
  </si>
  <si>
    <t>04/11/2022
05/02/2022
04/01/2023</t>
  </si>
  <si>
    <t>*Se hizo tres nombramientos por concurso, el 03 y 07 de octubre: Kehidy Garzón, Luis Bustos, Andres Caro; de forma adicional se posesionó Paola Manchego por LNR, su respectiva validación de antecedentes.
*Se hizo siete nombramientos por concurso, el 01 y 15 de noviembre: Diana P. Vargas, William Rangel, Karen Torrejano, Maria C Rodriguez; Diego Fonseca, Sandra Rodriguez Junco de forma adicional se posesionó  Jhon Jairo Gonzalez por LNR el día 24 de noviembre, de los cuales se validaron antecedentes.
Se hizo tres nombramientos por encargo:  Maria Eva Santos, Luz Alba Jimenez y Sayra Paola Nova, de forma adicional, se posesionó  Jose Andres Corredor por LNR el día 06 de diciembre de los cuales se validaron antecedentes.</t>
  </si>
  <si>
    <t>Derogación del nombramiento si procede de acuerdo a la normativa vigente</t>
  </si>
  <si>
    <t>Se realiza reporte de avance en la gestión de cumplimiento de la acción, no se adjunta evidencia por cuanto la acción está en proceso de ejecución
Para el trimestre no se programaron actividades, no se adjunta evidencia por cuanto la acción está en proceso de ejecución
Para el trimestre no se programaron actividades, no se adjunta evidencia por cuanto la acción está en proceso de ejecución</t>
  </si>
  <si>
    <t>Aplicación del Formato de lista de Chequeo para posesión</t>
  </si>
  <si>
    <t>Para entrega de algunos documentos la normatividad vigente da algunos tiempos de entrega, ej: Tarjeta Profesional</t>
  </si>
  <si>
    <t>*Se vincularon tres servidores públicos MONICA BAQUERO, CAMILO NIETO y SANDRA ALVARADO, a quien se le realizó lista de chequeo previo a la posesión, la documentación ya reposa en el expediente laboral.
*Se vincularon dos servidores Ludy Fernanda Fagua y William Leonardo Cruz de los cuales se validó antes de posesión la documentación en la lista de chequeo.
*Se vinculo a Diana Lorena Bernal de la cual se cuenta con la lista de chequeo</t>
  </si>
  <si>
    <t>*Se vincularon dos servidores Nelson Ospina y Maria Carolina Camacho de los cuales se validó antes de posesión la documentación en la lista de chequeo
*Se vinculo un servidor en el mes de mayo: Juan Camilo Rámirez del cual se tiene la lista de chequeo.
*Se posesionaron tres personas por proceso de encargo, este tipo de posesión no requiere lista de chequeo.</t>
  </si>
  <si>
    <t>*Se hizo un nombramiento por encargo el 01 de julio, de este no se hace validación documental con lista de chequeo 
*En agosto no hubo ninguna posesión por nombramiento, ni por encargo
*Se hizo dos nombramientos por concurso y se hizo la respectiva lista de chequeo: Priheissner Abelardo Pinzon Navarrete y Juana Marcela Bocanegra Gomez</t>
  </si>
  <si>
    <t>*Se hizo tres nombramientos por concurso, el 03 y 07 de octubre: Kehidy Garzón, Luis Bustos, Andres Caro; de forma adicional se posesionó Paola Manchego por LNR y cuenta con lista de chequeo.
*Se hizo siete nombramientos por concurso, el 01 y 15 de noviembre: Diana P. Vargas, William Rangel, Karen Torrejano, Maria C Rodriguez; Diego Fonseca, Sandra Rodriguez Junco de forma adicional se posesionó  Jhon Jairo Gonzalez por LNR el día 24 de noviembre, se cuenta con las listas de chequeo
Se posesionó  Jose Andres Corredor por LNR el día 06 de diciembre de los cuales se diligencio la lista de chequeo.</t>
  </si>
  <si>
    <t>N.A.</t>
  </si>
  <si>
    <r>
      <t>3/05/2022</t>
    </r>
    <r>
      <rPr>
        <b/>
        <sz val="11"/>
        <color rgb="FF000000"/>
        <rFont val="Arial Narrow"/>
        <family val="2"/>
      </rPr>
      <t xml:space="preserve">
07/09/2022
11/01/2023</t>
    </r>
  </si>
  <si>
    <r>
      <t>02/05/2022</t>
    </r>
    <r>
      <rPr>
        <sz val="11"/>
        <color rgb="FF000000"/>
        <rFont val="Arial Narrow"/>
        <family val="2"/>
      </rPr>
      <t xml:space="preserve"> Revisado el seguimiento efectuado por la Segunda Linea de Defensa se reporta que el control se está ejecutando y ha sido efectivo, por lo que no se ha materializado el riesgo.
</t>
    </r>
    <r>
      <rPr>
        <b/>
        <sz val="11"/>
        <color rgb="FF000000"/>
        <rFont val="Arial Narrow"/>
        <family val="2"/>
      </rPr>
      <t>07/09/2022 - OCL</t>
    </r>
    <r>
      <rPr>
        <sz val="11"/>
        <color rgb="FF000000"/>
        <rFont val="Arial Narrow"/>
        <family val="2"/>
      </rPr>
      <t>: De acuerdo con la revisión de la segunda línea de defensa y las evidencias, se evidencia que el control ha sido efectivo.</t>
    </r>
    <r>
      <rPr>
        <b/>
        <sz val="11"/>
        <color rgb="FF000000"/>
        <rFont val="Arial Narrow"/>
        <family val="2"/>
      </rPr>
      <t xml:space="preserve">
11/01/2023 - OCL: </t>
    </r>
    <r>
      <rPr>
        <sz val="11"/>
        <color rgb="FF000000"/>
        <rFont val="Arial Narrow"/>
        <family val="2"/>
      </rPr>
      <t>De acuerdo con la revisión de las siguientes evidencias: 
1. REPORTE CONSULTAS Y PRESTAMOS AGC Y AC-2022
2. REPORTE CONSULTAS Y PRESTAMOS AGC Y AC-Dic_2022 (1).
La OCI verifica el cumplimiento del control para los meses de octubre, noviembre y diciembre de 2022.</t>
    </r>
  </si>
  <si>
    <r>
      <rPr>
        <b/>
        <sz val="11"/>
        <color rgb="FF000000"/>
        <rFont val="Arial Narrow"/>
        <family val="2"/>
      </rPr>
      <t>02/05/2022</t>
    </r>
    <r>
      <rPr>
        <sz val="11"/>
        <color rgb="FF000000"/>
        <rFont val="Arial Narrow"/>
        <family val="2"/>
      </rPr>
      <t xml:space="preserve"> El control ha sido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 revisión de las evidencias y la manifestación del proceso donde manifiesta que en el periodo de estudio no se ha materializado el riesgo, se verifica la efectividad del control.</t>
    </r>
  </si>
  <si>
    <r>
      <t xml:space="preserve">2/05/2022
</t>
    </r>
    <r>
      <rPr>
        <b/>
        <sz val="11"/>
        <color rgb="FF000000"/>
        <rFont val="Arial Narrow"/>
        <family val="2"/>
      </rPr>
      <t>07/09/2022
11/01/2023</t>
    </r>
  </si>
  <si>
    <r>
      <t>3/05/2022</t>
    </r>
    <r>
      <rPr>
        <b/>
        <sz val="11"/>
        <color rgb="FF000000"/>
        <rFont val="Arial Narrow"/>
        <family val="2"/>
      </rPr>
      <t xml:space="preserve">
07/09/2022</t>
    </r>
    <r>
      <rPr>
        <sz val="11"/>
        <color rgb="FF000000"/>
        <rFont val="Arial Narrow"/>
        <family val="2"/>
      </rPr>
      <t xml:space="preserve">
</t>
    </r>
    <r>
      <rPr>
        <b/>
        <sz val="11"/>
        <color rgb="FF000000"/>
        <rFont val="Arial Narrow"/>
        <family val="2"/>
      </rPr>
      <t>11/01/2023</t>
    </r>
  </si>
  <si>
    <r>
      <t xml:space="preserve">La OCI realizó la revisión de los soportes, coincidiendo con el concepto dado por la segunda línea de defensa
</t>
    </r>
    <r>
      <rPr>
        <b/>
        <sz val="11"/>
        <color rgb="FF000000"/>
        <rFont val="Arial Narrow"/>
        <family val="2"/>
      </rPr>
      <t xml:space="preserve">07/09/2022 - OCL: </t>
    </r>
    <r>
      <rPr>
        <sz val="11"/>
        <color rgb="FF000000"/>
        <rFont val="Arial Narrow"/>
        <family val="2"/>
      </rPr>
      <t xml:space="preserve">De acuerdo con la evidencia presentada y el seguimiento realizado por la segunda línea de defensa; se observa el cumplimiento del control.
</t>
    </r>
    <r>
      <rPr>
        <b/>
        <sz val="11"/>
        <color rgb="FF000000"/>
        <rFont val="Arial Narrow"/>
        <family val="2"/>
      </rPr>
      <t xml:space="preserve">11/01/2023 - OCL: </t>
    </r>
    <r>
      <rPr>
        <sz val="11"/>
        <color rgb="FF000000"/>
        <rFont val="Arial Narrow"/>
        <family val="2"/>
      </rPr>
      <t xml:space="preserve">De acuerdo con la revisión de las siguientes evidencias:
1. Verificación Andres CAro
2. Verificación de requisitos  José Andrés Corredor
3. VERIFICACION DE REQUISITOS LUIS BUSTOS
4. VERIFICACION DE REQUISITOS PAOLA MANCHECO
5. Verificacion requisitos Kehidy Garzon
6. Verificaciones firmadas.
La OCI, verifica el cumplimiento del control.
</t>
    </r>
  </si>
  <si>
    <r>
      <t xml:space="preserve">El control es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 revisión de las evidencias y la manifestación del proceso, se verifica la efectividad del control.</t>
    </r>
  </si>
  <si>
    <r>
      <t xml:space="preserve">La acción se encuentra en proceso de ejecución
</t>
    </r>
    <r>
      <rPr>
        <b/>
        <sz val="11"/>
        <color rgb="FF000000"/>
        <rFont val="Arial Narrow"/>
        <family val="2"/>
      </rPr>
      <t>07/09/2022 - OCL:</t>
    </r>
    <r>
      <rPr>
        <sz val="11"/>
        <color rgb="FF000000"/>
        <rFont val="Arial Narrow"/>
        <family val="2"/>
      </rPr>
      <t xml:space="preserve"> De acuerdo con la evidencia adjunta por el proceso se observa que para el mes de abril de 2022, se adelanta actualización del "Procedimiento de Vinculación y Retiro", cumpliendo con la acción propuesta.
</t>
    </r>
    <r>
      <rPr>
        <b/>
        <sz val="11"/>
        <color rgb="FF000000"/>
        <rFont val="Arial Narrow"/>
        <family val="2"/>
      </rPr>
      <t>11/01/2023 - OCL:</t>
    </r>
    <r>
      <rPr>
        <sz val="11"/>
        <color rgb="FF000000"/>
        <rFont val="Arial Narrow"/>
        <family val="2"/>
      </rPr>
      <t xml:space="preserve"> De acuerdo con la revisión de las siguientes evidencias aportadas por el proceso:
1. ACUERDO DE CONFIDENCIALIDAD UAESP 15-09-2022
2. Correo rta de revision de procedimiento
3. FORMATO LISTA DE CHEQUEO
4. GTH-FM-29 V2 Manifestacion afiliacion EPS -AFP-AFC OTROS
5. GTH-PC-01 V9 Procedimiento de vinculación  15-12-2022.
La OCI, verifica el cumplimiento de la acción: "Revisar y actualizar del procedimiento de vinculación con el fin de fortalecer los controles asociados"
</t>
    </r>
  </si>
  <si>
    <r>
      <t xml:space="preserve">El control es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family val="2"/>
      </rPr>
      <t>De acuerdo con la revisión de las evidencias y la manifestación del proceso, se verifica la efectividad del control.</t>
    </r>
  </si>
  <si>
    <r>
      <t xml:space="preserve">La OCI realizó la revisión de los soportes, coincidiendo con el concepto dado por la segunda línea de defensa
</t>
    </r>
    <r>
      <rPr>
        <b/>
        <sz val="11"/>
        <color rgb="FF000000"/>
        <rFont val="Arial Narrow"/>
        <family val="2"/>
      </rPr>
      <t>07/09/2022 - OCL</t>
    </r>
    <r>
      <rPr>
        <sz val="11"/>
        <color rgb="FF000000"/>
        <rFont val="Arial Narrow"/>
        <family val="2"/>
      </rPr>
      <t xml:space="preserve">: De acuerdo con la evidencia presentada y el seguimiento realizado por la segunda línea de defensa; se observa el cumplimiento del control.
</t>
    </r>
    <r>
      <rPr>
        <b/>
        <sz val="11"/>
        <color rgb="FF000000"/>
        <rFont val="Arial Narrow"/>
        <family val="2"/>
      </rPr>
      <t>11/01/2023 - OCL:</t>
    </r>
    <r>
      <rPr>
        <sz val="11"/>
        <color rgb="FF000000"/>
        <rFont val="Arial Narrow"/>
        <family val="2"/>
      </rPr>
      <t xml:space="preserve"> De acuerdo con las evidencias allegadas por el proceso (12 documentos), la OCI verifica el cumplimiento del control.</t>
    </r>
  </si>
  <si>
    <r>
      <t xml:space="preserve">La acción se encuentra en proceso de ejecución.
</t>
    </r>
    <r>
      <rPr>
        <b/>
        <sz val="11"/>
        <color rgb="FF000000"/>
        <rFont val="Arial Narrow"/>
        <family val="2"/>
      </rPr>
      <t>07/09/2022 - OCL</t>
    </r>
    <r>
      <rPr>
        <sz val="11"/>
        <color rgb="FF000000"/>
        <rFont val="Arial Narrow"/>
        <family val="2"/>
      </rPr>
      <t xml:space="preserve">: Para el periodo de evaluación, no se desrrollaron actividades para la acción.
</t>
    </r>
    <r>
      <rPr>
        <b/>
        <sz val="11"/>
        <color rgb="FF000000"/>
        <rFont val="Arial Narrow"/>
        <family val="2"/>
      </rPr>
      <t>11/01/2023 - OCL:</t>
    </r>
    <r>
      <rPr>
        <sz val="11"/>
        <color rgb="FF000000"/>
        <rFont val="Arial Narrow"/>
        <family val="2"/>
      </rPr>
      <t xml:space="preserve"> Para el periodo de evaluación, no se desrrollaron actividades para la acción.</t>
    </r>
  </si>
  <si>
    <r>
      <t xml:space="preserve">La OCI realizó la revisión de los soportes, coincidiendo con el concepto dado por la segunda línea de defensa
</t>
    </r>
    <r>
      <rPr>
        <b/>
        <sz val="11"/>
        <color rgb="FF000000"/>
        <rFont val="Arial Narrow"/>
        <family val="2"/>
      </rPr>
      <t>07/09/2022 - OCL</t>
    </r>
    <r>
      <rPr>
        <sz val="11"/>
        <color rgb="FF000000"/>
        <rFont val="Arial Narrow"/>
        <family val="2"/>
      </rPr>
      <t xml:space="preserve">: De acuerdo con la evidencia presentada y el seguimiento realizado por la segunda línea de defensa; se observa el cumplimiento del control.
</t>
    </r>
    <r>
      <rPr>
        <b/>
        <sz val="11"/>
        <color rgb="FF000000"/>
        <rFont val="Arial Narrow"/>
        <family val="2"/>
      </rPr>
      <t>11/01/2023 - OCL:</t>
    </r>
    <r>
      <rPr>
        <sz val="11"/>
        <color rgb="FF000000"/>
        <rFont val="Arial Narrow"/>
        <family val="2"/>
      </rPr>
      <t xml:space="preserve"> De acuerdo con la revisión de las siguientes evidencias:
1. FORMATO LISTA DE CHEQUEO - KEHIDY GARZON
2. LISTA CHEQUEO LUIS BUSTOS
3. Lista de chequeo (3)
4. Lista de chequeo Andres Mauricio Caro
5. LISTA DE CHEQUEO PAOLA MANCHECO.
La OCI, verifica el cumplimiento del control "Aplicación del Formato de lista de Chequeo para posesión".</t>
    </r>
  </si>
  <si>
    <r>
      <t xml:space="preserve">El control es efectivo
</t>
    </r>
    <r>
      <rPr>
        <b/>
        <sz val="11"/>
        <color rgb="FF000000"/>
        <rFont val="Arial Narrow"/>
        <family val="2"/>
      </rPr>
      <t>07/09/2022 - OCL</t>
    </r>
    <r>
      <rPr>
        <sz val="11"/>
        <color rgb="FF000000"/>
        <rFont val="Arial Narrow"/>
        <family val="2"/>
      </rPr>
      <t xml:space="preserve">: De acuerdo con el seguimiento de la segunda línea de defensa y la revisión de la OCI a las evidencias allegadas por el procesoI,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 revisión de las evidencias y la manifestación del proceso, se verifica la efectividad del control.</t>
    </r>
  </si>
  <si>
    <t>Inicia con la Contextualización de los Mensajes y termina con la evaluación de resultados y monitoreo recurrente de canales</t>
  </si>
  <si>
    <t>El asignado/Oficina de comunicaciones</t>
  </si>
  <si>
    <t>Sara Gabriela Ortega Beltran</t>
  </si>
  <si>
    <t xml:space="preserve">
06/07/2022
15/08/2022
06/09/2022</t>
  </si>
  <si>
    <t>Emitir comunicados de prensa con la aclaración de la información por los diferentes canales de comunicación interna y externa</t>
  </si>
  <si>
    <t>18/04/2022
19/07/2022
21/10/2022</t>
  </si>
  <si>
    <t xml:space="preserve">cumplir con el pago de las obligaciones de la unidad </t>
  </si>
  <si>
    <t xml:space="preserve">Posibilidad de beneficio propio o de un tercero por giros o pagos sin el cumplimiento de los requisitos establecidos por aplicación indebida de los procedimientos establecidos y debilidad en la aplicación de los controles </t>
  </si>
  <si>
    <t xml:space="preserve"> Giros o pagos sin el cumplimiento de los requisitos establecidos</t>
  </si>
  <si>
    <t xml:space="preserve">Aplicación indebida de los procedimientos establecidos y debilidad en la aplicación de los controles </t>
  </si>
  <si>
    <t>Realizar los giros institucionales de acuerdo previa verificación con el PAC</t>
  </si>
  <si>
    <t xml:space="preserve">Realizar las capacitaciones bimensuales correspondientes de acuerdo con los temas propuestos enfocado a la prevención de la corrupción </t>
  </si>
  <si>
    <t>Subdirector Administrativo y Financiero / Equipo de Gestión Financiera</t>
  </si>
  <si>
    <t>23/02/2022 Se realizó capacitacion de Plan anual mensualizado de Caja  y capacitaciones de ordenes de pago mensuales</t>
  </si>
  <si>
    <t>27/05/2022 Se realizo capacitacion de PAC, y seguimiento mensual del PAC</t>
  </si>
  <si>
    <t>29/08/2022
18/10/2022</t>
  </si>
  <si>
    <t>Las capacitaciones de PAC se realizan trimestralmente - no aplica para julio- Se adjunta soporte capacitacion de otros temas propuestos en el mes de julio y el mes de agosto. En 7 de septiembre se realiza capacitacion de PAC</t>
  </si>
  <si>
    <t>Se realiza las capacitaciones de pagos del mes de octubre de 2022</t>
  </si>
  <si>
    <t>Se realiza los giros del mes de enero, febrero y marzo de 2022</t>
  </si>
  <si>
    <t>SAF- Tesorería</t>
  </si>
  <si>
    <t>Informe de giros de enero, febrero y marzo de 2022</t>
  </si>
  <si>
    <t>Se realiza los giros de abril, mayo y junio de 2022</t>
  </si>
  <si>
    <t>Saf-Tesoreria</t>
  </si>
  <si>
    <t>Informe de Giros de abril, mayo y junio de 2022</t>
  </si>
  <si>
    <t>08/08/2022
13/09/2022
18/10/2022</t>
  </si>
  <si>
    <t>Se realiza los giros del mes de julio, agosto y septiembre 2022, se solicita a los contratistas personas naturales capacitacion en curso de integridad, transparencia y lucha contra la corrupcion dictado por la Funcion Publica</t>
  </si>
  <si>
    <t>Informe de giros Julio y agosto de 2022</t>
  </si>
  <si>
    <t>Se realiza los giros del mes de octubre 2022</t>
  </si>
  <si>
    <t>saf-tesoreria</t>
  </si>
  <si>
    <t>Informe de giros mes de octubre</t>
  </si>
  <si>
    <t>Solicitud de suspención de actividades temporalmente del servidor involucrado para el desarrollo de las investigaciones correspondientes</t>
  </si>
  <si>
    <t>26/04/2022
19/07/2022
21/12/2022</t>
  </si>
  <si>
    <t xml:space="preserve">Se hace reporte de ejecución del control, y se adjuntan las evidencias de los giros realizados en el trimestre, se puede establecer la efectividad por lo que el riesgo no se ha materializado
Se hace reporte de ejecución del control, y se adjuntan las evidencias de los giros realizados en el trimestre, se puede establecer la efectividad por lo que el riesgo no se ha materializado 
Se hace reporte de ejecución del control, y se adjuntan las evidencias de los giros realizados, se informa de la efectividad por lo que el riesgo no se ha materializado </t>
  </si>
  <si>
    <t xml:space="preserve">Se realiza el reporte de socializaciones en torno a la prevencion de la corrupción 
Se realiza el reporte de socialización en torno a la prevencion de la corrupción 
Se evidencia reporte de las capacitaciones realizadas así mismo, se adjuntan las evidencias que dan cuenta de la ejecución de la actividad </t>
  </si>
  <si>
    <t>Solicitud oficial de reintegro de los recursos económicos</t>
  </si>
  <si>
    <r>
      <t xml:space="preserve">10/05/2022
</t>
    </r>
    <r>
      <rPr>
        <b/>
        <sz val="11"/>
        <color rgb="FF000000"/>
        <rFont val="Arial Narrow"/>
        <family val="2"/>
      </rPr>
      <t>07/09/2022</t>
    </r>
    <r>
      <rPr>
        <sz val="11"/>
        <color rgb="FF000000"/>
        <rFont val="Arial Narrow"/>
        <family val="2"/>
      </rPr>
      <t xml:space="preserve">
</t>
    </r>
    <r>
      <rPr>
        <b/>
        <sz val="11"/>
        <color rgb="FF000000"/>
        <rFont val="Arial Narrow"/>
        <family val="2"/>
      </rPr>
      <t>11/01/2023</t>
    </r>
  </si>
  <si>
    <r>
      <t xml:space="preserve">OCI: Las evidencias remitidas  permiten validar la efectividad del control en el periodo revisado.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07/09/2022 - OCI</t>
    </r>
    <r>
      <rPr>
        <sz val="11"/>
        <color rgb="FF000000"/>
        <rFont val="Arial Narrow"/>
        <family val="2"/>
      </rPr>
      <t xml:space="preserve">:   De acuerdo con la evidencia suministradas por el proceso "Informe Julio 2022" y el seguimiento realizado por la segunda línea de defensa; se realiza la verificación al cumplimiento del control.
</t>
    </r>
    <r>
      <rPr>
        <b/>
        <sz val="11"/>
        <color rgb="FF000000"/>
        <rFont val="Arial Narrow"/>
        <family val="2"/>
      </rPr>
      <t xml:space="preserve">11/01/2023 - OCL:  </t>
    </r>
    <r>
      <rPr>
        <sz val="11"/>
        <color rgb="FF000000"/>
        <rFont val="Arial Narrow"/>
        <family val="2"/>
      </rPr>
      <t>De acuerdo con la revisión de las siguientes evidencias aportadas por el proceso:
1. INFORME OCTUBRE 2022
1. INFORME NOVIEMBRE 2022
2. INFORME DICIEMBRE 2022
Se verifica el cumplimiento del control: "Realizar los giros institucionales de acuerdo previa verificación con el PAC"</t>
    </r>
  </si>
  <si>
    <r>
      <t xml:space="preserve">Control fue efectivo en el periodo revisado, toda vez que el riesgo no se materializó.
</t>
    </r>
    <r>
      <rPr>
        <b/>
        <sz val="11"/>
        <color rgb="FF000000"/>
        <rFont val="Arial Narrow"/>
        <family val="2"/>
      </rPr>
      <t>07/09/2022 - OCL</t>
    </r>
    <r>
      <rPr>
        <sz val="11"/>
        <color rgb="FF000000"/>
        <rFont val="Arial Narrow"/>
        <family val="2"/>
      </rPr>
      <t xml:space="preserve">: Con base en el seguimiento de la OCI y el seguimiento realizado por la Segunda Línea de Defensa, se evidencia la efectividad del control, toda vez que en el periodo de evaluación no se ha materializado el riesgo.
</t>
    </r>
    <r>
      <rPr>
        <b/>
        <sz val="11"/>
        <color rgb="FF000000"/>
        <rFont val="Arial Narrow"/>
        <family val="2"/>
      </rPr>
      <t xml:space="preserve">11/01/2023 - OCL: </t>
    </r>
    <r>
      <rPr>
        <sz val="11"/>
        <color rgb="FF000000"/>
        <rFont val="Arial Narrow"/>
        <family val="2"/>
      </rPr>
      <t xml:space="preserve">  De acuerdo con la revisión de las evidencias, se verifica la efectividad del control.</t>
    </r>
  </si>
  <si>
    <r>
      <t xml:space="preserve">Durante el periodo revisado, se evidencia la socialización en torno a la prevención de los actos de corrupción.
</t>
    </r>
    <r>
      <rPr>
        <b/>
        <sz val="11"/>
        <color rgb="FF000000"/>
        <rFont val="Arial Narrow"/>
        <family val="2"/>
      </rPr>
      <t>07/09/2022 - OCL</t>
    </r>
    <r>
      <rPr>
        <sz val="11"/>
        <color rgb="FF000000"/>
        <rFont val="Arial Narrow"/>
        <family val="2"/>
      </rPr>
      <t xml:space="preserve">: Con base en el seguimiento de la OAP y las evidencias suministradas por el proceso, se evidencia el cumplimiento de la acción.
</t>
    </r>
    <r>
      <rPr>
        <b/>
        <sz val="11"/>
        <color rgb="FF000000"/>
        <rFont val="Arial Narrow"/>
        <family val="2"/>
      </rPr>
      <t>11/01/2023 - OCL:</t>
    </r>
    <r>
      <rPr>
        <sz val="11"/>
        <color rgb="FF000000"/>
        <rFont val="Arial Narrow"/>
        <family val="2"/>
      </rPr>
      <t xml:space="preserve"> De acuerdo con las evidencias aportadas por el proceso:
1. Ocubre: Invitaciones, capacitaciones y correos gestión con TTHH.
2. Inducción cobro periodo noviembre, Invitaciones y Taller práctico cobro periodo noviembre.
Se verifica el cumplimiento de la acción "Realizar las capacitaciones bimensuales correspondientes de acuerdo con los temas propuestos enfocado a la prevención de la corrupción "
</t>
    </r>
  </si>
  <si>
    <t>Inicia con la planeación de la Adquisición y mantenimiento de bienes y servicios y finaliza con el seguimiento y control de la prestación de los servicios y del consumo de los bienes</t>
  </si>
  <si>
    <t xml:space="preserve">Posibilidad de beneficio propio o de un tercero por el  uso indebido de  los bienes y servicios asociados, el aprovechamiento de las herramientas y contratos de servicios de la entidad por debilidades en el control de acceso de la información y falta de efectividad en el flujo de la información, sobre el uso de los recursos y servicios de la entidad y sus consecuencias. </t>
  </si>
  <si>
    <t>uso indebido de  los bienes y servicios asociados, el aprovechamiento de las herramientas y contratos de servicios de la entidad</t>
  </si>
  <si>
    <t xml:space="preserve">Debilidades en el control de acceso de la información y falta de efectividad en el flujo de la información, sobre el uso de los recursos y servicios de la entidad y sus consecuencias. </t>
  </si>
  <si>
    <t>El Subdirector Administrativo verifica y autoriza la salida de bienes y uso de servicios de la entidad para evitar que sean utilizados para otras actividades diferentes a las institucionales.</t>
  </si>
  <si>
    <t>ZONA RIESGO MODERADA</t>
  </si>
  <si>
    <t>Consolidar las autorizaciones de servicios y salida de bienes mensualmente</t>
  </si>
  <si>
    <t>Almacenista General</t>
  </si>
  <si>
    <t xml:space="preserve">11/02/2022: Se realizó la apertura de carpeta para consolidar la información, una vez se tenga el trimestre completo se suben las evidencias.
Se consolida informacion de Autorizaciones de salidas de bienes y Mantenimiento de vehículos propios.  </t>
  </si>
  <si>
    <t>10/05/2022
13/06/2022
30/06/2022</t>
  </si>
  <si>
    <t>Se realiza consolidación de autorizaciones de salida de bienes y autorizaciones de mantenimiento abril
13/06/2022: Se realiza consolidación de autorizaciones de salida de bienes y autorizaciones de mantenimiento del mes de mayo.
30/06/2022: Se realiza consolidación de salida de bienes y autorizaciones de matenimiento del mes de junio</t>
  </si>
  <si>
    <t>15/08/2022
08/09/2022
14/10/2022</t>
  </si>
  <si>
    <t>Se realiza y tramitan autorizaciones de salida de bienes y mantenimientos del mes de Julio
*Se realiza y tramitan autorizaciones de salida de bienes y mantenimientos del mes de Agosto
14/10/2022:Se realiza y tramitan autorizaciones de salida de bienes y mantenimientos del mes de septiembre</t>
  </si>
  <si>
    <t>18/11/2022
9/12/2022
10/01/2023</t>
  </si>
  <si>
    <t>18/11/2022: Se realiza la trazabilidad de las autorizaciones mediante correos emitidos e informados al subdirector.
9/125/2022: Se realiza la trazabilidad de las autorizaciones mediante correos emitidos e informados al subdirector. 
10/01/2023: Se realiza la trazabilidad de las autorizaciones mediante correos emitidos e informados al subdirector.</t>
  </si>
  <si>
    <t>Se realiza la trazabilidad de las autorizaciones mediante los correos electrónicos  emitidos o informados por el Subdirector Administrativo y financiero.</t>
  </si>
  <si>
    <t>Consolidado de autorizaciones</t>
  </si>
  <si>
    <t>13/06/2022: Se realiza la trazabilidad de las autorizaciones mediante correos electronicos emitidos e informados por el Subdirector Administrativo y financiero.</t>
  </si>
  <si>
    <t>15/08/2022
8/09/2022
14/10/2022</t>
  </si>
  <si>
    <t>15/08/2022: Se realiza la trazabilidad de autorizaciones mediante los correos electrónicos emitidos e informados por el subdirector Administrativo
8/9/2022: Se realiza la trazabilidad de autorizaciones mediante los correos electrónicos emitidos e informados por el subdirector Administrativo
14/10/2022: Se realiza la trazabilidad de autorizaciones mediante los correos electrónicos emitidos e informados por el subdirector Administrativo</t>
  </si>
  <si>
    <t>Correos Electronicos</t>
  </si>
  <si>
    <t>Realizar la gestión de recuperación de los bienes,  servicios y recursos</t>
  </si>
  <si>
    <t xml:space="preserve">Se realiza seguimiento al control se adjunta consolidado de autorizaciones,  se evidencian los correos que dan cuanta de la autorización por parte del Subdirector de la SAF definido en el seguimiento, el control fue efectivo por cuanto el riesgo no se ha materializado 
Se realiza seguimiento al control se adjunta consolidado de autorizaciones,  se evidencian los correos que dan cuenta de la autorización por parte del Subdirector de la SAF definido en el seguimiento, el control fue efectivo por cuanto el riesgo no se ha materializado
Se realiza seguimiento al control se adjunta consolidado de autorizaciones, se evidencian los correos que dan cuenta de la autorización por parte del subdirector de la SAF definido en el seguimiento, el control fue efectivo por cuanto el riesgo no se ha materializado </t>
  </si>
  <si>
    <t>Se evidencia el consolidado de las salidas dando cumplimiento a lo programado
Se evidencia el consolidado de las salidas dando cumplimiento a lo programado
Se realiza el reporte pertinente para los tres meses del trimestre y se cargan los soportes por lo que se evidencia su ejecución.</t>
  </si>
  <si>
    <t>Los técnicos operativos validan y registran las diferentes actividades relacionadas con el uso de los servicios y bienes en planillas, informes o el que aplique de acuerdo con el proveedor del servicio.</t>
  </si>
  <si>
    <t>Generar informe de avances de los servicios prestados y contratos relacionados con los soportes y planillas que apliquen</t>
  </si>
  <si>
    <t>Tecnico Operativo</t>
  </si>
  <si>
    <t xml:space="preserve">11/02/2022: Se esta generando la herramienta para realizar el seguimiento y se suben las evidencias una vez se cumpla el trimestre.
Se consolidada en archivo excel ejecución de contratos de apoyo a la supervisión desde la gestión de Apoyo Logístico. </t>
  </si>
  <si>
    <t>Se generan informes con lel avance a la ejecución de los contratos.
13/06/2022: Se realizan los informes correspondientes a los contratos durante el mes de mayo.
30/06/2022: Se realizan los informes correspondientes a los contratos durenta el mes de junio.</t>
  </si>
  <si>
    <t>15/08/2022
8/9/2022
14/10/2022</t>
  </si>
  <si>
    <t>Se elaboran los informes de seguimiento correspondientes a los contratos en ejecución del mes de Julio-
8/09/2022: Se elaboran los informes de seguimiento correspondientes a los contratos en ejecución del mes de Agosto
14/10/2022:  Se elaboran los informes de seguimiento correspondientes a los contratos en ejecución del mes de septiembre</t>
  </si>
  <si>
    <t>18/11/2022: Se generan los informes correspondientes a la ejecución de contratos por parte de los tecnicos operativos.
9/12/2022: Se generan los informes correspondientes a la ejecución de contratos por parte de los tecnicos operativos.
10/01/2022: Se generan los informes correspondientes a la ejecución de contratos por parte de los tecnicos operativos.</t>
  </si>
  <si>
    <t>Se generan informes por parte de los Tecnicos operativos evidenciando la ejecución de los servicios y su autorización.</t>
  </si>
  <si>
    <t>Técnico operativo</t>
  </si>
  <si>
    <t>Informes</t>
  </si>
  <si>
    <t>13/06/2022: Se generan los informes por parte de los Tecnicos operativos evidenciando la ejecucion de los servicios y su autorizacion</t>
  </si>
  <si>
    <t>Tecnoco operativo</t>
  </si>
  <si>
    <t>informes</t>
  </si>
  <si>
    <t>15/08/2022: Se generan los informes por parte de los Técnicos operativos evidenciando la ejecución de los servicios y contratos vigentes
8/09/2022: Se generan los informes por parte de los Técnicos operativos evidenciando la ejecución de los servicios y contratos vigentes
14/10/2022: Se generan los informes por parte de los Técnicos operativos evidenciando la ejecución de los servicios y contratos vigentes</t>
  </si>
  <si>
    <t xml:space="preserve">Se realiza seguimiento al control se adjuntan los informes lo cual da cuenta de su ejecución el control fue efectivo por cuanto el riesgo no se ha materializado 
Se realiza seguimiento al control se adjuntan los informes lo cual da cuenta de su ejecución el control fue efectivo por cuanto el riesgo no se ha materializado 
Se realiza el reporte pertinente para los tres meses del trimestre, se adjuntan las evidencias pertinentes y se informa que el control fue efectivo por cuanto el riesgo no se ha materializado </t>
  </si>
  <si>
    <t xml:space="preserve">Se evidencia la consolidación de los avances de la ejecución de los contratos de apoyo logistico, dando cumplimiento a lo programado
Se evidencia la consolidación de los avances de la ejecución de los contratos de apoyo logistico, dando cumplimiento a lo programado
Se realiza el reporte pertinente las evidencias dan cuenta del cumplimiento a lo programado. </t>
  </si>
  <si>
    <r>
      <t>5/05/2022</t>
    </r>
    <r>
      <rPr>
        <b/>
        <sz val="11"/>
        <color rgb="FF000000"/>
        <rFont val="Arial Narrow"/>
        <family val="2"/>
      </rPr>
      <t xml:space="preserve">
08/09/2022</t>
    </r>
    <r>
      <rPr>
        <sz val="11"/>
        <color rgb="FF000000"/>
        <rFont val="Arial Narrow"/>
        <family val="2"/>
      </rPr>
      <t xml:space="preserve">
11/01/2023</t>
    </r>
  </si>
  <si>
    <r>
      <t>El control es efectivo por cuanto no se ha materializado riesgo.</t>
    </r>
    <r>
      <rPr>
        <b/>
        <sz val="11"/>
        <color rgb="FF000000"/>
        <rFont val="Arial Narrow"/>
        <family val="2"/>
      </rPr>
      <t xml:space="preserve">
08/09/2022 - OCL</t>
    </r>
    <r>
      <rPr>
        <sz val="11"/>
        <color rgb="FF000000"/>
        <rFont val="Arial Narrow"/>
        <family val="2"/>
      </rPr>
      <t xml:space="preserve">: para el periodo evaluado no se ha materializado el riesgo.
</t>
    </r>
    <r>
      <rPr>
        <b/>
        <sz val="11"/>
        <color rgb="FF000000"/>
        <rFont val="Arial Narrow"/>
        <family val="2"/>
      </rPr>
      <t xml:space="preserve">11/01/2023 - OCL:  </t>
    </r>
    <r>
      <rPr>
        <sz val="11"/>
        <color rgb="FF000000"/>
        <rFont val="Arial Narrow"/>
        <family val="2"/>
      </rPr>
      <t>para el periodo evaluado no se ha materializado el riesgo.</t>
    </r>
  </si>
  <si>
    <r>
      <t>Se evidencia tratamiento de la acción con el consolidado de bienes y servicios.</t>
    </r>
    <r>
      <rPr>
        <b/>
        <sz val="11"/>
        <color rgb="FF000000"/>
        <rFont val="Arial Narrow"/>
        <family val="2"/>
      </rPr>
      <t xml:space="preserve">
08/09/2022 - OCL</t>
    </r>
    <r>
      <rPr>
        <sz val="11"/>
        <color rgb="FF000000"/>
        <rFont val="Arial Narrow"/>
        <family val="2"/>
      </rPr>
      <t xml:space="preserve">: Con base en el seguimiento de la OAP y las evidencias suministradas por el proceso, se observan las autorizaciones de servicios y salida de bienes mensual.
</t>
    </r>
    <r>
      <rPr>
        <b/>
        <sz val="11"/>
        <color rgb="FF000000"/>
        <rFont val="Arial Narrow"/>
        <family val="2"/>
      </rPr>
      <t xml:space="preserve">11/01/2023 - OCL: </t>
    </r>
    <r>
      <rPr>
        <sz val="11"/>
        <color rgb="FF000000"/>
        <rFont val="Arial Narrow"/>
        <family val="2"/>
      </rPr>
      <t>Con base en el seguimiento de la OAP y las evidencias suministradas por el proceso, se observan las autorizaciones de servicios y salida de bienes mensual.</t>
    </r>
  </si>
  <si>
    <r>
      <t xml:space="preserve">Se verifica las evidencias donde hay correos de autorización de salida de bienes y servicios  Se sugiere que el consolidado de salidas sea validado y visto bueno del Jefe de SAF.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 xml:space="preserve">
08/09/2022 - OCL</t>
    </r>
    <r>
      <rPr>
        <sz val="11"/>
        <color rgb="FF000000"/>
        <rFont val="Arial Narrow"/>
        <family val="2"/>
      </rPr>
      <t xml:space="preserve">: De acuerdo con la verificación de las evidencias allegadas por el proceso se observan los correos de autorización por parte del subdirector de la SAF lo cual válida el cumplimiento del control.
</t>
    </r>
    <r>
      <rPr>
        <b/>
        <sz val="11"/>
        <color rgb="FF000000"/>
        <rFont val="Arial Narrow"/>
        <family val="2"/>
      </rPr>
      <t>11/01/2023 - OCL</t>
    </r>
    <r>
      <rPr>
        <sz val="11"/>
        <color rgb="FF000000"/>
        <rFont val="Arial Narrow"/>
        <family val="2"/>
      </rPr>
      <t xml:space="preserve">: De acuerdo con la revisión des las siguientes evidenvias:
1. Octubre: Consolidado de Autorizaciónes Mto de vehículos y salida de bienes 2022 (1)
2. Noviembre: Consolidado de Autorizaciónes Mto de vehículos y salida de bienes 2022 (2)
3. Diciembre: Consolidado de Autorizaciónes Mto de vehículos y salida de bienes 2022.
La OCI, verifica el cumplimiento del control.
Nota: par el mes de diciembre de 2022 en el  "Consolidado de Autorizaciónes Mto de vehículos y salida de bienes 2022", no se evidencian registros de salida de bienes.
</t>
    </r>
  </si>
  <si>
    <r>
      <t>El control es efectivo por cuanto no se ha materializado riesgo.</t>
    </r>
    <r>
      <rPr>
        <b/>
        <sz val="11"/>
        <color rgb="FF000000"/>
        <rFont val="Arial Narrow"/>
        <family val="2"/>
      </rPr>
      <t xml:space="preserve">
08/09/2022 - OCL: </t>
    </r>
    <r>
      <rPr>
        <sz val="11"/>
        <color rgb="FF000000"/>
        <rFont val="Arial Narrow"/>
        <family val="2"/>
      </rPr>
      <t xml:space="preserve">para el periodo evaluado no se ha materializado el riesgo.
</t>
    </r>
    <r>
      <rPr>
        <b/>
        <sz val="11"/>
        <color rgb="FF000000"/>
        <rFont val="Arial Narrow"/>
        <family val="2"/>
      </rPr>
      <t xml:space="preserve">11/01/2023 - OCL: </t>
    </r>
    <r>
      <rPr>
        <sz val="11"/>
        <color rgb="FF000000"/>
        <rFont val="Arial Narrow"/>
        <family val="2"/>
      </rPr>
      <t>La OCI no puede validar el control toda vez no se cuentan con la totalidad de las evidencias.</t>
    </r>
  </si>
  <si>
    <r>
      <t xml:space="preserve">Se validan evidencias presentadas y se observan correos de ordenes de servicio, se sugiere contar con las plantilas a las que hace referencia de descripción del control.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 xml:space="preserve">
08/09/2022 - OCI: </t>
    </r>
    <r>
      <rPr>
        <sz val="11"/>
        <color rgb="FF000000"/>
        <rFont val="Arial Narrow"/>
        <family val="2"/>
      </rPr>
      <t xml:space="preserve">De acuerdo con la verificación de las evidencias allegadas por el proceso se observan los correos orden de servicio, los cuales no son consistentes con el control:"Los técnicos operativos validan y registran las diferentes actividades relacionadas con el uso de los servicios y bienes en planillas, informes o el que aplique de acuerdo con el proveedor del servicio."
</t>
    </r>
    <r>
      <rPr>
        <b/>
        <sz val="11"/>
        <color rgb="FF000000"/>
        <rFont val="Arial Narrow"/>
        <family val="2"/>
      </rPr>
      <t>Recomendación</t>
    </r>
    <r>
      <rPr>
        <sz val="11"/>
        <color rgb="FF000000"/>
        <rFont val="Arial Narrow"/>
        <family val="2"/>
      </rPr>
      <t xml:space="preserve">: se debe mantener coherencia entre la evidencia programada con las evidencias allegadas.
</t>
    </r>
    <r>
      <rPr>
        <b/>
        <sz val="11"/>
        <color rgb="FF000000"/>
        <rFont val="Arial Narrow"/>
        <family val="2"/>
      </rPr>
      <t xml:space="preserve">11/01/2023 - OCL:  </t>
    </r>
    <r>
      <rPr>
        <sz val="11"/>
        <color rgb="FF000000"/>
        <rFont val="Arial Narrow"/>
        <family val="2"/>
      </rPr>
      <t>Con base en la revisión de las siguientes evidencias aportadas por el proceso:
- Mantenimiento vehículos:
Octubre (no factura), noviembre y diciembre (no presenta evidencias) 
- Combustible: 
Cuentas correspondientes a los meses de octubre, noviembre y diciembre.
- Flotilla alquilada:
Documentos correspondientes a octubre, para los meses de noviembre y diciembre no se presentan evidencias.
- Aseo y cafeteria:
1. Octubre: ad09002295030352200002825 (Factura de compra) y GAL-FM-14 Informe de Supervision SEASIN (Informe de supervisión de contrato.
2. Noviembre: CUENTA UNIFICADA 1 Y 2 NOVIEMBRE OC 86100 (Factura, Informe de supervisión, informe de ejecución de actividades)
3. Diciembre: Mediante correo recibido el 10/01/2022, el proceso manifiesta lo siguiente: "</t>
    </r>
    <r>
      <rPr>
        <i/>
        <sz val="11"/>
        <color rgb="FF000000"/>
        <rFont val="Arial Narrow"/>
        <family val="2"/>
      </rPr>
      <t>quedan pendiente facturas que evidencian lo consignado en el reporte, pues 2 proveedores no han enviado las respectivas facturas, una vez las tengamos se suben como evidencia</t>
    </r>
    <r>
      <rPr>
        <sz val="11"/>
        <color rgb="FF000000"/>
        <rFont val="Arial Narrow"/>
        <family val="2"/>
      </rPr>
      <t>."
La OCI valida parcialmente el cumplimiento del control, toda vez que estan pendiente las evidencias del mes de diciembre de 2022 del rubro cafeteria.</t>
    </r>
    <r>
      <rPr>
        <b/>
        <sz val="11"/>
        <color rgb="FF000000"/>
        <rFont val="Arial Narrow"/>
        <family val="2"/>
      </rPr>
      <t xml:space="preserve">
</t>
    </r>
    <r>
      <rPr>
        <sz val="11"/>
        <color rgb="FF000000"/>
        <rFont val="Arial Narrow"/>
        <family val="2"/>
      </rPr>
      <t>La OCI recomienda al proceso allegar las evidencias de acuerdo a la peridodicidad establecida por la OAP.</t>
    </r>
    <r>
      <rPr>
        <b/>
        <sz val="11"/>
        <color rgb="FF000000"/>
        <rFont val="Arial Narrow"/>
        <family val="2"/>
      </rPr>
      <t xml:space="preserve">
</t>
    </r>
    <r>
      <rPr>
        <sz val="11"/>
        <color rgb="FF000000"/>
        <rFont val="Arial Narrow"/>
        <family val="2"/>
      </rPr>
      <t>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</si>
  <si>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r>
      <t>5/05/2022</t>
    </r>
    <r>
      <rPr>
        <b/>
        <sz val="11"/>
        <color rgb="FF000000"/>
        <rFont val="Arial Narrow"/>
        <family val="2"/>
      </rPr>
      <t xml:space="preserve">
08/09/2022
11/01/2023</t>
    </r>
  </si>
  <si>
    <r>
      <t xml:space="preserve">Se evidencia tratamiento de la acción con el consolidado de bienes y servicios.
</t>
    </r>
    <r>
      <rPr>
        <b/>
        <sz val="11"/>
        <color rgb="FF000000"/>
        <rFont val="Arial Narrow"/>
        <family val="2"/>
      </rPr>
      <t xml:space="preserve">
08/09/2022 - OCI</t>
    </r>
    <r>
      <rPr>
        <sz val="11"/>
        <color rgb="FF000000"/>
        <rFont val="Arial Narrow"/>
        <family val="2"/>
      </rPr>
      <t xml:space="preserve">: De acuerdo con la verificación de las evidencias allegadas por el proceso se observan los siguientes documentos; correos de radicación de facturas, informe de supervisión, formatos autorización de trabajo de vehículos, pero no se encuentra el siguiente entregable: "Generar informe de avances de los servicios prestados y contratos relacionados con los soportes y planillas que apliquen".
</t>
    </r>
    <r>
      <rPr>
        <b/>
        <sz val="11"/>
        <color rgb="FF000000"/>
        <rFont val="Arial Narrow"/>
        <family val="2"/>
      </rPr>
      <t>Recomendación:</t>
    </r>
    <r>
      <rPr>
        <sz val="11"/>
        <color rgb="FF000000"/>
        <rFont val="Arial Narrow"/>
        <family val="2"/>
      </rPr>
      <t xml:space="preserve"> se debe mantener coherencia entre la evidencia progranada con las evidencias allegadas.
</t>
    </r>
    <r>
      <rPr>
        <b/>
        <sz val="11"/>
        <color rgb="FF000000"/>
        <rFont val="Arial Narrow"/>
        <family val="2"/>
      </rPr>
      <t>11/01/2023 - OCL:</t>
    </r>
    <r>
      <rPr>
        <sz val="11"/>
        <color rgb="FF000000"/>
        <rFont val="Arial Narrow"/>
        <family val="2"/>
      </rPr>
      <t xml:space="preserve"> El proceso presenta las mismas evidencias del control No. 2.
La OCI recomienda al proceso allegar las evidencias de acuerdo a la peridodicidad establecida por la OAP.</t>
    </r>
  </si>
  <si>
    <t>Recepcionar, registrar, asignar las PQRSD allegadas a la entidad, llevando a cabo el respectivo segumiento aleatorio en el cumplimiento de la oportunidad, calidad y calidez de las respuestas generadas.</t>
  </si>
  <si>
    <t xml:space="preserve">Posibilidad de beneficio propio o de un tercero por la incidencia benefica o perjudicialmente en el proceso de gestion de las PQRSD interpuestas por los usuarios con y sin conocimiento de causa por fallas en los controles de atención </t>
  </si>
  <si>
    <t xml:space="preserve"> incidencia benefica o perjudicialmente en el proceso de gestion de las PQRSD interpuestas por los usuarios con y sin conocimiento de causa</t>
  </si>
  <si>
    <t xml:space="preserve">fallas en los controles de atención  </t>
  </si>
  <si>
    <t>Por medio de los informes de gestion semanales y mensuales se verifican el cumplimiento de tiempos de respuesta.</t>
  </si>
  <si>
    <t>Participar en las jornadas de capacitacion de integridad y probidad realizadas por el proceso de talento humano.</t>
  </si>
  <si>
    <t>Equipo de servicio al ciudadano</t>
  </si>
  <si>
    <t>10/02/2022
10/03/2022</t>
  </si>
  <si>
    <t xml:space="preserve">10/02/2022: NO SE RELIZARON CAPACITACION EN ENERO
10/03/2022: NO SE RELIZARON CAPACITACION EN FEBRERO.
08/04/2022: NO SE RELIZARON CAPACITACION EN MARZO.
</t>
  </si>
  <si>
    <t>El equipo de atención al ciudadano realizó el curso  de integridad y transparencia (se adjuntan certificados) y de lenguaje claro</t>
  </si>
  <si>
    <t xml:space="preserve">esde el proceso de Talento Humano se realizarón las jornadas de capacitación de integridad y probidad para la participación de funcionarios y contratistas de la entidad. Se adjunta evidencias del cumplimiento de la acción. </t>
  </si>
  <si>
    <t>03/11/2022  - 13/12/2022 - 5/01/2023</t>
  </si>
  <si>
    <t>Desde el grupo de talento humano informaron que para el cuarto trimestre del 2022, no se programaron capacitaciones relacionadas en la acciòn del presente mapa de riesgos, debido a que se realizaron en el trimestre anterior.</t>
  </si>
  <si>
    <t>10/02/2022: Se realizan los seguimiento a los tiempos de respuesta de las PQRS proximas a vencer. De los cuales se generan archivos en excel para determinar las fechas del vencimiento.
10/03/2022: Se realizan los seguimiento a los tiempos de respuesta de las PQRS proximas a vencer. De los cuales se generan archivos en excel para determinar las fechas del vencimiento.
08/04/2022: Se realizan los seguimiento a los tiempos de respuesta de las PQRS proximas a vencer. De los cuales se generan archivos en excel para determinar las fechas del vencimiento.</t>
  </si>
  <si>
    <t>Willian Santana</t>
  </si>
  <si>
    <t>https://uaespdc-my.sharepoint.com/:f:/g/personal/peter_gomez_uaesp_gov_co/EuWCMfi8MxhHmgUgqM8IdswBlc7kXC84Z6Q0MBHnnTHbvg?e=B8Qfsg</t>
  </si>
  <si>
    <r>
      <rPr>
        <b/>
        <sz val="11"/>
        <color rgb="FF000000"/>
        <rFont val="Arial Narrow"/>
        <family val="2"/>
      </rPr>
      <t>ABRIL 2022</t>
    </r>
    <r>
      <rPr>
        <sz val="11"/>
        <color rgb="FF000000"/>
        <rFont val="Arial Narrow"/>
        <family val="2"/>
      </rPr>
      <t xml:space="preserve"> ( 04/04/2022, 12/04/2022, 18/04/2022, 25/04/2022),</t>
    </r>
    <r>
      <rPr>
        <b/>
        <sz val="11"/>
        <color rgb="FF000000"/>
        <rFont val="Arial Narrow"/>
        <family val="2"/>
      </rPr>
      <t xml:space="preserve"> MAYO 2022</t>
    </r>
    <r>
      <rPr>
        <sz val="11"/>
        <color rgb="FF000000"/>
        <rFont val="Arial Narrow"/>
        <family val="2"/>
      </rPr>
      <t xml:space="preserve"> (2/05/2022, 9/05/2022, 16/05/2022, 23/05/2022) </t>
    </r>
    <r>
      <rPr>
        <b/>
        <sz val="11"/>
        <color rgb="FF000000"/>
        <rFont val="Arial Narrow"/>
        <family val="2"/>
      </rPr>
      <t>JUNIO 2022</t>
    </r>
    <r>
      <rPr>
        <sz val="11"/>
        <color rgb="FF000000"/>
        <rFont val="Arial Narrow"/>
        <family val="2"/>
      </rPr>
      <t xml:space="preserve"> ( 3/06/2022, 10/06/2022, 20/06/2022, 28/06/2022)</t>
    </r>
  </si>
  <si>
    <t xml:space="preserve">Se realizó la gestión de seguimiento en las fechas indicadas, generando reportes en achivo excel de las peticiones registradas en el Sistema Distrital para la  Gestión de Peticiones Ciudadanas - "Bogotá te escucha, con el fin de verificar las fechas de las solicitudes que  se encuentran vencidas y proximas a  vencerse, información envia mediante correo electrónico a los subdirectores de cada misional, asi como, a los enlaces del sistema. </t>
  </si>
  <si>
    <t>https://uaespdc.sharepoint.com/sites/EQUIPOOAP266/Documentos%20compartidos/Forms/AllItems.aspx?ct=1658417587515&amp;or=OWA%2DNT&amp;cid=00cfd152%2Dea7c%2D9948%2D05b7%2D05394f3ef451&amp;ga=1&amp;id=%2Fsites%2FEQUIPOOAP266%2FDocumentos%20compartidos%2FSEGUIMIENTO%20A%20RIESGOS%202022%2FSOPORTES%20SEGUNDO%20TRIMESTRE%2F10%2E%20SERVICIO%20AL%20CIUDADANO%2FRIESGOS%20DE%20CORRUPCION%2FRIESGO%201%20CONTROL%201%2E%20Informes%20de%20Gesti%C3%B3n%20Semanal%20y%20mensual&amp;viewid=6a788f46%2D1fc2%2D4b73%2D9203%2Da5b04a8762cc</t>
  </si>
  <si>
    <t xml:space="preserve">Desde el proceso de Talento Humano se realizarón las jornadas de capacitación de integridad y probidad para la participación de funcionarios y contratistas de la entidad. Se adjunta evidencias del cumplimiento de la acción. </t>
  </si>
  <si>
    <t>https://uaespdc.sharepoint.com/sites/EQUIPOOAP266/Documentos%20compartidos/Forms/AllItems.aspx?ct=1666222403442&amp;or=OWA%2DNT&amp;cid=58cd6e21%2Dd411%2D6b40%2D2aab%2D0bf7c3f124ad&amp;ga=1&amp;id=%2Fsites%2FEQUIPOOAP266%2FDocumentos%20compartidos%2FSEGUIMIENTO%20A%20RIESGOS%202022%2FSOPORTES%20TERCER%20TRIMESTRE%2F10%2E%20SERVICIO%20AL%20CIUDADANO%2FRIESGOS%20DE%20CORRUPCION%2FRIESGO%201%20ACTIVIDAD%201%2E%20Jornadas%20de%20capacitaci%C3%B3n%20de%20integridad%20y%20probidad&amp;viewid=6a788f46%2D1fc2%2D4b73%2D9203%2Da5b04a8762cc</t>
  </si>
  <si>
    <t>Solicitud de suspención de las actividades del servidor involucrado durante las averiguaciones pertinentes</t>
  </si>
  <si>
    <t>Se evidencia el cumplimiento del desarrollo del control en la periodicidad definida, se adjuntan los soportes pertinentes, se manifiesta que el control fue efectivo por lo tanto el mismo no se ha materializado
Se evidencia el cumplimiento del desarrollo del control en la periodicidad definida, se adjuntan los soportes pertinentes, se manifiesta que el control fue efectivo por lo tanto el mismo no se ha materializado
Se evidencia el cumplimiento del desarrollo del control en la periodicidad definida, se adjuntan los soportes pertinentes, se manifiesta que el control fue efectivo por lo tanto el mismo no se ha materializado</t>
  </si>
  <si>
    <t>Durante el primer trimestre no se desarrolló la actividad
Se realiza seguimiento a la acción se adjunta la evidencia por lo que se puede verificar su cumplimiento
Se evidencia la ejecución de la acción planteada y se adjuntan los soportes pertinentes</t>
  </si>
  <si>
    <t>Socializar a nivel interno y externo,  los canales mediante los cuales se pueden denunciar actos por corrupcion.</t>
  </si>
  <si>
    <t>10/02/2022: NO SE RELIZO ESTA ACTIVIDAD EN ENERO.
10/03/2022: NO SE RELIZO ESTA ACTIVIDAD EN FEBRERO.
08/04/2022: SE RELIZO CAPACITACION DE INDUCCION Y REINDUCCION DE SERVICIO AL CIUDADANO, EN DONDE SE SOCILIZARON LOS CANALES DE DENUNCIAS POR ACTOS DE CORRUPCION.
https://teams.microsoft.com/_#/mp4/viewer/p2p/?threadId=19:meeting_M2IxMTE1ODUtMGFjNC00NWRmLTg1ZTYtMTcwNjczNjcyZjYx@thread.v2&amp;baseUrl=https:~2F~2Fuaespdc-my.sharepoint.com~2Fpersonal~2Fjohanna_mendez_uaesp_gov_co&amp;fileId=e812dac8-7504-4f98-b4d2-694d9f92917f&amp;ctx=p2p&amp;viewerAction=view</t>
  </si>
  <si>
    <t xml:space="preserve">La presente acción se realizó en el primer trimestre del 2022, Para el segundo semestre del 2022 se proyecta realizar una segunda actividad. </t>
  </si>
  <si>
    <t>Desde la OAC se gestionó ante la Oficina de Comunicaciones para la realización de las piezas comunicativas relacionadas con los canales de atención para la recepción de denuncias por posibles actos de corrupción, el cual se puede encontrar en la página web de la entidad para conocimiento del ciudadano (externo) y funcionario (interno). Se puede evidenciar la pieza comunicativa en la respectiva carpeta de evidencias y página web.</t>
  </si>
  <si>
    <t>03/11/2022 - 13/12/2022 - 5/01/2023</t>
  </si>
  <si>
    <t xml:space="preserve">LA oficina de comunicaciones para el cuarto trimestre realizó la gestiòn de transmitir y publicar por los canales habilitados  a nivel interno y externos  el canal de denuncias por actos de corrupción así: Pantallas TV ubicadas en los pasillos de cada piso de la entidad, igualmente se difunde el canal de denuncias mediante la página web de la entidad, el cual puede ser consultado a nivel interno y externo por funcionarios y ciudadanía en general. Tambén se puede evidenciar en la puerta principal de la entidad baner con publicidad de los diferentes canales de atención al ciudadano, entre ellos, denuncias por actos de corrupción.  </t>
  </si>
  <si>
    <t xml:space="preserve">10/02/2022
               10/03/2022                                                        08/04/2022   </t>
  </si>
  <si>
    <t>10/02/2022: No se realizo esta actividad en el mes de enero.
10/03/2022: No se realiza eszta actividad en el mes de febrero.
08/04/2022: Se realizo capacitación de inducción y reinduccion de servicio al ciudadanp, en donde se solcializaron los canales de denuncias por actos de corrupcion</t>
  </si>
  <si>
    <t>https://uaespdc-my.sharepoint.com/personal/johanna_mendez_uaesp_gov_co/_layouts/15/onedrive.aspx?id=%2Fpersonal%2Fjohanna%5Fmendez%5Fuaesp%5Fgov%5Fco%2FDocuments%2FGrabaciones%2FInducci%C3%B3n%20%2D%20Reinducci%C3%B3n%20Atenci%C3%B3n%20al%20ciudadano%20%2D%20Grupo%2018%5F20220307%5F130424%2Emp4&amp;parent=%2Fpersonal%2Fjohanna%5Fmendez%5Fuaesp%5Fgov%5Fco%2FDocuments%2FGrabaciones&amp;CT=1658420718215&amp;OR=OWA%2DNT&amp;CID=73e22ead%2D1a56%2De4fe%2D5bdb%2Df5c05bcbb227</t>
  </si>
  <si>
    <t xml:space="preserve">Desde la OAC se gestionó ante la Oficina de Comunicaciones para la realización de las piezas comunicativas relacionadas con los canales de atención para la recepción de denuncias por posibles actos de corrupción, el cual se puede encontrar en la página web de la entidad para conocimiento del ciudadano (externo) y funcionario (interno). Se puede evidenciar la pieza comunicativa en la respectiva carpeta de evidencias y página web. </t>
  </si>
  <si>
    <t>https://uaespdc.sharepoint.com/sites/EQUIPOOAP266/Documentos%20compartidos/Forms/AllItems.aspx?ct=1666204796674&amp;or=OWA%2DNT&amp;cid=d5f365cf%2D695b%2D804c%2D6b24%2Dd6e837700487&amp;ga=1&amp;id=%2Fsites%2FEQUIPOOAP266%2FDocumentos%20compartidos%2FSEGUIMIENTO%20A%20RIESGOS%202022%2FSOPORTES%20TERCER%20TRIMESTRE%2F10%2E%20SERVICIO%20AL%20CIUDADANO%2FRIESGOS%20DE%20CORRUPCION%2FRIESGO%201%20ACTIVIDAD%202%2E%20Socializaci%C3%B3n%20canales%20de%20denuncia%20corrupci%C3%B3n&amp;viewid=6a788f46%2D1fc2%2D4b73%2D9203%2Da5b04a8762cc</t>
  </si>
  <si>
    <t>https://uaespdc.sharepoint.com/sites/EQUIPOOAP266/Documentos%20compartidos/Forms/AllItems.aspx?ct=1670942229321&amp;or=OWA%2DNT&amp;cid=3eab28a9%2D71e4%2D7043%2D3ff2%2Dabc308b0746a&amp;ga=1&amp;id=%2Fsites%2FEQUIPOOAP266%2FDocumentos%20compartidos%2FSEGUIMIENTO%20A%20RIESGOS%202022%2FSOPORTES%20CUARTO%20TRIMESTRE%2F10%2E%20SERVICIO%20AL%20CIUDADANO%2FRIESGOS%20DE%20CORRUPCION%2FRIESGO%201%20ACTIVIDAD%202%2E%20Socializaci%C3%B3n%20canales%20de%20denuncia%20corrupci%C3%B3n&amp;viewid=6a788f46%2D1fc2%2D4b73%2D9203%2Da5b04a8762cc</t>
  </si>
  <si>
    <t>Gestión de respuesta con el proceso o dependencia competente</t>
  </si>
  <si>
    <t>Durante el primer trimestre se desarrolló una jornada de capacitación, se adjunta la evidencia de su realización. 
Se realiza seguimiento a la acción informando que para el trimestre no se tenían programadas jornadas, no se adjunta evidencia  por cuanto la acción está en ejecución. 
Se evidencia la ejecución de la acción planteada y se adjuntan los soportes pertinentes</t>
  </si>
  <si>
    <r>
      <t>02/05/2022</t>
    </r>
    <r>
      <rPr>
        <sz val="11"/>
        <color rgb="FF000000"/>
        <rFont val="Arial Narrow"/>
        <family val="2"/>
      </rPr>
      <t xml:space="preserve"> De acuerdo con la evaluación efectuada por la segunda línea de defensa fue evidenciado el cumplimiento del control durante el primer trimestre del 2022. Fue evidenciado por la OCI en revisión aleatoria a soportes, el </t>
    </r>
    <r>
      <rPr>
        <b/>
        <sz val="11"/>
        <color rgb="FF000000"/>
        <rFont val="Arial Narrow"/>
        <family val="2"/>
      </rPr>
      <t xml:space="preserve">08/07/2022 </t>
    </r>
    <r>
      <rPr>
        <sz val="11"/>
        <color rgb="FF000000"/>
        <rFont val="Arial Narrow"/>
        <family val="2"/>
      </rPr>
      <t>De acuerdo con la evaluación efectuada por la segunda línea de defensa fue evidenciado el cumplimiento del control durante el segundo trimestre del 2022. Fue evidenciado por la OCI en revisión aleatoria a soportes, el seguimiento semanal efectuado. seguimiento semanal efectuado.</t>
    </r>
    <r>
      <rPr>
        <b/>
        <sz val="11"/>
        <color rgb="FF000000"/>
        <rFont val="Arial Narrow"/>
        <family val="2"/>
      </rPr>
      <t xml:space="preserve">
09/09/2022 - OCL: </t>
    </r>
    <r>
      <rPr>
        <sz val="11"/>
        <color rgb="FF000000"/>
        <rFont val="Arial Narrow"/>
        <family val="2"/>
      </rPr>
      <t xml:space="preserve">Revisadas las evidencia suministradas por el proceso "Informes de Gestión Semanal y Mensual agosto 2022" y el seguimiento realizado por la segunda línea de defensa; se verifica el cumplimiento del control.
</t>
    </r>
    <r>
      <rPr>
        <b/>
        <sz val="11"/>
        <color rgb="FF000000"/>
        <rFont val="Arial Narrow"/>
        <family val="2"/>
      </rPr>
      <t xml:space="preserve">12/01/2023 - OCL:  </t>
    </r>
    <r>
      <rPr>
        <sz val="11"/>
        <color rgb="FF000000"/>
        <rFont val="Arial Narrow"/>
        <family val="2"/>
      </rPr>
      <t>Con base en las siguientes evidencias aportadas por el proceso:
1. Octubre 2022: carpetas correspondientes a: 3, 10, 17, 24 y 31 de octubre; cada una de estas con correos de seguimiento SDQS vencidas y por vencerse, matriz de alumbrado público, aprovechamiento, disposición final, predios, RBL, resumen SDQS vencidas y servicios funerarios.
2. Noviembre 2022: carpetas correspondientes a: 08, 15, 21, y 29 de noviembre, cada una de estas con correos de seguimiento SDQS vencidas y por vencerse y matrices de los procesos.
3. Diciembre 2022: carpetas correspondientes a: 05, 12, 19 y 26 de diciembre; cada una de estas con correos de seguimiento SDQS vencidas y por vencerse y matrices de los procesos.
De las evidencias antes enunciadas se revisó una muestra aleatoria para cada mes, de dos correos y dos matrices, verificando por parte de la OCI el cumplimiento del control.</t>
    </r>
  </si>
  <si>
    <r>
      <t>09/09/2022 - OCL</t>
    </r>
    <r>
      <rPr>
        <sz val="11"/>
        <color rgb="FF000000"/>
        <rFont val="Arial Narrow"/>
        <family val="2"/>
      </rPr>
      <t xml:space="preserve">: Con base en el seguimiento de la OCI y el seguimiento realizado por la Segunda Línea de Defensa, se evidencia la efectividad del control, toda vez que en el periodo de evaluación no se ha materializado el riesgo.
</t>
    </r>
    <r>
      <rPr>
        <b/>
        <sz val="11"/>
        <color rgb="FF000000"/>
        <rFont val="Arial Narrow"/>
        <family val="2"/>
      </rPr>
      <t xml:space="preserve">12/01/2022 - OCL: </t>
    </r>
    <r>
      <rPr>
        <sz val="11"/>
        <color rgb="FF000000"/>
        <rFont val="Arial Narrow"/>
        <family val="2"/>
      </rPr>
      <t>De acuerdo con la manifestación del proceso y las evidencias allegadas, se evidencia la efectividad del control para el periodo evaluado.</t>
    </r>
  </si>
  <si>
    <r>
      <t>02/05/2022</t>
    </r>
    <r>
      <rPr>
        <sz val="11"/>
        <color rgb="FF000000"/>
        <rFont val="Arial Narrow"/>
        <family val="2"/>
      </rPr>
      <t xml:space="preserve"> Se dio cumplimiento al plan de acción, pues se evidenció que el 07 de marzo del 2022 fue ejecutada la acción de una inducción /reinducción interna donde fueron socializados los canales de denuncias por actos de corrupción, el cual fue evidenciado en el link:
https://uaespdc-my.sharepoint.com/:v:/r/personal/johanna_mendez_uaesp_gov_co/Documents/Grabaciones/Inducci%C3%B3n%20-%20Reinducci%C3%B3n%20Atenci%C3%B3n%20al%20ciudadano%20-%20Grupo%2018_20220307_130424.mp4?csf=1&amp;web=1&amp;e=ffH4bk</t>
    </r>
    <r>
      <rPr>
        <b/>
        <sz val="11"/>
        <color rgb="FF000000"/>
        <rFont val="Arial Narrow"/>
        <family val="2"/>
      </rPr>
      <t xml:space="preserve">
09/09/2022 - OCL</t>
    </r>
    <r>
      <rPr>
        <sz val="11"/>
        <color rgb="FF000000"/>
        <rFont val="Arial Narrow"/>
        <family val="2"/>
      </rPr>
      <t>: Para el periodo de estudio no se realizaron actividades correspondientes a la acción: "Socializar a nivel interno y externo,  los canales mediante los cuales se pueden denunciar actos por corrupción."</t>
    </r>
    <r>
      <rPr>
        <b/>
        <sz val="11"/>
        <color rgb="FF000000"/>
        <rFont val="Arial Narrow"/>
        <family val="2"/>
      </rPr>
      <t xml:space="preserve">
12/01/2023 - OCL: </t>
    </r>
    <r>
      <rPr>
        <sz val="11"/>
        <color rgb="FF000000"/>
        <rFont val="Arial Narrow"/>
        <family val="2"/>
      </rPr>
      <t>Con base en la revisión de la siguiente evidencia:
"Evidencia socialización canal denuncia actos de corrupción"
La OCI verifica el cumplimiento de la acción.</t>
    </r>
  </si>
  <si>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</si>
  <si>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</si>
  <si>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Autorización  del pago a los operadores o interventorías, sin el cumplimiento de las obligaciones contractuales,</t>
  </si>
  <si>
    <t>Debilidades en la supervisión y control.</t>
  </si>
  <si>
    <t xml:space="preserve">Aprobación y publicación de los informes de supervision en cumplimiento del manual de contratación de la UAESP y demas controles establecidos. </t>
  </si>
  <si>
    <t>Fortalecer el registro de evidencias completas</t>
  </si>
  <si>
    <t>Divulgación del manual de contratación al interior de cada subdirección</t>
  </si>
  <si>
    <t xml:space="preserve">Subdirector RBL, Aprovechamiento y Disposición Final </t>
  </si>
  <si>
    <t>31/01/2022
28/02/2022
01/03/2022
28/02/2022
8/04/2022</t>
  </si>
  <si>
    <t>SRBL 31/01/2022. La actividad no esta programada para el perido.
SRBL 28/02/2022 La actividad no esta programada para el periodo
SRBL 8/04/2022 Se envío a todos los funcionarios y contratistas el manual de contratación y el instructivo para las imposiicon de sanciones administrativas 
SDF 01/03/2022 Actividad programada para el mes de marzo
SAPROV 28/02/2022 La actividad está programada para el mes de marzo.
SDF 24/03/2022 se remite información acerca del manual de contratación vía correo electrónico</t>
  </si>
  <si>
    <t>10/05/202217
17/05/2022
30/06/202</t>
  </si>
  <si>
    <t>17/05/2022 SRBL La actividad se cumplió en el primer trimestre
16/05/2022 SDF La actividad se cumplió en el primer trimestre
17/05/2022 SRBL La actividad se cumplió en el primer trimestre
16/05/2022 SDF La actividad se cumplió en el primer trimestre
30/06/2022 SAPROV:   mediante  correo  electronico del  28 de  junio  de 2022 se   socializo a  todo el personal (contratistas y Funcionarios)  de la Subdirección sobre  la  expedición y adopción del Manual de Contratación y   el  link de  acesso  para su consulta.</t>
  </si>
  <si>
    <r>
      <rPr>
        <sz val="11"/>
        <color rgb="FF538DD5"/>
        <rFont val="Arial Narrow"/>
        <family val="2"/>
      </rPr>
      <t xml:space="preserve">10/08/2022. APROV:  La actividad  se cumplio en el 2do strimestre  de  2022
</t>
    </r>
    <r>
      <rPr>
        <sz val="11"/>
        <color rgb="FF000000"/>
        <rFont val="Arial Narrow"/>
        <family val="2"/>
      </rPr>
      <t xml:space="preserve">10/08/2022 SRBL: La actividad se cumplió en el primer trimestre de 2022.
24-08-2022 SDF La actividad se cumplió en el primer trimestre de 2022.
07-09-2022 SDF La actividad se cumplió en el primer trimestre de 2022.
09/09/2022 SRBL: La actividad se programó y se cumplió en el primer trimestre 2022.
</t>
    </r>
    <r>
      <rPr>
        <sz val="11"/>
        <color rgb="FF305496"/>
        <rFont val="Arial Narrow"/>
        <family val="2"/>
      </rPr>
      <t xml:space="preserve">09/09/2022. APROV:  La actividad  cumplida 
</t>
    </r>
    <r>
      <rPr>
        <sz val="11"/>
        <color rgb="FF538DD5"/>
        <rFont val="Arial Narrow"/>
        <family val="2"/>
      </rPr>
      <t xml:space="preserve">10/10/2022: APROV: se cumple la actividad durante el mes de septiembre. </t>
    </r>
  </si>
  <si>
    <t>10/11/2022
12/12/2022
13/12/2022</t>
  </si>
  <si>
    <r>
      <rPr>
        <sz val="11"/>
        <color rgb="FF000000"/>
        <rFont val="Arial Narrow"/>
        <family val="2"/>
      </rPr>
      <t xml:space="preserve">10/11/2022 SRBL : La actividad se programó y cumplió en el primer trimestre de 2022
</t>
    </r>
    <r>
      <rPr>
        <sz val="11"/>
        <color rgb="FF00B0F0"/>
        <rFont val="Arial Narrow"/>
        <family val="2"/>
      </rPr>
      <t xml:space="preserve">10/11/2022: SAPROV:  La actividad se programó y cumplió en elmes de septiembre de 2022
</t>
    </r>
    <r>
      <rPr>
        <b/>
        <sz val="11"/>
        <color rgb="FF000000"/>
        <rFont val="Arial Narrow"/>
        <family val="2"/>
      </rPr>
      <t>17/11/22 SDF</t>
    </r>
    <r>
      <rPr>
        <sz val="11"/>
        <color rgb="FF000000"/>
        <rFont val="Arial Narrow"/>
        <family val="2"/>
      </rPr>
      <t xml:space="preserve"> La actividad fue ejecutada elprimer trimestre de 2022
12/12/2022 SRBL : La actividad se programó y cumplió en el primer trimestre de 2022
</t>
    </r>
    <r>
      <rPr>
        <sz val="11"/>
        <color rgb="FF00B0F0"/>
        <rFont val="Arial Narrow"/>
        <family val="2"/>
      </rPr>
      <t xml:space="preserve">13/12/2022: SAPROV:  La actividad se programó y cumplió en elmes de septiembre de 2022
</t>
    </r>
    <r>
      <rPr>
        <b/>
        <sz val="11"/>
        <color rgb="FF000000"/>
        <rFont val="Arial Narrow"/>
        <family val="2"/>
      </rPr>
      <t>15/12/22 SDF</t>
    </r>
    <r>
      <rPr>
        <sz val="11"/>
        <color rgb="FF000000"/>
        <rFont val="Arial Narrow"/>
        <family val="2"/>
      </rPr>
      <t xml:space="preserve"> La actividad fue ejecutada elprimer trimestre de 2022
02/01/2023 SRBL : La actividad se programó y cumplió en el primer trimestre de 2022
</t>
    </r>
    <r>
      <rPr>
        <b/>
        <sz val="11"/>
        <color rgb="FF000000"/>
        <rFont val="Arial Narrow"/>
        <family val="2"/>
      </rPr>
      <t>06/01/23 SDF</t>
    </r>
    <r>
      <rPr>
        <sz val="11"/>
        <color rgb="FF000000"/>
        <rFont val="Arial Narrow"/>
        <family val="2"/>
      </rPr>
      <t xml:space="preserve"> La actividad fue ejecutada elprimer trimestre de 2022
</t>
    </r>
  </si>
  <si>
    <t>31/01/2022
28/02/2022
30/03/2022
8/04/2022</t>
  </si>
  <si>
    <t xml:space="preserve">31/01/2022 SRBL Se garantiza que  los informes de los contratistas    se aprueban y publican en Secop. Para esto deben presentar un pantallazo de publicación en la cuenta del mes siguiente.
28/02/2022SRBL Se garantizó que los contratistas publicaron en SECOP  los informes aprobados del mes de enero.
28/02/2022 SDF Se garantizó que los contratistas publicaron en SECOP  los informes de ejecucion  del mes de enero.
8/04/2022 SRBL Se garantizó que los contratistas publicaron en SECOP  los informes aprobados del mes de Febrero.
30/03/2022 SDF Se garantizó que los contratistas publicaron en SECOP  los informes de ejecucion  del mes de febrero. </t>
  </si>
  <si>
    <t xml:space="preserve">Subdirector RBL y Disposición Final </t>
  </si>
  <si>
    <t>Soportes en SECOP</t>
  </si>
  <si>
    <t>17/05/2022
29/06/22
16/05/2022
20/06/22
30/06/2022
14/07/2022</t>
  </si>
  <si>
    <t>17/05/2022 SRBL, Se garantizó que los contratistas publicaron en SECOP los informes aprobados en el mes de abril 
29/06/22 SRBL. Se garantizó que los contratistas publicaran en SECOP los informes aprobados en el mes de mayo. 
16/05/2022 SDF, Se recuerda la importacia del seguimiento del manual de contratación y Se garantizó que los contratistas publicaran en SECOP los informes aprobados en el mes de abril dentro de las cuentas de cobro 
20/06/22 SDF. Se garantizó que los contratistas publicaran en SECOP los informes aprobados en el mes de mayo dentro de las cuentas de cobro. 
30/06/2022 SAPROV: Se garantizó que los contratistas publicaran en SECOP los informes aprobados correspondientes al mes de mayo.  para lo cual soportaron   los respetivos pantallazos de publicación que se encuentran anexos  a las  cuentas.  Asi mismo,  Se adelantó jornada  de Sensibilización publicación informes de ejecución y generalidades de supervisión realizada  los dias  23 y 30 de junio de 2022 de 10:00 AM a 12:00 PM, en la cual participaron  funcionarios  de la Subdirección.
14/07/2022 SDF Se garantizó que los contratistas publicaran en SECOP los informes aprobados en el mes de junio dentro de las cuentas de cobro</t>
  </si>
  <si>
    <t>Subdirector de RBL
Subdirección Aprovechamiento</t>
  </si>
  <si>
    <t xml:space="preserve">Pantallazo de SECOP endonde se evidencie que el informe se publicó. SRBL
Infomes de supervición del contrato  publicados en el SECOP y pantallazos  soportados en las  repsectivas cuentas </t>
  </si>
  <si>
    <t>10/08/2022
24/08/2022
07-09-2022
09/09/2022 
10/10/2022
18-10-2022</t>
  </si>
  <si>
    <r>
      <rPr>
        <sz val="11"/>
        <color rgb="FF538DD5"/>
        <rFont val="Arial Narrow"/>
        <family val="2"/>
      </rPr>
      <t xml:space="preserve">10/08/2022 SAPROV:  Se  continua  garantizando   la publicación de los informes   por parte de los  contratistas,  quienes deben presentar  en sus cuentas soporte del pantallallazos de la publicación
</t>
    </r>
    <r>
      <rPr>
        <sz val="11"/>
        <color rgb="FF000000"/>
        <rFont val="Arial Narrow"/>
        <family val="2"/>
      </rPr>
      <t xml:space="preserve">10/08/2022 SRBL  Se  continua  garantizando   la publicación de los informes en SECOP,   por parte de los  contratistas,  quienes deben presentar  en sus cuentas de cobro el pantallallazo de la publicación.
</t>
    </r>
    <r>
      <rPr>
        <b/>
        <sz val="11"/>
        <color rgb="FF000000"/>
        <rFont val="Arial Narrow"/>
        <family val="2"/>
      </rPr>
      <t xml:space="preserve">24/08/2022 SDF </t>
    </r>
    <r>
      <rPr>
        <sz val="11"/>
        <color rgb="FF000000"/>
        <rFont val="Arial Narrow"/>
        <family val="2"/>
      </rPr>
      <t xml:space="preserve">Se realiza mensualmente revisión de que los contratistas suban en el SECOP para ser revisadas las cuentas de cobro.
</t>
    </r>
    <r>
      <rPr>
        <b/>
        <sz val="11"/>
        <color rgb="FF000000"/>
        <rFont val="Arial Narrow"/>
        <family val="2"/>
      </rPr>
      <t xml:space="preserve">
07-09-2022  SDF </t>
    </r>
    <r>
      <rPr>
        <sz val="11"/>
        <color rgb="FF000000"/>
        <rFont val="Arial Narrow"/>
        <family val="2"/>
      </rPr>
      <t xml:space="preserve">Se realiza mensualmente revisión de que los contratistas suban en el SECOP para ser revisadas las cuentas de cobro.
</t>
    </r>
    <r>
      <rPr>
        <b/>
        <sz val="11"/>
        <color rgb="FF000000"/>
        <rFont val="Arial Narrow"/>
        <family val="2"/>
      </rPr>
      <t xml:space="preserve">
</t>
    </r>
    <r>
      <rPr>
        <sz val="11"/>
        <color rgb="FF000000"/>
        <rFont val="Arial Narrow"/>
        <family val="2"/>
      </rPr>
      <t xml:space="preserve">09/09/2022 SRBL: Duratne agosto se  continua  garantizando   la publicación de los informes en SECOP,   por parte de los  contratistas,  quienes deben presentar  en sus cuentas de cobro el pantallallazo de la publicación. Se adjuntan 2 ejemplos de pantallazos de la publicación en SECOP
</t>
    </r>
    <r>
      <rPr>
        <b/>
        <sz val="11"/>
        <color rgb="FF000000"/>
        <rFont val="Arial Narrow"/>
        <family val="2"/>
      </rPr>
      <t xml:space="preserve">
</t>
    </r>
    <r>
      <rPr>
        <b/>
        <sz val="11"/>
        <color rgb="FF305496"/>
        <rFont val="Arial Narrow"/>
        <family val="2"/>
      </rPr>
      <t xml:space="preserve">09/09/2022 SAPROV:  Se  continua  garantizando   la publicación de los informes   por parte de los  contratistas,  quienes deben presentar  en sus cuentas soporte del pantallallazos de la publicación.
</t>
    </r>
    <r>
      <rPr>
        <sz val="11"/>
        <color rgb="FF000000"/>
        <rFont val="Arial Narrow"/>
        <family val="2"/>
      </rPr>
      <t>10/10/2022 SRBL:</t>
    </r>
    <r>
      <rPr>
        <b/>
        <sz val="11"/>
        <color rgb="FF000000"/>
        <rFont val="Arial Narrow"/>
        <family val="2"/>
      </rPr>
      <t xml:space="preserve"> </t>
    </r>
    <r>
      <rPr>
        <sz val="11"/>
        <color rgb="FF000000"/>
        <rFont val="Arial Narrow"/>
        <family val="2"/>
      </rPr>
      <t xml:space="preserve">Durante septiembre se  continua  garantizando   la publicación de los informes en SECOP,   por parte de los  contratistas,  quienes deben presentar  en sus cuentas de cobro el pantallallazo de la publicación. Se adjuntan 2 ejemplos de pantallazos de la publicación en SECOP
</t>
    </r>
    <r>
      <rPr>
        <sz val="11"/>
        <color rgb="FF538DD5"/>
        <rFont val="Arial Narrow"/>
        <family val="2"/>
      </rPr>
      <t xml:space="preserve">
10/10/2022 SAPROV:  Se garantiza que los contratistas carguen los informes en la plataforma del SECOP, deben presentar para el pago el soporte de los pantallazos de la publicación.
</t>
    </r>
    <r>
      <rPr>
        <b/>
        <sz val="11"/>
        <color rgb="FF000000"/>
        <rFont val="Arial Narrow"/>
        <family val="2"/>
      </rPr>
      <t>18-10-2022  SDF</t>
    </r>
    <r>
      <rPr>
        <sz val="11"/>
        <color rgb="FF000000"/>
        <rFont val="Arial Narrow"/>
        <family val="2"/>
      </rPr>
      <t xml:space="preserve"> Se realiza mensualmente revisión de que los contratistas suban en el SECOP para ser revisadas las cuentas de cobro.</t>
    </r>
  </si>
  <si>
    <r>
      <rPr>
        <sz val="11"/>
        <color rgb="FF538DD5"/>
        <rFont val="Arial Narrow"/>
        <family val="2"/>
      </rPr>
      <t xml:space="preserve">Subdirección Aprovechamiento  </t>
    </r>
    <r>
      <rPr>
        <sz val="11"/>
        <color rgb="FF000000"/>
        <rFont val="Arial Narrow"/>
        <family val="2"/>
      </rPr>
      <t>Subdirección de RBL</t>
    </r>
    <r>
      <rPr>
        <sz val="11"/>
        <color rgb="FF538DD5"/>
        <rFont val="Arial Narrow"/>
        <family val="2"/>
      </rPr>
      <t xml:space="preserve"> 
Subdirección Disposición Final</t>
    </r>
  </si>
  <si>
    <r>
      <rPr>
        <sz val="11"/>
        <color rgb="FF538DD5"/>
        <rFont val="Arial Narrow"/>
        <family val="2"/>
      </rPr>
      <t xml:space="preserve">10/08/SAPROV Consulta  SECOP endonde se evidencia la publicación de los respectivos informes por parte de los contratistas  
</t>
    </r>
    <r>
      <rPr>
        <sz val="11"/>
        <color rgb="FF000000"/>
        <rFont val="Arial Narrow"/>
        <family val="2"/>
      </rPr>
      <t xml:space="preserve">
10/08/2022 SRBL pantallazo de SECOP en donde se evidencie que el informe  del contratista se publicó
24/08/2022 SDF linkde seguimiento a contratistas
07/09/2022 SDF linkde seguimiento a contratistas
09/09/2022 SRBL: pantallazo de SECOP en donde se evidencie que el informe  del contratista se publicó
</t>
    </r>
    <r>
      <rPr>
        <sz val="11"/>
        <color rgb="FF305496"/>
        <rFont val="Arial Narrow"/>
        <family val="2"/>
      </rPr>
      <t xml:space="preserve">09/09/2022 SAPROV Consulta  SECOP endonde se evidencia la publicación de los respectivos informes por parte de los contratistas. Anexo   consolidado pantallazos  SECOP
</t>
    </r>
    <r>
      <rPr>
        <sz val="11"/>
        <color rgb="FF000000"/>
        <rFont val="Arial Narrow"/>
        <family val="2"/>
      </rPr>
      <t xml:space="preserve">10/10/2022 SRBL: pantallazo de SECOP en donde se evidencie que el informe  del contratista se publicó
10/10/2022 SAPROV Consulta  SECOP endonde se evidencia la publicación de los respectivos informes por parte de los contratistas. Anexo   consolidado pantallazos  SECOP
18/10/2022 SDF linkde seguimiento a contratistas
</t>
    </r>
  </si>
  <si>
    <t>Subdirección de Aprovechamiento</t>
  </si>
  <si>
    <r>
      <rPr>
        <sz val="11"/>
        <color rgb="FF000000"/>
        <rFont val="Arial Narrow"/>
        <family val="2"/>
      </rPr>
      <t xml:space="preserve">10/11/2022 SRBL: Durante octubre se continua garantizando la publicación de informes SECOP, por parte de los contratistas, quienes deben presentar en sus cuentas de cobro el pantallazo de la publicación.  Se adjuntan 2 ejemplos de pantallazos de la publicación en SECOP.
</t>
    </r>
    <r>
      <rPr>
        <sz val="11"/>
        <color rgb="FF00B0F0"/>
        <rFont val="Arial Narrow"/>
        <family val="2"/>
      </rPr>
      <t xml:space="preserve">10/11/2022:  SE  continua  con la  publicación  de los informes   por parte de los contratistas en el SECOP II,   quienes   soportasn   los pantallazos   en  las cuentas  para  los pagos.
</t>
    </r>
    <r>
      <rPr>
        <sz val="11"/>
        <color rgb="FF000000"/>
        <rFont val="Arial Narrow"/>
        <family val="2"/>
      </rPr>
      <t xml:space="preserve">
</t>
    </r>
    <r>
      <rPr>
        <b/>
        <sz val="11"/>
        <color rgb="FF000000"/>
        <rFont val="Arial Narrow"/>
        <family val="2"/>
      </rPr>
      <t>17-11-2022 SDF:</t>
    </r>
    <r>
      <rPr>
        <sz val="11"/>
        <color rgb="FF000000"/>
        <rFont val="Arial Narrow"/>
        <family val="2"/>
      </rPr>
      <t xml:space="preserve"> Mensualmente se realiza seguimiento a que los contratistas suban SECOP para ser revisadas las cuentas de cobro. Seguimiento en link de seguimiento a contratistas.
12/12/2022 SRBL: Durante noviembre se continua garantizando la publicación de informes SECOP, por parte de los contratistas, quienes deben presentar en sus cuentas de cobro el pantallazo de la publicación.  Se adjuntan 2 ejemplos de pantallazos de la publicación en SECOP.
</t>
    </r>
    <r>
      <rPr>
        <sz val="11"/>
        <color rgb="FF00B0F0"/>
        <rFont val="Arial Narrow"/>
        <family val="2"/>
      </rPr>
      <t xml:space="preserve">13/12/2022:  Se  continua  con la  publicación  de los informes   por parte de los contratistas en el SECOP II,   quienes   soportasn   los pantallazos   en  las cuentas  para  los pagos.
</t>
    </r>
    <r>
      <rPr>
        <b/>
        <sz val="11"/>
        <color rgb="FF000000"/>
        <rFont val="Arial Narrow"/>
        <family val="2"/>
      </rPr>
      <t>15-12-2022 SDF:</t>
    </r>
    <r>
      <rPr>
        <sz val="11"/>
        <color rgb="FF000000"/>
        <rFont val="Arial Narrow"/>
        <family val="2"/>
      </rPr>
      <t xml:space="preserve"> Mensualmente se realiza seguimiento a que los contratistas suban SECOP para ser revisadas las cuentas de cobro. Seguimiento en link de seguimiento a contratistas.
02/01/2023 SRBL: Durante diciembre  se continua garantizando la publicación de informes SECOP, por parte de los contratistas, quienes deben presentar en sus cuentas de cobro el pantallazo de la publicación.  Se adjuntan 2 ejemplos de pantallazos de la publicación en SECOP.
</t>
    </r>
    <r>
      <rPr>
        <b/>
        <sz val="11"/>
        <color rgb="FF000000"/>
        <rFont val="Arial Narrow"/>
        <family val="2"/>
      </rPr>
      <t>06-01-2023 SDF</t>
    </r>
    <r>
      <rPr>
        <sz val="11"/>
        <color rgb="FF000000"/>
        <rFont val="Arial Narrow"/>
        <family val="2"/>
      </rPr>
      <t xml:space="preserve">: Mensualmente se realiza seguimiento a que los contratistas suban SECOP para ser revisadas las cuentas de cobro. Seguimiento en link de seguimiento a contratistas.
</t>
    </r>
  </si>
  <si>
    <r>
      <rPr>
        <sz val="11"/>
        <color rgb="FF000000"/>
        <rFont val="Arial Narrow"/>
        <family val="2"/>
      </rPr>
      <t xml:space="preserve">Subdirección RBL
</t>
    </r>
    <r>
      <rPr>
        <sz val="11"/>
        <color rgb="FF00B0F0"/>
        <rFont val="Arial Narrow"/>
        <family val="2"/>
      </rPr>
      <t>Subdirección de Aprovechamiento</t>
    </r>
    <r>
      <rPr>
        <sz val="11"/>
        <color rgb="FF000000"/>
        <rFont val="Arial Narrow"/>
        <family val="2"/>
      </rPr>
      <t xml:space="preserve">
Subdirector DF</t>
    </r>
  </si>
  <si>
    <r>
      <rPr>
        <sz val="11"/>
        <color rgb="FF000000"/>
        <rFont val="Arial Narrow"/>
        <family val="2"/>
      </rPr>
      <t xml:space="preserve">10/11/2022 SRBL: Pantallazo de SECOP en donde se evidencia que el informe del contratista se publicó.
</t>
    </r>
    <r>
      <rPr>
        <sz val="11"/>
        <color rgb="FF00B0F0"/>
        <rFont val="Arial Narrow"/>
        <family val="2"/>
      </rPr>
      <t xml:space="preserve">10/11/2022: Pantallazo de SECOP II. en donde se evidencian la  publicación de los informes  de  contratistas  
</t>
    </r>
    <r>
      <rPr>
        <sz val="11"/>
        <color rgb="FF000000"/>
        <rFont val="Arial Narrow"/>
        <family val="2"/>
      </rPr>
      <t xml:space="preserve">
</t>
    </r>
    <r>
      <rPr>
        <b/>
        <sz val="11"/>
        <color rgb="FF000000"/>
        <rFont val="Arial Narrow"/>
        <family val="2"/>
      </rPr>
      <t>17-11-2022 SDF:</t>
    </r>
    <r>
      <rPr>
        <sz val="11"/>
        <color rgb="FF000000"/>
        <rFont val="Arial Narrow"/>
        <family val="2"/>
      </rPr>
      <t xml:space="preserve">  link de seguimiento a contratistas
12/12/2022 SRBL: Pantallazo de SECOP en donde se evidencia que el informe del contratista se publicó.
</t>
    </r>
    <r>
      <rPr>
        <sz val="11"/>
        <color rgb="FF00B0F0"/>
        <rFont val="Arial Narrow"/>
        <family val="2"/>
      </rPr>
      <t xml:space="preserve">13/12/2022:SAPROV Pantallazo de SECOP II. en donde se evidencian la  publicación de los informes  de  contratistas
</t>
    </r>
    <r>
      <rPr>
        <b/>
        <sz val="11"/>
        <color rgb="FF000000"/>
        <rFont val="Arial Narrow"/>
        <family val="2"/>
      </rPr>
      <t>15-12-2022 SDF:</t>
    </r>
    <r>
      <rPr>
        <sz val="11"/>
        <color rgb="FF000000"/>
        <rFont val="Arial Narrow"/>
        <family val="2"/>
      </rPr>
      <t xml:space="preserve">  link de seguimiento a contratistas
01/02/2023 SRBL: Pantallazo de SECOP en donde se evidencia que el informe del contratista se publicó.
</t>
    </r>
    <r>
      <rPr>
        <b/>
        <sz val="11"/>
        <color rgb="FF000000"/>
        <rFont val="Arial Narrow"/>
        <family val="2"/>
      </rPr>
      <t>06-01-2022 SDF:</t>
    </r>
    <r>
      <rPr>
        <sz val="11"/>
        <color rgb="FF000000"/>
        <rFont val="Arial Narrow"/>
        <family val="2"/>
      </rPr>
      <t xml:space="preserve">  link de seguimiento a contratistas
</t>
    </r>
    <r>
      <rPr>
        <sz val="11"/>
        <color rgb="FF00B0F0"/>
        <rFont val="Arial Narrow"/>
        <family val="2"/>
      </rPr>
      <t xml:space="preserve">  </t>
    </r>
  </si>
  <si>
    <t xml:space="preserve">Solicitud de suspensión de actividades del servedor involucrado durante las etapas de investigación </t>
  </si>
  <si>
    <t>25/04/2022
21/07/2022
21/10/2022</t>
  </si>
  <si>
    <t>Se realiza reporte del control el cual fue efectivo, por cuanto no se materializó el riesgo, los soportes se pueden verificar directamente en la plataforma del SECOP
Se realiza reporte del control el cual fue efectivo, por cuanto no se materializó el riesgo, los soportes se pueden verificar directamente en la plataforma del SECOP
Se realiza seguimiento al control se adjuntan las evidencias relacionadas, por lo que se puede verificar su ejecución, se informa que el control es efectivo por cuanto el riesgo no se ha materializado</t>
  </si>
  <si>
    <t xml:space="preserve">Se realiza el avance de la acción, los soportes son coherentes con lo reportado 
Se realiza el avance de la acción, los soportes son coherentes con lo reportado 
Se realiza el avance de la acción, no se entregan soportes por cuanto la acción se cumplió en el primer semestre de la vigencia </t>
  </si>
  <si>
    <t>Reasiganación de responsabilidades</t>
  </si>
  <si>
    <t>Entrega de bienes y servicios a recicladores de oficio u organizaciones en el marco de acciones afirmativas</t>
  </si>
  <si>
    <t>Falta de verificación del cumplimiento de los requisitos definidos, debilidades en el control, y falta de seguimiento en el proceso.</t>
  </si>
  <si>
    <t xml:space="preserve">Informe de evalución de cumplimiento de requisitos </t>
  </si>
  <si>
    <t>Fortalecer el registro de requisitos completos</t>
  </si>
  <si>
    <t>Documentación de lineamientos técnicos en el marco  del SIG asociados a las acciones afirmativas en favor a recicladores de oficio</t>
  </si>
  <si>
    <t xml:space="preserve">Subdirector Aprovechamiento </t>
  </si>
  <si>
    <t>28/02/2022
31/03/2022</t>
  </si>
  <si>
    <t xml:space="preserve">28/02/2022: El manual de acciones afirmativas se encuentra en revisión técnica.
31/03/2022: El manual de acciones afirmativas se encuentra en revisión técnica para el posterior envio a planeación para la inclusión. </t>
  </si>
  <si>
    <t xml:space="preserve">30/06/2022: A la fecha no se ha recibido las Observaciones al Borrador del Manual por parte de l personal técnico. Se procederá a reiterar su revisión.
</t>
  </si>
  <si>
    <t xml:space="preserve">10/08/2022. APROV:   Se adelantó reunión  para  la revisión de la   propuesta del manual de acciones afirmativas. 
09/09/2022 APROV. A la fecha   el  manual  se encuentra e  revisión  de estilo por parte  de la  oficina  de  Comunicaciones y el profesional de  enlace  de la Subdirección de aprovechamiento.  se anexa   correo y  actas  de  revisión.
10/10/2022 APROV. El manual de acciones afirmativas se encuentra en edición por parte de la oficina de Comunicaciones. Adicionalmente fue firmada la Resolución 536 de 2022 Por la cual se establecen los términos de referencia para la convocatoria correspondiente al “Programa de Incentivos para la vigencia 2022 como acción afirmativa a favor de las organizaciones de recicladores de oficio de Bogotá D.C.” donde se establecen todos los requisitos para la entrega de acciones afirmativas y mitigar el riesgo de beneficiar a propios y terceros. </t>
  </si>
  <si>
    <t>10/11/2022
13/12/2022</t>
  </si>
  <si>
    <t>10/11/2022: Continua en revisión   el manual el  7 de octubre    se remite  correo de  la Oficina de  comunicaciones  por parte  de  Karen Maria Acero Paternina, quien realiza   sugerencias   para ajustes del manual.  En la misma fecha  se  pasa   a revisión  por parte  de Diego Fernando Perilla Hernandez  de la Subdirección de Aprovechamiento. El 18 de octubre de 2022, se  remite  el manual  con  los ajustes propuestos por parte del equipo de aprovechamiento y la Oficina de Comunicaciones.  (ver anexo,  correos en linea)
13/12/2022:  Se tiene programada   la divulgación del manual  para observaciones por  parte  de las  asociaciones de recicladores  para el  13/12 2022</t>
  </si>
  <si>
    <t>31/03/2022 No se cuenta con evidencias del seguimiento al control definido, teniendo en cuenta que durante el primer trimestre no se realizaron convocatorias a entrega de accionesa afirmativas a Organizaciones de Recicladores de Oficio</t>
  </si>
  <si>
    <t>Subdirección de aprovechamiento</t>
  </si>
  <si>
    <t>No aplica</t>
  </si>
  <si>
    <t xml:space="preserve">30/06/2022.  En el segundo trimestre  no se  adelantó procesos de convocatoria  para entrega de  acciones afirmativas </t>
  </si>
  <si>
    <t>Subdirección Aprovechamiento</t>
  </si>
  <si>
    <t>10/08/2022
09/09/2022
10/10/2022</t>
  </si>
  <si>
    <t xml:space="preserve">10/08/2022.  A la fecha  no se   ha adelantado procesos de  convocatoria para entrega de acciones afirmativas 
09/09/2022.  A la fecha  no se   ha adelantado procesos de  convocatoria para entrega de acciones afirmativas 
10/10/2022.  A la fecha  no se  ha adelantado procesos de  convocatoria para entrega de acciones afirmativas </t>
  </si>
  <si>
    <t xml:space="preserve">10/08/SAPROV N/A
09/09/SAPROV N/A
10/10/SAPROV: Resolución 536 de 2022 "Por la cual se establecen los términos de referencia para la convocatoria correspondiente al “Programa de Incentivos para la vigencia 2022 como acción afirmativa a favor de las organizaciones de recicladores de oficio de Bogotá D.C.”"
</t>
  </si>
  <si>
    <t>10/11/2022:  Apertura y divulgación de la
convocatoria realizada de  conformidad con el cronograma establecido.
Capacitación y Acompañamiento
técnico
13/12/2022:   En el mes de  noviembre  se realiza la evaluación de propuestas y requisitos (habilitación, escrita y oral), por parte del Equipo Coordinador y de Jurados.  
Se tiene programado  en  la priemra seman de diciembre  realizar  la   publicación del listado provisional de elegibles, a través de la página web de la
UAESP, de acuerdo con los resultados de evaluación de los proyectos presentados en el
marco del programa de incentivos</t>
  </si>
  <si>
    <t xml:space="preserve">10/11/2022:  Cronograma  Resolución  536 de 2022, convocatoria para  poblacion recicladora de oficio del programa de incentivos  realizada el 28 de septiembre
13/12/2022:  Cronograma  Resolución  536 de 2022, convocatoria para  poblacion recicladora de oficio del programa de incentivos  realizada el 28 de septiembre
</t>
  </si>
  <si>
    <t>Se realiza seguimiento al control  no se adjuntan evidencias debido a que no se requirió su aplicación  el riesgo no se ha materializado
Se realiza seguimiento al control  no se adjuntan evidencias debido a que no se requirió su aplicación  el riesgo no se ha materializado
Se realiza seguimiento al control no se adjuntan evidencias debido a que no se requirió su aplicación el riesgo no se ha materializado</t>
  </si>
  <si>
    <t xml:space="preserve">Se realiza seguimiento a la acción no se entregan soportes por cuanto la acción está en ejecución 
Se realiza seguimiento a la acción no se entregan soportes por cuanto la acción está en ejecución
Se realiza seguimiento a la acción  se entregan soportes los cuales son coherentes con lo programado </t>
  </si>
  <si>
    <t>Seguimiento a programas de entrega de acciones afirmativas a Organizaciones de Recicladores.</t>
  </si>
  <si>
    <t xml:space="preserve">Subdirector  Aprovechamiento </t>
  </si>
  <si>
    <t xml:space="preserve">28/02/2022: Actualmente se está realizando el seguimiento y la supervisión al programa de incentivos creado por la resolución 118 de 2021.
31/03/2022: Actualmente se está realizando el seguimiento y la supervisión a los proyectos beneficiados programa de incentivos creado por la resolución 118 de 2021. 
</t>
  </si>
  <si>
    <t xml:space="preserve">30/06/2022: Se continua  con el seguimiento  y  registro y publicación  del  avance   en las acciones afirmativas las cuales  se pueden  consultar en el link:  https://www.uaesp.gov.co/content/acciones-afirmativas-realizadas-favor-recicladores-y-asociaciones,   última actualización  realizada  el 30/06/2022
Asi mismo se  realizan reuniones peridicas  por  parte del personal  de apoyo tecnico de la   subdirección  para el seguimiento de las acciones.
</t>
  </si>
  <si>
    <t>10/08/2022: SAPROV: Se continua  con el seguimiento  y  registro y publicación  del  avance   en las acciones afirmativas las cuales  se pueden  consultar en el link:  https://www.uaesp.gov.co/content/acciones-afirmativas-realizadas-favor-recicladores-y-asociaciones,   última actualización  realizada  el 28/07/2022.   a   esta fecha  se    cuenta  con un total  de  67 acciones registradas  correspondientes al proceso de carnetización.
09/09/2022: SAPROV: A la fecha  no se   ha   actualizado    información  en el  link:  https://www.uaesp.gov.co/content/acciones-afirmativas-realizadas-favor-recicladores-y-asociaciones,   última actualización  corresponde  al 28/07/2022.    A la fecha se  esta consolidando  la información con corte a  31 de agosto la cual sera reportada  en el proximo seguimiento.
10/10/2022 APROV. Fue firmada la Resolución 536 de 2022 Por la cual se establecen los términos de referencia para la convocatoria correspondiente al “Programa de Incentivos para la vigencia 2022 como acción afirmativa a favor de las organizaciones de recicladores de oficio de Bogotá D.C.” donde se establecen todos los requisitos para la entrega de acciones afirmativas y mitigar el riesgo de beneficiar a propios y terceros.</t>
  </si>
  <si>
    <t>10/11/20/22
13/12/2022</t>
  </si>
  <si>
    <t>10/11/ 2022:   En el periodo se realizó  la actualización    de la información  con el reporte de las acciones afirmativas públicadas en el    link https://www.uaesp.gov.co/content/acciones-afirmativas-realizadas-favor-recicladores-y-asociaciones.  (ver patallazo link  última actualización del 10/10/2022). 
13/12/2022: En el periodo  no se   actualizo   información  en  el Link.</t>
  </si>
  <si>
    <t xml:space="preserve">Se realiza seguimiento a la acción los soportes son coherentes frente a lo reportado dando cumplimiento a lo programado 
Se realiza seguimiento a la acción los soportes son coherentes frente a lo reportado dando cumplimiento a lo programado 
Se realiza seguimiento a la acción los soportes son coherentes frente a lo reportado dando cumplimiento a lo programado </t>
  </si>
  <si>
    <t>N.A</t>
  </si>
  <si>
    <t>02//05/2022
08/07/2022
09/09/2022
12/01/2023</t>
  </si>
  <si>
    <t>02/05/2022
09/09/2022
12/01/2023</t>
  </si>
  <si>
    <r>
      <t>02/05/2022</t>
    </r>
    <r>
      <rPr>
        <sz val="11"/>
        <color rgb="FF000000"/>
        <rFont val="Arial Narrow"/>
        <family val="2"/>
      </rPr>
      <t xml:space="preserve"> No se ha aplicado la acción del plan de manejo de riesgos, pues el proceso manifestó que de enero a marzo del 2022 no se han realizado capacitaciones de integridad y probidad por parte de talento Humano (Hay plazo hasta el 31/12/2022. 08/07/2022 No se ha aplicado la acción del plan de manejo de riesgos, pues el proceso manifestó que de abril a junio del 2022 no se han realizado capacitaciones de integridad y probidad por parte de talento Humano (Hay plazo hasta el 31/12/2022).</t>
    </r>
    <r>
      <rPr>
        <b/>
        <sz val="11"/>
        <color rgb="FF000000"/>
        <rFont val="Arial Narrow"/>
        <family val="2"/>
      </rPr>
      <t xml:space="preserve">
09/09/2022 - OCL:</t>
    </r>
    <r>
      <rPr>
        <sz val="11"/>
        <color rgb="FF000000"/>
        <rFont val="Arial Narrow"/>
        <family val="2"/>
      </rPr>
      <t xml:space="preserve"> Revisadas las evidencias del segundo trimestre, correspondientes a la acción "Participar en las jornadas de capacitación de integridad y probidad realizadas por el proceso de talento humano", se puede verificar los certificados del curso virtual con una duración de 20 horas  "Integridad, transparencia y lucha contra la corrupción, para siete (7) integrantes del grupo de trabajo.</t>
    </r>
    <r>
      <rPr>
        <b/>
        <sz val="11"/>
        <color rgb="FF000000"/>
        <rFont val="Arial Narrow"/>
        <family val="2"/>
      </rPr>
      <t xml:space="preserve">
12/01/2023 - OCL: </t>
    </r>
    <r>
      <rPr>
        <sz val="11"/>
        <color rgb="FF000000"/>
        <rFont val="Arial Narrow"/>
        <family val="2"/>
      </rPr>
      <t>De acuerdo con la siguiente manifestación por parte del proceso; "Desde el grupo de talento humano informaron que para el cuarto trimestre del 2022, no se programaron capacitaciones relacionadas en la acciòn del presente mapa de riesgos, debido a que se realizaron en el trimestre anterior", la OCI verifica que para el periodo no se realizaron actividades correspondientes a la acción.</t>
    </r>
  </si>
  <si>
    <r>
      <t xml:space="preserve">De acuerdo con el seguimiento realizado por la segunda línea de defensa. La OCI verificó que en los soportes se evidencia la aplicación del control
</t>
    </r>
    <r>
      <rPr>
        <b/>
        <sz val="11"/>
        <color rgb="FF000000"/>
        <rFont val="Arial Narrow"/>
        <family val="2"/>
      </rPr>
      <t xml:space="preserve">
09/09/2022 - OCL: </t>
    </r>
    <r>
      <rPr>
        <sz val="11"/>
        <color rgb="FF000000"/>
        <rFont val="Arial Narrow"/>
        <family val="2"/>
      </rPr>
      <t xml:space="preserve">A la fecha de la revisión, en el vínculo allegado por el proceso "http://www.uaesp.gov.co/content/informes-supervision-y-control-rbl ", se observan los informes de supervisión y control ASE a julio de 2022. En cumplimiento del control.
</t>
    </r>
    <r>
      <rPr>
        <b/>
        <sz val="11"/>
        <color rgb="FF000000"/>
        <rFont val="Arial Narrow"/>
        <family val="2"/>
      </rPr>
      <t xml:space="preserve">12/01/2023 - OCL:  </t>
    </r>
    <r>
      <rPr>
        <sz val="11"/>
        <color rgb="FF000000"/>
        <rFont val="Arial Narrow"/>
        <family val="2"/>
      </rPr>
      <t xml:space="preserve">De acuerdo con la revisión de las siguientes evidencias:
1. Aprobación y publicación de los informes de supervisión en cumplimiento  al manual de contratación.
2. SAPROV.  lista asistencia jornada publicación informes secopII.
3. SDF.
4. Link:https://nam10.safelinks.protection.outlook.com/?url=https%3A%2F%2Fuaespdc-my.sharepoint.com%2F%3Af%3A%2Fg%2Fpersonal%2Fflor_riveros_uaesp_gov_co%2FEpaS1VPE7hFMurAsdOnRo_MBQCr-DFMPzbQCudyddBEPtw%3Fe%3D5%253ajFWp2l%26at%3D9&amp;data=05%7C01%7Cmaria.camacho%40uaesp.gov.co%7C34b51b0bb8174610757e08da85e00613%7C9ecb216e449b4584bc8226bce78574fb%7C0%7C0%7C637969494486484026%7CUnknown%7CTWFpbGZsb3d8eyJWIjoiMC4wLjAwMDAiLCJQIjoiV2luMzIiLCJBTiI6Ik1haWwiLCJXVCI6Mn0%3D%7C3000%7C%7C%7C&amp;sdata=yccfyqAunhp%2FIIQuovnwcVwf1VCd3zNfuSmi5YfwzPM%3D&amp;reserved=0
La OCI, revisó aleatoriamente una muestra de 10 documentos, valida el cumplimiento del control.
</t>
    </r>
  </si>
  <si>
    <r>
      <t>3/05/2022</t>
    </r>
    <r>
      <rPr>
        <b/>
        <sz val="11"/>
        <color rgb="FF000000"/>
        <rFont val="Arial Narrow"/>
        <family val="2"/>
      </rPr>
      <t xml:space="preserve">
09/09/2022</t>
    </r>
    <r>
      <rPr>
        <sz val="11"/>
        <color rgb="FF000000"/>
        <rFont val="Arial Narrow"/>
        <family val="2"/>
      </rPr>
      <t xml:space="preserve">
</t>
    </r>
    <r>
      <rPr>
        <b/>
        <sz val="11"/>
        <color rgb="FF000000"/>
        <rFont val="Arial Narrow"/>
        <family val="2"/>
      </rPr>
      <t>12/01/2023</t>
    </r>
  </si>
  <si>
    <r>
      <t>El control es efectivo</t>
    </r>
    <r>
      <rPr>
        <b/>
        <sz val="11"/>
        <color rgb="FF000000"/>
        <rFont val="Arial Narrow"/>
        <family val="2"/>
      </rPr>
      <t xml:space="preserve">
09/09/2022 - OCL</t>
    </r>
    <r>
      <rPr>
        <sz val="11"/>
        <color rgb="FF000000"/>
        <rFont val="Arial Narrow"/>
        <family val="2"/>
      </rPr>
      <t xml:space="preserve">: Con base en el seguimiento de la OCI y el realizado por la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De acuerdo con la manifestación del proceso y la revisión de las evidencias, la OCI verifica la efectividad del control.</t>
    </r>
  </si>
  <si>
    <r>
      <t>Se evidencia la aplicación de la acción con base en los soportes</t>
    </r>
    <r>
      <rPr>
        <b/>
        <sz val="11"/>
        <color rgb="FF000000"/>
        <rFont val="Arial Narrow"/>
        <family val="2"/>
      </rPr>
      <t xml:space="preserve">
09/09/2022 - OCL</t>
    </r>
    <r>
      <rPr>
        <sz val="11"/>
        <color rgb="FF000000"/>
        <rFont val="Arial Narrow"/>
        <family val="2"/>
      </rPr>
      <t xml:space="preserve">: De acuerdo con el seguimiento de la primera línea del 10/08/2022 informa que para el periodo de evaluación "no se realizó  Comité Primario", y que esperan realizarlo en el mes de septiembre de 2022.
</t>
    </r>
    <r>
      <rPr>
        <b/>
        <sz val="11"/>
        <color rgb="FF000000"/>
        <rFont val="Arial Narrow"/>
        <family val="2"/>
      </rPr>
      <t xml:space="preserve">12/01/2023 - OCL: </t>
    </r>
    <r>
      <rPr>
        <sz val="11"/>
        <color rgb="FF000000"/>
        <rFont val="Arial Narrow"/>
        <family val="2"/>
      </rPr>
      <t>El proceso realiza la siguiente manifestación: " La actividad fue ejecutada elprimer trimestre de 2022".</t>
    </r>
  </si>
  <si>
    <r>
      <t xml:space="preserve">03/05/2022
</t>
    </r>
    <r>
      <rPr>
        <b/>
        <sz val="11"/>
        <color rgb="FF000000"/>
        <rFont val="Arial Narrow"/>
        <family val="2"/>
      </rPr>
      <t>09/09/2022</t>
    </r>
    <r>
      <rPr>
        <sz val="11"/>
        <color rgb="FF000000"/>
        <rFont val="Arial Narrow"/>
        <family val="2"/>
      </rPr>
      <t xml:space="preserve">
</t>
    </r>
    <r>
      <rPr>
        <b/>
        <sz val="11"/>
        <color rgb="FF000000"/>
        <rFont val="Arial Narrow"/>
        <family val="2"/>
      </rPr>
      <t>12/01/2023</t>
    </r>
  </si>
  <si>
    <r>
      <t xml:space="preserve">Según seguimiento realizado por la segunda línea de defensa, el riesgo no se ha materializado, por tanto el control es efectivo
09/09/2022 - OCL: De acuerdo con el seguimiento realizado por la OAP, el riesgo no se ha materializado, por tanto el control es efectivo
</t>
    </r>
    <r>
      <rPr>
        <b/>
        <sz val="11"/>
        <color theme="1"/>
        <rFont val="Arial Narrow"/>
        <family val="2"/>
      </rPr>
      <t>12/01/2023 - OCL:</t>
    </r>
    <r>
      <rPr>
        <sz val="11"/>
        <color theme="1"/>
        <rFont val="Arial Narrow"/>
        <family val="2"/>
      </rPr>
      <t xml:space="preserve"> De acuerdo con la revisión de las siguientes evidencias:
1. Cuadro_de_Consolidación_info
2. RESOLUCION_536_DE_2022VF: "POR LACUAL SE ESTABLECEN LOS TÉRMINOS DE REFERENCIA PARA LA CONVOCATORIA CORRESPONDIENTE AL “PROGRAMA DE INCENTIVOS PARA LA VIGENCIA 2022 COMO ACCIÓN AFIRMATIVA AFAVOR DE LAS ORGANIZACIONES DE RECICLADORES DE OFICIODE BOGOTÁ D.C.”"
La OCI, verifica el cumplimiento del control.</t>
    </r>
  </si>
  <si>
    <r>
      <t xml:space="preserve">El control es efectivo
09/09/2022 - OCL: Con base en el seguimiento de la OCI y el realizado por la Segunda Línea de Defensa, se evidencia la efectividad del control, toda vez que en el periodo de evaluación no se ha materializado el riesgo.
</t>
    </r>
    <r>
      <rPr>
        <b/>
        <sz val="11"/>
        <color theme="1"/>
        <rFont val="Arial Narrow"/>
        <family val="2"/>
      </rPr>
      <t xml:space="preserve">12/01/2023 - OCL: </t>
    </r>
    <r>
      <rPr>
        <sz val="11"/>
        <color theme="1"/>
        <rFont val="Arial Narrow"/>
        <family val="2"/>
      </rPr>
      <t>Con base en el seguimiento de la OCI y la revisión de las evidencias, se verifica la efectividad del control, toda vez que en el periodo de evaluación no se ha materializado el riesgo.</t>
    </r>
  </si>
  <si>
    <r>
      <t xml:space="preserve">La acción se encuentra en ejecución según seguimiento realizado por la segunda línea de defensa
09/09/2022 - OCL:De acuerdo con el seguimiento de la segunda línea de defensa, la acción se encuentra en ejecución.
</t>
    </r>
    <r>
      <rPr>
        <b/>
        <sz val="11"/>
        <color theme="1"/>
        <rFont val="Arial Narrow"/>
        <family val="2"/>
      </rPr>
      <t xml:space="preserve">12/01/2023 - OCL: </t>
    </r>
    <r>
      <rPr>
        <sz val="11"/>
        <color theme="1"/>
        <rFont val="Arial Narrow"/>
        <family val="2"/>
      </rPr>
      <t>De acuerdo con la siguiente evidencia:
- Revisión Manual de acciones afirmativas.
La OCI, observa lista de correos en los que se hace mención a la actualización del "Manual de Acciones Afirmativas", en cumplimiento de la acción.</t>
    </r>
  </si>
  <si>
    <r>
      <t xml:space="preserve">03/05/2022
</t>
    </r>
    <r>
      <rPr>
        <b/>
        <sz val="11"/>
        <color rgb="FF000000"/>
        <rFont val="Arial Narrow"/>
        <family val="2"/>
      </rPr>
      <t>09/09/2022
12/01/2023</t>
    </r>
  </si>
  <si>
    <r>
      <t xml:space="preserve">De acuerdo con verificación realizada por la OCI, en los soportes se evidencian los seguimientos realizados a los programas
09/09/2022 - OCL:De acuerdo con el seguimiento de la segunda línea de defensa, la acción es efectiva.
</t>
    </r>
    <r>
      <rPr>
        <b/>
        <sz val="11"/>
        <color theme="1"/>
        <rFont val="Arial Narrow"/>
        <family val="2"/>
      </rPr>
      <t xml:space="preserve">11/01/2023 - OCL: </t>
    </r>
    <r>
      <rPr>
        <sz val="11"/>
        <color theme="1"/>
        <rFont val="Arial Narrow"/>
        <family val="2"/>
      </rPr>
      <t>De acuerdo con el seguimiento de las siguientes evidencias:
1. 1. PROYECTOS BENEFICIADOS: carpeta con 15 proyetos, los cuales sin contenido.
2. Actas de seguimiento: no contienen información.
No se puede verificar el cumplimiento toda vez que las carpetas anexas se encuentran vacias.
Nota: La OCI recomienda realizar los autodiagnósticos y allegar las evidencias de acuerdo a la programación establecida por la OAP.</t>
    </r>
  </si>
  <si>
    <t>Perfil del Riesgo</t>
  </si>
  <si>
    <t>Propósito del Control</t>
  </si>
  <si>
    <t>Acción para fortalecer el control</t>
  </si>
  <si>
    <t>Inicia con planificar la Gestión Tecnológica y de la Información basados en los dominios de arquitectura empresarial de TI, y finaliza con el  Seguimiento y Evaluación.</t>
  </si>
  <si>
    <t xml:space="preserve">Posibilidad de beneficio propio o de un tercero por utilización indebida de los recursos de TI por incumplimiento de las políticas de derechos de autor y propiedad intelectual por debilidades en los controles de acceso al código fuente  </t>
  </si>
  <si>
    <t>Utilización indebida de los recursos de TI</t>
  </si>
  <si>
    <t xml:space="preserve">Incumplimiento de las políticas de derechos de autor y propiedad intelectual por debilidades en los controles de acceso al código fuente  </t>
  </si>
  <si>
    <t>Informe de desactivación de usuarios y entrega de paz y salvos</t>
  </si>
  <si>
    <t>Socializar los lineamientos normativos y buenas prácticas existentes de derechos de autor y propiedad intelectual</t>
  </si>
  <si>
    <t>Responsable de contratación</t>
  </si>
  <si>
    <t>No se han realizado esta acción</t>
  </si>
  <si>
    <t>09/05/2022
03/06/2022
07/07/2022</t>
  </si>
  <si>
    <t>Abril. en articulación con la SAL se esta revisando los temas realcionados con derechos de autor, propiedad intelectual, entre otros. Se sensibilizó por correo masivo sobre propiedad intelectual
Mayo: se sensibilizo sobre los derechos de propiedad intelectual y derechos de autor.
Junio:El 10 de junio se realizó la sensibilización a trodos los servidores publicos (datos personales y propiedad intelectual) con el apoyo de SAL. Adicionalmente se han divulgado piezas de comunicación a todos los funcionarios.</t>
  </si>
  <si>
    <t>Julio: se enviaron piezas comunicativas sobre propiedad intelectual y derechos de autor.
Agosto: se envio pieza comunicativa sobre propiedad intelectual el 9 de agosto, se solicito  capacitación a la SIC sobre propiedad industrial y lo relacionado para eel 14 de septiembre.
Septiembre: se incluyen clausulas en el contrato de runmyprocess. Se realizo sensibilización con la SIC sobre propiedad intelectual</t>
  </si>
  <si>
    <t>04/11/2022
07/12/2022
27/112/2022</t>
  </si>
  <si>
    <t>Octubre: se realizo el envio de piezas comunicativas a través del correo de comunicaciones
Noviembre: campañas de sensibilización se realizaron 9/nov a toda la entidad sobre propiedad intelectual y derechos de autor. No se desarrolaron contratos, no obstante dentro de las clausulas de las minutas de los estudios previos se contempla
Diciembre:  Se envio una pieza comunicativa sobre Derechos de Autor (Campaña). Se suscribieron contratos donde se especifica lo relacionado con propiedad intelectual y derechos de autor: Conectiviad Mochuelo; WIFI, Firewall, Antivirus y Mantenimeinto y Ordenes de Compra</t>
  </si>
  <si>
    <t>Febrero:  se subió el informe de generación de paz y salvo.  Se deshabilitaron cuentas asociados viejas asociadas al  dominio  uesnet.log. 
Marzo: se presenta el informe y reporte de  paz y salvo. Se debe depurar la herramienta frente a unos paz y salvos de años anteriores.</t>
  </si>
  <si>
    <t>Wilson Rojas</t>
  </si>
  <si>
    <t>Informe</t>
  </si>
  <si>
    <t>Abril: se realiza el reporte de altas y bajas solicitadas a OTIC por Runmyprocess
Mayo: se realiza el informe de los paz y salvos gestionados por la OTIC para este periodo
Junio: se realiza el informe de los paz y salvos gestionados por la OTIC para este periodo
Junio: El 10 de junio se realizó la sensibilización a trodos los servidores publicos (datos personales y propiedad intelectual) con el apoyo de SAL. Adicionalmente se han divulgado piezas de comunicación a todos los funcionarios.</t>
  </si>
  <si>
    <t>08/02/2022
06/09/2022
6/10/2022</t>
  </si>
  <si>
    <t>Julio: Se realiza el reporte de los paz y salvos expedidos por la OTIC
Agosto: No se presentan nbivedades en la generación de los paz y salvos, se entrega informe correspondiente
Septiembre: se atendieron 26 solicitudes de paz y salvos y 102 usuarios, no se tienen novedades frente al reporte</t>
  </si>
  <si>
    <t>Daniel Contreras</t>
  </si>
  <si>
    <t>Infome</t>
  </si>
  <si>
    <t>Octubre: se tramitaron 34 solciitudes de paz y salvo, y 67 de gestuión de usuarios. No se presenta ninguna novedad
Noviembre: se tramitaron 44 PYS, nohay novedades frente al reporte
Diciembre: Paz y Slavos 109 se gestionarios  para este periodo, sin novedad</t>
  </si>
  <si>
    <t>Informar de manera oportuna a la oficina y autoridades competentes</t>
  </si>
  <si>
    <t>25/04/2022
22/07/2022
21/10/2022</t>
  </si>
  <si>
    <t>Se realiza seguimiento al control y se adjuntan los soportes de su ejecución, el control fue efectivo por cuanto el riesgo no se ha materializado
Se realiza seguimiento al control y se adjuntan los soportes de su ejecución, el control fue efectivo por cuanto el riesgo no se ha materializado
Se realiza seguimiento al control y se adjuntan los soportes de su ejecución, el control fue efectivo por cuanto el riesgo no se ha materializado</t>
  </si>
  <si>
    <t xml:space="preserve">Se adelanta seguimiento a la acción,  no se adjuntan evidencias por cual la misma está en ejecución 
Se adelanta seguimiento a la acción,  no se adjuntan evidencias por cual la misma está en ejecución
Se adelanta seguimiento a la acción, se adjuntan evidencias por lo que se evidencia su ejecución  </t>
  </si>
  <si>
    <t>Clausulas contractuales de derechos de propiedad intelectual</t>
  </si>
  <si>
    <t>Febrero: en las obligaciones generales de la minuta de contratos se establece la propiedad intelectual que deben tener los contratistas y proveedores (Clausula 16). Por otro lado Colombia compra eficiente tiene una guía para el manejo de las entidades y proveedores sobre derechos de propiedad intelectual
Marzo: no se realizaron contratos con minuta, solo se realizaron orden de compra que están bajo el amparo de los lineamientos de la TVEC</t>
  </si>
  <si>
    <t>Laura Paiba- Carlos Cuartas</t>
  </si>
  <si>
    <t>Minutas de Contrato</t>
  </si>
  <si>
    <t>Abril: Se tiene establecido en las minutas d econtratos los clausulas correspondientes
Mayo: Se tiene establecido en las minutas de contratos los clausulas correspondientes
Junio: Se tiene establecido en las minutas decontratos los clausulas correspondientes</t>
  </si>
  <si>
    <t>08/02/2022
06/09/2022</t>
  </si>
  <si>
    <t>Julio: se enviaron piezas comunicativas sobre propiedad intelectual y derechos de autor.
En el marco de la ejecución de contratos se tiene establecidad la claudula 13 en torno a esta acción
Agosto: se envio pieza comunicativa sobre propiedad intelectual el 9 de agosto, se solicito  capacitación a la SIC sobre propiedad industrial y lo relacionado para el 14 de septiembre. Se genero el contrato interadministrativo por conectividad, aplicando lo relacionado con propiedad intelectual
Septiembre: e incluyen clausulas en el contrato de runmyprocess. Se realizo sensibilización con la SIC sobre propiedad intelectual</t>
  </si>
  <si>
    <t>Ruben Buitrago</t>
  </si>
  <si>
    <t>Octubre: no se realizaron contratos para este mes, no obstante en los estudios previos realizados para futuros contratos se incluye la clausula 13 de la minuta se mantiene</t>
  </si>
  <si>
    <t>Carlos Cuartas</t>
  </si>
  <si>
    <t>Soporte de Correo</t>
  </si>
  <si>
    <r>
      <t>4/05/2022</t>
    </r>
    <r>
      <rPr>
        <b/>
        <sz val="11"/>
        <color rgb="FF000000"/>
        <rFont val="Arial Narrow"/>
        <family val="2"/>
      </rPr>
      <t xml:space="preserve">
09/09/2022</t>
    </r>
    <r>
      <rPr>
        <sz val="11"/>
        <color rgb="FF000000"/>
        <rFont val="Arial Narrow"/>
        <family val="2"/>
      </rPr>
      <t xml:space="preserve">
</t>
    </r>
    <r>
      <rPr>
        <b/>
        <sz val="11"/>
        <color rgb="FF000000"/>
        <rFont val="Arial Narrow"/>
        <family val="2"/>
      </rPr>
      <t>12/01/2023</t>
    </r>
  </si>
  <si>
    <r>
      <t>No se evidencia tratamiento de la acción.
Sugerencia: Para evitar la materialización del riesgo se sugiere adelantar el tema de PDP y propiedad intelectual.</t>
    </r>
    <r>
      <rPr>
        <b/>
        <sz val="11"/>
        <color rgb="FF000000"/>
        <rFont val="Arial Narrow"/>
        <family val="2"/>
      </rPr>
      <t xml:space="preserve">
09/09/2022 - OCL</t>
    </r>
    <r>
      <rPr>
        <sz val="11"/>
        <color rgb="FF000000"/>
        <rFont val="Arial Narrow"/>
        <family val="2"/>
      </rPr>
      <t xml:space="preserve">: Revisada la evidencia "Informe Técnico No. 3" allegada por el proceso, se verifica el cumplimiento de la acción.
</t>
    </r>
    <r>
      <rPr>
        <b/>
        <sz val="11"/>
        <color rgb="FF000000"/>
        <rFont val="Arial Narrow"/>
        <family val="2"/>
      </rPr>
      <t>12/01/2023 - OCL:</t>
    </r>
    <r>
      <rPr>
        <sz val="11"/>
        <color rgb="FF000000"/>
        <rFont val="Arial Narrow"/>
        <family val="2"/>
      </rPr>
      <t xml:space="preserve">  Revisadas las evidencias suministradas por el proceso, la OCI verifica el cumplimiento de la acción.</t>
    </r>
  </si>
  <si>
    <r>
      <t>La OCI verifica evidencias sobre la ejecución del control y se encuentra acorde con el descrito, dando cumplimiento.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09/09/2022 - OCL</t>
    </r>
    <r>
      <rPr>
        <sz val="11"/>
        <color rgb="FF000000"/>
        <rFont val="Arial Narrow"/>
        <family val="2"/>
      </rPr>
      <t xml:space="preserve">: De acuerdo con las evidencias entregadas por el proceso y el seguimiento realizado por parte de la segunda línea de defensa, se evidencia el cumplimiento del control "Informe de desactivación de usuarios y entrega de paz y salvos".
</t>
    </r>
    <r>
      <rPr>
        <b/>
        <sz val="11"/>
        <color rgb="FF000000"/>
        <rFont val="Arial Narrow"/>
        <family val="2"/>
      </rPr>
      <t xml:space="preserve">12/01/2023 - OCL: </t>
    </r>
    <r>
      <rPr>
        <sz val="11"/>
        <color rgb="FF000000"/>
        <rFont val="Arial Narrow"/>
        <family val="2"/>
      </rPr>
      <t xml:space="preserve"> De acuerdo con la revisión de las siguientes evidencias: 
1. Octubre: Informe altas-bajas octubre 2022 y pys-gu-octubre-2022.
2. RC_CONTROL1_NOVIEMBRE: CONSOLIDADO PYS - INFORMES y Informe PyS-GU-noviembre 2022.
3. RC_CONTROL1_NOVIEMBRE: CONSOLIDADO PYS - INFORMES y Informe PyS-GU-noviembre 2022.
La OCI, verifica el cumplimiento del control.</t>
    </r>
  </si>
  <si>
    <r>
      <t>Se validaron evidencias de control y se validó de manera aleatoria en los contratos y se encuentra la cláusula de derechos de propiedad intelectual.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09/09/2022 - OCL: </t>
    </r>
    <r>
      <rPr>
        <sz val="11"/>
        <color rgb="FF000000"/>
        <rFont val="Arial Narrow"/>
        <family val="2"/>
      </rPr>
      <t xml:space="preserve">De acuerdo con la revisión de la evidencia entregada por el proceso, se evidencia el cumplimiento del control, en especial en la obligación No. 13 del contrato No. UAESP-588-2022, en la que se especifican las obligaciones relacionadas a propiedad intelectual.
</t>
    </r>
    <r>
      <rPr>
        <b/>
        <sz val="11"/>
        <color rgb="FF000000"/>
        <rFont val="Arial Narrow"/>
        <family val="2"/>
      </rPr>
      <t xml:space="preserve">12/01/2023 - OCL: </t>
    </r>
    <r>
      <rPr>
        <sz val="11"/>
        <color rgb="FF000000"/>
        <rFont val="Arial Narrow"/>
        <family val="2"/>
      </rPr>
      <t xml:space="preserve"> Con base en la revisión de las siguientes evidencias:
1. Octubre: propiedad intelectual y derechos de autor
2. Noviembre: GAL-FM-22 V3 Estudios previos y propiedad intelectual
3. Diciembre: CARTA DE ACEPTACION No. UAESP-815-2022, CARTA DE ACEPTACION UAESP-837-2022, CARTA DE ACEPTACIÓN-UAESP-827-2022, guia_gran_almacen, Orden de compra 103442- PANAMERICANA ADOBE(1), ORDEN DE COMPRA 103443 y ORDEN DE COMPRA, especialmente la oblivación No. 14, en la que se especifican las obligaciones de reserva y confidencialidad de la información.
La OCI verifica el cumplimiento del control.
</t>
    </r>
  </si>
  <si>
    <r>
      <t>El control es efectivo por cuanto no se ha materializado el riesgo.</t>
    </r>
    <r>
      <rPr>
        <b/>
        <sz val="11"/>
        <color rgb="FF000000"/>
        <rFont val="Arial Narrow"/>
        <family val="2"/>
      </rPr>
      <t xml:space="preserve">
09/09/2022 - OCL</t>
    </r>
    <r>
      <rPr>
        <sz val="11"/>
        <color rgb="FF000000"/>
        <rFont val="Arial Narrow"/>
        <family val="2"/>
      </rPr>
      <t xml:space="preserve">: Con base en el seguimiento de la OCI y el realizado por la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Con base en el seguimiento de la OCI y la revisión de las evidencias, se verifica la efectividad del control, toda vez que en el periodo de evaluación no se ha materializado el riesgo.</t>
    </r>
  </si>
  <si>
    <r>
      <t>El control es efectivo por cuanto no se ha materializado el riesgo.</t>
    </r>
    <r>
      <rPr>
        <b/>
        <sz val="11"/>
        <color rgb="FF000000"/>
        <rFont val="Arial Narrow"/>
        <family val="2"/>
      </rPr>
      <t xml:space="preserve">
09/09/2022 - OCL</t>
    </r>
    <r>
      <rPr>
        <sz val="11"/>
        <color rgb="FF000000"/>
        <rFont val="Arial Narrow"/>
        <family val="2"/>
      </rPr>
      <t xml:space="preserve">: Con base en el seguimiento de la OCI y el realizado por la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Con base en el seguimiento de la OCI y la revisión de las evidencias, se verifica la efectividad del control, toda vez que en el periodo de evaluación no se ha materializado el riesgo.</t>
    </r>
  </si>
  <si>
    <t>Inicia con el análisis de la información y termina con la evaluación de los servicios funerarios</t>
  </si>
  <si>
    <t>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(Trámites: Cremación de cadáveres y restos humanos y Exhumación de cadáveres, restos o cenizas en bóvedas, osarios o cenízaros propiedad del Distrito)</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</si>
  <si>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</si>
  <si>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</si>
  <si>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Aplicación de listas de chequeo para verificación de los requisitos para el otorgamiento de subsidios y subvenciones</t>
  </si>
  <si>
    <t xml:space="preserve">Verificación aleatorea trimestral del 5 % de los subsidios o subvenciones otorgadas para verificación de cumplimiento de requisitos y generación de informe de resultados </t>
  </si>
  <si>
    <t>Subdirección de alumbrado público y servicios funerarios</t>
  </si>
  <si>
    <t xml:space="preserve">se realiza verificacion diaria del cumplimiento de los requisitos y trimestralmente se realiza vericiacion aleatoria del cumplimiento de los mismos </t>
  </si>
  <si>
    <t>25/05/2022
10/06/2022
13/06/2022</t>
  </si>
  <si>
    <t xml:space="preserve">25/05/2022. se realiza revision aleatoria del 5% de la s subvenciones otorgadas en el mes de abril , siendo efectivo elc ontrol y se evita materailizacion del riesgo.
10/06/2022.Se realiza revsion aleatoria a las Subvenciones otorgadas en el mes de mayo sin que alguna presente anormalidad , siendo efectivo elc ontrol y se evita materailizacion del riesgo
13/06/2022 </t>
  </si>
  <si>
    <t>11/08/2022
7/09/2022
10/10/2022</t>
  </si>
  <si>
    <t xml:space="preserve">
10108/2022.Se realiza revsion aleatoria a las Subvenciones otorgadas en el mes de Julio  sin que alguna presente anormalidad , siendo efectivo elc ontrol y se evita materailizacion del rieesgo
7/08/2022. Se realiza revsion aleatoria  del 5%de las  Subvenciones otorgadas otorgadas en el mes de Agosto  sin que alguna presente anormalidad , siendo efectivo elc ontrol y se evita materailizacion del rieesgo
10//10/2022 Se realiza revsion aleatoria  del 5%de las  Subvenciones otorgadas otorgadas en el mes de Septiembre  sin que alguna presente anormalidad , siendo efectivo elc ontrol y se evita materailizacion del rieesgo.Para el tercer trimestre se tramitaron 757 solicitudes  en total  delos cuales se reviso aleatoriamente el 5% de cada mes 
</t>
  </si>
  <si>
    <t>se realizo la revision del informe de supervision para los meses de enero y febrero los cuales se encuentran publicados en la pagina y el del mes de marzo se encuentra en revisión . Siendo una herramienta efectiva para la conformidad del servicio y la no materializacion del riesgo</t>
  </si>
  <si>
    <t>coordinador de supervisión</t>
  </si>
  <si>
    <t>informes de supervisión</t>
  </si>
  <si>
    <t>10/06/2022
17/06/2022</t>
  </si>
  <si>
    <t xml:space="preserve">se realizo la revision aleatoria al de las subvenciones tramitadas en el primer trimestre, evidenciando el cumplimiento de los requisitos y se genera el respectivo informe.
17/06/2022.se realizo la revision aleatoria al de las subvenciones tramitadas en abril y Mayo , evidenciando el cumplimiento de los requisitos y se genera el respectivo informe.
</t>
  </si>
  <si>
    <t>27/07/2022
30708/2022
10/10/2022</t>
  </si>
  <si>
    <t xml:space="preserve">se realizo la revision aleatoria al de las subvenciones tramitadas en el tercer  trimestre, evidenciando el cumplimiento de los requisitos y se genera el respectivo informe.
30/08/2022.se realizo la revision aleatoria al de las subvenciones tramitadas en julioy agosto , evidenciando el cumplimiento de los requisitos y se genera el respectivo informe.
10/10/2022 se realizo la revision aleatoria al de las subvenciones tramitadas en septiembre evidenciando el cumplimiento de los requisitos y se genera el respectivo informe
</t>
  </si>
  <si>
    <t>07/11/2022
14/12/2022
4/01/2023</t>
  </si>
  <si>
    <r>
      <rPr>
        <sz val="11"/>
        <color rgb="FF000000"/>
        <rFont val="Arial Narrow"/>
        <family val="2"/>
      </rPr>
      <t xml:space="preserve">7/11/2022. se realizo la revision aleatoria del cumplimiento de requisitos  de las subvenciones tramitadas en el mes de octubre , evidenciando el cumplimiento de los requisitos y se genera el respectivo informe.
</t>
    </r>
    <r>
      <rPr>
        <b/>
        <sz val="11"/>
        <color rgb="FF000000"/>
        <rFont val="Arial Narrow"/>
        <family val="2"/>
      </rPr>
      <t>14/12/2022</t>
    </r>
    <r>
      <rPr>
        <sz val="11"/>
        <color rgb="FF000000"/>
        <rFont val="Arial Narrow"/>
        <family val="2"/>
      </rPr>
      <t xml:space="preserve">. se realizo la revision aleatoria del cumplimiento de requisitos  de las subvenciones tramitadas en el mes de Noviembre , evidenciando el cumplimiento de los requisitos y se genera el respectivo informe.
</t>
    </r>
    <r>
      <rPr>
        <b/>
        <sz val="11"/>
        <color rgb="FF000000"/>
        <rFont val="Arial Narrow"/>
        <family val="2"/>
      </rPr>
      <t xml:space="preserve">04/01/2023. </t>
    </r>
    <r>
      <rPr>
        <sz val="11"/>
        <color rgb="FF000000"/>
        <rFont val="Arial Narrow"/>
        <family val="2"/>
      </rPr>
      <t xml:space="preserve"> se realizo la revision aleatoria del cumplimiento de requisitos  de las subvenciones tramitadas en el mes de Diciembre   , evidenciando el cumplimiento de los requisitos y se genera el respectivo informe</t>
    </r>
    <r>
      <rPr>
        <b/>
        <sz val="11"/>
        <color rgb="FF000000"/>
        <rFont val="Arial Narrow"/>
        <family val="2"/>
      </rPr>
      <t>.</t>
    </r>
  </si>
  <si>
    <t>Solicitar la suspención de actividades del servidor involucrado durante la etapa de investigación de los hechos</t>
  </si>
  <si>
    <t>26/04/2022
21/07/2022
21/10/2022</t>
  </si>
  <si>
    <t>Se adelanta seguimiento al control el cual fue efectivo por lo que el riesgo no se ha materializado, dado que no se adjuntan evidencias y no se establece ruta de ubicacion del informe de supervisión no se puede verificar su coherencia con el control que establece la aplicacion de listas de chequeo para el otorgamiento de subsidios 
Se realiza seguimiento al control estableciendo que el mismo fue efectivo, se adjuntan las evidencias de su ejecución
Se realiza seguimiento al control estableciendo que el mismo fue efectivo, se adjuntas las evidencias de su ejecución</t>
  </si>
  <si>
    <t>Se realiza el reporte de avance de la acción sin embargo no se adjuntan evidencias por lo que no se puede verificar su cumplimiento
Se realiza seguimiento a la acción, se adjuntan las evidencias de su ejecución
Se realiza seguimiento a la acción, se adjuntan las evidencias de su ejecución</t>
  </si>
  <si>
    <t xml:space="preserve">Reporte de consulta de bases de datos distritales y nacionales concernientes a las condiciones de vulnerabilidad </t>
  </si>
  <si>
    <t xml:space="preserve">Verificación trimestral de los tiempos de atención de las solicitudes de subsidios o subvenciones y generación de informe de resultados </t>
  </si>
  <si>
    <t>el control se raliza a diario y mensualmente se genera reporte de indicador de eficiencia en el cumplimiento de los tiempos</t>
  </si>
  <si>
    <t xml:space="preserve">
10/06/2022
13/06/2022</t>
  </si>
  <si>
    <t xml:space="preserve">El control se raliza a diario y mensualmente se genera reporte de indicador de eficiencia en el cumplimiento de los tiempos
13/06/2022. El control se realiza diariamente y mensualmente se reporta el indicador de eficiencia en el cumplimiento de los tiempos </t>
  </si>
  <si>
    <t>11/08/2022. El control se raliza a diario y mensualmente se genera reporte de indicador de eficiencia en el cumplimiento de los tiempos
7/09/2022.  El control se raliza a diario y mensualmente se genera reporte de indicador de eficiencia en el cumplimiento de los tiempos
10/10/2022 l control se raliza a diario y mensualmente se genera reporte de indicador de eficiencia en el cumplimiento de los tiempos</t>
  </si>
  <si>
    <t>25/05/2022
13/06/2022
27/07/2022</t>
  </si>
  <si>
    <t>25/05/2022. Se revisa que  todas las solicitudes deben incluir el certficado de condicion de vulnerabilidad del solicitante o fallecido la cual se verifica con las bases de segun el caso
13/06/2022.Se revisa que  todas las solicitudes deben incluir el certficado de condicion de vulnerabilidad del solicitante o fallecido la cual se verifica con las bases de segun el caso
27/07/2022. Se revisa que  todas las solicitudes deben incluir el certficado de condicion de vulnerabilidad del solicitante o fallecido la cual se verifica con las bases de segun el caso</t>
  </si>
  <si>
    <t xml:space="preserve">coordinador de proceso de subvencions /subsidios </t>
  </si>
  <si>
    <t>Reporte de consulta en base de datos o condicion de vulneravilida(informe subvenciones )</t>
  </si>
  <si>
    <t xml:space="preserve">
27/07/2022. Se revisa que  todas las solicitudes deben incluir el certficado de condicion de vulnerabilidad del solicitante o fallecido la cual se verifica con las bases de datos  segun el caso
30/0872022 Se revisa que  todas las solicitudes deben incluir el certficado de condicion de vulnerabilidad del solicitante o fallecido la cual se verifica con las bases de datos  segun el caso
10/1072022 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t>
  </si>
  <si>
    <r>
      <rPr>
        <sz val="11"/>
        <color rgb="FF000000"/>
        <rFont val="Arial Narrow"/>
        <family val="2"/>
      </rPr>
      <t xml:space="preserve">
</t>
    </r>
    <r>
      <rPr>
        <b/>
        <sz val="11"/>
        <color rgb="FF000000"/>
        <rFont val="Arial Narrow"/>
        <family val="2"/>
      </rPr>
      <t>07/11/2022</t>
    </r>
    <r>
      <rPr>
        <sz val="11"/>
        <color rgb="FF000000"/>
        <rFont val="Arial Narrow"/>
        <family val="2"/>
      </rPr>
      <t xml:space="preserve"> 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t>
    </r>
    <r>
      <rPr>
        <b/>
        <sz val="11"/>
        <color rgb="FF000000"/>
        <rFont val="Arial Narrow"/>
        <family val="2"/>
      </rPr>
      <t xml:space="preserve">14/12/2022 </t>
    </r>
    <r>
      <rPr>
        <sz val="11"/>
        <color rgb="FF000000"/>
        <rFont val="Arial Narrow"/>
        <family val="2"/>
      </rPr>
      <t xml:space="preserve">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04/01/2023. 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t>
    </r>
  </si>
  <si>
    <t>Reasignación de trámites a otro servidor responsable</t>
  </si>
  <si>
    <t>No se adelanta seguimiento al control ni se aportan evidencias de su ejecución por lo tanto no se puede establecer si el mismo ha sido efectivo o si el riesgo se ha materializado
Se adelanta seguimiento al control, se aportan evidencias de su ejecución por lo que se puede establecer que el mismo ha sido efectivo ya que el riesgo no se ha materializado
Se adelanta seguimiento al control, se aportan evidencias de su ejecución por lo que se puede establecer que el mismo ha sido efectivo ya que el riesgo no se ha materializado</t>
  </si>
  <si>
    <r>
      <t>10/05/2022</t>
    </r>
    <r>
      <rPr>
        <b/>
        <sz val="11"/>
        <color rgb="FF000000"/>
        <rFont val="Arial Narrow"/>
        <family val="2"/>
      </rPr>
      <t xml:space="preserve">
12/09/2022</t>
    </r>
    <r>
      <rPr>
        <sz val="11"/>
        <color rgb="FF000000"/>
        <rFont val="Arial Narrow"/>
        <family val="2"/>
      </rPr>
      <t xml:space="preserve">
</t>
    </r>
    <r>
      <rPr>
        <b/>
        <sz val="11"/>
        <color rgb="FF000000"/>
        <rFont val="Arial Narrow"/>
        <family val="2"/>
      </rPr>
      <t>13/01/2023</t>
    </r>
  </si>
  <si>
    <r>
      <t>10/05/2022</t>
    </r>
    <r>
      <rPr>
        <b/>
        <sz val="11"/>
        <color rgb="FF000000"/>
        <rFont val="Arial Narrow"/>
        <family val="2"/>
      </rPr>
      <t xml:space="preserve">
12/09/2022
13/01/2023</t>
    </r>
  </si>
  <si>
    <r>
      <t>Control fue efectivo en el periodo revisado, toda vez que el riesgo no se materializó.</t>
    </r>
    <r>
      <rPr>
        <b/>
        <sz val="11"/>
        <color rgb="FF000000"/>
        <rFont val="Arial Narrow"/>
        <family val="2"/>
      </rPr>
      <t xml:space="preserve">
12/09/2022 - OCL</t>
    </r>
    <r>
      <rPr>
        <sz val="11"/>
        <color rgb="FF000000"/>
        <rFont val="Arial Narrow"/>
        <family val="2"/>
      </rPr>
      <t xml:space="preserve">: Con base en el seguimiento de la OCI y los informes de la Primera y Segunda Línea de Defensa, se evidencia la efectividad del control, toda vez que en el periodo evaluado no se ha materializado el riesgo.
</t>
    </r>
    <r>
      <rPr>
        <b/>
        <sz val="11"/>
        <color rgb="FF000000"/>
        <rFont val="Arial Narrow"/>
        <family val="2"/>
      </rPr>
      <t>13/01/2023 - OCL:</t>
    </r>
    <r>
      <rPr>
        <sz val="11"/>
        <color rgb="FF000000"/>
        <rFont val="Arial Narrow"/>
        <family val="2"/>
      </rPr>
      <t xml:space="preserve"> De acuerdo con la revisión de las evidencias y la manifestación del proceso, se verifica la efectividad del control.</t>
    </r>
  </si>
  <si>
    <r>
      <t>No se puede evaluar el cumplimiento de la acción, toda vez que las evidencias no son suficientes.</t>
    </r>
    <r>
      <rPr>
        <b/>
        <sz val="11"/>
        <color rgb="FF000000"/>
        <rFont val="Arial Narrow"/>
        <family val="2"/>
      </rPr>
      <t xml:space="preserve">
12/09/2022 - OCL</t>
    </r>
    <r>
      <rPr>
        <sz val="11"/>
        <color rgb="FF000000"/>
        <rFont val="Arial Narrow"/>
        <family val="2"/>
      </rPr>
      <t xml:space="preserve">: Después de revisada las evidencias para los periodos de evaluación se concluye lo siguiente:
Segundo trimestre: para este periodo se encuentran las evidencias correspondientes para los meses de abril, mayo y junio de 2022.
Tercer trimestre: para este periodo solo se encuentran las evidencias pertenecientes al mes de julio y agosto. Tras revisar las evidencias se observa el cumplimiento de la acción.
</t>
    </r>
    <r>
      <rPr>
        <b/>
        <sz val="11"/>
        <color rgb="FF000000"/>
        <rFont val="Arial Narrow"/>
        <family val="2"/>
      </rPr>
      <t>13/01/2023 - OCL</t>
    </r>
    <r>
      <rPr>
        <sz val="11"/>
        <color rgb="FF000000"/>
        <rFont val="Arial Narrow"/>
        <family val="2"/>
      </rPr>
      <t>: De acuedo con la revisión de las siguientes evidencias:
1. Octubre: 16 carpetas correspondiente al proceso de solicitud de suvbenciones funerarias.
2. Noviembre: 17 carpetas correspondiente al proceso de solicitud de suvbenciones funerarias.
3. Diciembre: 18 carpetas correspondiente al proceso de solicitud de suvbenciones funerarias.
La OCI, verifica el cumplimiento de la acción.</t>
    </r>
  </si>
  <si>
    <r>
      <t>OCI: Las evidencias del control no fueron remitidas, por lo que no se puede evaluar la efectividad del control.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12/09/2022 - OCL:</t>
    </r>
    <r>
      <rPr>
        <sz val="11"/>
        <color rgb="FF000000"/>
        <rFont val="Arial Narrow"/>
        <family val="2"/>
      </rPr>
      <t xml:space="preserve">  Se realizó la revisión de las evidencias correspondientes al segundo y tercer trimestre de 2022, en las que se observa el cumplimiento del control "Reporte de consulta de bases de datos distritales y nacionales concernientes a las condiciones de vulnerabilidad ".
</t>
    </r>
    <r>
      <rPr>
        <b/>
        <sz val="11"/>
        <color rgb="FF000000"/>
        <rFont val="Arial Narrow"/>
        <family val="2"/>
      </rPr>
      <t>13/01/2023 - OCL:</t>
    </r>
    <r>
      <rPr>
        <sz val="11"/>
        <color rgb="FF000000"/>
        <rFont val="Arial Narrow"/>
        <family val="2"/>
      </rPr>
      <t xml:space="preserve"> De acuerdo con la revisión de las evidencias correspondientes a los meses de octubre, noviembre y diciembre de 2022, la OCI verifica el cumplimiento del control, en especial en los siguientes documentos en los cuales se observa la consulta en bases de datos: </t>
    </r>
  </si>
  <si>
    <r>
      <t>OCI: Las evidencias del control no fueron remitidas, por lo que no se puede evaluar la efectividad del control.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12/09/2022 - OCL</t>
    </r>
    <r>
      <rPr>
        <sz val="11"/>
        <color rgb="FF000000"/>
        <rFont val="Arial Narrow"/>
        <family val="2"/>
      </rPr>
      <t xml:space="preserve">: Después de revisadas las evidencias correspondientes para el segundo y tercer trimestre, allegando las carpetas ede los meses; abril, mayo, junio, julio y agosto de 2022. Se verifica el cumplimiento del control "Reporte de consulta de bases de datos distritales y nacionales concernientes a las condiciones de vulnerabilidad ".
</t>
    </r>
    <r>
      <rPr>
        <b/>
        <sz val="11"/>
        <color rgb="FF000000"/>
        <rFont val="Arial Narrow"/>
        <family val="2"/>
      </rPr>
      <t>13/01/2023 - OCL:</t>
    </r>
    <r>
      <rPr>
        <sz val="11"/>
        <color rgb="FF000000"/>
        <rFont val="Arial Narrow"/>
        <family val="2"/>
      </rPr>
      <t xml:space="preserve"> De acuedo con la revisión de las siguientes evidencias correspondientes a los meses de octubre, noviembre y diciembre de 2022, la OCI verifica el cumplimiento del control.
1. Consulta Individual VIVANTO
2. REGISTRO HECHOS SIJYP - KLER JAMINTON MONTEALEGRE HERRERA</t>
    </r>
  </si>
  <si>
    <r>
      <t>No se puede evaluar el cumplimiento de la acción, toda vez que las evidencias no son suficientes.</t>
    </r>
    <r>
      <rPr>
        <b/>
        <sz val="11"/>
        <color rgb="FF000000"/>
        <rFont val="Arial Narrow"/>
        <family val="2"/>
      </rPr>
      <t xml:space="preserve">
12/09/2022 - OCL</t>
    </r>
    <r>
      <rPr>
        <sz val="11"/>
        <color rgb="FF000000"/>
        <rFont val="Arial Narrow"/>
        <family val="2"/>
      </rPr>
      <t>: Después de revisadas las evidencias para los periodos de evaluación se concluye lo siguiente:</t>
    </r>
    <r>
      <rPr>
        <b/>
        <sz val="11"/>
        <color rgb="FF000000"/>
        <rFont val="Arial Narrow"/>
        <family val="2"/>
      </rPr>
      <t xml:space="preserve">
Segundo trimestre</t>
    </r>
    <r>
      <rPr>
        <sz val="11"/>
        <color rgb="FF000000"/>
        <rFont val="Arial Narrow"/>
        <family val="2"/>
      </rPr>
      <t>: para este periodo se encuentran las evidencias correspondientes para los meses de abril y mayo 2022 en las que se pueden observar los indicadores "Tiempo de respuesta a las solicitudes de subsidios de los servicios funerarios prestados en los cementerios de propiedad del Distrito Capital."</t>
    </r>
    <r>
      <rPr>
        <b/>
        <sz val="11"/>
        <color rgb="FF000000"/>
        <rFont val="Arial Narrow"/>
        <family val="2"/>
      </rPr>
      <t xml:space="preserve">
Tercer trimestre</t>
    </r>
    <r>
      <rPr>
        <sz val="11"/>
        <color rgb="FF000000"/>
        <rFont val="Arial Narrow"/>
        <family val="2"/>
      </rPr>
      <t xml:space="preserve">: para este periodo se encuentran los indicadores correspondientes a los meses de julio y agosto de 2022, en cumplimiento de lo establecido en la acción.
</t>
    </r>
    <r>
      <rPr>
        <b/>
        <sz val="11"/>
        <color rgb="FF000000"/>
        <rFont val="Arial Narrow"/>
        <family val="2"/>
      </rPr>
      <t>13/01/2023 - OCL:</t>
    </r>
    <r>
      <rPr>
        <sz val="11"/>
        <color rgb="FF000000"/>
        <rFont val="Arial Narrow"/>
        <family val="2"/>
      </rPr>
      <t>De acuerdo con la revisión de las siguientes evidencias:
1. HV_IndicadorTiempo_Noviembre2022
2. HV_IndicadorTiempo_Octubre2022
3. INFORME DE SUBVENCIONES FUNERARIAS NOVIEMBRE
4. InformeSubsidios_Octubre2022 (1).
La OCI, no puede verificar el cumplimiento de la acción toda vez que no se encuentran las evidencias correspondiente al mes de diciembre de 2022.
Nota: La OCI recomienda allegar las evidencias de acuerdo con las fechas establecidas por la OAP.</t>
    </r>
  </si>
  <si>
    <t>Inicia con el análisis de Información y finaliza con la supervisión y control
de  la fase de ejecución del Plan de modernización y seguimiento a los avances</t>
  </si>
  <si>
    <t>Posibilidad de favorecimiento propio o de un tercero por otorgamiento de permisos sin el cumplimiento de los requisitos técnicos y normativos existentes debido a la debilidad en la aplicación de los controles establecidos en los documentos del SIG (Trámites: Certificado de incorporación de la infraestructura al sistema de alumbrado público en zonas de cesión ubicados en Bogotá D.C; y; Aprobación de estudios fotométricos para proyectos de alumbrado público)</t>
  </si>
  <si>
    <t>Otorgamiento de permisos sin el cumplimiento de los requisitos técnicos y normativos existentes</t>
  </si>
  <si>
    <t>Debilidad en la aplicación de los controles establecidos en los documentos del SIG</t>
  </si>
  <si>
    <t>Revisión de cumplimiento de requisitos para otrogamiento de permisos mediante la aplicación de listas de chequeo</t>
  </si>
  <si>
    <t xml:space="preserve">Revisión y actualización de los documentos del SIG para fortalecimiento de controles </t>
  </si>
  <si>
    <t>Subdirección de Alumbrado público y servicios funerarios</t>
  </si>
  <si>
    <t>31/03/2021
11/04/2021</t>
  </si>
  <si>
    <t>La SSFAP realiza el segumiento y control de los procedimientos dando informacion de la existencia de los lineamientos y procedimientos asociados al proceso evitando la amaterializaccion del riesgo.
Las actividades se desarrollan acorde al procedimiento y con el cumplimiento de los requisitos   , evitando la materaializacion del riesgo.</t>
  </si>
  <si>
    <t>En le mes de abril   se hace seguimiento al cumplimiento de los requisitos; el 2 de juno se realiza mesa de trabajo para la revisión de los documento del SIG</t>
  </si>
  <si>
    <t>7/09/2022. Durante los meses de julio y agosto se realiza la revision y actualizacion del procemiento AL-PC-04 V6 Revisión,Verificacióny Aprobación de Diseños Fotométricos quedsndo vigente en la version 7 , de igual manera se actualiza losformatos ALP- FM 09 Lista de Chequeo Para el Tramite y Aprobación de Proyectosde Alumbrado Público y el formato ALP_ FM12 Formulario MU 702-I Identificación y Registro del Proyecto
Soportes micrositio MIPG-SIG</t>
  </si>
  <si>
    <t>31/03/2021
27/04/2022
11/04/2021</t>
  </si>
  <si>
    <t>La SSFAP realiza el segumiento y control de los procedimientos dando informacion de la existencia de los lineamientos y procedimientos asociados al proceso evitando la amaterializaccion del riesgo.
Las actividades se desarrollan acorde al procedimiento y con el cumplimiento de los requisitos   , evitando la materializacion del riesgo.</t>
  </si>
  <si>
    <t xml:space="preserve">proprofesional de apoyo a la supervision </t>
  </si>
  <si>
    <t>base dde datos de los proyectos y soportes de segumiento</t>
  </si>
  <si>
    <t>17/06/2022
22/07/2022</t>
  </si>
  <si>
    <t>Reunion Teems</t>
  </si>
  <si>
    <t xml:space="preserve">durante los tres meses se haces se hace segumiento al cumplimiento de los requisitos y durante el mes de agosto se actulaza los documetos del sitema y se hace reunion de socializacion de los formatos ajustados el dia 5 de septiembre, adicinalmente el 29 de septiembre se realiza socializacion general de los documentos y formatos del MIPG asociadosal  proceso </t>
  </si>
  <si>
    <t>07/11/2022
12/12/2022</t>
  </si>
  <si>
    <r>
      <rPr>
        <sz val="11"/>
        <color rgb="FF000000"/>
        <rFont val="Arial Narrow"/>
        <family val="2"/>
      </rPr>
      <t xml:space="preserve">durante de octubre   se hace segumiento al cumplimiento de los requisitos  se actulaza los documetos del sitema identificando los que requieren actualizacion para realizar el tramite de actualiizacion ante la OAP
</t>
    </r>
    <r>
      <rPr>
        <b/>
        <sz val="11"/>
        <color rgb="FF000000"/>
        <rFont val="Arial Narrow"/>
        <family val="2"/>
      </rPr>
      <t>12/12/2022</t>
    </r>
    <r>
      <rPr>
        <sz val="11"/>
        <color rgb="FF000000"/>
        <rFont val="Arial Narrow"/>
        <family val="2"/>
      </rPr>
      <t>. durante el mes de Noviembre  se hace segumiento al</t>
    </r>
    <r>
      <rPr>
        <i/>
        <sz val="11"/>
        <color rgb="FF000000"/>
        <rFont val="Arial Narrow"/>
        <family val="2"/>
      </rPr>
      <t xml:space="preserve"> cumplimiento de los requisitos  se actulaza los documetos del sitema identificando los que requieren actualizacion para realizar el tramite de actualiizacion ante la OAP. 
</t>
    </r>
    <r>
      <rPr>
        <b/>
        <i/>
        <sz val="11"/>
        <color rgb="FF000000"/>
        <rFont val="Arial Narrow"/>
        <family val="2"/>
      </rPr>
      <t>04/01/2023  D</t>
    </r>
    <r>
      <rPr>
        <i/>
        <sz val="11"/>
        <color rgb="FF000000"/>
        <rFont val="Arial Narrow"/>
        <family val="2"/>
      </rPr>
      <t>urante el mes de Diciembre  se hace segumiento al cumplimiento de los requisitos , se actulaza los documetos del sitema identificando los que requieren actualizacionse solicita actualizacion de la caracterizacion del proceso y se solicita la eliminacion del mapa relacional y la cadena de valor actualiizacion ante la OA</t>
    </r>
    <r>
      <rPr>
        <b/>
        <i/>
        <sz val="11"/>
        <color rgb="FF000000"/>
        <rFont val="Arial Narrow"/>
        <family val="2"/>
      </rPr>
      <t xml:space="preserve">P.
</t>
    </r>
  </si>
  <si>
    <t xml:space="preserve">Reunion Teems, memoranod solicitud actualizacion documentos </t>
  </si>
  <si>
    <t>Se adelanta seguimiento al control sin embargo no se aportan evidencias por lo tanto no se puede establecer su ejecución, de acuerdo al reporte el control ha sido efectivo por lo que el riesgo no se ha materializado
Se adelanta seguimiento al control se aportan algunas litas de chequeo como evidencia, de acuerdo al reporte el control ha sido efectivo por lo que el riesgo no se ha materializado
Se adelanta seguimiento al control se aportan algunas litas de chequeo como evidencia, de acuerdo al reporte el control ha sido efectivo por lo que el riesgo no se ha materializado</t>
  </si>
  <si>
    <t>Se realiza seguimiento a la accion sin embargo lo reportado no es coherente con la acción formulada, asi mismo no se adjunta evidencia de lo realizado 
Se realiza seguimiento a la acción se aporta como evidencia el soporte de reunión virtual de revisión de documentos SIG
Se realiza seguimiento a la acción se aporta como evidencia el soporte en el micrositio del MIPG-SIG</t>
  </si>
  <si>
    <t>Seguimiento a los tiempos de atención de las solicitudes asociadas al servicio de alumbrado público y reporte en la base de datos de "BD proyectos fotometricos"</t>
  </si>
  <si>
    <t xml:space="preserve">Seguimiento semestral de los permisos otorgados para verificar la objetividad en la aprobación </t>
  </si>
  <si>
    <t xml:space="preserve">se realiza segumiento a los teimpos a las solicitudes  tramitadas y se registra  en la base de datos </t>
  </si>
  <si>
    <t>07/09/2022
8/10/022</t>
  </si>
  <si>
    <t>se realiza segumiento diario a los teimpos a las solicitudes  tramitadas se genera el indicador  y se registra  en la base de datos
8/10/2022se realiza segumiento diario a los teimpos a las solicitudes  tramitadas se genera el indicador  y se registra  en la base de datoscon corte a 30 de septiembre</t>
  </si>
  <si>
    <t xml:space="preserve">indicador de tiempo de respuesta, y  base de dataso </t>
  </si>
  <si>
    <t>07/08/2022                     12/09/2022
8/10/2022</t>
  </si>
  <si>
    <t>se realiza segumiento a los teimpos a las solicitudes  tramitadas para el mes de julo 11 solicitudes  y se registra  en la base de datos, de igual manera para  agosto se aprueban 28 solocitudes.
8/10/2022  y para el mes de setiembre se revisa y aprueban 34 solictudes para un total de 73 proyectos aprobados en el tercer trimestre</t>
  </si>
  <si>
    <t>07/11/2022
12/12/2022
04/01/2023</t>
  </si>
  <si>
    <r>
      <rPr>
        <sz val="11"/>
        <color rgb="FF000000"/>
        <rFont val="Arial Narrow"/>
        <family val="2"/>
      </rPr>
      <t xml:space="preserve">se realiza segumiento a los teimpos a las solicitudes  tramitadas para el mes de joctubre  en el cual se radicaron 37 solicitudes  y se registra  en la base de datos, 
</t>
    </r>
    <r>
      <rPr>
        <b/>
        <sz val="11"/>
        <color rgb="FF000000"/>
        <rFont val="Arial Narrow"/>
        <family val="2"/>
      </rPr>
      <t>12/12/2022</t>
    </r>
    <r>
      <rPr>
        <sz val="11"/>
        <color rgb="FF000000"/>
        <rFont val="Arial Narrow"/>
        <family val="2"/>
      </rPr>
      <t xml:space="preserve">. se realiza segumiento a los teimpos a las solicitudes  tramitadas para el mes de Noviembre  en el cual se radicaron   17solicitudes  y se registra  en la base de datos
</t>
    </r>
    <r>
      <rPr>
        <b/>
        <sz val="11"/>
        <color rgb="FF000000"/>
        <rFont val="Arial Narrow"/>
        <family val="2"/>
      </rPr>
      <t>04/01/2023</t>
    </r>
    <r>
      <rPr>
        <sz val="11"/>
        <color rgb="FF000000"/>
        <rFont val="Arial Narrow"/>
        <family val="2"/>
      </rPr>
      <t>.  se realiza segumiento a los teimpos a las solicitudes  tramitadas para el mes de Diciembre  en el cual se radicaron   19solicitudes  y se registra  en la base de datos para un total de 73 en el el ultimo trimestre y en total 332 proyectos aprobados en el año</t>
    </r>
  </si>
  <si>
    <t>No se adelanta seguimiento al control ni se aportan evidencias de su ejecución por lo tanto no se puede establecer si el mismo ha sido efectivo o si el riesgo se ha materializado
Se realiza seguimiento al control, el cual ha sido efectivo por cuanto no se ha materializado el riesgo se adjuntan las evidencias que dan cuenta de su realización
Se realiza seguimiento al control, el cual ha sido efectivo por cuanto no se ha materializado el riesgo se adjuntan las evidencias que dan cuenta de su realización</t>
  </si>
  <si>
    <t>No se realiza seguimiento a la acción, segun lo programado el reporte es semestral
Se realiza seguimiento a la acción y se adjunta evidencia, por lo que se puede verificar su ejecución
Se realiza seguimiento a la acción y se adjunta evidencia, por lo que se puede verificar su ejecución</t>
  </si>
  <si>
    <r>
      <t>17/05/2022</t>
    </r>
    <r>
      <rPr>
        <b/>
        <sz val="11"/>
        <color rgb="FF000000"/>
        <rFont val="Arial Narrow"/>
        <family val="2"/>
      </rPr>
      <t xml:space="preserve">
12/09/2022</t>
    </r>
    <r>
      <rPr>
        <sz val="11"/>
        <color rgb="FF000000"/>
        <rFont val="Arial Narrow"/>
        <family val="2"/>
      </rPr>
      <t xml:space="preserve">
</t>
    </r>
    <r>
      <rPr>
        <b/>
        <sz val="11"/>
        <color rgb="FF000000"/>
        <rFont val="Arial Narrow"/>
        <family val="2"/>
      </rPr>
      <t>12/01/2023</t>
    </r>
  </si>
  <si>
    <r>
      <t>Dentro de las evidencias revisadas no se evidenció la base de datos de los proyectos fotométricos como se indica en el control, por lo tanto no se puede establecer la efectividad de su ejecución.</t>
    </r>
    <r>
      <rPr>
        <b/>
        <sz val="11"/>
        <color rgb="FF000000"/>
        <rFont val="Arial Narrow"/>
        <family val="2"/>
      </rPr>
      <t xml:space="preserve">
12/09/2022 - OCL</t>
    </r>
    <r>
      <rPr>
        <sz val="11"/>
        <color rgb="FF000000"/>
        <rFont val="Arial Narrow"/>
        <family val="2"/>
      </rPr>
      <t>: Revisadas las evidencias allegadas por el proceso se observa lo siguiente:</t>
    </r>
    <r>
      <rPr>
        <b/>
        <sz val="11"/>
        <color rgb="FF000000"/>
        <rFont val="Arial Narrow"/>
        <family val="2"/>
      </rPr>
      <t xml:space="preserve">
Segundo trimestre</t>
    </r>
    <r>
      <rPr>
        <sz val="11"/>
        <color rgb="FF000000"/>
        <rFont val="Arial Narrow"/>
        <family val="2"/>
      </rPr>
      <t>: anexan los indicadores Incorporación fase II y proyectos fotométricos correspondientes a los meses; abril, mayo y junio.</t>
    </r>
    <r>
      <rPr>
        <b/>
        <sz val="11"/>
        <color rgb="FF000000"/>
        <rFont val="Arial Narrow"/>
        <family val="2"/>
      </rPr>
      <t xml:space="preserve">
Tercer trimestre:</t>
    </r>
    <r>
      <rPr>
        <sz val="11"/>
        <color rgb="FF000000"/>
        <rFont val="Arial Narrow"/>
        <family val="2"/>
      </rPr>
      <t xml:space="preserve"> anexan los indicadores Incorporación fase II y proyectos fotométricos correspondientes a los meses; julio y agosto</t>
    </r>
    <r>
      <rPr>
        <b/>
        <sz val="11"/>
        <color rgb="FF000000"/>
        <rFont val="Arial Narrow"/>
        <family val="2"/>
      </rPr>
      <t xml:space="preserve">. </t>
    </r>
    <r>
      <rPr>
        <sz val="11"/>
        <color rgb="FF000000"/>
        <rFont val="Arial Narrow"/>
        <family val="2"/>
      </rPr>
      <t xml:space="preserve">En cumplimiento del control.
</t>
    </r>
    <r>
      <rPr>
        <b/>
        <sz val="11"/>
        <color rgb="FF000000"/>
        <rFont val="Arial Narrow"/>
        <family val="2"/>
      </rPr>
      <t>12/01/2023 - OCL:</t>
    </r>
    <r>
      <rPr>
        <sz val="11"/>
        <color rgb="FF000000"/>
        <rFont val="Arial Narrow"/>
        <family val="2"/>
      </rPr>
      <t xml:space="preserve"> Revisadas las siguientes evidencias:
1. Octubre: - 270-22 MODERNIZACIÓN DEL PARQUE 19-090 URB. VILLA DIANA (3 documentos), 296-22 MODERNIZACIÓN CANAL ALBINA (3 documentos),  297-22 MODERNIZACIÓN DEL PARQUE 10-723 URB. LA ESPAÑOLA (3 documentos), VOTO NACIONAL - LA ESTANZUELA, AREA DE MANEJO DIFERENCIADO 3 (2 documentos)
2. Noviembre: 285-22 PRIMERA LINEA METRO BOGOTÁ TRAMO 2 (2 documentos) y 302-22 MODERNIZACIÓN SECTOR 1.1 LOC. USAQUÉN (3 documentos)
3. Diciembre: 328-22 REVALIDACIÓN URB. BALCONES DE PROVENZA (2 documentos), 330-22 AV CONSTITUCIÓN entre AV LAS AMÉRICAS (AC 6) y AV ALSACIA (AC 12) (4 documentos), 333-22 EDIFICIO DE LA MEBOG - SEDE ADMINISTRATIVA POLICÍA METROPOLITANA DE BOGOTÁ (5 documentos) y 335-22 MODERNIZACIÓN VÍA AL LLANO (1 documento).
La OCI, verifica el cumplimiento del control.</t>
    </r>
  </si>
  <si>
    <r>
      <t>Dentro de la autoevaluación del proceso se informa que el riesgo no se materializó en el periodo revisado.</t>
    </r>
    <r>
      <rPr>
        <b/>
        <sz val="11"/>
        <color rgb="FF000000"/>
        <rFont val="Arial Narrow"/>
        <family val="2"/>
      </rPr>
      <t xml:space="preserve">
12/09/2022 - OCL</t>
    </r>
    <r>
      <rPr>
        <sz val="11"/>
        <color rgb="FF000000"/>
        <rFont val="Arial Narrow"/>
        <family val="2"/>
      </rPr>
      <t xml:space="preserve">: Con base en el seguimiento de la OCI y el seguimiento realizado por la Primera y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De acuerdo con la revisión de las evidencias y la manifestación del proceso, se verifica la efectividad del control.</t>
    </r>
  </si>
  <si>
    <r>
      <t>12/09/2022 - OCL</t>
    </r>
    <r>
      <rPr>
        <sz val="11"/>
        <color rgb="FF000000"/>
        <rFont val="Arial Narrow"/>
        <family val="2"/>
      </rPr>
      <t>: Revisada las evidencias suministradas por el proceso, se verifica el cumplimiento de la acción.</t>
    </r>
    <r>
      <rPr>
        <b/>
        <sz val="11"/>
        <color rgb="FF000000"/>
        <rFont val="Arial Narrow"/>
        <family val="2"/>
      </rPr>
      <t xml:space="preserve">
12/01/2023 - OCL: </t>
    </r>
    <r>
      <rPr>
        <sz val="11"/>
        <color rgb="FF000000"/>
        <rFont val="Arial Narrow"/>
        <family val="2"/>
      </rPr>
      <t>De acuerdo con la revisión de la siguiente evidencia:
- INFORME DE REVISION DE DOCUMENTOS AP.
La OCI, verifica elumplimiento de la acción.</t>
    </r>
  </si>
  <si>
    <r>
      <t>el control no operó para el periodo evaluado</t>
    </r>
    <r>
      <rPr>
        <b/>
        <sz val="11"/>
        <color rgb="FF000000"/>
        <rFont val="Arial Narrow"/>
        <family val="2"/>
      </rPr>
      <t xml:space="preserve">
12/09/2022 - OCL: N/A</t>
    </r>
    <r>
      <rPr>
        <sz val="11"/>
        <color rgb="FF000000"/>
        <rFont val="Arial Narrow"/>
        <family val="2"/>
      </rPr>
      <t xml:space="preserve">
</t>
    </r>
    <r>
      <rPr>
        <b/>
        <sz val="11"/>
        <color rgb="FF000000"/>
        <rFont val="Arial Narrow"/>
        <family val="2"/>
      </rPr>
      <t>12/01/2023 - OCL:</t>
    </r>
    <r>
      <rPr>
        <sz val="11"/>
        <color rgb="FF000000"/>
        <rFont val="Arial Narrow"/>
        <family val="2"/>
      </rPr>
      <t xml:space="preserve">  De acuerdo con la revisión  de las siguientes evidencias:
1. Octubre: Proys Fotométricos Aprobados 2022 (4)
2. Noviembre: Proys Fotométricos Aprobados  Noviembre2022
3. Diciembre: Proys Fotométricos Aprobados 2022 DICIEMBRE.
Se verifica el cumplimiento del control.</t>
    </r>
  </si>
  <si>
    <r>
      <t>12/09/2022 - OCL</t>
    </r>
    <r>
      <rPr>
        <sz val="11"/>
        <color rgb="FF000000"/>
        <rFont val="Arial Narrow"/>
        <family val="2"/>
      </rPr>
      <t>: Con base en el seguimiento de la OCI y el seguimiento realizado por la Primera y Segunda Línea de Defensa, se evidencia la efectividad del control, toda vez que en el periodo de evaluación no se ha materializado el riesgo.</t>
    </r>
    <r>
      <rPr>
        <b/>
        <sz val="11"/>
        <color rgb="FF000000"/>
        <rFont val="Arial Narrow"/>
        <family val="2"/>
      </rPr>
      <t xml:space="preserve">
12/01/2023 - OCL: </t>
    </r>
    <r>
      <rPr>
        <sz val="11"/>
        <color rgb="FF000000"/>
        <rFont val="Arial Narrow"/>
        <family val="2"/>
      </rPr>
      <t>De acuerdo con la revisión de las evidencias y la manifestación del proceso, se verifica la efectividad del control.</t>
    </r>
  </si>
  <si>
    <r>
      <t xml:space="preserve">12/09/2022 - OCL: Revisada las evidencias suministradas por el proceso, se verifica el cumplimiento de la acción.
12/01/2023 - OCL: </t>
    </r>
    <r>
      <rPr>
        <sz val="11"/>
        <color rgb="FF000000"/>
        <rFont val="Arial Narrow"/>
        <family val="2"/>
      </rPr>
      <t>De acuerdo con la revisión de las siguientes evidencias:
1. Octubre: 270-22 MODERNIZACIÓN DEL PARQUE 19-090 URB. VILLA DIANA, 296-22 MODERNIZACIÓN CANAL ALBINA, 297-22 MODERNIZACIÓN DEL PARQUE 10-723 URB. LA ESPAÑOLA y VOTO NACIONAL - LA ESTANZUELA, AREA DE MANEJO DIFERENCIADO 3
2. Noviembre: 285-22 PRIMERA LINEA METRO BOGOTÁ TRAMO 2 y 302-22 MODERNIZACIÓN SECTOR 1.1 LOC. USAQUÉN.
3. Diciembre: 328-22 REVALIDACIÓN URB. BALCONES DE PROVENZA, 330-22 AV CONSTITUCIÓN entre AV LAS AMÉRICAS (AC 6) y AV ALSACIA (AC 12), 333-22 EDIFICIO DE LA MEBOG - SEDE ADMINISTRATIVA POLICÍA METROPOLITANA DE BOGOTÁ y 335-22 MODERNIZACIÓN VÍA AL LLANO.
La OCI, verifica el cumplimien de la acción.</t>
    </r>
  </si>
  <si>
    <t>Gestión Disciplinaria Interna</t>
  </si>
  <si>
    <t xml:space="preserve"> Determinar la responsabilidad disciplinaria de los servidores y ex-servidores públicos de la UAESP, de acuerdo con lo dispuesto en la normativa legal vigente, y realizar el seguimiento a las sanciones impuestas.</t>
  </si>
  <si>
    <t>Inicia con la recepción de la queja o informe  presentado ante la Oficina de Control  Disciplinario Interno para realizar el trámite de rigor  y culmina con la respectiva sanción, archivo  o remisión a la autoridad competente</t>
  </si>
  <si>
    <t>Posibilidad de beneficio o afectación de un servidor o ex servidor público por la manipulación o utilización indebida de la información por existencia de amiguismos, clientelismo o tráfico de influencias</t>
  </si>
  <si>
    <t>manipulación o utilización indebida de la información</t>
  </si>
  <si>
    <t>existencia de amiguismos, clientelismo o tráfico de influencias</t>
  </si>
  <si>
    <t xml:space="preserve">Evaluación trimestral  de las quejas por presuntas conductas de actos de  corrupción.   </t>
  </si>
  <si>
    <t xml:space="preserve">
Revisar  de manera trimestral y  aleatoria las actuaciones  proferidas  en desarrollo del proceso disciplinario.</t>
  </si>
  <si>
    <t>Jefe Oficina de Control  Disciplinario Interno</t>
  </si>
  <si>
    <t xml:space="preserve">agosto - septiembre </t>
  </si>
  <si>
    <t>Se realiza seguimiento en reuniones de cordinación y actas de reparto las cuales se adjuntan pantallazos</t>
  </si>
  <si>
    <t>octubre a diciembre de 2022</t>
  </si>
  <si>
    <t>Se realiza seguimiento aleatorio por posibles actos de corrupción y se actualizan actas de reparto los cuales se adjuntan pantallazos cuidando la debida reserva</t>
  </si>
  <si>
    <t>12 de octubre de 2022</t>
  </si>
  <si>
    <t>Cumplimiento Directiva No. 001 del 2021 de la Secretaría Jurídica Distrital</t>
  </si>
  <si>
    <t>Jefe de la OCDI</t>
  </si>
  <si>
    <t>Oficio No. 20221500236471, la matriz no se carga por datos con reserva</t>
  </si>
  <si>
    <t>Octubre a diciembre 2022</t>
  </si>
  <si>
    <t>Se revisa dirariamente el aplicativo Bogotá te Escucha y se reparten las quejas por posibles actos de corrupción para su evaluación por actas de reparto</t>
  </si>
  <si>
    <t xml:space="preserve">Se adjuntan correos donde se asignan las actas de reparto, no se envía evidencia del aplicativo por reserva legal </t>
  </si>
  <si>
    <t>Dar traslado de la actuación a las instancias competentes, frente a la presunta actos de corrupción (Procuraduría, Personería Distrital, entre otros)</t>
  </si>
  <si>
    <t xml:space="preserve">Se realiza seguimiento al control, se adjuntan las evidencias que dan cuenta de su ejecución, se informa que el control fue efectivo por cuanto no se ha materializado el riesgo. </t>
  </si>
  <si>
    <t>Se realiza seguimiento a la acción y se aportan las evidencias por lo que se valida la ejecución de la actividad</t>
  </si>
  <si>
    <t xml:space="preserve">Elaboración y publicación de las piezas comunicativas </t>
  </si>
  <si>
    <t xml:space="preserve">Elaborar  piezas comunicativas que incentiven la denuncia sobre actos de corrupción y  que  generen conciencia para la implementación de buenas prácticas en el ejercicio de la función  pública. </t>
  </si>
  <si>
    <t>Septiembre</t>
  </si>
  <si>
    <t>Se publicó pieza comunicativa en el cual pueden econtrar los pocedimientos verbal y ordinario</t>
  </si>
  <si>
    <t>Octubre a diciembre de 2022</t>
  </si>
  <si>
    <t>Se realza una pieza comunicativa y vídeo presentación del equipo e informando para que está creada la oficina e incentivando el buen uso de la misma, se adjunta pantallazo y link de ingreso al vídeo publicado a la entidad</t>
  </si>
  <si>
    <t>16 de septiembre de 2022</t>
  </si>
  <si>
    <t>Publicación de pieza comunicativa sobre la caracterización de la OCDI</t>
  </si>
  <si>
    <t>Se aporta la pieza comunicativa publicada</t>
  </si>
  <si>
    <t>Se realiza y publica un vídeo y pieza comunicativa dando a conocer la oficina y las buenas practicas  del servidor público hacía la entidad</t>
  </si>
  <si>
    <t>Se adjunta evidencia del vídeo y pieza comunicativa</t>
  </si>
  <si>
    <t xml:space="preserve">Evaluacion y reunión de las campañas de sensibilización durante el trimestre </t>
  </si>
  <si>
    <t>Realizar sensibiizaciones, relacionadas en los temas de corrupcion para los miembros de  la OCDI.</t>
  </si>
  <si>
    <t>15 de septiembre</t>
  </si>
  <si>
    <t xml:space="preserve">Se realizó capacitación con el area de correspondencia con el objeto de destacar la reserva de las actuaciones disciplinarias desde la presentación de la queja </t>
  </si>
  <si>
    <t>21 de diciembre 2022</t>
  </si>
  <si>
    <t>Se realizó sensibilización virtual a la entidad sobre generalidades del proceso Disciplinario, se adjunta pantallazo y lista de asistencia de la reunión</t>
  </si>
  <si>
    <t>15 de septiembre de 2022</t>
  </si>
  <si>
    <t>Reunión realizada con la Subdirección Administrativa y Financiera - área de correspondencia</t>
  </si>
  <si>
    <t>Se aporta la evidencia de la reunión y las diapositivas que se expusieron en dicha reunión</t>
  </si>
  <si>
    <t>Se realiza sensibilización virtual sobre generalidades del proceso disciplinario liderada por la jefe de la oficina para toda la entidad</t>
  </si>
  <si>
    <t xml:space="preserve">Se adjunta pantallazo de la reunión y lista de asistencia </t>
  </si>
  <si>
    <r>
      <t xml:space="preserve">12/01/2023 - OCL: </t>
    </r>
    <r>
      <rPr>
        <sz val="11"/>
        <color theme="1"/>
        <rFont val="Arial Narrow"/>
        <family val="2"/>
      </rPr>
      <t>De acuerdo con la revisión de la evidencia aportada por el proceso: 
- pieza y link vídeo "Conoce el equipo de Control Disciplinario Interno"
Se verifica el cumplimiento del control .</t>
    </r>
  </si>
  <si>
    <r>
      <t xml:space="preserve">12/01/2023 - OCL: </t>
    </r>
    <r>
      <rPr>
        <sz val="11"/>
        <color theme="1"/>
        <rFont val="Arial Narrow"/>
        <family val="2"/>
      </rPr>
      <t>De acuerdo con la revisión de las evidencias y la manifestación del proceso, se verifica la efectividad del control.</t>
    </r>
  </si>
  <si>
    <r>
      <t xml:space="preserve">12/01/2023 - OCL: </t>
    </r>
    <r>
      <rPr>
        <sz val="11"/>
        <color theme="1"/>
        <rFont val="Arial Narrow"/>
        <family val="2"/>
      </rPr>
      <t xml:space="preserve"> De acuerdo con la revisión de la evidencia aportada por el proceso: 
- Video informativo "Conoce el equipo de Control Disciplinario Interno"
Se verifica el cumplimiento de la acción.</t>
    </r>
  </si>
  <si>
    <r>
      <t xml:space="preserve">12/01/2023 - OCL: </t>
    </r>
    <r>
      <rPr>
        <sz val="11"/>
        <color theme="1"/>
        <rFont val="Arial Narrow"/>
        <family val="2"/>
      </rPr>
      <t xml:space="preserve">De acuerdo con la revisión de la evidencia aportada por el proceso se verifica el cumplimiento de la acción. </t>
    </r>
  </si>
  <si>
    <r>
      <t>12/01/2023 - OCL:</t>
    </r>
    <r>
      <rPr>
        <sz val="11"/>
        <color theme="1"/>
        <rFont val="Arial Narrow"/>
        <family val="2"/>
      </rPr>
      <t xml:space="preserve"> De acuerdo con la revisión de la evidencia aportada por el proceso: 
- LISTA ASISTENCIA CAPACITACIÓN GENERALIDADES DEL PROCESO DISCIPLINARIO - OCDI
- PANTALLAZO CAPACITACIÓN GENERALIDADES EN EL DERECHO DISCIPLINARIO EL DÍA 21 DICIEMBRE 2022
- pieza de reunión.
Se verifica el cumplimiento del control .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t>
    </r>
  </si>
  <si>
    <t>12/01/2023 - OCL: NA</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</si>
  <si>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</si>
  <si>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Posibilidad de generar lineamientos y entregar resultados de seguimiento en beneficio propio o de un tercero por el uso Inadecuado de la autoridad por falta de seguimiento a los controles establecidos, desconocimiento de las responsabilidades y autoridades y de los flujos de información</t>
  </si>
  <si>
    <t xml:space="preserve">Uso Inadecuado de la autoridad </t>
  </si>
  <si>
    <t>Falta de seguimiento a los controles establecidos, desconocimiento de las responsabilidades y autoridades y de los flujos de información</t>
  </si>
  <si>
    <t>Procesos de actualización de conocimiento al equipo de la OAP sobre temas relacionados con la oficina que permitan fortalecer sus competencias y gestión en la entidad</t>
  </si>
  <si>
    <t xml:space="preserve">Hacer la revision de los documentos del SIG asociados al proceso para determinar la necesidad de ajustar o documentar nuevos controles </t>
  </si>
  <si>
    <t>OAP</t>
  </si>
  <si>
    <t>02/03/2022
18/04/2022</t>
  </si>
  <si>
    <t>Se realizó la revisión y ajuste de los documentos asociados a la administracion de riesgos 
Se realizó la revision y actualización de los siguientes documentos de direccionamiento estrategico DES-IN-01 Elaboración, actualización y control de la documentación del SIG
DES-FM-24  Propuesta del Cambio y Plan de Acción
DES-PC-01 Control de las Salidas no conformes
DES-FM-03 Control Salidas No Conformes
DES-FM-23 Requisitos de los productos o servicios de la UAESP
DES-PC-14 Revisión por la dirección
DES-FM-22 Informe de revisión por la dirección</t>
  </si>
  <si>
    <t>Se realizó la revisión y ajuste de los documentos asociados a indicadores y PAI: DES-PC-08 V9 - Indicadores de Gestión, DES-FM-09 V5  Hoja de Vida del Indicador, DES-PC-03 V7 Formulacion y seguimiento Plan de accion institucional https://www.uaesp.gov.co/mipg/sig.php</t>
  </si>
  <si>
    <t>17/08/2022
03/10/2022</t>
  </si>
  <si>
    <t>Durante el mes de julio se realizaron las siguientes actualizaciones: DES-PC-04 Formulación y Actualización Plan Estratégico Institucional
DES-PC-08 Indicadores de Gestión
DES-FM-09 Hoja de Vida del Indicador
DES-PC-11 Control de la información documentada
DES-IN-01 Elaboración, actualización y control de la información documentada del SIG
DES-FM-29 Caracterización de Procesos
DES-PC-13 Control y seguimiento al consumo agua y energía y a la generación de residuos sólidos
DES-FM-25 Seguimiento al consumo de agua y energía
DES-FM-30 Seguimiento al consumo de energía
DES-FM-31 Seguimiento al consumo gas natural
DES-FM-32 Inventario sistemas hidrosanitarios
DES-FM-33 Inventario eléctrico
DES-MN-01 V2 Manual del SIG
DES-PC-03 V8 Formulacion y seguimiento Plan de accion institucional
DES-CP-01 V1 Caracterización de proceso
https://www.uaesp.gov.co/mipg/sig.php</t>
  </si>
  <si>
    <t>10/11/2022
10/01/2023</t>
  </si>
  <si>
    <t>Durante el mes de octubre se realizó la documentación del procedimiento Identificacion de aspectos y valoración de impactos ambientales
Durante el mes de diciembre se realizó la actualización de los formatos de Control Salidas no conformes
e Informe de Revisión por la Dirección
Asi mismo se realizó la documentación del procedimiento 
Gestión Integral de Residuos Sólidos GIRS y sus anexos 
Lista de chequeo vehículo transportador
Etiqueta de residuos peligrosos
Seguimiento a la generación de residuos y almacenamiento temporal
Bitácora de RESPEL y RAEEs
Recolección residuos punto pos consumo
Informe de la Gestión Integral de residuos sólidos generados
https://www.uaesp.gov.co/mipg/sig.php</t>
  </si>
  <si>
    <t>Se realizaron dos jornadas de capacitación en temas de fortalecimiento organizacional los dias 14 y 23 de febrero</t>
  </si>
  <si>
    <t>Gestor del proceso</t>
  </si>
  <si>
    <t>Citaciones a capacitacion</t>
  </si>
  <si>
    <t>El día 16/05/2022 en el marco del comité primario se realizó la socialización "proyectos de inversión" 
El día 7/06/2022 en el marco del comité primario se realizó la socialización del Decreto 1083 de 2015
El 10 de junio se realizó la capacitacion en indicadores, formulacion reporte y seguimiento</t>
  </si>
  <si>
    <t>Acta del comité</t>
  </si>
  <si>
    <t>Se elimina el control 1 el cual se mueve a acción por recomendación de la alcaldía y aprobación del CIGD empieza a regir desde 01/07/2022</t>
  </si>
  <si>
    <t>Se realiza el reporte de las actividades conforme a lo programado y se adjuntan las evidencias que dan cuenta de su cumplimiento, el control fue efectivo por cuanto no se materializó el riesgo
Se realiza el reporte de las actividades conforme a lo programado y se adjuntan las evidencias que dan cuenta de su cumplimiento, el control fue efectivo por cuanto no se materializó el riesgo, este control para el tercer trimestre se mueva a acción por observacion de la Secretaría general de la Alcaldía de Bogotá</t>
  </si>
  <si>
    <t xml:space="preserve">Se realizan las actividades conforme lo programado y se adjuntan las evidencias correspondientes 
Se realizan las actividades conforme lo programado y se adjuntan las evidencias correspondientes
Se realizan las actividades conforme lo programado y se adjuntan las evidencias correspondientes  </t>
  </si>
  <si>
    <r>
      <rPr>
        <b/>
        <sz val="11"/>
        <color rgb="FF000000"/>
        <rFont val="Arial Narrow"/>
        <family val="2"/>
      </rPr>
      <t>04/05/2022:</t>
    </r>
    <r>
      <rPr>
        <sz val="11"/>
        <color rgb="FF000000"/>
        <rFont val="Arial Narrow"/>
        <family val="2"/>
      </rPr>
      <t xml:space="preserve">Dado el reporte efectuado por el proceso no se observa materialización del riesgo, por ende se concluye que el control es efectivo.
</t>
    </r>
    <r>
      <rPr>
        <b/>
        <sz val="11"/>
        <color rgb="FF000000"/>
        <rFont val="Arial Narrow"/>
        <family val="2"/>
      </rPr>
      <t xml:space="preserve">
07/09/2022 - OCL</t>
    </r>
    <r>
      <rPr>
        <sz val="11"/>
        <color rgb="FF000000"/>
        <rFont val="Arial Narrow"/>
        <family val="2"/>
      </rPr>
      <t>: N/A</t>
    </r>
    <r>
      <rPr>
        <b/>
        <sz val="11"/>
        <color rgb="FF000000"/>
        <rFont val="Arial Narrow"/>
        <family val="2"/>
      </rPr>
      <t>.</t>
    </r>
  </si>
  <si>
    <t>Socialización a los procesos de los lineamientos documentados en el marco del SIG</t>
  </si>
  <si>
    <t xml:space="preserve">Realizar el seguimiento de las capacitaciones contempladas en el proceso inducción y reinduccion aprobadas en el PIC en torno a los temas asociados a la ley de transparecia y anticorrupción, antisoborno y conflictos de interés </t>
  </si>
  <si>
    <t>02/03/2022
18/04/2022</t>
  </si>
  <si>
    <t xml:space="preserve">Se realizó el seguimiento a las capacitaciones contepladas en el PIC, econtrando que el 17 de marzo se realizó socializacion de rendicion de cuentas, tema asociado a la ley de transparecia </t>
  </si>
  <si>
    <t>En los periodos solicitados se realizaron las siguientes actividades, de las cuales se adjuntas las evidencias respectivas.
Los días 16, 26 y 31 de mayo se divulgaron las charlas realizadas por el DASC sobre el módulo de conflicto de interés del SIDEAP
Se realizaron las siguientes inducciones sobre conflicto de interés y declaración de bienes y rentas:
Junio 6 con la participación de 76 personas de la SAF
Junio 7 con la participación de 36 personas de la SA
Junio 8 con la participación de 44 personas de SDF
Junio 9 con la participación de 60 personas de RBL - SF y AP - TIC
Junio 10 con la participación de 55 personas de CI - SAL - CDI - OAP - OAC - Dirección</t>
  </si>
  <si>
    <t>En el tercer trimestre se socializó la siguiente información:
Se realizaron las siguientes jornadas de inducción sobre SARLAFT:
El 29 de agosto con SAF, en la cual participaron 70 personas
El 30 de agosto con SAL, en la cual participaron 27 personas
El 1 de septiembre con RBL, en la cual participaron 28 personas
El 2 de septiembre con SDF, en la cual participaron 48 personas
El 5 de septiembre con SA; OTIC; OCI, en la cual participaron 98 personas
El 6 de septiembre con  OAP; OAC; Dirección, en la cual participaron 44 personas
El 7 de septiembre con SSF y AP, en la cual participaron 58 personas
Se divulgó información de la Escuela Ciudadana Anticorrupción -ECA de Transparencia por Colombia el 15 de agosto</t>
  </si>
  <si>
    <t>El 23 de noviembre de 2022 se realizó la capacitacion de Inducción/Reinducción: Políticas Públicas de Transparencia e Institucionales</t>
  </si>
  <si>
    <t>Se realizó la socialización de los lineamientos para la formulación del mapa y plan de menejo de riesgo y oportunidades</t>
  </si>
  <si>
    <t xml:space="preserve">Actas de reunión </t>
  </si>
  <si>
    <t>Se realizó la socialización de los lineamientos de indicadores y de PAI  a traves de las piezas graficas enviadas por correo institucional a todos los servidores de la UAESP. 
El 26/05/2022 se realizó la socialización a los responsables por proceso de reporte indicadores: https://uaespdc-my.sharepoint.com/:v:/r/personal/aida_zarate_uaesp_gov_co/Documents/Grabaciones/SOCIALIZACI%C3%93N%20PROCEDIMIENTO%20Y%20FORMATO%20INDICADORES%20DE%20GESTI%C3%93N-20220526_150542-Grabaci%C3%B3n%20de%20la%20reuni%C3%B3n.mp4?csf=1&amp;web=1&amp;e=XyHUuc</t>
  </si>
  <si>
    <t xml:space="preserve">Piezas de comunicación 
Listado de asistencia y grabacion socializacion indicadores </t>
  </si>
  <si>
    <t>23/08/2022
11/10/2022</t>
  </si>
  <si>
    <t>Se realiza la socialización por pieza de comunicación enviada a los servidores de la UAESP de la actualización del procedimiento de Plan Estratégico Institucional 
Se realiza la socialización por pieza de comunicación enviada a los servidores de la UAESP de la actualización del procedimiento de Plan de Accion Institucional, caracterización del proceso y manual del SIG</t>
  </si>
  <si>
    <t xml:space="preserve">Piezas de comunicación </t>
  </si>
  <si>
    <t>10/11/2022
10/01/2023</t>
  </si>
  <si>
    <t>Se realiza la socialización por pieza de comunicación enviada a los servidores de la UAESP de la actualización del procedimiento Identificacion de aspectos y valoración de impactos ambientales
Se realiza la socialización por pieza de comunicación enviada a los servidores de la UAESP de la actualización del procedimiento Gestión Integral de Residuos Sólidos GIRS y sus anexos y de los formatos de Control Salidas no conformes e  Informe de Revisión por la Dirección</t>
  </si>
  <si>
    <t>Se realiza el reporte de las actividades conforme a lo programado y se adjuntan las evidencias que dan cuenta de su cumplimiento, el control fue efectivo por cuanto no se materializó el riesgo
Se realiza el reporte de las actividades conforme a lo programado y se adjuntan las evidencias que dan cuenta de su cumplimiento, el control fue efectivo por cuanto no se materializó el riesgo. 
Se realiza el reporte de las actividades conforme a lo programado y se adjuntan las evidencias que dan cuenta de su cumplimiento, el control fue efectivo por cuanto no se materializó el riesgo</t>
  </si>
  <si>
    <t>Se realizan las actividades conforme lo programado y se adjuntan las evidencias correspondientes 
Se realizan las actividades conforme lo programado y se adjuntan las evidencias correspondientes 
Se realiza el reporte de las actividades conforme a lo programado y se adjuntan las evidencias que dan cuenta de su cumplimiento.</t>
  </si>
  <si>
    <t xml:space="preserve">Esta acción es nueva antes correspondía al control 1 el cual se mueve a acción por recomendación de la alcaldía y aprobación del CIGD empieza a regir desde 01/07/2022 </t>
  </si>
  <si>
    <t>05/07/2022
17/08/2022
03/10/2022</t>
  </si>
  <si>
    <t xml:space="preserve">El 05/07/2022 se realizó la capacitación de planeación estratégica al interior de la OAP
El 16 de agosto se realizó la capacitación de Gestion de Proyectos
El 08/09/2022 se realizó en el marco del comité primario, la socialización de juntos cuidamos bogotá
El 23/09/2022 se realizó la socialización de punto limpio
El 30/09/2022 se realizó la socialización  esquema de aseo y ODS
</t>
  </si>
  <si>
    <t>10/11/2022
10/12/2022
10/01/2023</t>
  </si>
  <si>
    <r>
      <rPr>
        <sz val="11"/>
        <color rgb="FF000000"/>
        <rFont val="Arial Narrow"/>
        <family val="2"/>
      </rPr>
      <t xml:space="preserve">El 21/10/2022 se realizó la capacitación de biogas y gestión de llantas al interior de la OAP
El 01/12/2022 se realizó la capacitación del Sistema Integrado de Gestión
</t>
    </r>
    <r>
      <rPr>
        <sz val="11"/>
        <color rgb="FFFF0000"/>
        <rFont val="Arial Narrow"/>
        <family val="2"/>
      </rPr>
      <t xml:space="preserve">
El 20/12/2022 se realizó en el marco del comité primario, la actividad de fortalecimiento del equipo de la OAP
</t>
    </r>
  </si>
  <si>
    <t>Se realiza el reporte de las actividades conforme a lo programado y se adjuntan las evidencias que dan cuenta de su cumplimiento.</t>
  </si>
  <si>
    <r>
      <rPr>
        <b/>
        <sz val="11"/>
        <color rgb="FF000000"/>
        <rFont val="Arial Narrow"/>
        <family val="2"/>
      </rPr>
      <t>07/09/2022 - OCL</t>
    </r>
    <r>
      <rPr>
        <sz val="11"/>
        <color rgb="FF000000"/>
        <rFont val="Arial Narrow"/>
        <family val="2"/>
      </rPr>
      <t>: N/A</t>
    </r>
  </si>
  <si>
    <r>
      <t>4/05/2022</t>
    </r>
    <r>
      <rPr>
        <b/>
        <sz val="11"/>
        <color rgb="FF000000"/>
        <rFont val="Arial Narrow"/>
        <family val="2"/>
      </rPr>
      <t xml:space="preserve">
07/09/2022
12/01/2023</t>
    </r>
  </si>
  <si>
    <r>
      <t xml:space="preserve">04/05/2022: </t>
    </r>
    <r>
      <rPr>
        <sz val="11"/>
        <color rgb="FF000000"/>
        <rFont val="Arial Narrow"/>
        <family val="2"/>
      </rPr>
      <t xml:space="preserve">Se observan capturas de pantalla de citaciones a reuniones en las fechas señaladas por el proceso, sin embargo no se observa evidencia de la ejecución de las mismas.
</t>
    </r>
    <r>
      <rPr>
        <b/>
        <sz val="11"/>
        <color rgb="FF000000"/>
        <rFont val="Arial Narrow"/>
        <family val="2"/>
      </rPr>
      <t xml:space="preserve">
07/09/2022 - OCL:</t>
    </r>
    <r>
      <rPr>
        <sz val="11"/>
        <color rgb="FF000000"/>
        <rFont val="Arial Narrow"/>
        <family val="2"/>
      </rPr>
      <t xml:space="preserve">  Este control se eliminó y se movió como la acción No. 3 "Procesos de actualización de conocimiento al equipo de la OAP sobre temas relacionados con la oficina que permitan fortalecer sus competencias y gestión en la entidad", por tal razón no se realiza seguimiento.
</t>
    </r>
    <r>
      <rPr>
        <b/>
        <sz val="11"/>
        <color rgb="FF000000"/>
        <rFont val="Arial Narrow"/>
        <family val="2"/>
      </rPr>
      <t>Nota</t>
    </r>
    <r>
      <rPr>
        <sz val="11"/>
        <color rgb="FF000000"/>
        <rFont val="Arial Narrow"/>
        <family val="2"/>
      </rPr>
      <t>: se recomienda actualizar la matriz suprimiendo el control.</t>
    </r>
    <r>
      <rPr>
        <b/>
        <sz val="11"/>
        <color rgb="FF000000"/>
        <rFont val="Arial Narrow"/>
        <family val="2"/>
      </rPr>
      <t xml:space="preserve">
12/01/2023 - OCL: </t>
    </r>
    <r>
      <rPr>
        <sz val="11"/>
        <color rgb="FF000000"/>
        <rFont val="Arial Narrow"/>
        <family val="2"/>
      </rPr>
      <t>El control se eliminó de acuerdo con la siguiente manifestación del proceso</t>
    </r>
    <r>
      <rPr>
        <b/>
        <sz val="11"/>
        <color rgb="FF000000"/>
        <rFont val="Arial Narrow"/>
        <family val="2"/>
      </rPr>
      <t xml:space="preserve"> "</t>
    </r>
    <r>
      <rPr>
        <sz val="11"/>
        <color rgb="FF000000"/>
        <rFont val="Arial Narrow"/>
        <family val="2"/>
      </rPr>
      <t>Se elimina el control 1 el cual se mueve a acción por recomendación de la alcaldía y aprobación del CIGD empieza a regir desde 01/07/2022"</t>
    </r>
  </si>
  <si>
    <t>4/05/2022
07/09/2022
12/01/2022</t>
  </si>
  <si>
    <r>
      <t xml:space="preserve">04/05/2022: </t>
    </r>
    <r>
      <rPr>
        <sz val="11"/>
        <color rgb="FF000000"/>
        <rFont val="Arial Narrow"/>
        <family val="2"/>
      </rPr>
      <t>Se evidencian actas con las diferentes áreas, donde se brindan lineamientos respecto de la gestión de riesgo, lo que permite reflejar la gestión del control citado.</t>
    </r>
    <r>
      <rPr>
        <b/>
        <sz val="11"/>
        <color rgb="FF000000"/>
        <rFont val="Arial Narrow"/>
        <family val="2"/>
      </rPr>
      <t xml:space="preserve">
07/09/2022 - OCL</t>
    </r>
    <r>
      <rPr>
        <sz val="11"/>
        <color rgb="FF000000"/>
        <rFont val="Arial Narrow"/>
        <family val="2"/>
      </rPr>
      <t xml:space="preserve">:  De acuerdo con la evidencia aportadas por el proceso: "Socialización PEI, correo y pieza publicitaria", se verifica el cumplimiento del control para el periodo en evaluado.
</t>
    </r>
    <r>
      <rPr>
        <b/>
        <sz val="11"/>
        <color rgb="FF000000"/>
        <rFont val="Arial Narrow"/>
        <family val="2"/>
      </rPr>
      <t>12/01/2022 - OCL:</t>
    </r>
    <r>
      <rPr>
        <sz val="11"/>
        <color rgb="FF000000"/>
        <rFont val="Arial Narrow"/>
        <family val="2"/>
      </rPr>
      <t xml:space="preserve">  De acuerdo a la revisión de las siguientes evidencias:
1. Correo_ Procedimiento aspectos e impactos ambientales
2. Correo_ Socialización procedimiento GIRS
Se verifica el cumplimiento del control para el periodo evaluado.</t>
    </r>
  </si>
  <si>
    <r>
      <t>07/09/2022 - OCL</t>
    </r>
    <r>
      <rPr>
        <sz val="11"/>
        <color rgb="FF000000"/>
        <rFont val="Arial Narrow"/>
        <family val="2"/>
      </rPr>
      <t>: De acuerdo con las evidencias aportadas por el proceso:
- Acta Capacitación Gestión de Proyectos 16-08-2022
- Socialización Planeación Estratégica 05-07-2022
- Acta de reunión - Listado de asistencia. Se verifica el cumplimiento de la acción.</t>
    </r>
    <r>
      <rPr>
        <b/>
        <sz val="11"/>
        <color rgb="FF000000"/>
        <rFont val="Arial Narrow"/>
        <family val="2"/>
      </rPr>
      <t xml:space="preserve">
13/01/2023 - OCL: </t>
    </r>
    <r>
      <rPr>
        <sz val="11"/>
        <color rgb="FF000000"/>
        <rFont val="Arial Narrow"/>
        <family val="2"/>
      </rPr>
      <t xml:space="preserve"> De acuerdo con la manifestación del proceso "El 20/12/2022 se realizó en el marco del comité primario, la actividad de fortalecimiento del equipo de la OAP", se verifica el cumplimiento de la acción.</t>
    </r>
  </si>
  <si>
    <r>
      <t>04/05/2022:</t>
    </r>
    <r>
      <rPr>
        <sz val="11"/>
        <color rgb="FF000000"/>
        <rFont val="Arial Narrow"/>
        <family val="2"/>
      </rPr>
      <t>No se observa materialización del riesgo por ende se considera efectivo el control</t>
    </r>
    <r>
      <rPr>
        <b/>
        <sz val="11"/>
        <color rgb="FF000000"/>
        <rFont val="Arial Narrow"/>
        <family val="2"/>
      </rPr>
      <t xml:space="preserve">
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12/01/2023 - OCL</t>
    </r>
    <r>
      <rPr>
        <sz val="11"/>
        <color rgb="FF000000"/>
        <rFont val="Arial Narrow"/>
        <family val="2"/>
      </rPr>
      <t xml:space="preserve">: De acuerdo con el seguimiento de la OCI, se evidencia la efectividad del control, toda vez que en el periodo de estudio no se ha materializado el riesgo.
</t>
    </r>
  </si>
  <si>
    <r>
      <t xml:space="preserve">04/05/2022: </t>
    </r>
    <r>
      <rPr>
        <sz val="11"/>
        <color rgb="FF000000"/>
        <rFont val="Arial Narrow"/>
        <family val="2"/>
      </rPr>
      <t xml:space="preserve">De acuerdo con el seguimiento efectuado por la OAP, hubo cumplimiento de del control, no obstante se sugiere para próximas evaluaciones contar con soportes que den cuenta de la ejecución de las capacitaciones.
Respecto de la acción se observa memorando con radicado 20221300021113 donde la OAP informa " se encuentra procedente aprobar la modificación y adopción" de los documentos relacionados en el documento, de igual manera el proceso adjunta evidencia de algunos documentos, lo que permite evidenciar el cumplimiento de la acción.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 xml:space="preserve">
07/05/2022 - OCL:</t>
    </r>
    <r>
      <rPr>
        <sz val="11"/>
        <color rgb="FF000000"/>
        <rFont val="Arial Narrow"/>
        <family val="2"/>
      </rPr>
      <t xml:space="preserve"> A la fecha se evidencia la actualización de los documentos por parte de la primera línea, sin embargo no allegaron las evidencias correspondientes en el repositorio indicado.
Nota: Se recomienda allegar las evidencias dentro del repositorio para facilitar su seguimiento y verificación.
</t>
    </r>
    <r>
      <rPr>
        <b/>
        <sz val="11"/>
        <color rgb="FF000000"/>
        <rFont val="Arial Narrow"/>
        <family val="2"/>
      </rPr>
      <t xml:space="preserve">13/01/2022 - OCL: </t>
    </r>
    <r>
      <rPr>
        <sz val="11"/>
        <color rgb="FF000000"/>
        <rFont val="Arial Narrow"/>
        <family val="2"/>
      </rPr>
      <t>Para la fecha de evaluación no se ejecutó la acción.</t>
    </r>
  </si>
  <si>
    <t>7/09/2022 - OCL: N/A</t>
  </si>
  <si>
    <t>7/09/2022
13/01/2023</t>
  </si>
  <si>
    <r>
      <t>7/09/2022 - OCL</t>
    </r>
    <r>
      <rPr>
        <sz val="11"/>
        <color rgb="FF000000"/>
        <rFont val="Arial Narrow"/>
        <family val="2"/>
      </rPr>
      <t xml:space="preserve">: Para el periodo de evaluación el proceso no tiene reportado riesgos de corrupción.
</t>
    </r>
    <r>
      <rPr>
        <b/>
        <sz val="11"/>
        <color rgb="FF000000"/>
        <rFont val="Arial Narrow"/>
        <family val="2"/>
      </rPr>
      <t>Nota</t>
    </r>
    <r>
      <rPr>
        <sz val="11"/>
        <color rgb="FF000000"/>
        <rFont val="Arial Narrow"/>
        <family val="2"/>
      </rPr>
      <t xml:space="preserve">: se recomienda identificar los riesgos de corrupción asociados al proceso.
</t>
    </r>
    <r>
      <rPr>
        <b/>
        <sz val="11"/>
        <color rgb="FF000000"/>
        <rFont val="Arial Narrow"/>
        <family val="2"/>
      </rPr>
      <t>13/01/2023 - OCL:</t>
    </r>
    <r>
      <rPr>
        <sz val="11"/>
        <color rgb="FF000000"/>
        <rFont val="Arial Narrow"/>
        <family val="2"/>
      </rPr>
      <t xml:space="preserve"> Para el periodo de evaluación el proceso no tiene reportado riesgos de corrupción.
Nota: se recomienda identificar los riesgos de corrupción asociados al proceso.</t>
    </r>
  </si>
  <si>
    <r>
      <t>7/09/2022 - OCL</t>
    </r>
    <r>
      <rPr>
        <sz val="11"/>
        <color rgb="FF000000"/>
        <rFont val="Arial Narrow"/>
        <family val="2"/>
      </rPr>
      <t xml:space="preserve">: Para el periodo de evaluación el proceso no tiene reportado riesgos de corrupción.
</t>
    </r>
    <r>
      <rPr>
        <b/>
        <sz val="11"/>
        <color rgb="FF000000"/>
        <rFont val="Arial Narrow"/>
        <family val="2"/>
      </rPr>
      <t>13/01/2022 - OCL</t>
    </r>
    <r>
      <rPr>
        <sz val="11"/>
        <color rgb="FF000000"/>
        <rFont val="Arial Narrow"/>
        <family val="2"/>
      </rPr>
      <t>: Para el periodo de evaluación el proceso no tiene reportado riesgos de corrupción.</t>
    </r>
  </si>
  <si>
    <t>13/01/2023 - OCL: Para el periodo de evaluación el proceso no tiene reportado riesgos de corrupción.
Nota: se recomienda identificar los riesgos de corrupción asociados al proceso.</t>
  </si>
  <si>
    <t xml:space="preserve">Se realizaró sesión  del comité de contratación   los días 13 y 25 de octubre de 2022.
Durante el mes de noviembre nos se realizaron  comité de contratación.
Durante el mes de noviembre nos se realizaron  comité de contratación .
Los días 12, 21 y 28 de diciembre de 2022, se realizaron sesiones del comité de contratación de la UAESP.
Teniendo en cuenta instrucciones del Subdirector de Asuntos Legales, se activó el plan de contingencia, según el cual, la UAESP presentó las siguientes accionesa judiciales:con relación a los hechos relacionados con el contrato 415 de 2021 suscrito con Jardines de Luz y paz SAS, así: 1° denuncia radicada ante la Fiscalía 216 Seccional , radicado 110016000050202244152, en indagación preliminar, por el presunto delito de peculado po apropiación. 2° Denuncia penal presentad ante la Fiscalía 420 Seccional - Unidad de Delitos Contra la Fe Pública y el Orden Económico, radicado 110016000050202246317, en indagación preliminar por el presunto delito de Falsedad en documento privado, fraude procesal, interés indebido en la celebración de contratos   </t>
  </si>
  <si>
    <t>9/11/2022
12/12/2022
30/12/2022</t>
  </si>
  <si>
    <t>Acción en ejecución
Acción en ejecución
Se adjunta informe de resultados de la revisión cuatrimestral aleatoria del 10% ded los contratos suscritos entre el 1º de septiembre y el 30 de diciembre de 2022</t>
  </si>
  <si>
    <r>
      <rPr>
        <b/>
        <sz val="11"/>
        <color rgb="FF000000"/>
        <rFont val="Arial Narrow"/>
        <family val="2"/>
      </rPr>
      <t>10/05/2022</t>
    </r>
    <r>
      <rPr>
        <sz val="11"/>
        <color rgb="FF000000"/>
        <rFont val="Arial Narrow"/>
        <family val="2"/>
      </rPr>
      <t xml:space="preserve">. De acuerdo con la evaluación del control del riesgo, y teniendo en cuenta que no se reporta materialización del riesgo, se determina que el control ha sido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family val="2"/>
      </rPr>
      <t>Ante la posible materialización del risgo, el proceso activó el plan de contigecia, de acuerdo con la siguiente manifeatación: 
"Teniendo en cuenta instrucciones del Subdirector de Asuntos Legales, se activó el plan de contingencia, según el cual, la UAESP presentó las siguientes accionesa judiciales:con relación a los hechos relacionados con el contrato 415 de 2021 suscrito con Jardines de Luz y paz SAS, así: 1° denuncia radicada ante la Fiscalía 216 Seccional , radicado 110016000050202244152, en indagación preliminar, por el presunto delito de peculado po apropiación. 2° Denuncia penal presentad ante la Fiscalía 420 Seccional - Unidad de Delitos Contra la Fe Pública y el Orden Económico, radicado 110016000050202246317, en indagación preliminar por el presunto delito de Falsedad en documento privado, fraude procesal, interés indebido en la celebración de contratos".
La OCI, recomienda feforzar los controles y acciones, con el objetivo de asegurar el sistema de contratación.</t>
    </r>
  </si>
  <si>
    <r>
      <rPr>
        <b/>
        <sz val="11"/>
        <color rgb="FF000000"/>
        <rFont val="Arial Narrow"/>
        <family val="2"/>
      </rPr>
      <t>10/05/2022</t>
    </r>
    <r>
      <rPr>
        <sz val="11"/>
        <color rgb="FF000000"/>
        <rFont val="Arial Narrow"/>
        <family val="2"/>
      </rPr>
      <t xml:space="preserve">. Según el seguimiento de la OAP, se evidencia la ejecución y efectividad del control de este riesgo, en concordancia con lo descrito por el responsable. Para la evaluación que le compete a la OCI, se realiza una verificación de los soportes entregados, y teniendo en cuenta que el responsable registra en el apartado de Evidencia lo siguiente "Actas de comités de contratación, las cuales no se aportan en virtud del parágrafo del artículo 19 de la Ley 1712 de 2014.", y que en la carpeta de los soportes de riesgos de gestión se presentan tres certificados de la realización de tales comités, se confirma la ejecución del control.
</t>
    </r>
    <r>
      <rPr>
        <b/>
        <sz val="11"/>
        <color rgb="FF000000"/>
        <rFont val="Arial Narrow"/>
        <family val="2"/>
      </rPr>
      <t>Nota</t>
    </r>
    <r>
      <rPr>
        <sz val="11"/>
        <color rgb="FF000000"/>
        <rFont val="Arial Narrow"/>
        <family val="2"/>
      </rPr>
      <t xml:space="preserve">: De  acuerdo con la reserva de información a la que están sujetas las actas de dichos comités, se sugire que el responsable aporte certificados de la realización de las sesiones de la instancia correspondiente, o el pantallazo de registro de las actas en el SIPROJ-WEB, o bien que tenga en cuenta lo expresado al respecto por la Agencia Nacional de Defensa Jurídica del Estado: "Por lo anterior cuando la autoridad ante la cual se ejerza la defensa de los intereses de la entidad, no obstante haberse presentado certificación de lo resuelto por el  comité con indicación de los fundamentos de la decisión, solicite copia de las actas o de las fichas técnicas, las mismas podrán ser suministradas, excluyendo el texto en donde se haya plasmado la estrategia de defensa de la entidad, o las manifestaciones de sus miembros dentro del proceso deliberativo; en cuyo caso la entidad hará manifestación expresa de esta circunstancia, y se indicará la respectiva motivación, tal como lo exige la ley."
</t>
    </r>
    <r>
      <rPr>
        <b/>
        <sz val="11"/>
        <color rgb="FF000000"/>
        <rFont val="Arial Narrow"/>
        <family val="2"/>
      </rPr>
      <t>07/09/2022 - OCL:</t>
    </r>
    <r>
      <rPr>
        <sz val="11"/>
        <color rgb="FF000000"/>
        <rFont val="Arial Narrow"/>
        <family val="2"/>
      </rPr>
      <t xml:space="preserve"> Con respecto al seguimiento al control; el proceso no anexa evidencias, en virtud del parágrafo del artículo 19 de la ley 1712 de 2014.
</t>
    </r>
    <r>
      <rPr>
        <b/>
        <sz val="11"/>
        <color rgb="FF000000"/>
        <rFont val="Arial Narrow"/>
        <family val="2"/>
      </rPr>
      <t xml:space="preserve">11/01/2023 - OCL: </t>
    </r>
    <r>
      <rPr>
        <sz val="11"/>
        <color rgb="FF000000"/>
        <rFont val="Arial Narrow"/>
        <family val="2"/>
      </rPr>
      <t>Para el periodo evaluado el proceso anexo las siguientes evidencias:
1. ACTA COMITE 14 DE CONTRATACION 2022
2. ACTA COMITE 15 DE CONTRATACION 2022
3. ACTA COMITE DE CONTRATACION DICIEMBRE 12 DE 2022
4. ACTA COMITE DE CONTRATACION DICIEMBRE 28 DE 2022
5. ACTA COMITE DE CONTRATCION DICIEMBRE 21 DE 2022
6. Evidencia plan contingencia
Revisadas las evidencias, se observa la activación del plan de contigencia ante la posible materialización del riesgo.</t>
    </r>
    <r>
      <rPr>
        <sz val="11"/>
        <color rgb="FF000000"/>
        <rFont val="Arial Narrow"/>
        <family val="2"/>
      </rPr>
      <t xml:space="preserve">
Observaciones: la OCI recomienda continuar con el monitoreo continúo sobre los procesos  fortaleciendo los controles con el objetivo de minimizar la probabilidad de materialización de los riesgos.
</t>
    </r>
  </si>
  <si>
    <r>
      <t>02/05/2022</t>
    </r>
    <r>
      <rPr>
        <sz val="11"/>
        <color rgb="FF000000"/>
        <rFont val="Arial Narrow"/>
        <family val="2"/>
      </rPr>
      <t xml:space="preserve"> Revisado el seguimiento efectuado por la Segunda Linea de Defensa se reporta que se evidencian las capacitaciones conforme a lo programado.
</t>
    </r>
    <r>
      <rPr>
        <b/>
        <sz val="11"/>
        <color rgb="FF000000"/>
        <rFont val="Arial Narrow"/>
        <family val="2"/>
      </rPr>
      <t xml:space="preserve">07/09/2022: - OCL: </t>
    </r>
    <r>
      <rPr>
        <sz val="11"/>
        <color rgb="FF000000"/>
        <rFont val="Arial Narrow"/>
        <family val="2"/>
      </rPr>
      <t>Después de revisada las carpetas de evidencias correspondientes, no se encontraron evidencias que soporten el cumplimiento y seguimiento de la acción. Se recomienda mantener las evidencias de acuerdo con la peridodicidad establecida.</t>
    </r>
    <r>
      <rPr>
        <b/>
        <sz val="11"/>
        <color rgb="FF000000"/>
        <rFont val="Arial Narrow"/>
        <family val="2"/>
      </rPr>
      <t xml:space="preserve">
11/01/2023 - OCL:</t>
    </r>
    <r>
      <rPr>
        <sz val="11"/>
        <color rgb="FF000000"/>
        <rFont val="Arial Narrow"/>
        <family val="2"/>
      </rPr>
      <t xml:space="preserve">Con base en la revisión a las evidencias aportadas por el proceo se verifica el cumplimiento de la acción.
</t>
    </r>
  </si>
  <si>
    <r>
      <t xml:space="preserve">12/01/2023 - OCL: </t>
    </r>
    <r>
      <rPr>
        <sz val="11"/>
        <color theme="1"/>
        <rFont val="Arial Narrow"/>
        <family val="2"/>
      </rPr>
      <t xml:space="preserve">De acuerdo con la revisión de la evidencia aportada por el proceso: </t>
    </r>
    <r>
      <rPr>
        <b/>
        <sz val="11"/>
        <color theme="1"/>
        <rFont val="Arial Narrow"/>
        <family val="2"/>
      </rPr>
      <t xml:space="preserve">
</t>
    </r>
    <r>
      <rPr>
        <sz val="11"/>
        <color theme="1"/>
        <rFont val="Arial Narrow"/>
        <family val="2"/>
      </rPr>
      <t>- EVIDENCIAS ACTAS DE REPARTO MES OCTUBRE - NOVIEMBRE
- ACTAS DE REPARTO DICIEMBRE 2022
La OCI, verifica el cumplimiento del control</t>
    </r>
  </si>
  <si>
    <r>
      <rPr>
        <b/>
        <sz val="11"/>
        <color theme="1"/>
        <rFont val="Arial Narrow"/>
        <family val="2"/>
      </rPr>
      <t>12/01/2023 - OCL</t>
    </r>
    <r>
      <rPr>
        <sz val="11"/>
        <color theme="1"/>
        <rFont val="Arial Narrow"/>
        <family val="2"/>
      </rPr>
      <t>: De acuerdo con la revisión de las evidencias y la manifestación del proceso, se verifica la efectividad del control.</t>
    </r>
  </si>
  <si>
    <r>
      <t xml:space="preserve">12/01/2023 - OCL: </t>
    </r>
    <r>
      <rPr>
        <sz val="11"/>
        <color theme="1"/>
        <rFont val="Arial Narrow"/>
        <family val="2"/>
      </rPr>
      <t>De acuerdo con la revisión de las evidencia se verifica la ejecución de la acción.</t>
    </r>
  </si>
  <si>
    <r>
      <t xml:space="preserve">04/05/2022: </t>
    </r>
    <r>
      <rPr>
        <sz val="11"/>
        <color rgb="FF000000"/>
        <rFont val="Arial Narrow"/>
        <family val="2"/>
      </rPr>
      <t>Se observa cumplimiento de la acción en concordancia con lo formulado en el PIC, para tal efecto se verifican los soportes aportados por el proceso.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07/05/2022 - OCL:  </t>
    </r>
    <r>
      <rPr>
        <sz val="11"/>
        <color rgb="FF000000"/>
        <rFont val="Arial Narrow"/>
        <family val="2"/>
      </rPr>
      <t>Para la fecha de evaluación no se ejecutó la acción.</t>
    </r>
    <r>
      <rPr>
        <b/>
        <sz val="11"/>
        <color rgb="FF000000"/>
        <rFont val="Arial Narrow"/>
        <family val="2"/>
      </rPr>
      <t xml:space="preserve">
12/01/2023 - OCL:  </t>
    </r>
    <r>
      <rPr>
        <sz val="11"/>
        <color rgb="FF000000"/>
        <rFont val="Arial Narrow"/>
        <family val="2"/>
      </rPr>
      <t xml:space="preserve"> De acuerdo con la manifestación del proceso "El 23 de noviembre de 2022 se realizó la capacitación de Inducción/Reinducción: Políticas Públicas de Transparencia e Institucionales", se verifica la ejecución de la acción.</t>
    </r>
  </si>
  <si>
    <t xml:space="preserve">Posibilidad de  beneficiar a terceros por la  tergiversación de la información de la entidad por fallas en los controles y omisión de la responsabilidad de revisión y aprobación de los contenidos en la comunicación interna y externa </t>
  </si>
  <si>
    <t xml:space="preserve">Tergiversación de la información de la entidad </t>
  </si>
  <si>
    <t xml:space="preserve">Fallas en los controles y omisión de la responsabilidad de revisión y aprobación de los contenidos en la comunicación interna y externa </t>
  </si>
  <si>
    <t>El líder del proceso o quien delegue adelantará el Consejo de redaccion con el fin de revisar los temas propuestos con el equipo de trabajo. Cuando se presentan observaciones los colaboradores las toman en cuenta durante el proceso de producción de contenidos, la evidencia se encuentra en las actas del Consejo de redaccion</t>
  </si>
  <si>
    <t>Seguimiento y monitoreo mensual de medios de comunicación</t>
  </si>
  <si>
    <t xml:space="preserve">
31/03/2022</t>
  </si>
  <si>
    <t xml:space="preserve">
Se realiza monitoreo de medios de comunicacion externa para el trimestre correspondiente a los meses de enero, febrero y marzo, esta herramienta se utiliza como un medio de alerta para conocer en el menor tiempo posible las noticias que emiten los diferentes medios de comunicacion, como radio, prensa, television y paginas web, acerca dela entidad.
</t>
  </si>
  <si>
    <t xml:space="preserve">
Se realiza monitoreo de medios de comunicacion externa para el trimestre correspondiente a los meses de abril, mayo y junio, esta herramienta se utiliza como un medio de alerta para conocer en el menor tiempo posible las noticias que emiten los diferentes medios de comunicacion, como radio, prensa, television y paginas web, acerca dela entidad.
</t>
  </si>
  <si>
    <t xml:space="preserve">
04/07/2022
05/08/2022
06/09/2022</t>
  </si>
  <si>
    <t xml:space="preserve">
Se realiza monitoreo de medios de comunicacion externa correspondiente al  mes de julio, esta herramienta se utiliza como un medio de alerta para conocer en el menor tiempo posible las noticias que emiten los diferentes medios de comunicacion, como radio, prensa, television y paginas web, acerca dela entidad.
Se realiza monitoreo de medios de comunicacion externa correspondiente al  mes de agosto, esta herramienta se utiliza como un medio de alerta para conocer en el menor tiempo posible las noticias que emiten los diferentes medios de comunicacion, como radio, prensa, television y paginas web, acerca dela entidad.
Se realiza monitoreo de medios de comunicacion externa correspondiente al  mes de septiembre, esta herramienta se utiliza como un medio de alerta para conocer en el menor tiempo posible las noticias que emiten los diferentes medios de comunicacion, como radio, prensa, television y paginas web, acerca dela entidad.</t>
  </si>
  <si>
    <t xml:space="preserve">
10/10/2022
10/11/2022
02/01/2023</t>
  </si>
  <si>
    <t xml:space="preserve">
Se realiza monitoreo de medios de comunicacion externa correspondiente al  mes de octubre, esta herramienta se utiliza como un medio de alerta para conocer en el menor tiempo posible las noticias que emiten los diferentes medios de comunicacion, como radio, prensa, television y paginas web, acerca de la entidad.
Se realiza monitoreo de medios de comunicacion externa correspondiente al  mes de noviembre, esta herramienta se utiliza como un medio de alerta para conocer en el menor tiempo posible las noticias que emiten los diferentes medios de comunicacion, como radio, prensa, television y paginas web, acerca dela entidad.
Se realiza monitoreo de medios de comunicacion externa correspondiente al  mes de diciembre, esta herramienta se utiliza como un medio de alerta para conocer en el menor tiempo posible las noticias que emiten los diferentes medios de comunicacion, como radio, prensa, television y paginas web, acerca dela entidad.
</t>
  </si>
  <si>
    <t xml:space="preserve">Se realiza consejo de redaccion en este espacio se revisan los temas a trabajar  y quedan consignados en el acta lo que saldra publicado. </t>
  </si>
  <si>
    <t>Acta consejo de redaccion</t>
  </si>
  <si>
    <t xml:space="preserve">
La  Oficina Asesora de Comunicaciones y Relaciones Interinstitucionales realiza el consejo de redaccion, en los cuales se realiza la aprobacion de contenidos.
Consejo de redaccion abril 18/2022
Consejo de redaccion abril 25/2022
Consejo de redaccion mayo 02/2022
Consejo de redaccion mayo 23/2022
Consejo de redaccion junio 06/2022
Consejo de redaccion junio 13/2022
Consejo de redaccion junio 28/2022
</t>
  </si>
  <si>
    <t>Sara Gabrielan Ortega Beltran</t>
  </si>
  <si>
    <t>Actas consejo de redaccion</t>
  </si>
  <si>
    <t xml:space="preserve">
La  Oficina Asesora de Comunicaciones y Relaciones Interinstitucionales realiza el consejo de redaccion, en los cuales se realiza la aprobacion de contenidos.
Consejo de redaccion julio 18/2022
Consejo de redaccion julio 25/2022
Consejo de redaccion agosto 01/2022
Consejo de redaccion agosto 16/2022
Consejo de redaccion agosto 26/2022
Consejo de redaccion septiembre 05/2022
Consejo de redaccion septiembre 12/2022
Consejo de redaccion septiembre 26/2022
</t>
  </si>
  <si>
    <t xml:space="preserve">
10/10/2022
10/11/2022
02/01/2023</t>
  </si>
  <si>
    <t xml:space="preserve">
La Oficina Aseora de Comunicaciones y Relaciones Interinstitucionales realiza el comite primario y consejo de redaccion, en los cuales se realiza la aporbación de contenidos.
Consejo de redaccion octubre 03/2022
Consejo de redaccion octubre 10/2022
Consejo de redaccion octubre 18/2022
Consejo de redaccion octubre  24/2022
Consejo de redaccion noviembre 01/2022
Consejo de redaccion noviembre 08/2022
Consejo de redaccion noviembre 15/2022
Consejo de redaccion noviembre 28/2022
Consejo de redaccion diciembre 05/2022
Consejo de redaccion diciembre 13/2022
Consejo de redaccion diciembre 19/2022
Consejo de redaccion diciembre 26/2022</t>
  </si>
  <si>
    <t>18/04/2022
19/07/2022
21/10/2022
19/01/2023</t>
  </si>
  <si>
    <t>Se verifica el desarrollo del consejo de redacción en la revisión de los temas contemplados en el control el cual fe efectivo por cuanto no se materializó el riesgo
Se verifica el desarrollo del consejo de redacción en la revisión de los temas contemplados en el control el cual fe efectivo por cuanto no se materializó el riesgo
Se verifica el desarrollo del consejo de redacción en la revisión de los temas contemplados en el control el cual fue efectivo por cuanto no se materializó el riesgo
Se verifica el desarrollo del consejo de redacción en la revisión de los temas contemplados en el control el cual fue efectivo por cuanto no se materializó el riesgo</t>
  </si>
  <si>
    <t>Se evidencia el monitoreo de medios conforme a lo programado
Se evidencia el monitoreo de medios conforme a lo programado
Se evidencia el monitoreo de medios conforme a lo programado
Se evidencia el monitoreo de medios conforme a lo programado</t>
  </si>
  <si>
    <r>
      <rPr>
        <sz val="11"/>
        <color rgb="FF000000"/>
        <rFont val="Arial Narrow"/>
      </rPr>
      <t xml:space="preserve">6/05/2022
</t>
    </r>
    <r>
      <rPr>
        <b/>
        <sz val="11"/>
        <color rgb="FF000000"/>
        <rFont val="Arial Narrow"/>
      </rPr>
      <t>07/09/2022
11/09/2023</t>
    </r>
  </si>
  <si>
    <r>
      <rPr>
        <b/>
        <sz val="11"/>
        <color rgb="FF000000"/>
        <rFont val="Arial Narrow"/>
      </rPr>
      <t>06/05/2022</t>
    </r>
    <r>
      <rPr>
        <sz val="11"/>
        <color rgb="FF000000"/>
        <rFont val="Arial Narrow"/>
      </rPr>
      <t xml:space="preserve">. Según el seguimiento de la OAP, se evidencia la ejecución  y efectividad del control de este riesgo, en concordancia con lo descrito por el responsable. Para la evaluación que le compete a la OCI, se realiza la  verificación de las cinco (5) actas  de los consejos de redacción presentadas como soportes, y, como resultado, se confirma la ejecución del control. Se especifica que en ningún acta se presentaron observaciones al proceso de producción de contenidos. </t>
    </r>
    <r>
      <rPr>
        <b/>
        <sz val="11"/>
        <color rgb="FF000000"/>
        <rFont val="Arial Narrow"/>
      </rPr>
      <t xml:space="preserve">Nota 1: </t>
    </r>
    <r>
      <rPr>
        <sz val="11"/>
        <color rgb="FF000000"/>
        <rFont val="Arial Narrow"/>
      </rPr>
      <t xml:space="preserve">La descripción del riesgo indica la posibilidad de "beneficiar" a terceros por la tergiversación de la información; se sugiere evaluar la posiblidad de incluir el verbo "perjudicar", porque es la consecuencia opuesta e igual de adversa. </t>
    </r>
    <r>
      <rPr>
        <b/>
        <sz val="11"/>
        <color rgb="FF000000"/>
        <rFont val="Arial Narrow"/>
      </rPr>
      <t xml:space="preserve">Nota 2: </t>
    </r>
    <r>
      <rPr>
        <sz val="11"/>
        <color rgb="FF000000"/>
        <rFont val="Arial Narrow"/>
      </rPr>
      <t xml:space="preserve">Se sugiere llevar una enumeración consecutiva de las actas de los consejos de redacción, para su debida identificación.
</t>
    </r>
    <r>
      <rPr>
        <b/>
        <sz val="11"/>
        <color rgb="FF000000"/>
        <rFont val="Arial Narrow"/>
      </rPr>
      <t xml:space="preserve">
07/09/2022 - OCL</t>
    </r>
    <r>
      <rPr>
        <sz val="11"/>
        <color rgb="FF000000"/>
        <rFont val="Arial Narrow"/>
      </rPr>
      <t xml:space="preserve">: De acuerdo con las evidencias presentadas por el proceso "Actas de Reunión" y el seguimiento realizado por la segunda línea de defensa; se observa el cumplimiento del control.
</t>
    </r>
    <r>
      <rPr>
        <b/>
        <sz val="11"/>
        <color rgb="FF000000"/>
        <rFont val="Arial Narrow"/>
      </rPr>
      <t>Recomendación:</t>
    </r>
    <r>
      <rPr>
        <sz val="11"/>
        <color rgb="FF000000"/>
        <rFont val="Arial Narrow"/>
      </rPr>
      <t xml:space="preserve"> utilizar el formato de "Acta de Reunión" en su última versión disponible en el sistema integrado de gestión, que actualmente es "6".
</t>
    </r>
    <r>
      <rPr>
        <b/>
        <sz val="11"/>
        <color rgb="FF000000"/>
        <rFont val="Arial Narrow"/>
      </rPr>
      <t xml:space="preserve">11/01/2023 </t>
    </r>
    <r>
      <rPr>
        <sz val="11"/>
        <color rgb="FF000000"/>
        <rFont val="Arial Narrow"/>
      </rPr>
      <t xml:space="preserve">:De acuerdo con la revisión de las seguientes evidencias aportadas por el proceso:
- ACTA  CONSEJO DE REDACCIÓN 28 DE NOVIEMBRE DE 2022, ACTA CONSEJO DE REDACCIÓN 05 DE DICIEMBRE DE 2022, ACTA CONSEJO DE REDACCIÓN 15 NOVIEMBRE 2022, ACTA CONSEJO DE REDACCION 26 DE DICIEMBRE 2022, ACTA CONSEJO DE REDACCIÓN 8 de noviembre (1), ACTA CONSEJO DE REDACCIÓN DICIEMBRE 13 2022, ACTA CONSEJO REDACCIÓN 1 NOVIEMBRE 2022, ACTA DE REUNIÓN CONSEJO DE REDACCIÓN 19 al 23 de diciembre, Consejo de Redaccion 18 de octubre, Consejo de redaccion 24 de octubre, Consejo de redaccion octubre 10 2022 y Consejo de redaccion octubre 3 2022.
</t>
    </r>
    <r>
      <rPr>
        <b/>
        <sz val="11"/>
        <color rgb="FF000000"/>
        <rFont val="Arial Narrow"/>
      </rPr>
      <t xml:space="preserve">
La</t>
    </r>
    <r>
      <rPr>
        <sz val="11"/>
        <color rgb="FF000000"/>
        <rFont val="Arial Narrow"/>
      </rPr>
      <t xml:space="preserve"> OCI, verifica el cumplimiento del control "Aprobación de contenidos en el Consejo Redacción y comités primarios"</t>
    </r>
  </si>
  <si>
    <r>
      <rPr>
        <b/>
        <sz val="11"/>
        <color rgb="FF000000"/>
        <rFont val="Arial Narrow"/>
      </rPr>
      <t>06/05/2022</t>
    </r>
    <r>
      <rPr>
        <sz val="11"/>
        <color rgb="FF000000"/>
        <rFont val="Arial Narrow"/>
      </rPr>
      <t xml:space="preserve">. De acuerdo con la evaluación del control del riesgo y considerando que este no se reporta como materializado, se concluye que el control ha sido efectivo.
</t>
    </r>
    <r>
      <rPr>
        <b/>
        <sz val="11"/>
        <color rgb="FF000000"/>
        <rFont val="Arial Narrow"/>
      </rPr>
      <t xml:space="preserve">
07/09/2022 - OCL</t>
    </r>
    <r>
      <rPr>
        <sz val="11"/>
        <color rgb="FF000000"/>
        <rFont val="Arial Narrow"/>
      </rPr>
      <t xml:space="preserve">: Con base en el seguimiento de la OCI y el seguimiento realizado por la Segunda Línea de Defensa, se evidencia la efectividad del control, toda vez que en el periodo de evaluación no se ha materializado el riesgo.
</t>
    </r>
    <r>
      <rPr>
        <b/>
        <sz val="11"/>
        <color rgb="FF000000"/>
        <rFont val="Arial Narrow"/>
      </rPr>
      <t>11/01/2023 - OCL:</t>
    </r>
    <r>
      <rPr>
        <sz val="11"/>
        <color rgb="FF000000"/>
        <rFont val="Arial Narrow"/>
      </rPr>
      <t xml:space="preserve"> De acuerdo con la revisión de las evidencias y la manifestación del proceso, se verifica la efectividad del control.</t>
    </r>
  </si>
  <si>
    <r>
      <rPr>
        <b/>
        <sz val="11"/>
        <color rgb="FF000000"/>
        <rFont val="Arial Narrow"/>
      </rPr>
      <t>06/05/2022</t>
    </r>
    <r>
      <rPr>
        <sz val="11"/>
        <color rgb="FF000000"/>
        <rFont val="Arial Narrow"/>
      </rPr>
      <t xml:space="preserve">. Según el seguimiento de la OAP, se evidencia la ejecución de la acción planteada. De acuerdo con la evaluación que le concierne a la OCI, se realiza la revisión de los tres (3) reportes de monitoreo de medios y las tres (3)  matrices presentados como soportes, y, como resultado, se valida la calificación de la segunda línea de defensa.
</t>
    </r>
    <r>
      <rPr>
        <b/>
        <sz val="11"/>
        <color rgb="FF000000"/>
        <rFont val="Arial Narrow"/>
      </rPr>
      <t xml:space="preserve">
07/09/2022 - OCL</t>
    </r>
    <r>
      <rPr>
        <sz val="11"/>
        <color rgb="FF000000"/>
        <rFont val="Arial Narrow"/>
      </rPr>
      <t xml:space="preserve">: Con base en el seguimiento de la OAP y las evidencias suministradas por el proceso, se evidencia el monitoreo de medios conforme a la programación.
</t>
    </r>
    <r>
      <rPr>
        <b/>
        <sz val="11"/>
        <color rgb="FF000000"/>
        <rFont val="Arial Narrow"/>
      </rPr>
      <t xml:space="preserve">11/01/2023 - OCL: </t>
    </r>
    <r>
      <rPr>
        <sz val="11"/>
        <color rgb="FF000000"/>
        <rFont val="Arial Narrow"/>
      </rPr>
      <t>De acuerdo con la revisión de la evidencia: "Matriz de seguimiento Plan Estrategico de Comuniaciones", la OCI verifica el cumplimiento de la acción "Seguimiento trimestral al plan estratégico de comunicaciones " para los meses de: octubre, noviembre y diciembre de 2022.</t>
    </r>
  </si>
  <si>
    <t>El colaborador que está generando el contenido valida la información con la fuente primaria, cuando se presenten observaciones se realizan los cambios correspondientes, se evidencia por correo electrónico</t>
  </si>
  <si>
    <t>Informes mensuales de piezas gráficas, piezas audiovisuales y redes socuiales</t>
  </si>
  <si>
    <t xml:space="preserve">
 31/03/2022
</t>
  </si>
  <si>
    <t xml:space="preserve">
Se realiza informe trimestral de piezas graficas audiovisales  y redes sociales del manera indivudual , correspondientes a los meses de enero febrero y marzo en los cuales se pueden evidenciar la produccion de la oficna de comunicaciones.</t>
  </si>
  <si>
    <t xml:space="preserve">
Se realiza informe trimestral de piezas graficas audiovisales  y redes sociales del manera indivudual , correspondientes a los meses de abril, mayo y junio en los cuales se pueden evidenciar la produccion de la oficna de comunicaciones.</t>
  </si>
  <si>
    <t xml:space="preserve">
04/07/2022
05/08/2022
06/09/2022</t>
  </si>
  <si>
    <t xml:space="preserve">
Se realiza informe trimestral de piezas graficas audiovisales  y redes sociales del manera indivudual , correspondientes al mes de julio en el cual se pueden evidenciar la produccion de la oficna de comunicaciones.
Se realiza informe trimestral de piezas graficas audiovisales  y redes sociales del manera indivudual , correspondientes al mes de agosto en el cual se pueden evidenciar la produccion de la oficna de comunicaciones.
Se realiza informe trimestral de piezas graficas audiovisales  y redes sociales del manera indivudual , correspondientes al mes de septiembre en el cual se pueden evidenciar la produccion de la oficna de comunicaciones.
</t>
  </si>
  <si>
    <t xml:space="preserve">
Se realiza informe trimestral de piezas graficas audiovisales  y redes sociales del manera indivudual , correspondientes al mes de octubre en el cual se puede evidenciar la produccion de la oficna de comunicaciones.
Se realiza informe trimestral de piezas graficas audiovisales  y redes sociales del manera indivudual , correspondientes al mes de noviembre en el cual se puede evidenciar la produccion de la oficna de comunicaciones.
Se realiza informe trimestral de piezas graficas audiovisales  y redes sociales del manera indivudual , correspondientes al mes de diciembre en el cual se puede evidenciar la produccion de la oficna de comunicaciones.
</t>
  </si>
  <si>
    <t xml:space="preserve">
31/03/2022
</t>
  </si>
  <si>
    <t xml:space="preserve">
Se realiza retroalimentacion del trabajo grafico realizado por los colaboradores de la oficina ya sea por correo electronco o por whatsapp, ya que este se ha convertido en una herramienta  para el desrrollo de las labores diaras.</t>
  </si>
  <si>
    <t>Impresion de correos electronicos y waasp.</t>
  </si>
  <si>
    <t xml:space="preserve">
06/07/2022
15/08/2022
06/09/2022</t>
  </si>
  <si>
    <t xml:space="preserve">
En el mes de julio se realiza retroalimentacion del trabajo grafico realizado por los colaboradores de la oficina ya sea por correo electronco o por whatsapp, ya que este se ha convertido en una herramienta  para el desrrollo de las labores diaras.
En el mes de agosto se realiza retroalimentacion del trabajo grafico realizado por los colaboradores de la oficina ya sea por correo electronco o por whatsapp, ya que este se ha convertido en una herramienta  para el desrrollo de las labores diaras.
En el mes de septiembre se  realiza retroalimentacion del trabajo grafico realizado por los colaboradores de la oficina ya sea por correo electronco o por whatsapp, ya que este se ha convertido en una herramienta  para el desrrollo de las labores diaras.</t>
  </si>
  <si>
    <t>Sara Gabriela Ortega 
Beltran</t>
  </si>
  <si>
    <t xml:space="preserve">
10/10/2022
10/11/2022
02/01/2023</t>
  </si>
  <si>
    <t xml:space="preserve">
En el mes de octubre se realiza retroalimentacion del trabajo grafico realizado por los colaboradores de la oficina ya sea por correo electronco o por whatsapp, ya que este se ha convertido en una herramienta  para el desrrollo de las labores diaras.
En el mes de noviembre se realiza retroalimentacion del trabajo grafico realizado por los colaboradores de la oficina ya sea por correo electronco o por whatsapp, ya que este se ha convertido en una herramienta  para el desrrollo de las labores diaras.
En el mes de diciembre se realiza retroalimentacion del trabajo grafico realizado por los colaboradores de la oficina ya sea por correo electronco o por whatsapp, ya que este se ha convertido en una herramienta  para el desrrollo de las labores diaras.
</t>
  </si>
  <si>
    <t>Se evidencia el cumplimiento del control a través de las evidencias aportadas, el control fue efectivo por cuanto no se materializó el riesgo
Se evidencia el cumplimiento del control a través de las evidencias aportadas, el control fue efectivo por cuanto no se materializó el riesgo
Se informa que el control fue efectivo por cuanto no se materializó el riesgo, se adjuntan las evidencias por lo que se puede evidenciar su cumplimiento
Se informa que el control fue efectivo por cuanto no se materializó el riesgo, se adjuntan las evidencias por lo que se puede evidenciar su cumplimiento</t>
  </si>
  <si>
    <t xml:space="preserve">Se evidencia el informe de piezas conforme a lo programado en la acción. 
Se evidencia el informe de piezas conforme a lo programado en la acción.
Se evidencia el informe de piezas conforme a lo programado en la acción.  
Se evidencia el informe de piezas conforme a lo programado en la acción.  </t>
  </si>
  <si>
    <r>
      <rPr>
        <sz val="11"/>
        <color rgb="FF000000"/>
        <rFont val="Arial Narrow"/>
      </rPr>
      <t xml:space="preserve">6/05/2022
</t>
    </r>
    <r>
      <rPr>
        <b/>
        <sz val="11"/>
        <color rgb="FF000000"/>
        <rFont val="Arial Narrow"/>
      </rPr>
      <t>07/09/2022
11/01/2023</t>
    </r>
  </si>
  <si>
    <r>
      <rPr>
        <b/>
        <sz val="11"/>
        <color rgb="FF000000"/>
        <rFont val="Arial Narrow"/>
      </rPr>
      <t>06/05/2022</t>
    </r>
    <r>
      <rPr>
        <sz val="11"/>
        <color rgb="FF000000"/>
        <rFont val="Arial Narrow"/>
      </rPr>
      <t xml:space="preserve">. Según el seguimiento de la OAP, se evidencia la ejecución y efectividad del control de este riesgo, en concordancia con lo descrito por el responsable. Para la evaluación que le compete a la OCI, se realiza la  verificación de los cinco (5) archivos presentados como soportes, y, como resultado, se confirma la ejecución del control.
</t>
    </r>
    <r>
      <rPr>
        <b/>
        <sz val="11"/>
        <color rgb="FF000000"/>
        <rFont val="Arial Narrow"/>
      </rPr>
      <t xml:space="preserve">
07/09/2022 - OCL</t>
    </r>
    <r>
      <rPr>
        <sz val="11"/>
        <color rgb="FF000000"/>
        <rFont val="Arial Narrow"/>
      </rPr>
      <t xml:space="preserve">: De acuerdo con la evidencia presentada y el seguimiento realizado por la segunda línea de defensa; se observa el cumplimiento del control.
</t>
    </r>
    <r>
      <rPr>
        <b/>
        <sz val="11"/>
        <color rgb="FF000000"/>
        <rFont val="Arial Narrow"/>
      </rPr>
      <t>11/01/2023:</t>
    </r>
    <r>
      <rPr>
        <sz val="11"/>
        <color rgb="FF000000"/>
        <rFont val="Arial Narrow"/>
      </rPr>
      <t xml:space="preserve"> De acuerdo con la evidencia presentada por el proceso y a su vez el seguimiento realizado por la segunda línea de defensa; se observa el cumplimiento del control.</t>
    </r>
  </si>
  <si>
    <r>
      <rPr>
        <b/>
        <sz val="11"/>
        <color rgb="FF000000"/>
        <rFont val="Arial Narrow"/>
      </rPr>
      <t>06/05/2022</t>
    </r>
    <r>
      <rPr>
        <sz val="11"/>
        <color rgb="FF000000"/>
        <rFont val="Arial Narrow"/>
      </rPr>
      <t xml:space="preserve">. De acuerdo con la evaluación del control del riesgo y considerando que este no se reporta como materializado, se concluye que el control ha sido efectivo.
</t>
    </r>
    <r>
      <rPr>
        <b/>
        <sz val="11"/>
        <color rgb="FF000000"/>
        <rFont val="Arial Narrow"/>
      </rPr>
      <t xml:space="preserve">
07/09/2022 - OCL</t>
    </r>
    <r>
      <rPr>
        <sz val="11"/>
        <color rgb="FF000000"/>
        <rFont val="Arial Narrow"/>
      </rPr>
      <t xml:space="preserve">: Con base en el seguimiento de la OCI y el seguimiento realizado por la Segunda Línea de Defensa, se evidencia la efectividad del control, toda vez que en el periodo de evaluación no se ha materializado el riesgo.
</t>
    </r>
    <r>
      <rPr>
        <b/>
        <sz val="11"/>
        <color rgb="FF000000"/>
        <rFont val="Arial Narrow"/>
      </rPr>
      <t>11/01/2023:</t>
    </r>
    <r>
      <rPr>
        <sz val="11"/>
        <color rgb="FF000000"/>
        <rFont val="Arial Narrow"/>
      </rPr>
      <t xml:space="preserve">  De acuerdo con la revisión de las evidencias y la manifestación del proceso, se verifica la efectividad del control.
</t>
    </r>
  </si>
  <si>
    <r>
      <rPr>
        <b/>
        <sz val="11"/>
        <color rgb="FF000000"/>
        <rFont val="Arial Narrow"/>
      </rPr>
      <t>06/05/2022</t>
    </r>
    <r>
      <rPr>
        <sz val="11"/>
        <color rgb="FF000000"/>
        <rFont val="Arial Narrow"/>
      </rPr>
      <t xml:space="preserve">. Según el seguimiento de la OAP, se evidencia la ejecución de la acción planteada. De acuerdo con la evaluación que le concierne a la OCI, se realiza la revisión de los tres (3) reportes  presentados como soportes, y, como resultado, se valida la calificación de la segunda línea de defensa.
</t>
    </r>
    <r>
      <rPr>
        <b/>
        <sz val="11"/>
        <color rgb="FF000000"/>
        <rFont val="Arial Narrow"/>
      </rPr>
      <t xml:space="preserve">
07/09/2022 - OCL</t>
    </r>
    <r>
      <rPr>
        <sz val="11"/>
        <color rgb="FF000000"/>
        <rFont val="Arial Narrow"/>
      </rPr>
      <t xml:space="preserve">: Con base en el seguimiento de la OAP y las evidencias suministradas por el proceso, se evidencia el monitoreo de medios conforme a la programación.
</t>
    </r>
    <r>
      <rPr>
        <b/>
        <sz val="11"/>
        <color rgb="FF000000"/>
        <rFont val="Arial Narrow"/>
      </rPr>
      <t>11/01/2023</t>
    </r>
    <r>
      <rPr>
        <sz val="11"/>
        <color rgb="FF000000"/>
        <rFont val="Arial Narrow"/>
      </rPr>
      <t>:De acuerdo con la revisión de las evidencias y la manifestación del proceso, se verifica la ejecución de la acción.</t>
    </r>
  </si>
  <si>
    <t>El líder del proceso verifica y aprueba los contenidos previo a su publicación teniendo en cuenta las observaciones realizadas en el Consejo de redaccion. Si se presentan ajustes el colaborador responsable realiza los cambios. La evidencia se encuentra en correos electrónicos o documento que consta la aprobación del contenido.</t>
  </si>
  <si>
    <t xml:space="preserve">
Se realiza la aprobacion de las piezas por parte del jefe de la oficina por lo que se hace la publicación de las mismas</t>
  </si>
  <si>
    <t>Impresion de correos electronicos y waasp soporte de publicacion</t>
  </si>
  <si>
    <t xml:space="preserve">
06/07/2022
15/08/2022
06/09/2022</t>
  </si>
  <si>
    <t xml:space="preserve">
Se realiza la aprobacion de las piezas para el mes de julio por parte del jefe de la oficina por lo que se hace la publicación de las mismas
Se realiza la aprobacion de las piezas para el mes de agosto por parte del jefe de la oficina por lo que se hace la publicación de las mismas.
Se realiza la aprobacion de las piezas para el mes de septiembre por parte del jefe de la oficina por lo que se hace la publicación de las mismas..</t>
  </si>
  <si>
    <t xml:space="preserve">
10/10/2022
10/11/2022
02/01/2023</t>
  </si>
  <si>
    <t xml:space="preserve">
Se realiza la aprobacion de las piezas para el mes de  octubre por parte del jefe de la oficina por lo que se hace la publicación de las mismas.
Se realiza la aprobacion de las piezas para el mes de noviembre por parte del jefe de la oficina por lo que se hace la publicación de las mismas.
Se realiza la aprobacion de las piezas para el mes de diciembre por parte del jefe de la oficina por lo que se hace la publicación de las mismas.</t>
  </si>
  <si>
    <t>Se evidencia el cumplimiento del control a través de las evidencias aportadas, el control fue efectivo por cuanto no se materializó el riesgo
Se evidencia el cumplimiento del control a través de las evidencias aportadas, el control fue efectivo por cuanto no se materializó el riesgo
Se evidencia el cumplimiento del control a través de las evidencias aportadas, el control fue efectivo por cuanto no se materializó el riesgo
Se evidencia el cumplimiento del control a través de las evidencias aportadas, el control fue efectivo por cuanto no se materializó el riesgo</t>
  </si>
  <si>
    <r>
      <rPr>
        <b/>
        <sz val="11"/>
        <color rgb="FF000000"/>
        <rFont val="Arial Narrow"/>
      </rPr>
      <t>06/05/2022</t>
    </r>
    <r>
      <rPr>
        <sz val="11"/>
        <color rgb="FF000000"/>
        <rFont val="Arial Narrow"/>
      </rPr>
      <t xml:space="preserve">. Según el seguimiento de la OAP, se evidencia la ejecución y efectividad del control de este riesgo, en concordancia con lo descrito por el responsable. Para la evaluación que le compete a la OCI, se realiza la  verificación de los cinco (5) archivos presentados como soportes, y, como resultado, se encuentra que los documentos soporte no evidencian las verificaciones y aprobaciones de los contenidos por parte del lider del proceso de comunicaciones,  tal  como se indica en la descripción del control.. Se concluye que el control no se ha efectuado adecuadamente, más sin embargo, no hay concreción del riesgo.
</t>
    </r>
    <r>
      <rPr>
        <b/>
        <sz val="11"/>
        <color rgb="FF000000"/>
        <rFont val="Arial Narrow"/>
      </rPr>
      <t xml:space="preserve">
07/09/2022 - OCL</t>
    </r>
    <r>
      <rPr>
        <sz val="11"/>
        <color rgb="FF000000"/>
        <rFont val="Arial Narrow"/>
      </rPr>
      <t xml:space="preserve">: De acuerdo con el seguimiento de la Segunda Línea de Defensa y las evidencias aportadas por el proceso, se evidencia el cumplimiento del control.
</t>
    </r>
    <r>
      <rPr>
        <b/>
        <sz val="11"/>
        <color rgb="FF000000"/>
        <rFont val="Arial Narrow"/>
      </rPr>
      <t>11/01/2023:</t>
    </r>
    <r>
      <rPr>
        <sz val="11"/>
        <color rgb="FF000000"/>
        <rFont val="Arial Narrow"/>
      </rPr>
      <t xml:space="preserve"> De acuerdo con la revisión de las seguientes evidencias aportadas por el proceso y y al seguimiento de la segunda línea de defensa con las evidencias aportadas como: - CORREOS DE APROBACIONES correspondientes a los meses de noviembre, diciembre, es decir se hace referencia a lo que se describe en el control.
La OCI verifica el cumplimiento del control.</t>
    </r>
  </si>
  <si>
    <r>
      <rPr>
        <b/>
        <sz val="11"/>
        <color rgb="FF000000"/>
        <rFont val="Arial Narrow"/>
      </rPr>
      <t>06/05/2022</t>
    </r>
    <r>
      <rPr>
        <sz val="11"/>
        <color rgb="FF000000"/>
        <rFont val="Arial Narrow"/>
      </rPr>
      <t xml:space="preserve">. De acuerdo con la evaluación del control del riesgo, se concluye que el control  no se ejecutó según su descripción. No obstante, no se reporta materialización del riesgo.
</t>
    </r>
    <r>
      <rPr>
        <b/>
        <sz val="11"/>
        <color rgb="FF000000"/>
        <rFont val="Arial Narrow"/>
      </rPr>
      <t xml:space="preserve">
07/09/2022 - OCL</t>
    </r>
    <r>
      <rPr>
        <sz val="11"/>
        <color rgb="FF000000"/>
        <rFont val="Arial Narrow"/>
      </rPr>
      <t xml:space="preserve">: Con base en el seguimiento de la OCI y el seguimiento realizado por la Segunda Línea de Defensa, se evidencia la efectividad del control, toda vez que en el periodo de evaluación no se ha materializado el riesgo.
</t>
    </r>
    <r>
      <rPr>
        <b/>
        <sz val="11"/>
        <color rgb="FF000000"/>
        <rFont val="Arial Narrow"/>
      </rPr>
      <t>11/01/2023:</t>
    </r>
    <r>
      <rPr>
        <sz val="11"/>
        <color rgb="FF000000"/>
        <rFont val="Arial Narrow"/>
      </rPr>
      <t>De acuerdo con la revisión de las evidencias y la manifestación del proceso, se verifica la efectividad del control.</t>
    </r>
  </si>
  <si>
    <r>
      <rPr>
        <sz val="11"/>
        <color rgb="FF000000"/>
        <rFont val="Arial Narrow"/>
      </rPr>
      <t xml:space="preserve">N/A
</t>
    </r>
    <r>
      <rPr>
        <b/>
        <sz val="11"/>
        <color rgb="FF000000"/>
        <rFont val="Arial Narrow"/>
      </rPr>
      <t>11/01/2023</t>
    </r>
    <r>
      <rPr>
        <sz val="11"/>
        <color rgb="FF000000"/>
        <rFont val="Arial Narrow"/>
      </rPr>
      <t xml:space="preserve"> -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</si>
</sst>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1"/>
      <color rgb="FFFF0000"/>
      <name val="Arial Narrow"/>
      <family val="2"/>
    </font>
    <font>
      <strike/>
      <sz val="11"/>
      <color rgb="FF000000"/>
      <name val="Arial Narrow"/>
      <family val="2"/>
    </font>
    <font>
      <sz val="11"/>
      <color rgb="FF000000"/>
      <name val="Arial Narrow"/>
      <family val="2"/>
    </font>
    <font>
      <b/>
      <sz val="11"/>
      <color rgb="FF000000"/>
      <name val="Arial Narrow"/>
      <family val="2"/>
    </font>
    <font>
      <b/>
      <sz val="11"/>
      <color rgb="FF000000"/>
      <name val="Arial Narrow"/>
      <family val="2"/>
    </font>
    <font>
      <b/>
      <sz val="13"/>
      <color theme="1"/>
      <name val="Arial Narrow"/>
      <family val="2"/>
    </font>
    <font>
      <sz val="11"/>
      <color rgb="FF000000"/>
      <name val="Arial Narrow"/>
      <family val="2"/>
      <charset val="1"/>
    </font>
    <font>
      <i/>
      <sz val="11"/>
      <color rgb="FF000000"/>
      <name val="Arial Narrow"/>
      <family val="2"/>
    </font>
    <font>
      <b/>
      <sz val="10"/>
      <color rgb="FF000000"/>
      <name val="Arial Narrow"/>
      <family val="2"/>
    </font>
    <font>
      <sz val="10"/>
      <color rgb="FF000000"/>
      <name val="Arial Narrow"/>
      <family val="2"/>
    </font>
    <font>
      <u/>
      <sz val="11"/>
      <color theme="10"/>
      <name val="Calibri"/>
      <family val="2"/>
      <scheme val="minor"/>
    </font>
    <font>
      <sz val="11"/>
      <color rgb="FF000000"/>
      <name val="Arial Narrow"/>
      <family val="2"/>
    </font>
    <font>
      <sz val="11"/>
      <color theme="3" tint="0.39997558519241921"/>
      <name val="Arial Narrow"/>
      <family val="2"/>
    </font>
    <font>
      <sz val="11"/>
      <color rgb="FF538DD5"/>
      <name val="Arial Narrow"/>
      <family val="2"/>
    </font>
    <font>
      <sz val="11"/>
      <color rgb="FF305496"/>
      <name val="Arial Narrow"/>
      <family val="2"/>
    </font>
    <font>
      <sz val="11"/>
      <color rgb="FF00B0F0"/>
      <name val="Arial Narrow"/>
      <family val="2"/>
    </font>
    <font>
      <b/>
      <sz val="11"/>
      <color rgb="FF305496"/>
      <name val="Arial Narrow"/>
      <family val="2"/>
    </font>
    <font>
      <sz val="11"/>
      <color rgb="FF605E5C"/>
      <name val="FabricMDL2Icons-2"/>
      <charset val="1"/>
    </font>
    <font>
      <sz val="9"/>
      <color rgb="FF605E5C"/>
      <name val="-Apple-System"/>
      <charset val="1"/>
    </font>
    <font>
      <b/>
      <i/>
      <sz val="11"/>
      <color rgb="FF000000"/>
      <name val="Arial Narrow"/>
      <family val="2"/>
    </font>
    <font>
      <sz val="13"/>
      <color theme="1"/>
      <name val="Arial Narrow"/>
      <family val="2"/>
    </font>
    <font>
      <sz val="11"/>
      <color rgb="FF000000"/>
      <name val="Arial Narrow"/>
    </font>
    <font>
      <b/>
      <sz val="11"/>
      <color rgb="FF000000"/>
      <name val="Arial Narrow"/>
    </font>
    <font>
      <sz val="11"/>
      <color theme="1"/>
      <name val="Arial Narrow"/>
    </font>
    <font>
      <sz val="9"/>
      <color indexed="81"/>
      <name val="Tahoma"/>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FFFF"/>
        <bgColor indexed="64"/>
      </patternFill>
    </fill>
    <fill>
      <patternFill patternType="solid">
        <fgColor rgb="FFD9E1F2"/>
        <bgColor indexed="64"/>
      </patternFill>
    </fill>
  </fills>
  <borders count="92">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double">
        <color theme="0"/>
      </left>
      <right style="double">
        <color theme="0"/>
      </right>
      <top/>
      <bottom style="double">
        <color theme="0"/>
      </bottom>
      <diagonal/>
    </border>
  </borders>
  <cellStyleXfs count="6">
    <xf numFmtId="0" fontId="0" fillId="0" borderId="0"/>
    <xf numFmtId="0" fontId="45" fillId="0" borderId="0"/>
    <xf numFmtId="0" fontId="46" fillId="0" borderId="0"/>
    <xf numFmtId="0" fontId="5" fillId="0" borderId="0"/>
    <xf numFmtId="0" fontId="34" fillId="0" borderId="0"/>
    <xf numFmtId="0" fontId="77" fillId="0" borderId="0" applyNumberFormat="0" applyFill="0" applyBorder="0" applyAlignment="0" applyProtection="0"/>
  </cellStyleXfs>
  <cellXfs count="686">
    <xf numFmtId="0" fontId="0" fillId="0" borderId="0" xfId="0"/>
    <xf numFmtId="0" fontId="1" fillId="0" borderId="0" xfId="0" applyFont="1"/>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7" fillId="3" borderId="37" xfId="1" applyFont="1" applyFill="1" applyBorder="1"/>
    <xf numFmtId="0" fontId="47" fillId="3" borderId="38" xfId="1" applyFont="1" applyFill="1" applyBorder="1"/>
    <xf numFmtId="0" fontId="47" fillId="3" borderId="39" xfId="1"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5" xfId="1"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1" applyFont="1" applyFill="1"/>
    <xf numFmtId="0" fontId="47" fillId="3" borderId="6" xfId="1" applyFont="1" applyFill="1" applyBorder="1"/>
    <xf numFmtId="0" fontId="47" fillId="3" borderId="7" xfId="1" applyFont="1" applyFill="1" applyBorder="1"/>
    <xf numFmtId="0" fontId="47" fillId="3" borderId="9" xfId="1" applyFont="1" applyFill="1" applyBorder="1"/>
    <xf numFmtId="0" fontId="47" fillId="3" borderId="8" xfId="1" applyFont="1" applyFill="1" applyBorder="1"/>
    <xf numFmtId="0" fontId="51" fillId="3" borderId="0" xfId="1" applyFont="1" applyFill="1" applyAlignment="1">
      <alignment horizontal="left" vertical="center" wrapText="1"/>
    </xf>
    <xf numFmtId="0" fontId="47" fillId="3" borderId="0" xfId="1" applyFont="1" applyFill="1" applyAlignment="1">
      <alignment horizontal="left" vertical="center" wrapText="1"/>
    </xf>
    <xf numFmtId="0" fontId="47" fillId="3" borderId="0" xfId="1" quotePrefix="1" applyFont="1" applyFill="1" applyAlignment="1">
      <alignment horizontal="left" vertical="center" wrapText="1"/>
    </xf>
    <xf numFmtId="0" fontId="49" fillId="3" borderId="5" xfId="1" quotePrefix="1" applyFont="1" applyFill="1" applyBorder="1" applyAlignment="1">
      <alignment horizontal="left" vertical="top" wrapText="1"/>
    </xf>
    <xf numFmtId="0" fontId="50" fillId="3" borderId="0" xfId="1" quotePrefix="1" applyFont="1" applyFill="1" applyAlignment="1">
      <alignment horizontal="left" vertical="top" wrapText="1"/>
    </xf>
    <xf numFmtId="0" fontId="50" fillId="3" borderId="6" xfId="1" quotePrefix="1" applyFont="1" applyFill="1" applyBorder="1" applyAlignment="1">
      <alignment horizontal="left" vertical="top" wrapText="1"/>
    </xf>
    <xf numFmtId="0" fontId="56" fillId="0" borderId="0" xfId="0" applyFont="1" applyAlignment="1">
      <alignment horizontal="justify" vertical="center"/>
    </xf>
    <xf numFmtId="0" fontId="56" fillId="0" borderId="0" xfId="0" applyFont="1" applyAlignment="1">
      <alignment vertical="center"/>
    </xf>
    <xf numFmtId="0" fontId="57" fillId="0" borderId="0" xfId="0" applyFont="1"/>
    <xf numFmtId="14" fontId="1" fillId="0" borderId="19" xfId="0" applyNumberFormat="1" applyFont="1" applyBorder="1" applyAlignment="1" applyProtection="1">
      <alignment horizontal="center" vertical="center"/>
      <protection locked="0"/>
    </xf>
    <xf numFmtId="0" fontId="63" fillId="0" borderId="0" xfId="0" applyFont="1"/>
    <xf numFmtId="0" fontId="6" fillId="0" borderId="19" xfId="0" applyFont="1" applyBorder="1" applyAlignment="1" applyProtection="1">
      <alignment horizontal="center" vertical="center" wrapText="1"/>
      <protection hidden="1"/>
    </xf>
    <xf numFmtId="0" fontId="60" fillId="17" borderId="67" xfId="0" applyFont="1" applyFill="1" applyBorder="1" applyAlignment="1" applyProtection="1">
      <alignment horizontal="center" vertical="center" wrapText="1"/>
      <protection hidden="1"/>
    </xf>
    <xf numFmtId="0" fontId="51" fillId="0" borderId="19" xfId="0" applyFont="1" applyBorder="1" applyAlignment="1" applyProtection="1">
      <alignment horizontal="center" vertical="center" wrapText="1"/>
      <protection hidden="1"/>
    </xf>
    <xf numFmtId="0" fontId="65" fillId="22" borderId="30" xfId="0" applyFont="1" applyFill="1" applyBorder="1" applyAlignment="1">
      <alignment horizontal="center"/>
    </xf>
    <xf numFmtId="0" fontId="65" fillId="22" borderId="32" xfId="0" applyFont="1" applyFill="1" applyBorder="1" applyAlignment="1">
      <alignment horizontal="center"/>
    </xf>
    <xf numFmtId="0" fontId="66"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5" fillId="22" borderId="25" xfId="0" applyFont="1" applyFill="1" applyBorder="1" applyAlignment="1">
      <alignment horizontal="center" vertical="center"/>
    </xf>
    <xf numFmtId="0" fontId="65" fillId="22"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5" fillId="22"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5" fillId="23" borderId="19" xfId="0" applyFont="1" applyFill="1" applyBorder="1"/>
    <xf numFmtId="0" fontId="3" fillId="0" borderId="19" xfId="0" applyFont="1" applyBorder="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0"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0" fillId="3" borderId="0" xfId="0" applyFont="1" applyFill="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4" fillId="17"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xf>
    <xf numFmtId="0" fontId="6" fillId="0" borderId="19" xfId="0" applyFont="1" applyBorder="1" applyAlignment="1">
      <alignment horizontal="justify"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xf>
    <xf numFmtId="0" fontId="2" fillId="0" borderId="78" xfId="0" applyFont="1" applyBorder="1" applyAlignment="1">
      <alignment horizontal="center" vertical="center"/>
    </xf>
    <xf numFmtId="14" fontId="1" fillId="0" borderId="19"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4" fillId="0" borderId="19" xfId="0" applyFont="1" applyBorder="1" applyAlignment="1">
      <alignment horizontal="center" vertical="center" wrapText="1"/>
    </xf>
    <xf numFmtId="0" fontId="1" fillId="0" borderId="19" xfId="0" applyFont="1" applyBorder="1" applyAlignment="1">
      <alignment horizontal="justify" vertical="center"/>
    </xf>
    <xf numFmtId="0" fontId="66" fillId="0" borderId="19" xfId="0" applyFont="1" applyBorder="1" applyAlignment="1">
      <alignment vertical="center" wrapText="1"/>
    </xf>
    <xf numFmtId="0" fontId="66" fillId="0" borderId="64" xfId="0" applyFont="1" applyBorder="1" applyAlignment="1">
      <alignment wrapText="1"/>
    </xf>
    <xf numFmtId="0" fontId="66" fillId="0" borderId="64" xfId="0" applyFont="1" applyBorder="1" applyAlignment="1">
      <alignment vertical="center" wrapText="1"/>
    </xf>
    <xf numFmtId="0" fontId="66" fillId="0" borderId="64" xfId="0" applyFont="1" applyBorder="1" applyAlignment="1">
      <alignment vertical="center"/>
    </xf>
    <xf numFmtId="0" fontId="66" fillId="0" borderId="20" xfId="0" applyFont="1" applyBorder="1" applyAlignment="1">
      <alignment vertical="center" wrapText="1"/>
    </xf>
    <xf numFmtId="0" fontId="66" fillId="0" borderId="82" xfId="0" applyFont="1" applyBorder="1" applyAlignment="1">
      <alignment vertical="center" wrapText="1"/>
    </xf>
    <xf numFmtId="0" fontId="66" fillId="0" borderId="82" xfId="0" applyFont="1" applyBorder="1" applyAlignment="1">
      <alignment vertical="center"/>
    </xf>
    <xf numFmtId="0" fontId="2" fillId="0" borderId="19" xfId="0" applyFont="1" applyBorder="1" applyAlignment="1">
      <alignment vertical="top" wrapText="1"/>
    </xf>
    <xf numFmtId="0" fontId="66" fillId="0" borderId="19" xfId="0" applyFont="1" applyBorder="1" applyAlignment="1">
      <alignment vertical="top" wrapText="1"/>
    </xf>
    <xf numFmtId="0" fontId="66" fillId="0" borderId="82" xfId="0" applyFont="1" applyBorder="1" applyAlignment="1">
      <alignment horizontal="center" vertical="center"/>
    </xf>
    <xf numFmtId="0" fontId="66" fillId="0" borderId="19" xfId="0" applyFont="1" applyBorder="1" applyAlignment="1">
      <alignment horizontal="center" vertical="center" wrapText="1"/>
    </xf>
    <xf numFmtId="0" fontId="66" fillId="0" borderId="64" xfId="0" applyFont="1" applyBorder="1" applyAlignment="1">
      <alignment horizontal="center" vertical="center" wrapText="1"/>
    </xf>
    <xf numFmtId="0" fontId="66" fillId="0" borderId="19" xfId="0" applyFont="1" applyBorder="1" applyAlignment="1">
      <alignment horizontal="left" vertical="top" wrapText="1"/>
    </xf>
    <xf numFmtId="0" fontId="66" fillId="0" borderId="20" xfId="0" applyFont="1" applyBorder="1" applyAlignment="1">
      <alignment vertical="center"/>
    </xf>
    <xf numFmtId="0" fontId="66" fillId="0" borderId="64" xfId="0" applyFont="1" applyBorder="1" applyAlignment="1">
      <alignment vertical="top" wrapText="1"/>
    </xf>
    <xf numFmtId="0" fontId="69" fillId="0" borderId="19" xfId="0" applyFont="1" applyBorder="1" applyAlignment="1">
      <alignment vertical="top" wrapText="1"/>
    </xf>
    <xf numFmtId="0" fontId="47" fillId="0" borderId="64" xfId="0" applyFont="1" applyBorder="1" applyAlignment="1">
      <alignment vertical="top" wrapText="1"/>
    </xf>
    <xf numFmtId="0" fontId="66" fillId="0" borderId="19" xfId="0" applyFont="1" applyBorder="1" applyAlignment="1">
      <alignment wrapText="1"/>
    </xf>
    <xf numFmtId="0" fontId="69" fillId="0" borderId="64" xfId="0" applyFont="1" applyBorder="1" applyAlignment="1">
      <alignment horizontal="center" vertical="top" wrapText="1"/>
    </xf>
    <xf numFmtId="0" fontId="66" fillId="0" borderId="64" xfId="0" applyFont="1" applyBorder="1" applyAlignment="1">
      <alignment horizontal="center" vertical="center"/>
    </xf>
    <xf numFmtId="0" fontId="66" fillId="0" borderId="20" xfId="0" applyFont="1" applyBorder="1" applyAlignment="1">
      <alignment wrapText="1"/>
    </xf>
    <xf numFmtId="0" fontId="66" fillId="0" borderId="82" xfId="0" applyFont="1" applyBorder="1" applyAlignment="1">
      <alignment wrapText="1"/>
    </xf>
    <xf numFmtId="0" fontId="66" fillId="0" borderId="82" xfId="0" applyFont="1" applyBorder="1" applyAlignment="1">
      <alignment horizontal="center" vertical="center" wrapText="1"/>
    </xf>
    <xf numFmtId="14" fontId="69"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left" vertical="top" wrapText="1"/>
      <protection locked="0"/>
    </xf>
    <xf numFmtId="0" fontId="71" fillId="0" borderId="64" xfId="0" applyFont="1" applyBorder="1" applyAlignment="1" applyProtection="1">
      <alignment horizontal="left" vertical="top" wrapText="1"/>
      <protection locked="0"/>
    </xf>
    <xf numFmtId="0" fontId="66" fillId="0" borderId="82" xfId="0" applyFont="1" applyBorder="1" applyAlignment="1" applyProtection="1">
      <alignment horizontal="left" vertical="top" wrapText="1"/>
      <protection locked="0"/>
    </xf>
    <xf numFmtId="0" fontId="71" fillId="0" borderId="82" xfId="0" applyFont="1" applyBorder="1" applyAlignment="1" applyProtection="1">
      <alignment horizontal="left" vertical="top" wrapText="1"/>
      <protection locked="0"/>
    </xf>
    <xf numFmtId="14" fontId="1" fillId="0" borderId="19" xfId="0" applyNumberFormat="1" applyFont="1" applyBorder="1" applyAlignment="1">
      <alignment horizontal="center" vertical="top" wrapText="1"/>
    </xf>
    <xf numFmtId="0" fontId="1" fillId="0" borderId="19" xfId="0" applyFont="1" applyBorder="1" applyAlignment="1">
      <alignment horizontal="center" vertical="top" wrapText="1"/>
    </xf>
    <xf numFmtId="0" fontId="2" fillId="0" borderId="64" xfId="0" applyFont="1" applyBorder="1" applyAlignment="1">
      <alignment wrapText="1"/>
    </xf>
    <xf numFmtId="0" fontId="2" fillId="0" borderId="64" xfId="0" applyFont="1" applyBorder="1" applyAlignment="1">
      <alignment vertical="center" wrapText="1"/>
    </xf>
    <xf numFmtId="0" fontId="2" fillId="0" borderId="64" xfId="0" applyFont="1" applyBorder="1" applyAlignment="1">
      <alignment vertical="center"/>
    </xf>
    <xf numFmtId="0" fontId="2" fillId="0" borderId="64" xfId="0" applyFont="1" applyBorder="1" applyAlignment="1">
      <alignment horizontal="center" vertical="center" wrapText="1"/>
    </xf>
    <xf numFmtId="0" fontId="2" fillId="0" borderId="64" xfId="0" applyFont="1" applyBorder="1" applyAlignment="1">
      <alignment horizontal="center" vertical="center"/>
    </xf>
    <xf numFmtId="0" fontId="2" fillId="0" borderId="20" xfId="0" applyFont="1" applyBorder="1" applyAlignment="1">
      <alignment vertical="top" wrapText="1"/>
    </xf>
    <xf numFmtId="0" fontId="2" fillId="0" borderId="82" xfId="0" applyFont="1" applyBorder="1" applyAlignment="1">
      <alignment vertical="top" wrapText="1"/>
    </xf>
    <xf numFmtId="0" fontId="2" fillId="0" borderId="64" xfId="0" applyFont="1" applyBorder="1" applyAlignment="1">
      <alignment vertical="top" wrapText="1"/>
    </xf>
    <xf numFmtId="14" fontId="66" fillId="0" borderId="20" xfId="0" applyNumberFormat="1" applyFont="1" applyBorder="1" applyAlignment="1" applyProtection="1">
      <alignment horizontal="center" vertical="center" wrapText="1"/>
      <protection locked="0"/>
    </xf>
    <xf numFmtId="0" fontId="66" fillId="0" borderId="82" xfId="0" applyFont="1" applyBorder="1" applyAlignment="1" applyProtection="1">
      <alignment horizontal="center" vertical="center" wrapText="1"/>
      <protection locked="0"/>
    </xf>
    <xf numFmtId="0" fontId="66" fillId="0" borderId="82" xfId="0" applyFont="1" applyBorder="1" applyAlignment="1" applyProtection="1">
      <alignment horizontal="center" vertical="center"/>
      <protection locked="0"/>
    </xf>
    <xf numFmtId="0" fontId="66" fillId="0" borderId="64" xfId="0" applyFont="1" applyBorder="1" applyAlignment="1" applyProtection="1">
      <alignment horizontal="center" vertical="center" wrapText="1"/>
      <protection locked="0"/>
    </xf>
    <xf numFmtId="0" fontId="66" fillId="0" borderId="64" xfId="0" applyFont="1" applyBorder="1" applyAlignment="1" applyProtection="1">
      <alignment horizontal="center" vertical="center"/>
      <protection locked="0"/>
    </xf>
    <xf numFmtId="0" fontId="2" fillId="0" borderId="20" xfId="0" applyFont="1" applyBorder="1" applyAlignment="1" applyProtection="1">
      <alignment wrapText="1"/>
      <protection locked="0"/>
    </xf>
    <xf numFmtId="0" fontId="2" fillId="0" borderId="64" xfId="0" applyFont="1" applyBorder="1" applyAlignment="1" applyProtection="1">
      <alignment vertical="top" wrapText="1"/>
      <protection locked="0"/>
    </xf>
    <xf numFmtId="0" fontId="66" fillId="0" borderId="64" xfId="0" applyFont="1" applyBorder="1" applyAlignment="1" applyProtection="1">
      <alignment horizontal="center" vertical="top" wrapText="1"/>
      <protection locked="0"/>
    </xf>
    <xf numFmtId="0" fontId="2" fillId="0" borderId="19" xfId="0" applyFont="1" applyBorder="1" applyAlignment="1" applyProtection="1">
      <alignment vertical="top" wrapText="1"/>
      <protection locked="0"/>
    </xf>
    <xf numFmtId="0" fontId="66" fillId="0" borderId="64" xfId="0" applyFont="1" applyBorder="1" applyAlignment="1" applyProtection="1">
      <alignment horizontal="left" vertical="top" wrapText="1"/>
      <protection locked="0"/>
    </xf>
    <xf numFmtId="0" fontId="66" fillId="0" borderId="19" xfId="0" applyFont="1" applyBorder="1" applyAlignment="1" applyProtection="1">
      <alignment horizontal="left" vertical="top" wrapText="1"/>
      <protection locked="0"/>
    </xf>
    <xf numFmtId="0" fontId="2" fillId="0" borderId="19" xfId="0" applyFont="1" applyBorder="1" applyAlignment="1">
      <alignment horizontal="center" vertical="top" wrapText="1"/>
    </xf>
    <xf numFmtId="14" fontId="2" fillId="0" borderId="19" xfId="0" applyNumberFormat="1" applyFont="1" applyBorder="1" applyAlignment="1">
      <alignment horizontal="center" vertical="top"/>
    </xf>
    <xf numFmtId="0" fontId="3" fillId="0" borderId="64" xfId="0" applyFont="1" applyBorder="1" applyAlignment="1">
      <alignment vertical="top" wrapText="1"/>
    </xf>
    <xf numFmtId="0" fontId="2" fillId="0" borderId="64" xfId="0" applyFont="1" applyBorder="1" applyAlignment="1">
      <alignment horizontal="left" vertical="top" wrapText="1"/>
    </xf>
    <xf numFmtId="0" fontId="2" fillId="0" borderId="64" xfId="0" applyFont="1" applyBorder="1" applyAlignment="1">
      <alignment horizontal="left" vertical="top"/>
    </xf>
    <xf numFmtId="0" fontId="2" fillId="0" borderId="19" xfId="0" applyFont="1" applyBorder="1" applyAlignment="1" applyProtection="1">
      <alignment horizontal="left" vertical="top" wrapText="1"/>
      <protection locked="0"/>
    </xf>
    <xf numFmtId="0" fontId="2" fillId="0" borderId="64" xfId="0" applyFont="1" applyBorder="1" applyAlignment="1" applyProtection="1">
      <alignment horizontal="left" vertical="top" wrapText="1"/>
      <protection locked="0"/>
    </xf>
    <xf numFmtId="0" fontId="66" fillId="0" borderId="64" xfId="0" applyFont="1" applyBorder="1" applyAlignment="1" applyProtection="1">
      <alignment horizontal="left" vertical="top"/>
      <protection locked="0"/>
    </xf>
    <xf numFmtId="14" fontId="1" fillId="0" borderId="19" xfId="0" applyNumberFormat="1" applyFont="1" applyBorder="1" applyAlignment="1">
      <alignment horizontal="left" vertical="top" wrapText="1"/>
    </xf>
    <xf numFmtId="14" fontId="66" fillId="0" borderId="19" xfId="0" applyNumberFormat="1" applyFont="1" applyBorder="1" applyAlignment="1" applyProtection="1">
      <alignment horizontal="center" vertical="center" wrapText="1"/>
      <protection locked="0"/>
    </xf>
    <xf numFmtId="0" fontId="66" fillId="0" borderId="19" xfId="0" applyFont="1" applyBorder="1" applyAlignment="1" applyProtection="1">
      <alignment vertical="top" wrapText="1"/>
      <protection locked="0"/>
    </xf>
    <xf numFmtId="0" fontId="66" fillId="0" borderId="64" xfId="0" applyFont="1" applyBorder="1" applyAlignment="1" applyProtection="1">
      <alignment vertical="top" wrapText="1"/>
      <protection locked="0"/>
    </xf>
    <xf numFmtId="0" fontId="1" fillId="0" borderId="19" xfId="0" applyFont="1" applyBorder="1" applyAlignment="1" applyProtection="1">
      <alignment horizontal="center" vertical="top"/>
      <protection locked="0"/>
    </xf>
    <xf numFmtId="0" fontId="2" fillId="0" borderId="82" xfId="0" applyFont="1" applyBorder="1" applyAlignment="1" applyProtection="1">
      <alignment vertical="top" wrapText="1"/>
      <protection locked="0"/>
    </xf>
    <xf numFmtId="0" fontId="1" fillId="0" borderId="19" xfId="0" applyFont="1" applyBorder="1" applyAlignment="1">
      <alignment horizontal="left" vertical="top" wrapText="1"/>
    </xf>
    <xf numFmtId="0" fontId="1" fillId="0" borderId="19" xfId="0" applyFont="1" applyBorder="1" applyAlignment="1">
      <alignment horizontal="left" vertical="center" wrapText="1"/>
    </xf>
    <xf numFmtId="14" fontId="1" fillId="0" borderId="19" xfId="0" applyNumberFormat="1" applyFont="1" applyBorder="1" applyAlignment="1">
      <alignment horizontal="left" vertical="center" wrapText="1"/>
    </xf>
    <xf numFmtId="14" fontId="1" fillId="0" borderId="19" xfId="0" applyNumberFormat="1" applyFont="1" applyBorder="1" applyAlignment="1" applyProtection="1">
      <alignment horizontal="center" vertical="top" wrapText="1"/>
      <protection locked="0"/>
    </xf>
    <xf numFmtId="0" fontId="1" fillId="0" borderId="19" xfId="0" applyFont="1" applyBorder="1" applyAlignment="1" applyProtection="1">
      <alignment vertical="top" wrapText="1"/>
      <protection locked="0"/>
    </xf>
    <xf numFmtId="0" fontId="1" fillId="0" borderId="19" xfId="0" applyFont="1" applyBorder="1" applyAlignment="1" applyProtection="1">
      <alignment horizontal="center" vertical="top" wrapText="1"/>
      <protection locked="0"/>
    </xf>
    <xf numFmtId="0" fontId="66" fillId="0" borderId="0" xfId="0" applyFont="1" applyAlignment="1">
      <alignment horizontal="center" vertical="center" wrapText="1"/>
    </xf>
    <xf numFmtId="0" fontId="66" fillId="0" borderId="19" xfId="0" applyFont="1" applyBorder="1" applyAlignment="1">
      <alignment horizontal="left" vertical="center" wrapText="1"/>
    </xf>
    <xf numFmtId="17" fontId="1" fillId="0" borderId="19" xfId="0" applyNumberFormat="1" applyFont="1" applyBorder="1" applyAlignment="1" applyProtection="1">
      <alignment horizontal="center" vertical="center" wrapText="1"/>
      <protection locked="0"/>
    </xf>
    <xf numFmtId="0" fontId="71" fillId="0" borderId="19" xfId="0" applyFont="1" applyBorder="1" applyAlignment="1" applyProtection="1">
      <alignment horizontal="center" vertical="center" wrapText="1"/>
      <protection locked="0"/>
    </xf>
    <xf numFmtId="14" fontId="2" fillId="0" borderId="19" xfId="0" applyNumberFormat="1" applyFont="1" applyBorder="1" applyAlignment="1">
      <alignment horizontal="center" vertical="center" wrapText="1"/>
    </xf>
    <xf numFmtId="0" fontId="66" fillId="0" borderId="19" xfId="0" applyFont="1" applyBorder="1" applyAlignment="1" applyProtection="1">
      <alignment horizontal="center" vertical="center" wrapText="1"/>
      <protection locked="0"/>
    </xf>
    <xf numFmtId="0" fontId="71" fillId="0" borderId="64" xfId="0" applyFont="1" applyBorder="1" applyAlignment="1" applyProtection="1">
      <alignment vertical="top" wrapText="1"/>
      <protection locked="0"/>
    </xf>
    <xf numFmtId="0" fontId="66" fillId="0" borderId="20" xfId="0" applyFont="1" applyBorder="1" applyAlignment="1" applyProtection="1">
      <alignment horizontal="center" vertical="center" wrapText="1"/>
      <protection locked="0"/>
    </xf>
    <xf numFmtId="0" fontId="71" fillId="0" borderId="82" xfId="0" applyFont="1" applyBorder="1" applyAlignment="1" applyProtection="1">
      <alignment vertical="top" wrapText="1"/>
      <protection locked="0"/>
    </xf>
    <xf numFmtId="0" fontId="66" fillId="0" borderId="82" xfId="0" applyFont="1" applyBorder="1" applyAlignment="1" applyProtection="1">
      <alignment vertical="top" wrapText="1"/>
      <protection locked="0"/>
    </xf>
    <xf numFmtId="0" fontId="66" fillId="24" borderId="19" xfId="0" applyFont="1" applyFill="1" applyBorder="1" applyAlignment="1">
      <alignment horizontal="left" vertical="top" wrapText="1"/>
    </xf>
    <xf numFmtId="0" fontId="1" fillId="0" borderId="61" xfId="0" applyFont="1" applyBorder="1" applyAlignment="1">
      <alignment horizontal="center" vertical="center" wrapText="1"/>
    </xf>
    <xf numFmtId="14" fontId="1" fillId="0" borderId="62" xfId="0" applyNumberFormat="1" applyFont="1" applyBorder="1" applyAlignment="1">
      <alignment horizontal="center" vertical="center"/>
    </xf>
    <xf numFmtId="0" fontId="1" fillId="0" borderId="78" xfId="0" applyFont="1" applyBorder="1"/>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14" fontId="66" fillId="0" borderId="19" xfId="0" applyNumberFormat="1" applyFont="1" applyBorder="1" applyAlignment="1">
      <alignment horizontal="center" vertical="center" wrapText="1"/>
    </xf>
    <xf numFmtId="14" fontId="66" fillId="0" borderId="19" xfId="0" applyNumberFormat="1" applyFont="1" applyBorder="1" applyAlignment="1">
      <alignment vertical="center" wrapText="1"/>
    </xf>
    <xf numFmtId="14" fontId="66" fillId="0" borderId="19" xfId="0" applyNumberFormat="1" applyFont="1" applyBorder="1" applyAlignment="1">
      <alignment horizontal="left" vertical="center" wrapText="1"/>
    </xf>
    <xf numFmtId="14" fontId="66" fillId="0" borderId="20" xfId="0" applyNumberFormat="1" applyFont="1" applyBorder="1" applyAlignment="1">
      <alignment horizontal="center" vertical="center" wrapText="1"/>
    </xf>
    <xf numFmtId="0" fontId="1" fillId="0" borderId="19" xfId="0" applyFont="1" applyBorder="1" applyAlignment="1" applyProtection="1">
      <alignment horizontal="center" vertical="center" wrapText="1"/>
      <protection hidden="1"/>
    </xf>
    <xf numFmtId="0" fontId="66" fillId="0" borderId="19" xfId="0" applyFont="1" applyBorder="1" applyAlignment="1">
      <alignment horizontal="center" vertical="top"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24" borderId="19" xfId="0" applyNumberFormat="1" applyFont="1" applyFill="1" applyBorder="1" applyAlignment="1">
      <alignment horizontal="center" vertical="center" wrapText="1"/>
    </xf>
    <xf numFmtId="0" fontId="1" fillId="24" borderId="19" xfId="0" applyFont="1" applyFill="1" applyBorder="1" applyAlignment="1">
      <alignment horizontal="center" vertical="center" wrapText="1"/>
    </xf>
    <xf numFmtId="0" fontId="1" fillId="24" borderId="19" xfId="0" applyFont="1" applyFill="1" applyBorder="1" applyAlignment="1">
      <alignment horizontal="center" vertical="center"/>
    </xf>
    <xf numFmtId="14" fontId="1" fillId="24" borderId="19" xfId="0" applyNumberFormat="1" applyFont="1" applyFill="1" applyBorder="1" applyAlignment="1">
      <alignment horizontal="center" vertical="center"/>
    </xf>
    <xf numFmtId="0" fontId="73" fillId="24" borderId="0" xfId="0" applyFont="1" applyFill="1" applyAlignment="1" applyProtection="1">
      <alignment wrapText="1"/>
      <protection locked="0"/>
    </xf>
    <xf numFmtId="0" fontId="1" fillId="0" borderId="62" xfId="0" applyFont="1" applyBorder="1" applyAlignment="1">
      <alignment horizontal="left" vertical="center" wrapText="1"/>
    </xf>
    <xf numFmtId="14" fontId="69" fillId="0" borderId="78" xfId="0" applyNumberFormat="1" applyFont="1" applyBorder="1" applyAlignment="1">
      <alignment horizontal="center" vertical="center" wrapText="1"/>
    </xf>
    <xf numFmtId="14" fontId="69" fillId="0" borderId="19" xfId="0" applyNumberFormat="1" applyFont="1" applyBorder="1" applyAlignment="1">
      <alignment horizontal="center" vertical="center" wrapText="1"/>
    </xf>
    <xf numFmtId="14" fontId="75" fillId="0" borderId="19" xfId="0" applyNumberFormat="1" applyFont="1" applyBorder="1" applyAlignment="1">
      <alignment horizontal="center" vertical="center" wrapText="1"/>
    </xf>
    <xf numFmtId="0" fontId="76" fillId="0" borderId="0" xfId="0" applyFont="1" applyAlignment="1">
      <alignment horizontal="center" vertical="center" wrapText="1"/>
    </xf>
    <xf numFmtId="14" fontId="77" fillId="0" borderId="19" xfId="5" applyNumberFormat="1" applyBorder="1" applyAlignment="1" applyProtection="1">
      <alignment horizontal="center" vertical="center" wrapText="1"/>
    </xf>
    <xf numFmtId="14" fontId="70" fillId="0" borderId="19" xfId="0" applyNumberFormat="1" applyFont="1" applyBorder="1" applyAlignment="1">
      <alignment horizontal="center" vertical="center" wrapText="1"/>
    </xf>
    <xf numFmtId="0" fontId="78" fillId="0" borderId="0" xfId="0" applyFont="1" applyAlignment="1" applyProtection="1">
      <alignment horizontal="center" vertical="center" wrapText="1"/>
      <protection locked="0"/>
    </xf>
    <xf numFmtId="14" fontId="1" fillId="0" borderId="62" xfId="0" applyNumberFormat="1" applyFont="1" applyBorder="1" applyAlignment="1">
      <alignment horizontal="center" vertical="center" wrapText="1"/>
    </xf>
    <xf numFmtId="0" fontId="78" fillId="0" borderId="78" xfId="0" applyFont="1" applyBorder="1" applyAlignment="1">
      <alignment vertical="center" wrapText="1"/>
    </xf>
    <xf numFmtId="14" fontId="1" fillId="0" borderId="64" xfId="0" applyNumberFormat="1" applyFont="1" applyBorder="1" applyAlignment="1" applyProtection="1">
      <alignment horizontal="center" vertical="center" wrapText="1"/>
      <protection locked="0"/>
    </xf>
    <xf numFmtId="0" fontId="6" fillId="0" borderId="19" xfId="0" applyFont="1" applyBorder="1" applyAlignment="1" applyProtection="1">
      <alignment horizontal="justify" vertical="center" wrapText="1"/>
      <protection locked="0"/>
    </xf>
    <xf numFmtId="14" fontId="77" fillId="0" borderId="19" xfId="5" applyNumberFormat="1" applyBorder="1" applyAlignment="1" applyProtection="1">
      <alignment horizontal="center" vertical="center" wrapText="1"/>
      <protection locked="0"/>
    </xf>
    <xf numFmtId="0" fontId="78" fillId="24" borderId="0" xfId="0" applyFont="1" applyFill="1" applyProtection="1">
      <protection locked="0"/>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4" fillId="0" borderId="0" xfId="0" applyFont="1"/>
    <xf numFmtId="0" fontId="50" fillId="0" borderId="0" xfId="0" applyFont="1"/>
    <xf numFmtId="0" fontId="2" fillId="3" borderId="0" xfId="0" applyFont="1" applyFill="1"/>
    <xf numFmtId="0" fontId="2" fillId="0" borderId="0" xfId="0" applyFont="1"/>
    <xf numFmtId="0" fontId="50" fillId="3" borderId="0" xfId="0" applyFont="1" applyFill="1" applyAlignment="1">
      <alignment horizontal="center" vertical="center"/>
    </xf>
    <xf numFmtId="0" fontId="50" fillId="2" borderId="0" xfId="0" applyFont="1" applyFill="1" applyAlignment="1">
      <alignment horizontal="center" vertical="center"/>
    </xf>
    <xf numFmtId="0" fontId="2" fillId="0" borderId="78" xfId="0" applyFont="1" applyBorder="1" applyAlignment="1">
      <alignment horizontal="left" vertical="center" wrapText="1"/>
    </xf>
    <xf numFmtId="0" fontId="47" fillId="0" borderId="78" xfId="0" applyFont="1" applyBorder="1" applyAlignment="1">
      <alignment horizontal="center" vertical="center" wrapText="1"/>
    </xf>
    <xf numFmtId="14" fontId="66" fillId="0" borderId="61" xfId="0" applyNumberFormat="1" applyFont="1" applyBorder="1" applyAlignment="1" applyProtection="1">
      <alignment horizontal="center" vertical="center" wrapText="1"/>
      <protection locked="0"/>
    </xf>
    <xf numFmtId="0" fontId="66" fillId="0" borderId="61" xfId="0" applyFont="1" applyBorder="1" applyAlignment="1">
      <alignment horizontal="center" vertical="center" wrapText="1"/>
    </xf>
    <xf numFmtId="14" fontId="1" fillId="0" borderId="61" xfId="0" applyNumberFormat="1" applyFont="1" applyBorder="1" applyAlignment="1">
      <alignment horizontal="center" vertical="center"/>
    </xf>
    <xf numFmtId="0" fontId="79" fillId="0" borderId="61" xfId="0" applyFont="1" applyBorder="1" applyAlignment="1">
      <alignment horizontal="center" vertical="center" wrapText="1"/>
    </xf>
    <xf numFmtId="14" fontId="1" fillId="0" borderId="61"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protection locked="0"/>
    </xf>
    <xf numFmtId="14" fontId="1" fillId="0" borderId="61" xfId="0" applyNumberFormat="1" applyFont="1" applyBorder="1" applyAlignment="1">
      <alignment horizontal="center" vertical="center" wrapText="1"/>
    </xf>
    <xf numFmtId="14" fontId="66" fillId="0" borderId="19" xfId="0" applyNumberFormat="1" applyFont="1" applyBorder="1" applyAlignment="1">
      <alignment horizontal="center" vertical="center"/>
    </xf>
    <xf numFmtId="14" fontId="79" fillId="0" borderId="19" xfId="0" applyNumberFormat="1" applyFont="1" applyBorder="1" applyAlignment="1">
      <alignment horizontal="center" vertical="center" wrapText="1"/>
    </xf>
    <xf numFmtId="0" fontId="79" fillId="0" borderId="19" xfId="0" applyFont="1" applyBorder="1" applyAlignment="1">
      <alignment horizontal="center" vertical="center" wrapText="1"/>
    </xf>
    <xf numFmtId="0" fontId="79" fillId="24" borderId="19" xfId="0" applyFont="1" applyFill="1" applyBorder="1" applyAlignment="1">
      <alignment horizontal="center" vertical="center" wrapText="1"/>
    </xf>
    <xf numFmtId="0" fontId="82" fillId="0" borderId="19" xfId="0" applyFont="1" applyBorder="1" applyAlignment="1" applyProtection="1">
      <alignment horizontal="center" vertical="center" wrapText="1"/>
      <protection locked="0"/>
    </xf>
    <xf numFmtId="0" fontId="1" fillId="3" borderId="0" xfId="0" applyFont="1" applyFill="1" applyAlignment="1">
      <alignment vertical="center"/>
    </xf>
    <xf numFmtId="0" fontId="1" fillId="0" borderId="0" xfId="0" applyFont="1" applyAlignment="1">
      <alignment vertical="center"/>
    </xf>
    <xf numFmtId="0" fontId="1" fillId="0" borderId="62" xfId="0" applyFont="1" applyBorder="1" applyAlignment="1">
      <alignment horizontal="center" vertical="center" wrapText="1"/>
    </xf>
    <xf numFmtId="14" fontId="1" fillId="0" borderId="78" xfId="0" applyNumberFormat="1" applyFont="1" applyBorder="1" applyAlignment="1" applyProtection="1">
      <alignment horizontal="center" vertical="center"/>
      <protection locked="0"/>
    </xf>
    <xf numFmtId="0" fontId="84" fillId="24" borderId="78" xfId="0" applyFont="1" applyFill="1" applyBorder="1" applyAlignment="1">
      <alignment wrapText="1"/>
    </xf>
    <xf numFmtId="14" fontId="1" fillId="0" borderId="78" xfId="0" applyNumberFormat="1" applyFont="1" applyBorder="1" applyAlignment="1">
      <alignment horizontal="center" vertical="center"/>
    </xf>
    <xf numFmtId="0" fontId="1" fillId="0" borderId="78" xfId="0" applyFont="1" applyBorder="1" applyAlignment="1">
      <alignment horizontal="center" vertical="center" wrapText="1"/>
    </xf>
    <xf numFmtId="0" fontId="1" fillId="0" borderId="78" xfId="0" applyFont="1" applyBorder="1" applyAlignment="1" applyProtection="1">
      <alignment horizontal="center" vertical="center" wrapText="1"/>
      <protection locked="0"/>
    </xf>
    <xf numFmtId="0" fontId="1" fillId="0" borderId="78" xfId="0" applyFont="1" applyBorder="1" applyAlignment="1" applyProtection="1">
      <alignment horizontal="center" vertical="center"/>
      <protection locked="0"/>
    </xf>
    <xf numFmtId="0" fontId="1" fillId="0" borderId="19" xfId="0" applyFont="1" applyBorder="1" applyAlignment="1" applyProtection="1">
      <alignment vertical="top"/>
      <protection locked="0"/>
    </xf>
    <xf numFmtId="0" fontId="2" fillId="0" borderId="78" xfId="0" applyFont="1" applyBorder="1" applyAlignment="1">
      <alignment horizontal="left" vertical="center"/>
    </xf>
    <xf numFmtId="0" fontId="85" fillId="0" borderId="78" xfId="0" applyFont="1" applyBorder="1" applyAlignment="1">
      <alignment wrapText="1"/>
    </xf>
    <xf numFmtId="14" fontId="1" fillId="0" borderId="20" xfId="0" applyNumberFormat="1" applyFont="1" applyBorder="1" applyAlignment="1" applyProtection="1">
      <alignment horizontal="center" vertical="center"/>
      <protection locked="0"/>
    </xf>
    <xf numFmtId="14" fontId="1" fillId="0" borderId="20" xfId="0" applyNumberFormat="1" applyFont="1" applyBorder="1" applyAlignment="1">
      <alignment horizontal="center" vertical="center"/>
    </xf>
    <xf numFmtId="0" fontId="1" fillId="0" borderId="20"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14" fontId="66" fillId="0" borderId="19" xfId="0" applyNumberFormat="1" applyFont="1" applyBorder="1" applyAlignment="1" applyProtection="1">
      <alignment horizontal="center" vertical="center"/>
      <protection locked="0"/>
    </xf>
    <xf numFmtId="0" fontId="79" fillId="24" borderId="61" xfId="0" applyFont="1" applyFill="1" applyBorder="1" applyAlignment="1">
      <alignment horizontal="left" vertical="center" wrapText="1"/>
    </xf>
    <xf numFmtId="14" fontId="82" fillId="0" borderId="19" xfId="0" applyNumberFormat="1" applyFont="1" applyBorder="1" applyAlignment="1" applyProtection="1">
      <alignment horizontal="center" vertical="center" wrapText="1"/>
      <protection locked="0"/>
    </xf>
    <xf numFmtId="14" fontId="79" fillId="13" borderId="19" xfId="0" applyNumberFormat="1" applyFont="1" applyFill="1" applyBorder="1" applyAlignment="1">
      <alignment horizontal="center" vertical="center" wrapText="1"/>
    </xf>
    <xf numFmtId="0" fontId="79" fillId="13" borderId="19" xfId="0" applyFont="1" applyFill="1" applyBorder="1" applyAlignment="1">
      <alignment horizontal="center" vertical="center" wrapText="1"/>
    </xf>
    <xf numFmtId="0" fontId="82" fillId="0" borderId="61" xfId="0" applyFont="1" applyBorder="1" applyAlignment="1" applyProtection="1">
      <alignment horizontal="center" vertical="center" wrapText="1"/>
      <protection locked="0"/>
    </xf>
    <xf numFmtId="0" fontId="79" fillId="0" borderId="61" xfId="0" applyFont="1" applyBorder="1" applyAlignment="1" applyProtection="1">
      <alignment horizontal="center" vertical="center" wrapText="1"/>
      <protection locked="0"/>
    </xf>
    <xf numFmtId="14" fontId="1" fillId="0" borderId="61" xfId="0" applyNumberFormat="1" applyFont="1" applyBorder="1" applyAlignment="1" applyProtection="1">
      <alignment horizontal="center" vertical="center"/>
      <protection locked="0"/>
    </xf>
    <xf numFmtId="0" fontId="79" fillId="0" borderId="19" xfId="0" applyFont="1" applyBorder="1" applyAlignment="1" applyProtection="1">
      <alignment horizontal="center" vertical="center" wrapText="1"/>
      <protection locked="0"/>
    </xf>
    <xf numFmtId="0" fontId="1" fillId="0" borderId="78" xfId="0" applyFont="1" applyBorder="1" applyProtection="1">
      <protection locked="0"/>
    </xf>
    <xf numFmtId="14" fontId="1" fillId="0" borderId="64" xfId="0" applyNumberFormat="1" applyFont="1" applyBorder="1" applyAlignment="1">
      <alignment horizontal="center" vertical="center" wrapText="1"/>
    </xf>
    <xf numFmtId="14" fontId="71" fillId="0" borderId="20" xfId="0" applyNumberFormat="1" applyFont="1" applyBorder="1" applyAlignment="1" applyProtection="1">
      <alignment horizontal="center" vertical="center" wrapText="1"/>
      <protection locked="0"/>
    </xf>
    <xf numFmtId="0" fontId="50" fillId="0" borderId="67" xfId="0" applyFont="1" applyBorder="1" applyAlignment="1" applyProtection="1">
      <alignment horizontal="center" vertical="center" wrapText="1"/>
      <protection hidden="1"/>
    </xf>
    <xf numFmtId="0" fontId="4" fillId="0" borderId="19" xfId="0" applyFont="1" applyBorder="1" applyAlignment="1">
      <alignment horizontal="center" vertical="center" wrapText="1"/>
    </xf>
    <xf numFmtId="0" fontId="50" fillId="0" borderId="19" xfId="0" applyFont="1" applyBorder="1" applyAlignment="1" applyProtection="1">
      <alignment horizontal="center" vertical="center" wrapText="1"/>
      <protection hidden="1"/>
    </xf>
    <xf numFmtId="14" fontId="66" fillId="0" borderId="20" xfId="0" applyNumberFormat="1" applyFont="1" applyBorder="1" applyAlignment="1">
      <alignment horizontal="center" vertical="center"/>
    </xf>
    <xf numFmtId="14" fontId="66" fillId="0" borderId="20" xfId="0" applyNumberFormat="1" applyFont="1" applyBorder="1"/>
    <xf numFmtId="0" fontId="50" fillId="17" borderId="67" xfId="0" applyFont="1" applyFill="1" applyBorder="1" applyAlignment="1" applyProtection="1">
      <alignment horizontal="center" vertical="center" wrapText="1"/>
      <protection hidden="1"/>
    </xf>
    <xf numFmtId="0" fontId="6" fillId="13" borderId="19" xfId="0" applyFont="1" applyFill="1" applyBorder="1" applyAlignment="1">
      <alignment horizontal="justify" vertical="center" wrapText="1"/>
    </xf>
    <xf numFmtId="0" fontId="1" fillId="13" borderId="19" xfId="0" applyFont="1" applyFill="1" applyBorder="1" applyAlignment="1">
      <alignment horizontal="center" vertical="center" wrapText="1"/>
    </xf>
    <xf numFmtId="14" fontId="71" fillId="0" borderId="19" xfId="0" applyNumberFormat="1" applyFont="1" applyBorder="1" applyAlignment="1" applyProtection="1">
      <alignment horizontal="center" vertical="center" wrapText="1"/>
      <protection locked="0"/>
    </xf>
    <xf numFmtId="0" fontId="1" fillId="13" borderId="19" xfId="0" applyFont="1" applyFill="1" applyBorder="1" applyAlignment="1">
      <alignment horizontal="justify" vertical="center"/>
    </xf>
    <xf numFmtId="0" fontId="1" fillId="13" borderId="0" xfId="0" applyFont="1" applyFill="1" applyProtection="1">
      <protection locked="0"/>
    </xf>
    <xf numFmtId="0" fontId="2"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4"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protection locked="0"/>
    </xf>
    <xf numFmtId="0" fontId="47" fillId="0" borderId="19" xfId="0" applyFont="1" applyBorder="1" applyAlignment="1" applyProtection="1">
      <alignment horizontal="justify" vertical="center" wrapText="1"/>
      <protection locked="0"/>
    </xf>
    <xf numFmtId="0" fontId="3" fillId="0" borderId="0" xfId="0" applyFont="1" applyAlignment="1">
      <alignment horizontal="center" vertical="center"/>
    </xf>
    <xf numFmtId="0" fontId="1" fillId="0" borderId="19" xfId="0" applyFont="1" applyBorder="1" applyAlignment="1" applyProtection="1">
      <alignment horizontal="justify" vertical="center"/>
      <protection locked="0"/>
    </xf>
    <xf numFmtId="0" fontId="4" fillId="0" borderId="19" xfId="0" applyFont="1" applyBorder="1" applyAlignment="1" applyProtection="1">
      <alignment horizontal="left" vertical="top" wrapText="1"/>
      <protection locked="0"/>
    </xf>
    <xf numFmtId="0" fontId="6" fillId="4" borderId="19" xfId="0" applyFont="1" applyFill="1" applyBorder="1" applyAlignment="1" applyProtection="1">
      <alignment horizontal="center" vertical="center" wrapText="1"/>
      <protection locked="0"/>
    </xf>
    <xf numFmtId="0" fontId="6" fillId="0" borderId="19" xfId="0" applyFont="1" applyBorder="1" applyAlignment="1" applyProtection="1">
      <alignment horizontal="left" vertical="center" wrapText="1"/>
      <protection locked="0"/>
    </xf>
    <xf numFmtId="14" fontId="4" fillId="0" borderId="19" xfId="0" applyNumberFormat="1" applyFont="1" applyBorder="1" applyAlignment="1" applyProtection="1">
      <alignment horizontal="center" vertical="center"/>
      <protection locked="0"/>
    </xf>
    <xf numFmtId="0" fontId="6" fillId="9" borderId="19" xfId="0" applyFont="1" applyFill="1" applyBorder="1" applyAlignment="1">
      <alignment horizontal="justify" vertical="center" wrapText="1"/>
    </xf>
    <xf numFmtId="0" fontId="66" fillId="0" borderId="64" xfId="0" applyFont="1" applyBorder="1" applyAlignment="1" applyProtection="1">
      <alignment horizontal="left" vertical="center" wrapText="1"/>
      <protection locked="0"/>
    </xf>
    <xf numFmtId="0" fontId="66" fillId="0" borderId="64" xfId="0" applyFont="1" applyBorder="1" applyAlignment="1" applyProtection="1">
      <alignment horizontal="left" vertical="center"/>
      <protection locked="0"/>
    </xf>
    <xf numFmtId="0" fontId="71" fillId="0" borderId="20" xfId="0" applyFont="1" applyBorder="1" applyAlignment="1" applyProtection="1">
      <alignment horizontal="center" vertical="center" wrapText="1"/>
      <protection locked="0"/>
    </xf>
    <xf numFmtId="0" fontId="67" fillId="0" borderId="19" xfId="0" applyFont="1" applyBorder="1" applyAlignment="1" applyProtection="1">
      <alignment horizontal="center" vertical="center" wrapText="1"/>
      <protection locked="0"/>
    </xf>
    <xf numFmtId="14" fontId="66" fillId="0" borderId="20" xfId="0" applyNumberFormat="1" applyFont="1" applyBorder="1" applyAlignment="1" applyProtection="1">
      <alignment horizontal="center" vertical="center"/>
      <protection locked="0"/>
    </xf>
    <xf numFmtId="0" fontId="66" fillId="0" borderId="82" xfId="0" applyFont="1" applyBorder="1" applyAlignment="1" applyProtection="1">
      <alignment horizontal="left" vertical="top"/>
      <protection locked="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72" fillId="17" borderId="19" xfId="0" applyFont="1" applyFill="1" applyBorder="1" applyAlignment="1">
      <alignment horizontal="center" vertical="center"/>
    </xf>
    <xf numFmtId="0" fontId="53" fillId="3" borderId="50" xfId="1" applyFont="1" applyFill="1" applyBorder="1" applyAlignment="1">
      <alignment horizontal="justify" vertical="center" wrapText="1"/>
    </xf>
    <xf numFmtId="0" fontId="53" fillId="3" borderId="51" xfId="1" applyFont="1" applyFill="1" applyBorder="1" applyAlignment="1">
      <alignment horizontal="justify" vertical="center"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44" xfId="2" applyFont="1" applyFill="1" applyBorder="1" applyAlignment="1">
      <alignment horizontal="left" vertical="top" wrapText="1" readingOrder="1"/>
    </xf>
    <xf numFmtId="0" fontId="52" fillId="3" borderId="45" xfId="2" applyFont="1" applyFill="1" applyBorder="1" applyAlignment="1">
      <alignment horizontal="left" vertical="top" wrapText="1" readingOrder="1"/>
    </xf>
    <xf numFmtId="0" fontId="53" fillId="3" borderId="46" xfId="1" applyFont="1" applyFill="1" applyBorder="1" applyAlignment="1">
      <alignment horizontal="justify" vertical="center" wrapText="1"/>
    </xf>
    <xf numFmtId="0" fontId="53" fillId="3" borderId="47" xfId="1"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47" fillId="3" borderId="5" xfId="1" applyFont="1" applyFill="1" applyBorder="1" applyAlignment="1">
      <alignment horizontal="left" vertical="top" wrapText="1"/>
    </xf>
    <xf numFmtId="0" fontId="47" fillId="3" borderId="0" xfId="1" applyFont="1" applyFill="1" applyAlignment="1">
      <alignment horizontal="left" vertical="top" wrapText="1"/>
    </xf>
    <xf numFmtId="0" fontId="47" fillId="3" borderId="6" xfId="1"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48" fillId="14" borderId="34" xfId="1" applyFont="1" applyFill="1" applyBorder="1" applyAlignment="1">
      <alignment horizontal="center" vertical="center" wrapText="1"/>
    </xf>
    <xf numFmtId="0" fontId="48" fillId="14" borderId="35" xfId="1" applyFont="1" applyFill="1" applyBorder="1" applyAlignment="1">
      <alignment horizontal="center" vertical="center" wrapText="1"/>
    </xf>
    <xf numFmtId="0" fontId="48" fillId="14" borderId="36" xfId="1" applyFont="1" applyFill="1" applyBorder="1" applyAlignment="1">
      <alignment horizontal="center" vertical="center" wrapText="1"/>
    </xf>
    <xf numFmtId="0" fontId="47" fillId="0" borderId="5" xfId="1" quotePrefix="1" applyFont="1" applyBorder="1" applyAlignment="1">
      <alignment horizontal="left" vertical="center" wrapText="1"/>
    </xf>
    <xf numFmtId="0" fontId="47" fillId="0" borderId="0" xfId="1" quotePrefix="1" applyFont="1" applyAlignment="1">
      <alignment horizontal="left" vertical="center" wrapText="1"/>
    </xf>
    <xf numFmtId="0" fontId="47" fillId="0" borderId="6" xfId="1" quotePrefix="1" applyFont="1" applyBorder="1" applyAlignment="1">
      <alignment horizontal="left" vertical="center" wrapText="1"/>
    </xf>
    <xf numFmtId="0" fontId="47" fillId="0" borderId="54" xfId="1" quotePrefix="1" applyFont="1" applyBorder="1" applyAlignment="1">
      <alignment horizontal="left" vertical="center" wrapText="1"/>
    </xf>
    <xf numFmtId="0" fontId="47" fillId="0" borderId="55" xfId="1" quotePrefix="1" applyFont="1" applyBorder="1" applyAlignment="1">
      <alignment horizontal="left" vertical="center" wrapText="1"/>
    </xf>
    <xf numFmtId="0" fontId="47" fillId="0" borderId="56" xfId="1" quotePrefix="1" applyFont="1" applyBorder="1" applyAlignment="1">
      <alignment horizontal="left" vertical="center" wrapText="1"/>
    </xf>
    <xf numFmtId="0" fontId="49" fillId="3" borderId="37" xfId="1" quotePrefix="1" applyFont="1" applyFill="1" applyBorder="1" applyAlignment="1">
      <alignment horizontal="left" vertical="top" wrapText="1"/>
    </xf>
    <xf numFmtId="0" fontId="50" fillId="3" borderId="38" xfId="1" quotePrefix="1" applyFont="1" applyFill="1" applyBorder="1" applyAlignment="1">
      <alignment horizontal="left" vertical="top" wrapText="1"/>
    </xf>
    <xf numFmtId="0" fontId="50" fillId="3" borderId="39" xfId="1" quotePrefix="1" applyFont="1" applyFill="1" applyBorder="1" applyAlignment="1">
      <alignment horizontal="left" vertical="top" wrapText="1"/>
    </xf>
    <xf numFmtId="0" fontId="47" fillId="0" borderId="5" xfId="1" quotePrefix="1" applyFont="1" applyBorder="1" applyAlignment="1">
      <alignment horizontal="left" vertical="top" wrapText="1"/>
    </xf>
    <xf numFmtId="0" fontId="47" fillId="0" borderId="0" xfId="1" quotePrefix="1" applyFont="1" applyAlignment="1">
      <alignment horizontal="left" vertical="top" wrapText="1"/>
    </xf>
    <xf numFmtId="0" fontId="47" fillId="0" borderId="6" xfId="1" quotePrefix="1" applyFont="1" applyBorder="1" applyAlignment="1">
      <alignment horizontal="left" vertical="top" wrapText="1"/>
    </xf>
    <xf numFmtId="0" fontId="52" fillId="14" borderId="40" xfId="2" applyFont="1" applyFill="1" applyBorder="1" applyAlignment="1">
      <alignment horizontal="center" vertical="center" wrapText="1"/>
    </xf>
    <xf numFmtId="0" fontId="52" fillId="14" borderId="41" xfId="2" applyFont="1" applyFill="1" applyBorder="1" applyAlignment="1">
      <alignment horizontal="center" vertical="center" wrapText="1"/>
    </xf>
    <xf numFmtId="0" fontId="52" fillId="14" borderId="42" xfId="1" applyFont="1" applyFill="1" applyBorder="1" applyAlignment="1">
      <alignment horizontal="center" vertical="center"/>
    </xf>
    <xf numFmtId="0" fontId="52" fillId="14" borderId="43" xfId="1" applyFont="1" applyFill="1" applyBorder="1" applyAlignment="1">
      <alignment horizontal="center" vertical="center"/>
    </xf>
    <xf numFmtId="0" fontId="2" fillId="3" borderId="54" xfId="1" quotePrefix="1" applyFont="1" applyFill="1" applyBorder="1" applyAlignment="1">
      <alignment horizontal="justify" vertical="center" wrapText="1"/>
    </xf>
    <xf numFmtId="0" fontId="2" fillId="3" borderId="55" xfId="1" quotePrefix="1" applyFont="1" applyFill="1" applyBorder="1" applyAlignment="1">
      <alignment horizontal="justify" vertical="center" wrapText="1"/>
    </xf>
    <xf numFmtId="0" fontId="2" fillId="3" borderId="56" xfId="1" quotePrefix="1" applyFont="1" applyFill="1" applyBorder="1" applyAlignment="1">
      <alignment horizontal="justify" vertical="center" wrapText="1"/>
    </xf>
    <xf numFmtId="0" fontId="1" fillId="0" borderId="19" xfId="0" applyFont="1" applyBorder="1" applyAlignment="1" applyProtection="1">
      <alignment horizontal="center" vertical="center"/>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61" fillId="20" borderId="66" xfId="0" applyFont="1" applyFill="1" applyBorder="1" applyAlignment="1" applyProtection="1">
      <alignment horizontal="center" vertical="center" wrapText="1"/>
      <protection hidden="1"/>
    </xf>
    <xf numFmtId="0" fontId="62" fillId="17" borderId="66" xfId="0" applyFont="1" applyFill="1" applyBorder="1" applyAlignment="1">
      <alignment horizontal="center" vertical="center"/>
    </xf>
    <xf numFmtId="0" fontId="59" fillId="20" borderId="66" xfId="0" applyFont="1" applyFill="1" applyBorder="1" applyAlignment="1">
      <alignment horizontal="center" vertical="center" textRotation="90" wrapText="1"/>
    </xf>
    <xf numFmtId="0" fontId="1" fillId="0" borderId="19" xfId="0" applyFont="1" applyBorder="1" applyAlignment="1">
      <alignment horizontal="center" vertical="center"/>
    </xf>
    <xf numFmtId="0" fontId="60" fillId="20" borderId="66" xfId="0" applyFont="1" applyFill="1" applyBorder="1" applyAlignment="1" applyProtection="1">
      <alignment horizontal="center" vertical="center" wrapText="1"/>
      <protection hidden="1"/>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50" fillId="16"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18" borderId="19" xfId="0" applyFont="1" applyFill="1" applyBorder="1" applyAlignment="1">
      <alignment horizontal="center" vertical="center" wrapText="1"/>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19" xfId="0" applyFont="1" applyFill="1" applyBorder="1" applyAlignment="1">
      <alignment horizontal="center" vertical="center" wrapText="1"/>
    </xf>
    <xf numFmtId="0" fontId="50" fillId="17" borderId="61" xfId="0" applyFont="1" applyFill="1" applyBorder="1" applyAlignment="1">
      <alignment horizontal="center" vertical="center" wrapText="1"/>
    </xf>
    <xf numFmtId="0" fontId="50" fillId="17" borderId="20" xfId="0" applyFont="1" applyFill="1" applyBorder="1" applyAlignment="1">
      <alignment horizontal="center" vertical="center" wrapText="1"/>
    </xf>
    <xf numFmtId="0" fontId="50" fillId="17" borderId="19" xfId="0" applyFont="1" applyFill="1" applyBorder="1" applyAlignment="1">
      <alignment horizontal="center" vertical="center" wrapText="1"/>
    </xf>
    <xf numFmtId="0" fontId="50" fillId="17" borderId="68" xfId="0" applyFont="1" applyFill="1" applyBorder="1" applyAlignment="1">
      <alignment horizontal="center" vertical="center" wrapText="1"/>
    </xf>
    <xf numFmtId="0" fontId="50" fillId="17" borderId="69" xfId="0" applyFont="1" applyFill="1" applyBorder="1" applyAlignment="1">
      <alignment horizontal="center" vertical="center" wrapText="1"/>
    </xf>
    <xf numFmtId="0" fontId="50" fillId="17" borderId="70" xfId="0" applyFont="1" applyFill="1" applyBorder="1" applyAlignment="1">
      <alignment horizontal="center" vertical="center" wrapText="1"/>
    </xf>
    <xf numFmtId="0" fontId="50" fillId="17" borderId="71" xfId="0" applyFont="1" applyFill="1" applyBorder="1" applyAlignment="1">
      <alignment horizontal="center" vertical="center" wrapText="1"/>
    </xf>
    <xf numFmtId="0" fontId="48" fillId="17" borderId="19" xfId="0" applyFont="1" applyFill="1" applyBorder="1" applyAlignment="1">
      <alignment horizontal="center" vertical="center" textRotation="90"/>
    </xf>
    <xf numFmtId="0" fontId="50" fillId="17" borderId="19" xfId="0" applyFont="1" applyFill="1" applyBorder="1" applyAlignment="1">
      <alignment horizontal="center" vertical="center"/>
    </xf>
    <xf numFmtId="0" fontId="4" fillId="18" borderId="19" xfId="0" applyFont="1" applyFill="1" applyBorder="1" applyAlignment="1">
      <alignment horizontal="center" vertical="center"/>
    </xf>
    <xf numFmtId="0" fontId="50" fillId="17" borderId="19" xfId="0" applyFont="1" applyFill="1" applyBorder="1" applyAlignment="1">
      <alignment horizontal="center" vertical="center" textRotation="90" wrapText="1"/>
    </xf>
    <xf numFmtId="0" fontId="4" fillId="16"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7" borderId="62" xfId="0" applyFont="1" applyFill="1" applyBorder="1" applyAlignment="1">
      <alignment horizontal="center" vertical="center"/>
    </xf>
    <xf numFmtId="0" fontId="4" fillId="17" borderId="63" xfId="0" applyFont="1" applyFill="1" applyBorder="1" applyAlignment="1">
      <alignment horizontal="center" vertical="center"/>
    </xf>
    <xf numFmtId="0" fontId="4" fillId="17" borderId="64" xfId="0" applyFont="1" applyFill="1" applyBorder="1" applyAlignment="1">
      <alignment horizontal="center" vertical="center"/>
    </xf>
    <xf numFmtId="0" fontId="4" fillId="19" borderId="19" xfId="0" applyFont="1" applyFill="1" applyBorder="1" applyAlignment="1">
      <alignment horizontal="center" vertical="center"/>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2" fillId="17" borderId="66" xfId="0" applyFont="1" applyFill="1" applyBorder="1" applyAlignment="1" applyProtection="1">
      <alignment horizontal="center" vertical="center"/>
      <protection locked="0"/>
    </xf>
    <xf numFmtId="0" fontId="59" fillId="20" borderId="66" xfId="0" applyFont="1" applyFill="1" applyBorder="1" applyAlignment="1" applyProtection="1">
      <alignment horizontal="center" vertical="center" textRotation="90"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lignment horizontal="left" vertical="top" wrapText="1"/>
    </xf>
    <xf numFmtId="0" fontId="1" fillId="0" borderId="19" xfId="0" applyFont="1" applyBorder="1" applyAlignment="1">
      <alignment horizontal="left" vertical="center" wrapText="1"/>
    </xf>
    <xf numFmtId="0" fontId="72" fillId="18" borderId="19" xfId="0" applyFont="1" applyFill="1" applyBorder="1" applyAlignment="1">
      <alignment horizontal="center" vertical="center"/>
    </xf>
    <xf numFmtId="0" fontId="72" fillId="21" borderId="19" xfId="0" applyFont="1" applyFill="1" applyBorder="1" applyAlignment="1">
      <alignment horizontal="center" vertical="center"/>
    </xf>
    <xf numFmtId="0" fontId="72" fillId="15" borderId="62" xfId="0" applyFont="1" applyFill="1" applyBorder="1" applyAlignment="1">
      <alignment horizontal="center" vertical="center"/>
    </xf>
    <xf numFmtId="0" fontId="72" fillId="15" borderId="63" xfId="0" applyFont="1" applyFill="1" applyBorder="1" applyAlignment="1">
      <alignment horizontal="center" vertical="center"/>
    </xf>
    <xf numFmtId="0" fontId="72" fillId="15" borderId="64" xfId="0" applyFont="1" applyFill="1" applyBorder="1" applyAlignment="1">
      <alignment horizontal="center" vertical="center"/>
    </xf>
    <xf numFmtId="0" fontId="72" fillId="17" borderId="62" xfId="0" applyFont="1" applyFill="1" applyBorder="1" applyAlignment="1">
      <alignment horizontal="center" vertical="center"/>
    </xf>
    <xf numFmtId="0" fontId="72" fillId="17" borderId="63" xfId="0" applyFont="1" applyFill="1" applyBorder="1" applyAlignment="1">
      <alignment horizontal="center" vertical="center"/>
    </xf>
    <xf numFmtId="0" fontId="72" fillId="17" borderId="64" xfId="0" applyFont="1" applyFill="1" applyBorder="1" applyAlignment="1">
      <alignment horizontal="center" vertical="center"/>
    </xf>
    <xf numFmtId="0" fontId="72" fillId="19" borderId="19" xfId="0" applyFont="1" applyFill="1" applyBorder="1" applyAlignment="1">
      <alignment horizontal="center" vertical="center"/>
    </xf>
    <xf numFmtId="0" fontId="58" fillId="0" borderId="80" xfId="0" applyFont="1" applyBorder="1"/>
    <xf numFmtId="0" fontId="58" fillId="0" borderId="81" xfId="0" applyFont="1" applyBorder="1"/>
    <xf numFmtId="0" fontId="2" fillId="0" borderId="79" xfId="0" applyFont="1" applyBorder="1" applyAlignment="1">
      <alignment horizontal="center" vertical="center" wrapText="1"/>
    </xf>
    <xf numFmtId="0" fontId="4" fillId="19" borderId="65" xfId="0" applyFont="1" applyFill="1" applyBorder="1" applyAlignment="1">
      <alignment horizontal="center" vertical="center" wrapText="1"/>
    </xf>
    <xf numFmtId="0" fontId="2" fillId="0" borderId="83" xfId="0" applyFont="1" applyBorder="1" applyAlignment="1">
      <alignment horizontal="center" vertical="center" wrapText="1"/>
    </xf>
    <xf numFmtId="0" fontId="58" fillId="0" borderId="85" xfId="0" applyFont="1" applyBorder="1"/>
    <xf numFmtId="0" fontId="58" fillId="0" borderId="87" xfId="0" applyFont="1" applyBorder="1"/>
    <xf numFmtId="0" fontId="2" fillId="0" borderId="78" xfId="0" applyFont="1" applyBorder="1" applyAlignment="1">
      <alignment horizontal="center" vertical="center" wrapText="1"/>
    </xf>
    <xf numFmtId="0" fontId="58" fillId="0" borderId="78" xfId="0" applyFont="1" applyBorder="1"/>
    <xf numFmtId="0" fontId="2" fillId="0" borderId="84" xfId="0" applyFont="1" applyBorder="1" applyAlignment="1">
      <alignment horizontal="center" vertical="center"/>
    </xf>
    <xf numFmtId="0" fontId="58" fillId="0" borderId="86" xfId="0" applyFont="1" applyBorder="1"/>
    <xf numFmtId="0" fontId="58" fillId="0" borderId="88" xfId="0" applyFont="1" applyBorder="1"/>
    <xf numFmtId="0" fontId="2" fillId="0" borderId="79" xfId="0" applyFont="1" applyBorder="1" applyAlignment="1">
      <alignment horizontal="center" vertical="center"/>
    </xf>
    <xf numFmtId="0" fontId="2" fillId="0" borderId="80" xfId="0" applyFont="1" applyBorder="1" applyAlignment="1">
      <alignment horizontal="center" vertical="center" wrapText="1"/>
    </xf>
    <xf numFmtId="0" fontId="59" fillId="20" borderId="89" xfId="0" applyFont="1" applyFill="1" applyBorder="1" applyAlignment="1">
      <alignment horizontal="center" vertical="center" textRotation="90" wrapText="1"/>
    </xf>
    <xf numFmtId="0" fontId="59" fillId="20" borderId="90" xfId="0" applyFont="1" applyFill="1" applyBorder="1" applyAlignment="1">
      <alignment horizontal="center" vertical="center" textRotation="90" wrapText="1"/>
    </xf>
    <xf numFmtId="0" fontId="59" fillId="20" borderId="91" xfId="0" applyFont="1" applyFill="1" applyBorder="1" applyAlignment="1">
      <alignment horizontal="center" vertical="center" textRotation="90" wrapText="1"/>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20" xfId="0" applyFont="1" applyBorder="1" applyAlignment="1">
      <alignment horizontal="center" vertical="center" wrapText="1"/>
    </xf>
    <xf numFmtId="0" fontId="2" fillId="20" borderId="66" xfId="0" applyFont="1" applyFill="1" applyBorder="1" applyAlignment="1" applyProtection="1">
      <alignment horizontal="center" vertical="center" wrapText="1"/>
      <protection hidden="1"/>
    </xf>
    <xf numFmtId="0" fontId="4" fillId="17" borderId="66" xfId="0" applyFont="1" applyFill="1" applyBorder="1" applyAlignment="1">
      <alignment horizontal="center" vertical="center"/>
    </xf>
    <xf numFmtId="0" fontId="2" fillId="20" borderId="66" xfId="0" applyFont="1" applyFill="1" applyBorder="1" applyAlignment="1">
      <alignment horizontal="center" vertical="center" textRotation="90" wrapText="1"/>
    </xf>
    <xf numFmtId="0" fontId="50" fillId="20" borderId="66" xfId="0" applyFont="1" applyFill="1" applyBorder="1" applyAlignment="1" applyProtection="1">
      <alignment horizontal="center" vertical="center" wrapText="1"/>
      <protection hidden="1"/>
    </xf>
    <xf numFmtId="0" fontId="4" fillId="0" borderId="66" xfId="0" applyFont="1" applyBorder="1" applyAlignment="1">
      <alignment horizontal="center" vertical="center"/>
    </xf>
    <xf numFmtId="0" fontId="2" fillId="0" borderId="66" xfId="0" applyFont="1" applyBorder="1" applyAlignment="1" applyProtection="1">
      <alignment horizontal="center" vertical="center" wrapText="1"/>
      <protection hidden="1"/>
    </xf>
    <xf numFmtId="0" fontId="50" fillId="0" borderId="66" xfId="0" applyFont="1" applyBorder="1" applyAlignment="1" applyProtection="1">
      <alignment horizontal="center" vertical="center" wrapText="1"/>
      <protection hidden="1"/>
    </xf>
    <xf numFmtId="0" fontId="2" fillId="0" borderId="66" xfId="0" applyFont="1" applyBorder="1" applyAlignment="1">
      <alignment horizontal="center" vertical="center" textRotation="90" wrapText="1"/>
    </xf>
    <xf numFmtId="0" fontId="50" fillId="17" borderId="19" xfId="0" applyFont="1" applyFill="1" applyBorder="1" applyAlignment="1">
      <alignment horizontal="center" vertical="center" textRotation="90"/>
    </xf>
    <xf numFmtId="0" fontId="4" fillId="13" borderId="19" xfId="0" applyFont="1" applyFill="1" applyBorder="1" applyAlignment="1">
      <alignment horizontal="center" vertical="center" wrapText="1"/>
    </xf>
    <xf numFmtId="0" fontId="50" fillId="25" borderId="19" xfId="0" applyFont="1" applyFill="1" applyBorder="1" applyAlignment="1">
      <alignment horizontal="center" vertical="center"/>
    </xf>
    <xf numFmtId="0" fontId="50" fillId="13" borderId="19"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1" fillId="0" borderId="10"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5" fillId="22" borderId="72" xfId="0" applyFont="1" applyFill="1" applyBorder="1" applyAlignment="1">
      <alignment horizontal="center" vertical="center"/>
    </xf>
    <xf numFmtId="0" fontId="65" fillId="22"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2" fillId="17" borderId="62" xfId="0" applyFont="1" applyFill="1" applyBorder="1" applyAlignment="1">
      <alignment horizontal="center" vertical="center" wrapText="1"/>
    </xf>
    <xf numFmtId="0" fontId="72" fillId="17" borderId="63" xfId="0" applyFont="1" applyFill="1" applyBorder="1" applyAlignment="1">
      <alignment horizontal="center" vertical="center" wrapText="1"/>
    </xf>
    <xf numFmtId="0" fontId="72" fillId="17" borderId="64" xfId="0" applyFont="1" applyFill="1" applyBorder="1" applyAlignment="1">
      <alignment horizontal="center" vertical="center" wrapText="1"/>
    </xf>
    <xf numFmtId="0" fontId="72" fillId="16" borderId="19" xfId="0" applyFont="1" applyFill="1" applyBorder="1" applyAlignment="1">
      <alignment horizontal="center" vertical="center"/>
    </xf>
    <xf numFmtId="0" fontId="87" fillId="3" borderId="0" xfId="0" applyFont="1" applyFill="1" applyProtection="1">
      <protection locked="0"/>
    </xf>
    <xf numFmtId="0" fontId="87" fillId="0" borderId="0" xfId="0" applyFont="1" applyProtection="1">
      <protection locked="0"/>
    </xf>
    <xf numFmtId="14" fontId="1" fillId="0" borderId="19" xfId="0" applyNumberFormat="1" applyFont="1" applyBorder="1" applyAlignment="1">
      <alignment vertical="center" wrapText="1"/>
    </xf>
    <xf numFmtId="0" fontId="88" fillId="0" borderId="19" xfId="0" applyFont="1" applyBorder="1" applyAlignment="1">
      <alignment horizontal="left" vertical="top" wrapText="1"/>
    </xf>
    <xf numFmtId="0" fontId="88" fillId="0" borderId="19" xfId="0" applyFont="1" applyBorder="1" applyAlignment="1" applyProtection="1">
      <alignment horizontal="center" vertical="center" wrapText="1"/>
      <protection locked="0"/>
    </xf>
    <xf numFmtId="0" fontId="89" fillId="0" borderId="64" xfId="0" applyFont="1" applyBorder="1" applyAlignment="1" applyProtection="1">
      <alignment horizontal="left" vertical="top" wrapText="1"/>
      <protection locked="0"/>
    </xf>
    <xf numFmtId="14" fontId="90" fillId="0" borderId="19" xfId="0" applyNumberFormat="1" applyFont="1" applyBorder="1" applyAlignment="1">
      <alignment horizontal="center" vertical="center" wrapText="1"/>
    </xf>
    <xf numFmtId="0" fontId="90" fillId="0" borderId="19" xfId="0" applyFont="1" applyBorder="1" applyAlignment="1">
      <alignment horizontal="center" vertical="center"/>
    </xf>
    <xf numFmtId="14" fontId="90" fillId="0" borderId="19" xfId="0" applyNumberFormat="1" applyFont="1" applyBorder="1" applyAlignment="1">
      <alignment horizontal="left" vertical="center" wrapText="1"/>
    </xf>
    <xf numFmtId="14" fontId="90" fillId="0" borderId="19" xfId="0" applyNumberFormat="1" applyFont="1" applyBorder="1" applyAlignment="1">
      <alignment horizontal="center" vertical="center"/>
    </xf>
    <xf numFmtId="0" fontId="90" fillId="0" borderId="19" xfId="0" applyFont="1" applyBorder="1" applyAlignment="1">
      <alignment horizontal="center" vertical="center" wrapText="1"/>
    </xf>
    <xf numFmtId="0" fontId="88" fillId="0" borderId="19" xfId="0" applyFont="1" applyBorder="1" applyAlignment="1" applyProtection="1">
      <alignment horizontal="left" vertical="top" wrapText="1"/>
      <protection locked="0"/>
    </xf>
    <xf numFmtId="14" fontId="90" fillId="0" borderId="19" xfId="0" applyNumberFormat="1" applyFont="1" applyBorder="1" applyAlignment="1" applyProtection="1">
      <alignment horizontal="left" vertical="center" wrapText="1"/>
      <protection locked="0"/>
    </xf>
    <xf numFmtId="0" fontId="88" fillId="0" borderId="20" xfId="0" applyFont="1" applyBorder="1" applyAlignment="1" applyProtection="1">
      <alignment horizontal="center" vertical="center" wrapText="1"/>
      <protection locked="0"/>
    </xf>
    <xf numFmtId="0" fontId="89" fillId="0" borderId="82" xfId="0" applyFont="1" applyBorder="1" applyAlignment="1" applyProtection="1">
      <alignment horizontal="left" vertical="top" wrapText="1"/>
      <protection locked="0"/>
    </xf>
    <xf numFmtId="0" fontId="88" fillId="0" borderId="19" xfId="0" applyFont="1" applyBorder="1" applyAlignment="1">
      <alignment horizontal="left" vertical="center" wrapText="1"/>
    </xf>
    <xf numFmtId="0" fontId="88" fillId="0" borderId="82" xfId="0" applyFont="1" applyBorder="1" applyAlignment="1" applyProtection="1">
      <alignment horizontal="left" vertical="top" wrapText="1"/>
      <protection locked="0"/>
    </xf>
    <xf numFmtId="0" fontId="1" fillId="0" borderId="19" xfId="0" applyFont="1" applyBorder="1" applyAlignment="1" applyProtection="1">
      <alignment horizontal="left" vertical="top"/>
      <protection locked="0"/>
    </xf>
  </cellXfs>
  <cellStyles count="6">
    <cellStyle name="Hyperlink" xfId="5" xr:uid="{69ED2F0B-8DF3-4A4C-926E-3DD8297E1F9E}"/>
    <cellStyle name="Normal" xfId="0" builtinId="0"/>
    <cellStyle name="Normal - Style1 2" xfId="1" xr:uid="{00000000-0005-0000-0000-000001000000}"/>
    <cellStyle name="Normal 2" xfId="3" xr:uid="{00000000-0005-0000-0000-000002000000}"/>
    <cellStyle name="Normal 2 2" xfId="2" xr:uid="{00000000-0005-0000-0000-000003000000}"/>
    <cellStyle name="Normal 3" xfId="4" xr:uid="{00000000-0005-0000-0000-000004000000}"/>
  </cellStyles>
  <dxfs count="660">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espdc-my.sharepoint.com/personal/osbaldo_cortes_uaesp_gov_co/Documents/Escritorio/Riesgos%2010%20ene%202023/Matrices/11.%20GI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 RIESGOS DE GESTION"/>
      <sheetName val="Matriz Calor Inherente"/>
      <sheetName val="Matriz Calor Residual"/>
      <sheetName val="Tabla probabilidad"/>
      <sheetName val="Tabla Impacto"/>
      <sheetName val="Tabla Valoración controles"/>
      <sheetName val="seguridad info"/>
      <sheetName val="Opciones Tratamiento"/>
      <sheetName val="Hoja1"/>
      <sheetName val="RIEGOS DE CORRUPCION"/>
      <sheetName val=" RIESGOS SEGURIDAD INFORMACION"/>
      <sheetName val="OPORTUNIDADES"/>
    </sheetNames>
    <sheetDataSet>
      <sheetData sheetId="0"/>
      <sheetData sheetId="1">
        <row r="18">
          <cell r="J18" t="str">
            <v>Posibilidad del beneficio propio o de un tercero por la autorización  del pago a los operadores o interventorías, sin el cumplimiento de las obligaciones contractuales, por debilidades en la supervisión y control.</v>
          </cell>
        </row>
        <row r="24">
          <cell r="J24" t="str">
            <v>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4" dataDxfId="43">
  <autoFilter ref="B209:C219" xr:uid="{00000000-0009-0000-0100-000001000000}"/>
  <tableColumns count="2">
    <tableColumn id="1" xr3:uid="{00000000-0010-0000-0000-000001000000}" name="Criterios" dataDxfId="42"/>
    <tableColumn id="2" xr3:uid="{00000000-0010-0000-0000-000002000000}" name="Subcriterios" dataDxfId="4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2" dT="2021-06-29T21:49:59.41" personId="{9B9E531B-8500-4308-9BEB-65DE703B6A2F}" id="{9420A77E-D5C7-4010-B492-ED78D7DE34A8}">
    <text>no aplica para los niveles de riesgo residual bajo</text>
  </threadedComment>
  <threadedComment ref="A3" dT="2021-03-29T20:54:26.08" personId="{AB29597E-2A4A-4F52-B242-BC7AEF526BC1}" id="{22641B5B-971E-4B5D-99C7-513908B883B2}">
    <text>Permite definir un consecutivo de riesgos, para garantizar la identificación única de los riesgos.</text>
  </threadedComment>
  <threadedComment ref="E3" dT="2021-03-29T20:59:18.35" personId="{AB29597E-2A4A-4F52-B242-BC7AEF526BC1}" id="{88D73E4B-5034-4C78-BA1A-3EB2B579F21D}">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FD4A7FBD-6F5B-4979-904D-E6CC7A3298B2}">
    <text>Circunstancias bajo las cuales se presenta el riesgo, es la situación más evidente frente al riesgo, redacte de la forma más concreta posible.</text>
  </threadedComment>
  <threadedComment ref="H3" dT="2021-03-29T20:59:06.28" personId="{AB29597E-2A4A-4F52-B242-BC7AEF526BC1}" id="{EE2F7BD0-B963-42AB-83A3-2170306541AA}">
    <text>Causa  principal  o básica, corresponde a las razones por la cuales se puede presentar  el riesgo, redacte de la forma más concreta posible.</text>
  </threadedComment>
  <threadedComment ref="J3" dT="2021-03-29T22:15:13.97" personId="{AB29597E-2A4A-4F52-B242-BC7AEF526BC1}" id="{9AA187CD-384D-4EE7-AEDD-3C890E7EF480}">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C5361EA-7916-4A16-A2A0-8659AAF8619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E789D22B-452E-461F-AA51-1D5F220A63D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05D02B00-5356-4F87-B9AA-32A6B6636BAA}">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E8CB42D0-8BC9-41CC-9AD2-9E214D53FB84}">
    <text>¿Existe un responsable asignado a la ejecución del control?
Asignado: 15
No asignado: 0</text>
  </threadedComment>
  <threadedComment ref="R3" dT="2021-04-16T21:44:42.30" personId="{AB29597E-2A4A-4F52-B242-BC7AEF526BC1}" id="{6B497FE4-1517-438F-8B35-1192E726D99B}">
    <text>¿El responsable tiene la autoridad y adecuada segregación de funciones en la ejecución del control?
Adecuado: 15
No adecuado: 0</text>
  </threadedComment>
  <threadedComment ref="S3" dT="2021-04-16T21:45:00.39" personId="{AB29597E-2A4A-4F52-B242-BC7AEF526BC1}" id="{462B8B37-A3A3-449B-B3B2-12BE82A7A9D7}">
    <text>¿La oportunidad en que se ejecuta el control
ayuda a prevenir la mitigación del riesgo o a
detectar la materialización del riesgo de manera oportuna?</text>
  </threadedComment>
  <threadedComment ref="T3" dT="2021-04-16T22:16:21.00" personId="{AB29597E-2A4A-4F52-B242-BC7AEF526BC1}" id="{D8DF0919-FC7D-41BC-AE16-C7774E7AC0E2}">
    <text>¿La fuente de información que se utiliza en el desarrollo del control es información confiable que permita mitigar el riesgo?
Confiable: 15
No confiable: 0</text>
  </threadedComment>
  <threadedComment ref="U3" dT="2021-04-16T21:47:02.96" personId="{AB29597E-2A4A-4F52-B242-BC7AEF526BC1}" id="{EF607677-75DC-4FF9-8D7B-458B46AA73A4}">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3E64942C-BC9F-4F3A-A36A-06482E470EEE}">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F503AFEA-034A-4227-8E4F-C4FC38EBBCE4}">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466F9D6-F1E1-41D2-8268-B54962A37F3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BF61A552-13C6-4DD1-9434-7F5488A7AF9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4AB8E18F-215B-4A1B-B5FF-B7BD4A57148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F1F693FF-CA4C-4923-8D58-565E2A25B848}">
    <text>Tener en cuenta lo definido en el capitulo de niveles de aceptabilidad de la política de administración de riesgos</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93695EA4-34CD-446A-8347-30B27717CE7A}">
    <text>no aplica para los niveles de riesgo residual bajo</text>
  </threadedComment>
  <threadedComment ref="A3" dT="2021-03-29T20:54:26.08" personId="{AB29597E-2A4A-4F52-B242-BC7AEF526BC1}" id="{DD87A5CF-96A7-4490-A937-A3D243025BF0}">
    <text>Permite definir un consecutivo de riesgos, para garantizar la identificación única de los riesgos.</text>
  </threadedComment>
  <threadedComment ref="E3" dT="2021-03-29T20:59:18.35" personId="{AB29597E-2A4A-4F52-B242-BC7AEF526BC1}" id="{C1F6A4B5-0AC9-47FE-BFB5-1A9199C0E3D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DBA6177A-81DA-4768-BB05-D14A6AE8078D}">
    <text>Circunstancias bajo las cuales se presenta el riesgo, es la situación más evidente frente al riesgo, redacte de la forma más concreta posible.</text>
  </threadedComment>
  <threadedComment ref="H3" dT="2021-03-29T20:59:06.28" personId="{AB29597E-2A4A-4F52-B242-BC7AEF526BC1}" id="{591603EA-6DED-40BF-AA48-E2C5755569EE}">
    <text>Causa  principal  o básica, corresponde a las razones por la cuales se puede presentar  el riesgo, redacte de la forma más concreta posible.</text>
  </threadedComment>
  <threadedComment ref="J3" dT="2021-03-29T22:15:13.97" personId="{AB29597E-2A4A-4F52-B242-BC7AEF526BC1}" id="{882726EB-C7B6-4682-B792-7C0031125A2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7E8FB305-2849-466F-BD2F-16554BEB0D6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677C7895-09C4-4693-AFB8-A01A84B85C05}">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821BC72A-6610-42EE-8EA2-EC2E51A7BB5C}">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10AA8704-0B4C-408B-B4BB-4A81119EF279}">
    <text>¿Existe un responsable asignado a la ejecución del control?
Asignado: 15
No asignado: 0</text>
  </threadedComment>
  <threadedComment ref="R3" dT="2021-04-16T21:44:42.30" personId="{AB29597E-2A4A-4F52-B242-BC7AEF526BC1}" id="{7964D193-F3F4-49B2-8D9E-73C14FBFDEFC}">
    <text>¿El responsable tiene la autoridad y adecuada segregación de funciones en la ejecución del control?
Adecuado: 15
No adecuado: 0</text>
  </threadedComment>
  <threadedComment ref="S3" dT="2021-04-16T21:45:00.39" personId="{AB29597E-2A4A-4F52-B242-BC7AEF526BC1}" id="{B78C4720-BD26-472F-9EDE-C18BB9555D04}">
    <text>¿La oportunidad en que se ejecuta el control
ayuda a prevenir la mitigación del riesgo o a
detectar la materialización del riesgo de manera oportuna?</text>
  </threadedComment>
  <threadedComment ref="T3" dT="2021-04-16T22:16:21.00" personId="{AB29597E-2A4A-4F52-B242-BC7AEF526BC1}" id="{9595D2C0-406D-4939-B2D8-14D3ED5BCD81}">
    <text>¿La fuente de información que se utiliza en el desarrollo del control es información confiable que permita mitigar el riesgo?
Confiable: 15
No confiable: 0</text>
  </threadedComment>
  <threadedComment ref="U3" dT="2021-04-16T21:47:02.96" personId="{AB29597E-2A4A-4F52-B242-BC7AEF526BC1}" id="{4CF2FE3A-3493-4403-871F-75AD5BB6C18B}">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CAC0C94E-A2FE-4C0F-B08D-2BBEC9BF1334}">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CD0DE8EE-6504-4181-98C6-8974F59ACEDF}">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0F6BA87-8CE9-429B-A22D-906DFF85A16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FC0B38C4-EF5E-4883-B474-0B2BE0116A1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2E4B8288-4A64-42EB-91F7-8C6DF734BD6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FD04B296-D983-44BA-820E-2EF43C3F47FB}">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4.xml><?xml version="1.0" encoding="utf-8"?>
<ThreadedComments xmlns="http://schemas.microsoft.com/office/spreadsheetml/2018/threadedcomments" xmlns:x="http://schemas.openxmlformats.org/spreadsheetml/2006/main">
  <threadedComment ref="AN2" dT="2021-06-29T21:49:59.41" personId="{9B9E531B-8500-4308-9BEB-65DE703B6A2F}" id="{EB7E5CCB-A076-4F53-AF71-F6E652678485}">
    <text>no aplica para los niveles de riesgo residual bajo</text>
  </threadedComment>
  <threadedComment ref="A3" dT="2021-03-29T20:54:26.08" personId="{AB29597E-2A4A-4F52-B242-BC7AEF526BC1}" id="{BBBDC99A-AD82-4C9B-9F04-C20974485D39}">
    <text>Permite definir un consecutivo de riesgos, para garantizar la identificación única de los riesgos.</text>
  </threadedComment>
  <threadedComment ref="E3" dT="2021-03-29T20:59:18.35" personId="{AB29597E-2A4A-4F52-B242-BC7AEF526BC1}" id="{60152FF2-67E0-4194-97FC-4A387D7779E0}">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5E75D56D-EE0A-40DA-B370-7105EA57A82A}">
    <text>Circunstancias bajo las cuales se presenta el riesgo, es la situación más evidente frente al riesgo, redacte de la forma más concreta posible.</text>
  </threadedComment>
  <threadedComment ref="H3" dT="2021-03-29T20:59:06.28" personId="{AB29597E-2A4A-4F52-B242-BC7AEF526BC1}" id="{881AB45F-0443-4720-82B7-570794432D1B}">
    <text>Causa  principal  o básica, corresponde a las razones por la cuales se puede presentar  el riesgo, redacte de la forma más concreta posible.</text>
  </threadedComment>
  <threadedComment ref="J3" dT="2021-03-29T22:15:13.97" personId="{AB29597E-2A4A-4F52-B242-BC7AEF526BC1}" id="{5D6161C6-899D-4EF0-A341-56A4D58E4C4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F7B81D68-12EC-44E2-BEA1-C13E27B5578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34CF6F60-CEB5-41EB-B901-E949D10702FA}">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AD925E8A-2EDA-42DB-A14D-1C176BC1E7DC}">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59D4C7DB-7F87-4C03-BCA3-7367A769473B}">
    <text>¿Existe un responsable asignado a la ejecución del control?
Asignado: 15
No asignado: 0</text>
  </threadedComment>
  <threadedComment ref="R3" dT="2021-04-16T21:44:42.30" personId="{AB29597E-2A4A-4F52-B242-BC7AEF526BC1}" id="{352B6FA5-69E3-4ED0-B6FF-160DBBE3A204}">
    <text>¿El responsable tiene la autoridad y adecuada segregación de funciones en la ejecución del control?
Adecuado: 15
No adecuado: 0</text>
  </threadedComment>
  <threadedComment ref="S3" dT="2021-04-16T21:45:00.39" personId="{AB29597E-2A4A-4F52-B242-BC7AEF526BC1}" id="{260C5518-5674-4B27-ADE7-0FEBCFBA979B}">
    <text>¿La oportunidad en que se ejecuta el control
ayuda a prevenir la mitigación del riesgo o a
detectar la materialización del riesgo de manera oportuna?</text>
  </threadedComment>
  <threadedComment ref="T3" dT="2021-04-16T22:16:21.00" personId="{AB29597E-2A4A-4F52-B242-BC7AEF526BC1}" id="{956FB5AA-FC7B-4E99-9724-8CCA25BB31DC}">
    <text>¿La fuente de información que se utiliza en el desarrollo del control es información confiable que permita mitigar el riesgo?
Confiable: 15
No confiable: 0</text>
  </threadedComment>
  <threadedComment ref="U3" dT="2021-04-16T21:47:02.96" personId="{AB29597E-2A4A-4F52-B242-BC7AEF526BC1}" id="{51F7C0E0-4CD9-4197-BC95-A64BF7F3352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6978F1DA-4695-4CCB-8FC4-7937E1474DBD}">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CF3F2533-61B8-43D7-8709-73DB49BA4919}">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EFC7DB50-E2CA-40F1-9876-B857E975A0E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511D26F8-7BC4-4244-A644-E130D731286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8ACF6AFD-418D-4192-9E0C-5C64DE0314C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C6FCF27B-C65B-4D53-A3E1-F622A8AC708E}">
    <text>Tener en cuenta lo definido en el capitulo de niveles de aceptabilidad de la política de administración de riesgos</text>
  </threadedComment>
</ThreadedComments>
</file>

<file path=xl/threadedComments/threadedComment5.xml><?xml version="1.0" encoding="utf-8"?>
<ThreadedComments xmlns="http://schemas.microsoft.com/office/spreadsheetml/2018/threadedcomments" xmlns:x="http://schemas.openxmlformats.org/spreadsheetml/2006/main">
  <threadedComment ref="AN2" dT="2021-06-29T21:49:59.41" personId="{9B9E531B-8500-4308-9BEB-65DE703B6A2F}" id="{5903AB58-3972-4333-9CB2-3F838911D7A9}">
    <text>no aplica para los niveles de riesgo residual bajo</text>
  </threadedComment>
  <threadedComment ref="A3" dT="2021-03-29T20:54:26.08" personId="{AB29597E-2A4A-4F52-B242-BC7AEF526BC1}" id="{5D417F6F-DC8F-42BE-934D-9FA2EF45530A}">
    <text>Permite definir un consecutivo de riesgos, para garantizar la identificación única de los riesgos.</text>
  </threadedComment>
  <threadedComment ref="E3" dT="2021-03-29T20:59:18.35" personId="{AB29597E-2A4A-4F52-B242-BC7AEF526BC1}" id="{FB71116E-216B-4DCB-8EC6-CEBCDE4D43EE}">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37E75BBC-BC93-4502-B367-9297505F1D31}">
    <text>Circunstancias bajo las cuales se presenta el riesgo, es la situación más evidente frente al riesgo, redacte de la forma más concreta posible.</text>
  </threadedComment>
  <threadedComment ref="H3" dT="2021-03-29T20:59:06.28" personId="{AB29597E-2A4A-4F52-B242-BC7AEF526BC1}" id="{80952F3F-F4E6-4C42-91A9-9E6A512B6B37}">
    <text>Causa  principal  o básica, corresponde a las razones por la cuales se puede presentar  el riesgo, redacte de la forma más concreta posible.</text>
  </threadedComment>
  <threadedComment ref="J3" dT="2021-03-29T22:15:13.97" personId="{AB29597E-2A4A-4F52-B242-BC7AEF526BC1}" id="{20C8CF7B-FA94-41C2-A2D0-F38A122F5D7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A4F36CFF-9497-497E-B2FA-AEF0D518F0C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0DAEB34A-42D4-47F0-A854-1687381BCCEC}">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F6EB0866-EB4F-42BC-9F52-2BF51BBB7A4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9ABA9CBA-11AB-4BED-AFD2-87B297774C22}">
    <text>¿Existe un responsable asignado a la ejecución del control?
Asignado: 15
No asignado: 0</text>
  </threadedComment>
  <threadedComment ref="R3" dT="2021-04-16T21:44:42.30" personId="{AB29597E-2A4A-4F52-B242-BC7AEF526BC1}" id="{48ECDC67-90F1-47F6-89B5-4D07815D9C44}">
    <text>¿El responsable tiene la autoridad y adecuada segregación de funciones en la ejecución del control?
Adecuado: 15
No adecuado: 0</text>
  </threadedComment>
  <threadedComment ref="S3" dT="2021-04-16T21:45:00.39" personId="{AB29597E-2A4A-4F52-B242-BC7AEF526BC1}" id="{05D94E8B-E352-4BF7-84A5-E8C9A8C33213}">
    <text>¿La oportunidad en que se ejecuta el control
ayuda a prevenir la mitigación del riesgo o a
detectar la materialización del riesgo de manera oportuna?</text>
  </threadedComment>
  <threadedComment ref="T3" dT="2021-04-16T22:16:21.00" personId="{AB29597E-2A4A-4F52-B242-BC7AEF526BC1}" id="{19774BAA-0CDA-4E0C-8813-107BD14495E2}">
    <text>¿La fuente de información que se utiliza en el desarrollo del control es información confiable que permita mitigar el riesgo?
Confiable: 15
No confiable: 0</text>
  </threadedComment>
  <threadedComment ref="U3" dT="2021-04-16T21:47:02.96" personId="{AB29597E-2A4A-4F52-B242-BC7AEF526BC1}" id="{7724C6B6-2879-40F4-9495-CFD7B7B50896}">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5669F289-A52F-4B0E-BD83-596A2F3B8CD2}">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DCDC3A58-2925-4117-B80E-679736CA0621}">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C7707C3-7852-4B50-AE43-8B23689FBC2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4C43885C-181B-46AC-982E-EEDF62A6622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96AB0ABD-D91E-4226-8ADA-CF93F9299FFA}">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B0BC2F7A-0D47-4E4E-BCD3-4E206144B6DD}">
    <text>Tener en cuenta lo definido en el capitulo de niveles de aceptabilidad de la política de administración de riesgos</text>
  </threadedComment>
</ThreadedComments>
</file>

<file path=xl/threadedComments/threadedComment6.xml><?xml version="1.0" encoding="utf-8"?>
<ThreadedComments xmlns="http://schemas.microsoft.com/office/spreadsheetml/2018/threadedcomments" xmlns:x="http://schemas.openxmlformats.org/spreadsheetml/2006/main">
  <threadedComment ref="AN2" dT="2021-06-29T21:49:59.41" personId="{9B9E531B-8500-4308-9BEB-65DE703B6A2F}" id="{15C841B6-3B3A-43AD-96B8-4D664065D683}">
    <text>no aplica para los niveles de riesgo residual bajo</text>
  </threadedComment>
  <threadedComment ref="A3" dT="2021-03-29T20:54:26.08" personId="{AB29597E-2A4A-4F52-B242-BC7AEF526BC1}" id="{33AFED03-2CC8-40D7-A6AE-BCEDF586E5FD}">
    <text>Permite definir un consecutivo de riesgos, para garantizar la identificación única de los riesgos.</text>
  </threadedComment>
  <threadedComment ref="E3" dT="2021-03-29T20:59:18.35" personId="{AB29597E-2A4A-4F52-B242-BC7AEF526BC1}" id="{3B4E568F-D41A-4C45-85F1-D65680644D2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C3D28BDA-E51A-49CC-9E19-8133CA8B598F}">
    <text>Circunstancias bajo las cuales se presenta el riesgo, es la situación más evidente frente al riesgo, redacte de la forma más concreta posible.</text>
  </threadedComment>
  <threadedComment ref="H3" dT="2021-03-29T20:59:06.28" personId="{AB29597E-2A4A-4F52-B242-BC7AEF526BC1}" id="{63BBF799-F87F-4329-A70B-E135BF4A6179}">
    <text>Causa  principal  o básica, corresponde a las razones por la cuales se puede presentar  el riesgo, redacte de la forma más concreta posible.</text>
  </threadedComment>
  <threadedComment ref="J3" dT="2021-03-29T22:15:13.97" personId="{AB29597E-2A4A-4F52-B242-BC7AEF526BC1}" id="{DB8B4117-38F1-48F0-A7B3-40FF7F847B3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A95D3B5-7056-4ABA-9DA6-2E6C6D0B2A7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C39559E3-CE5E-4824-8C54-64E5C1DCC95B}">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C44480F2-777B-4444-92E4-8E207A3765C9}">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0AFD5658-D5FF-4DA8-85A1-1BB71F749043}">
    <text>¿Existe un responsable asignado a la ejecución del control?
Asignado: 15
No asignado: 0</text>
  </threadedComment>
  <threadedComment ref="R3" dT="2021-04-16T21:44:42.30" personId="{AB29597E-2A4A-4F52-B242-BC7AEF526BC1}" id="{67DED9D7-70AB-4B41-803B-B9E0D40D80D3}">
    <text>¿El responsable tiene la autoridad y adecuada segregación de funciones en la ejecución del control?
Adecuado: 15
No adecuado: 0</text>
  </threadedComment>
  <threadedComment ref="S3" dT="2021-04-16T21:45:00.39" personId="{AB29597E-2A4A-4F52-B242-BC7AEF526BC1}" id="{51D4E5E5-1098-4D0F-A9BA-7E8DCFAF6632}">
    <text>¿La oportunidad en que se ejecuta el control
ayuda a prevenir la mitigación del riesgo o a
detectar la materialización del riesgo de manera oportuna?</text>
  </threadedComment>
  <threadedComment ref="T3" dT="2021-04-16T22:16:21.00" personId="{AB29597E-2A4A-4F52-B242-BC7AEF526BC1}" id="{D827A98D-3C8C-411B-8E6B-66ED42B32381}">
    <text>¿La fuente de información que se utiliza en el desarrollo del control es información confiable que permita mitigar el riesgo?
Confiable: 15
No confiable: 0</text>
  </threadedComment>
  <threadedComment ref="U3" dT="2021-04-16T21:47:02.96" personId="{AB29597E-2A4A-4F52-B242-BC7AEF526BC1}" id="{50091744-8570-4353-A384-77C058EE1103}">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632AF95D-DC08-47C4-91B9-733C110D1F1C}">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A95A45EE-41D8-4B3F-896F-8771328FF5A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473A9FC-B99D-400E-8C57-64B1EC4AFDAD}">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FF0303CB-B19C-44A1-9F03-4EDC5B78DC1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F96A73D2-E0D7-413E-ABDE-5D2C5E2E081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ECE5670F-355F-4838-B9EF-C9EBD3326BFD}">
    <text>Tener en cuenta lo definido en el capitulo de niveles de aceptabilidad de la política de administración de riesgos</text>
  </threadedComment>
</ThreadedComments>
</file>

<file path=xl/threadedComments/threadedComment7.xml><?xml version="1.0" encoding="utf-8"?>
<ThreadedComments xmlns="http://schemas.microsoft.com/office/spreadsheetml/2018/threadedcomments" xmlns:x="http://schemas.openxmlformats.org/spreadsheetml/2006/main">
  <threadedComment ref="AN2" dT="2021-06-29T21:49:59.41" personId="{9B9E531B-8500-4308-9BEB-65DE703B6A2F}" id="{3A930F9F-ED73-42E2-ABD1-E866DE9D4279}">
    <text>no aplica para los niveles de riesgo residual bajo</text>
  </threadedComment>
  <threadedComment ref="A3" dT="2021-03-29T20:54:26.08" personId="{AB29597E-2A4A-4F52-B242-BC7AEF526BC1}" id="{ED2BE52A-C04A-4B89-B866-AABBC9123955}">
    <text>Permite definir un consecutivo de riesgos, para garantizar la identificación única de los riesgos.</text>
  </threadedComment>
  <threadedComment ref="E3" dT="2021-03-29T20:59:18.35" personId="{AB29597E-2A4A-4F52-B242-BC7AEF526BC1}" id="{0F8A8728-7822-4D2C-8BB7-45D91C54F4FC}">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C367DA4C-2D85-45AA-9343-75CD7C2B2597}">
    <text>Circunstancias bajo las cuales se presenta el riesgo, es la situación más evidente frente al riesgo, redacte de la forma más concreta posible.</text>
  </threadedComment>
  <threadedComment ref="H3" dT="2021-03-29T20:59:06.28" personId="{AB29597E-2A4A-4F52-B242-BC7AEF526BC1}" id="{8EA076EC-BED3-4D41-A9CE-34CB06825BC8}">
    <text>Causa  principal  o básica, corresponde a las razones por la cuales se puede presentar  el riesgo, redacte de la forma más concreta posible.</text>
  </threadedComment>
  <threadedComment ref="J3" dT="2021-03-29T22:15:13.97" personId="{AB29597E-2A4A-4F52-B242-BC7AEF526BC1}" id="{63E00FB1-F69E-48B0-B95D-DD9EF022451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26537961-DCB9-4995-82E7-AFB5BE84EF7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D985576E-096D-4FF1-8A43-95F7850113D7}">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2BBFB2D-5413-4E46-A879-AF1836F859B4}">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A912B3C-CFF8-4391-B064-93760E21141A}">
    <text>¿Existe un responsable asignado a la ejecución del control?
Asignado: 15
No asignado: 0</text>
  </threadedComment>
  <threadedComment ref="R3" dT="2021-04-16T21:44:42.30" personId="{AB29597E-2A4A-4F52-B242-BC7AEF526BC1}" id="{D919BAC6-1C38-4EC2-8D83-98EA1DADECF0}">
    <text>¿El responsable tiene la autoridad y adecuada segregación de funciones en la ejecución del control?
Adecuado: 15
No adecuado: 0</text>
  </threadedComment>
  <threadedComment ref="S3" dT="2021-04-16T21:45:00.39" personId="{AB29597E-2A4A-4F52-B242-BC7AEF526BC1}" id="{EA9C93C7-E4B9-4C11-87FD-113352295DCF}">
    <text>¿La oportunidad en que se ejecuta el control
ayuda a prevenir la mitigación del riesgo o a
detectar la materialización del riesgo de manera oportuna?</text>
  </threadedComment>
  <threadedComment ref="T3" dT="2021-04-16T22:16:21.00" personId="{AB29597E-2A4A-4F52-B242-BC7AEF526BC1}" id="{6F8B6C22-B1A0-45F1-9DA6-BD979745CB42}">
    <text>¿La fuente de información que se utiliza en el desarrollo del control es información confiable que permita mitigar el riesgo?
Confiable: 15
No confiable: 0</text>
  </threadedComment>
  <threadedComment ref="U3" dT="2021-04-16T21:47:02.96" personId="{AB29597E-2A4A-4F52-B242-BC7AEF526BC1}" id="{7298AE0E-6416-4CCC-89C7-B81924BF291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4B81AF4-2B2C-4F8E-9A05-E6DDA0A00562}">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BC0748A8-D087-420C-8ACA-3A77D09787C0}">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D9FD9613-04D7-47E5-99B8-F7600DCB169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AC22E649-89A1-464E-9090-F16076551CE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CD598611-E430-458E-83D4-C6B419D416F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411824AB-51E4-4284-ACBE-0F7C4FEED69C}">
    <text>Tener en cuenta lo definido en el capitulo de niveles de aceptabilidad de la política de administración de riesgos</text>
  </threadedComment>
</ThreadedComments>
</file>

<file path=xl/threadedComments/threadedComment8.xml><?xml version="1.0" encoding="utf-8"?>
<ThreadedComments xmlns="http://schemas.microsoft.com/office/spreadsheetml/2018/threadedcomments" xmlns:x="http://schemas.openxmlformats.org/spreadsheetml/2006/main">
  <threadedComment ref="AN2" dT="2021-06-29T21:49:59.41" personId="{9B9E531B-8500-4308-9BEB-65DE703B6A2F}" id="{ED4E4E53-8D33-4F71-830F-82F1EB793481}">
    <text>no aplica para los niveles de riesgo residual bajo</text>
  </threadedComment>
  <threadedComment ref="A3" dT="2021-03-29T20:54:26.08" personId="{AB29597E-2A4A-4F52-B242-BC7AEF526BC1}" id="{F4DE6929-918C-4DF5-9EF5-AE88245E65B7}">
    <text>Permite definir un consecutivo de riesgos, para garantizar la identificación única de los riesgos.</text>
  </threadedComment>
  <threadedComment ref="E3" dT="2021-03-29T20:59:18.35" personId="{AB29597E-2A4A-4F52-B242-BC7AEF526BC1}" id="{21873DEF-EA9A-4D15-8727-46F9DC5055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DE8C0014-632C-462D-9D38-4ADEE06D6807}">
    <text>Circunstancias bajo las cuales se presenta el riesgo, es la situación más evidente frente al riesgo, redacte de la forma más concreta posible.</text>
  </threadedComment>
  <threadedComment ref="H3" dT="2021-03-29T20:59:06.28" personId="{AB29597E-2A4A-4F52-B242-BC7AEF526BC1}" id="{6F161943-7E7B-4294-B496-3DC7B6025880}">
    <text>Causa  principal  o básica, corresponde a las razones por la cuales se puede presentar  el riesgo, redacte de la forma más concreta posible.</text>
  </threadedComment>
  <threadedComment ref="J3" dT="2021-03-29T22:15:13.97" personId="{AB29597E-2A4A-4F52-B242-BC7AEF526BC1}" id="{23C45B58-8920-45FF-8213-17DAC53758B0}">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9058CA5E-0288-4285-B1D1-89AE353A93F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AF3D24A1-4180-42F8-9BCA-EF0EA1CFB7A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DEAB3596-9B69-451C-AAE2-AB966A1E3E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A19C20DF-066C-4763-9F68-3C593C543D02}">
    <text>¿Existe un responsable asignado a la ejecución del control?
Asignado: 15
No asignado: 0</text>
  </threadedComment>
  <threadedComment ref="R3" dT="2021-04-16T21:44:42.30" personId="{AB29597E-2A4A-4F52-B242-BC7AEF526BC1}" id="{0918D70F-3C59-42ED-8217-CDE8B1BE4731}">
    <text>¿El responsable tiene la autoridad y adecuada segregación de funciones en la ejecución del control?
Adecuado: 15
No adecuado: 0</text>
  </threadedComment>
  <threadedComment ref="S3" dT="2021-04-16T21:45:00.39" personId="{AB29597E-2A4A-4F52-B242-BC7AEF526BC1}" id="{A9F1D1FC-B025-4D1B-A1AA-CED9E95E6F2C}">
    <text>¿La oportunidad en que se ejecuta el control
ayuda a prevenir la mitigación del riesgo o a
detectar la materialización del riesgo de manera oportuna?</text>
  </threadedComment>
  <threadedComment ref="T3" dT="2021-04-16T22:16:21.00" personId="{AB29597E-2A4A-4F52-B242-BC7AEF526BC1}" id="{72E2750E-3FC0-44D6-8F94-5091C9191D93}">
    <text>¿La fuente de información que se utiliza en el desarrollo del control es información confiable que permita mitigar el riesgo?
Confiable: 15
No confiable: 0</text>
  </threadedComment>
  <threadedComment ref="U3" dT="2021-04-16T21:47:02.96" personId="{AB29597E-2A4A-4F52-B242-BC7AEF526BC1}" id="{CAAFB199-8F87-4F23-B0F7-180D3C3D9912}">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1DC29CCF-6192-4CC4-8427-54344895A1DB}">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38D33A21-843C-42D9-BAD2-A1C7B64CDDA3}">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18185F56-A267-4020-A60A-C730023CFAAE}">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A4F17361-A3B5-4FAE-A9BE-ECD42CED684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20148627-B3DB-4EA5-B692-2DB8A608E79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2A769F12-8409-4E50-9477-6BEE6D4194BD}">
    <text>Tener en cuenta lo definido en el capitulo de niveles de aceptabilidad de la política de administración de riesgos</text>
  </threadedComment>
</ThreadedComments>
</file>

<file path=xl/threadedComments/threadedComment9.xml><?xml version="1.0" encoding="utf-8"?>
<ThreadedComments xmlns="http://schemas.microsoft.com/office/spreadsheetml/2018/threadedcomments" xmlns:x="http://schemas.openxmlformats.org/spreadsheetml/2006/main">
  <threadedComment ref="AN2" dT="2021-06-29T21:49:59.41" personId="{9B9E531B-8500-4308-9BEB-65DE703B6A2F}" id="{8A60C04E-4D18-42FD-9AF4-7B4CA4F032DC}">
    <text>no aplica para los niveles de riesgo residual bajo</text>
  </threadedComment>
  <threadedComment ref="A3" dT="2021-03-29T20:54:26.08" personId="{AB29597E-2A4A-4F52-B242-BC7AEF526BC1}" id="{8B3CC6FB-1C56-491C-8B31-C42F44E184E6}">
    <text>Permite definir un consecutivo de riesgos, para garantizar la identificación única de los riesgos.</text>
  </threadedComment>
  <threadedComment ref="E3" dT="2021-03-29T20:59:18.35" personId="{AB29597E-2A4A-4F52-B242-BC7AEF526BC1}" id="{AE897266-E311-465D-87C9-45228A13DBB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11A0C215-5F9F-4C00-8B77-B0F2E0C7A7D5}">
    <text>Circunstancias bajo las cuales se presenta el riesgo, es la situación más evidente frente al riesgo, redacte de la forma más concreta posible.</text>
  </threadedComment>
  <threadedComment ref="H3" dT="2021-03-29T20:59:06.28" personId="{AB29597E-2A4A-4F52-B242-BC7AEF526BC1}" id="{C16758A4-7044-4638-B8E4-903BA5CBD5B3}">
    <text>Causa  principal  o básica, corresponde a las razones por la cuales se puede presentar  el riesgo, redacte de la forma más concreta posible.</text>
  </threadedComment>
  <threadedComment ref="J3" dT="2021-03-29T22:15:13.97" personId="{AB29597E-2A4A-4F52-B242-BC7AEF526BC1}" id="{8C294775-316D-4F39-A673-77699EADC07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04CF8165-5558-4B41-96A4-F5FAFDD62EC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8FD744F9-1CDA-47E5-800E-B07292FC754F}">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3C28F6CB-B649-4358-9B59-424F63D5C4CD}">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57D8646F-34C7-40D3-82DC-8DF8B25B8CFE}">
    <text>¿Existe un responsable asignado a la ejecución del control?
Asignado: 15
No asignado: 0</text>
  </threadedComment>
  <threadedComment ref="R3" dT="2021-04-16T21:44:42.30" personId="{AB29597E-2A4A-4F52-B242-BC7AEF526BC1}" id="{1F12ED97-674D-4317-A2BD-EC0B8DAC346C}">
    <text>¿El responsable tiene la autoridad y adecuada segregación de funciones en la ejecución del control?
Adecuado: 15
No adecuado: 0</text>
  </threadedComment>
  <threadedComment ref="S3" dT="2021-04-16T21:45:00.39" personId="{AB29597E-2A4A-4F52-B242-BC7AEF526BC1}" id="{C954B8F3-C1A4-4C6F-AE62-B906E5D37275}">
    <text>¿La oportunidad en que se ejecuta el control
ayuda a prevenir la mitigación del riesgo o a
detectar la materialización del riesgo de manera oportuna?</text>
  </threadedComment>
  <threadedComment ref="T3" dT="2021-04-16T22:16:21.00" personId="{AB29597E-2A4A-4F52-B242-BC7AEF526BC1}" id="{2D7B3F9F-A85A-4F9C-B270-8C869B76997D}">
    <text>¿La fuente de información que se utiliza en el desarrollo del control es información confiable que permita mitigar el riesgo?
Confiable: 15
No confiable: 0</text>
  </threadedComment>
  <threadedComment ref="U3" dT="2021-04-16T21:47:02.96" personId="{AB29597E-2A4A-4F52-B242-BC7AEF526BC1}" id="{C58A3D0C-B821-4E7C-B209-CC0C2033A9F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27F9847D-861F-4C16-8C23-F62EC741A657}">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9F1F0A4D-5068-4EF5-A530-76F1D28F86E8}">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49294A31-0870-4990-8128-6F95554D5CE8}">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FE1D2022-5245-46D3-B090-B7678B50675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71C7986B-77A1-4F13-A481-10CA52F237B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03E5966-9CAB-4CD8-B5B4-13AE45A49F27}">
    <text>Tener en cuenta lo definido en el capitulo de niveles de aceptabilidad de la política de administración de riesgos</text>
  </threadedComment>
</ThreadedComments>
</file>

<file path=xl/threadedComments/threadedComment10.xml><?xml version="1.0" encoding="utf-8"?>
<ThreadedComments xmlns="http://schemas.microsoft.com/office/spreadsheetml/2018/threadedcomments" xmlns:x="http://schemas.openxmlformats.org/spreadsheetml/2006/main">
  <threadedComment ref="AN2" dT="2021-06-29T21:49:59.41" personId="{9B9E531B-8500-4308-9BEB-65DE703B6A2F}" id="{17572205-265B-4B6A-B225-DCFB438FE9F4}">
    <text>no aplica para los niveles de riesgo residual bajo</text>
  </threadedComment>
  <threadedComment ref="A3" dT="2021-03-29T20:54:26.08" personId="{AB29597E-2A4A-4F52-B242-BC7AEF526BC1}" id="{03E46582-149E-44D3-ACCD-2EA9B89B969D}">
    <text>Permite definir un consecutivo de riesgos, para garantizar la identificación única de los riesgos.</text>
  </threadedComment>
  <threadedComment ref="E3" dT="2021-03-29T20:59:18.35" personId="{AB29597E-2A4A-4F52-B242-BC7AEF526BC1}" id="{D91B7859-95FB-46A9-B18B-303CB232BE2C}">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EED94CBD-9FB8-4B7C-A5E5-12AE970D77B0}">
    <text>Circunstancias bajo las cuales se presenta el riesgo, es la situación más evidente frente al riesgo, redacte de la forma más concreta posible.</text>
  </threadedComment>
  <threadedComment ref="H3" dT="2021-03-29T20:59:06.28" personId="{AB29597E-2A4A-4F52-B242-BC7AEF526BC1}" id="{44B77C01-D6A5-4E64-8E22-7D6460E0E8D1}">
    <text>Causa  principal  o básica, corresponde a las razones por la cuales se puede presentar  el riesgo, redacte de la forma más concreta posible.</text>
  </threadedComment>
  <threadedComment ref="J3" dT="2021-03-29T22:15:13.97" personId="{AB29597E-2A4A-4F52-B242-BC7AEF526BC1}" id="{BE0E1D16-351A-4AF0-82F9-2516943EFF3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28EC73C5-7954-4556-AA6E-59C6B59A825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DAAB821B-C662-4B45-A7B5-C471D8F5ECB0}">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AEEAE027-07A1-4683-B050-99923064E182}">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3C0622F0-9F17-4106-8B1B-A730541F35BE}">
    <text>¿Existe un responsable asignado a la ejecución del control?
Asignado: 15
No asignado: 0</text>
  </threadedComment>
  <threadedComment ref="R3" dT="2021-04-16T21:44:42.30" personId="{AB29597E-2A4A-4F52-B242-BC7AEF526BC1}" id="{FE55F048-A10C-4026-901A-D4FE5429D358}">
    <text>¿El responsable tiene la autoridad y adecuada segregación de funciones en la ejecución del control?
Adecuado: 15
No adecuado: 0</text>
  </threadedComment>
  <threadedComment ref="S3" dT="2021-04-16T21:45:00.39" personId="{AB29597E-2A4A-4F52-B242-BC7AEF526BC1}" id="{1EB5C081-5777-49E1-B5F0-132558216C69}">
    <text>¿La oportunidad en que se ejecuta el control
ayuda a prevenir la mitigación del riesgo o a
detectar la materialización del riesgo de manera oportuna?</text>
  </threadedComment>
  <threadedComment ref="T3" dT="2021-04-16T22:16:21.00" personId="{AB29597E-2A4A-4F52-B242-BC7AEF526BC1}" id="{82852461-2760-4F30-A7C8-B3F9DC64351C}">
    <text>¿La fuente de información que se utiliza en el desarrollo del control es información confiable que permita mitigar el riesgo?
Confiable: 15
No confiable: 0</text>
  </threadedComment>
  <threadedComment ref="U3" dT="2021-04-16T21:47:02.96" personId="{AB29597E-2A4A-4F52-B242-BC7AEF526BC1}" id="{E17E3747-D885-4B11-8BCE-BA6BEFA343E2}">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35B9D650-D2EE-49C6-B848-D7B74933E736}">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7FAE1422-355E-4F9D-A448-9843773E0E3B}">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AC36B7FB-088C-4BB7-84CB-8BABBF2B537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992F2A06-0449-45B6-8DE7-C32AF7D1903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53162AFD-623B-4971-BCE2-726F0258E44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DC0B7A27-116F-4D38-99BC-8708CC030451}">
    <text>Tener en cuenta lo definido en el capitulo de niveles de aceptabilidad de la política de administración de riesgos</text>
  </threadedComment>
</ThreadedComments>
</file>

<file path=xl/threadedComments/threadedComment11.xml><?xml version="1.0" encoding="utf-8"?>
<ThreadedComments xmlns="http://schemas.microsoft.com/office/spreadsheetml/2018/threadedcomments" xmlns:x="http://schemas.openxmlformats.org/spreadsheetml/2006/main">
  <threadedComment ref="AN2" dT="2021-06-29T21:49:59.41" personId="{9B9E531B-8500-4308-9BEB-65DE703B6A2F}" id="{361E8EF1-7DBF-4DCA-A0BE-F70248F35EA6}">
    <text>no aplica para los niveles de riesgo residual bajo</text>
  </threadedComment>
  <threadedComment ref="A3" dT="2021-03-29T20:54:26.08" personId="{AB29597E-2A4A-4F52-B242-BC7AEF526BC1}" id="{FE5BB7F3-F450-4306-9306-851C551CE222}">
    <text>Permite definir un consecutivo de riesgos, para garantizar la identificación única de los riesgos.</text>
  </threadedComment>
  <threadedComment ref="E3" dT="2021-03-29T20:59:18.35" personId="{AB29597E-2A4A-4F52-B242-BC7AEF526BC1}" id="{8265DB7E-0E2E-4933-9DE2-31234CBA4DB8}">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9F64EFF5-854E-4002-BE4F-8AA16531A5EF}">
    <text>Circunstancias bajo las cuales se presenta el riesgo, es la situación más evidente frente al riesgo, redacte de la forma más concreta posible.</text>
  </threadedComment>
  <threadedComment ref="H3" dT="2021-03-29T20:59:06.28" personId="{AB29597E-2A4A-4F52-B242-BC7AEF526BC1}" id="{1A5B0BCD-7B19-4961-89B7-C03704B0E558}">
    <text>Causa  principal  o básica, corresponde a las razones por la cuales se puede presentar  el riesgo, redacte de la forma más concreta posible.</text>
  </threadedComment>
  <threadedComment ref="J3" dT="2021-03-29T22:15:13.97" personId="{AB29597E-2A4A-4F52-B242-BC7AEF526BC1}" id="{7E497EE3-FA68-4E63-AEEF-FE41FE0B0B6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3D8D0F9F-C6C4-49E3-A234-ED0F280CF457}">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4978271D-D5A2-47DE-BDA6-12C8FB6004C2}">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B4E9EAB0-9692-4224-86AC-6543652C5DFA}">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02460C7A-081C-4B3E-95A9-638FB7E33E6F}">
    <text>¿Existe un responsable asignado a la ejecución del control?
Asignado: 15
No asignado: 0</text>
  </threadedComment>
  <threadedComment ref="R3" dT="2021-04-16T21:44:42.30" personId="{AB29597E-2A4A-4F52-B242-BC7AEF526BC1}" id="{F4453E48-FC53-407C-A6E3-FADCEBCB3F65}">
    <text>¿El responsable tiene la autoridad y adecuada segregación de funciones en la ejecución del control?
Adecuado: 15
No adecuado: 0</text>
  </threadedComment>
  <threadedComment ref="S3" dT="2021-04-16T21:45:00.39" personId="{AB29597E-2A4A-4F52-B242-BC7AEF526BC1}" id="{9F24A571-7C8D-40BA-91A7-922DA54C04B6}">
    <text>¿La oportunidad en que se ejecuta el control
ayuda a prevenir la mitigación del riesgo o a
detectar la materialización del riesgo de manera oportuna?</text>
  </threadedComment>
  <threadedComment ref="T3" dT="2021-04-16T22:16:21.00" personId="{AB29597E-2A4A-4F52-B242-BC7AEF526BC1}" id="{50A3BCA7-83F5-4B4B-BC41-6F0377ACB3CA}">
    <text>¿La fuente de información que se utiliza en el desarrollo del control es información confiable que permita mitigar el riesgo?
Confiable: 15
No confiable: 0</text>
  </threadedComment>
  <threadedComment ref="U3" dT="2021-04-16T21:47:02.96" personId="{AB29597E-2A4A-4F52-B242-BC7AEF526BC1}" id="{CBA26CE1-DAE5-4342-996B-F41BF248FD0F}">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641AF8E1-0C39-4E6F-92C1-C197BE488113}">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BE20E913-385A-4532-A242-913B7EF45875}">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A54D631-200C-4E52-8C7E-A741BA756EA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08C9B6B6-BD04-44D7-91D2-290082D4C6E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FC5BF92E-AEF1-460E-A9C7-DE0AA5E47BD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F93517C3-C3EA-4D5B-B101-CC149A54A5FB}">
    <text>Tener en cuenta lo definido en el capitulo de niveles de aceptabilidad de la política de administración de riesgos</text>
  </threadedComment>
</ThreadedComments>
</file>

<file path=xl/threadedComments/threadedComment12.xml><?xml version="1.0" encoding="utf-8"?>
<ThreadedComments xmlns="http://schemas.microsoft.com/office/spreadsheetml/2018/threadedcomments" xmlns:x="http://schemas.openxmlformats.org/spreadsheetml/2006/main">
  <threadedComment ref="AN2" dT="2021-06-29T21:49:59.41" personId="{9B9E531B-8500-4308-9BEB-65DE703B6A2F}" id="{44C0ABF7-3FFE-4D74-9FB3-F4B3ACC4BD95}">
    <text>no aplica para los niveles de riesgo residual bajo</text>
  </threadedComment>
  <threadedComment ref="A3" dT="2021-03-29T20:54:26.08" personId="{AB29597E-2A4A-4F52-B242-BC7AEF526BC1}" id="{C80B6324-8803-445C-A7AD-8F51CED74ABF}">
    <text>Permite definir un consecutivo de riesgos, para garantizar la identificación única de los riesgos.</text>
  </threadedComment>
  <threadedComment ref="E3" dT="2021-03-29T20:59:18.35" personId="{AB29597E-2A4A-4F52-B242-BC7AEF526BC1}" id="{5E6057F8-0A70-4DF2-9488-DA9FF957AA93}">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BB42C20C-C35C-4E2F-A2A4-B6783E6CEDF4}">
    <text>Circunstancias bajo las cuales se presenta el riesgo, es la situación más evidente frente al riesgo, redacte de la forma más concreta posible.</text>
  </threadedComment>
  <threadedComment ref="H3" dT="2021-03-29T20:59:06.28" personId="{AB29597E-2A4A-4F52-B242-BC7AEF526BC1}" id="{3EE2ED4B-D3CD-40BC-AE28-D3A3B3C10DC4}">
    <text>Causa  principal  o básica, corresponde a las razones por la cuales se puede presentar  el riesgo, redacte de la forma más concreta posible.</text>
  </threadedComment>
  <threadedComment ref="J3" dT="2021-03-29T22:15:13.97" personId="{AB29597E-2A4A-4F52-B242-BC7AEF526BC1}" id="{942C8AAB-3FC7-4819-A34E-6004A69FFF65}">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C9259CA-F661-4582-BC17-7678FA68298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005F3C5-3378-4BDE-8B5D-1969F9BE134A}">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C7E53EFF-1FA5-4088-903D-62E08C0A8AF1}">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394FFEA4-7E33-4746-BFF4-F3B79C6E83A1}">
    <text>¿Existe un responsable asignado a la ejecución del control?
Asignado: 15
No asignado: 0</text>
  </threadedComment>
  <threadedComment ref="R3" dT="2021-04-16T21:44:42.30" personId="{AB29597E-2A4A-4F52-B242-BC7AEF526BC1}" id="{8B2A87DD-B4AD-4E24-90F7-8163F41E549A}">
    <text>¿El responsable tiene la autoridad y adecuada segregación de funciones en la ejecución del control?
Adecuado: 15
No adecuado: 0</text>
  </threadedComment>
  <threadedComment ref="S3" dT="2021-04-16T21:45:00.39" personId="{AB29597E-2A4A-4F52-B242-BC7AEF526BC1}" id="{24A0A5C8-0196-487E-AD8B-523E7FAAE666}">
    <text>¿La oportunidad en que se ejecuta el control
ayuda a prevenir la mitigación del riesgo o a
detectar la materialización del riesgo de manera oportuna?</text>
  </threadedComment>
  <threadedComment ref="T3" dT="2021-04-16T22:16:21.00" personId="{AB29597E-2A4A-4F52-B242-BC7AEF526BC1}" id="{0BA35016-3422-4389-8277-D19263F3F8F1}">
    <text>¿La fuente de información que se utiliza en el desarrollo del control es información confiable que permita mitigar el riesgo?
Confiable: 15
No confiable: 0</text>
  </threadedComment>
  <threadedComment ref="U3" dT="2021-04-16T21:47:02.96" personId="{AB29597E-2A4A-4F52-B242-BC7AEF526BC1}" id="{F0DDCAA1-1F43-4E63-A3A2-10E23334079B}">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11FF1D41-ECE1-4B11-B2A9-66F085E30E4D}">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6DE5C507-4826-4A5C-8831-BB077F368B94}">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838F891A-8825-4905-BAEF-EAB61998F30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1922F6EA-3B22-446F-8667-3870435F9D9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1DFB5D93-7924-4E2A-957B-1616938296D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30CF82D8-9A23-49E1-BB98-AB1A6D9E4C65}">
    <text>Tener en cuenta lo definido en el capitulo de niveles de aceptabilidad de la política de administración de riesgos</text>
  </threadedComment>
</ThreadedComments>
</file>

<file path=xl/threadedComments/threadedComment13.xml><?xml version="1.0" encoding="utf-8"?>
<ThreadedComments xmlns="http://schemas.microsoft.com/office/spreadsheetml/2018/threadedcomments" xmlns:x="http://schemas.openxmlformats.org/spreadsheetml/2006/main">
  <threadedComment ref="AN2" dT="2021-06-29T21:49:59.41" personId="{9B9E531B-8500-4308-9BEB-65DE703B6A2F}" id="{5CC4055A-0305-445A-903B-57518A82A9ED}">
    <text>no aplica para los niveles de riesgo residual bajo</text>
  </threadedComment>
  <threadedComment ref="A3" dT="2021-03-29T20:54:26.08" personId="{AB29597E-2A4A-4F52-B242-BC7AEF526BC1}" id="{214F8275-80CA-428C-AB8F-F5388A5BEFED}">
    <text>Permite definir un consecutivo de riesgos, para garantizar la identificación única de los riesgos.</text>
  </threadedComment>
  <threadedComment ref="E3" dT="2021-03-29T20:59:18.35" personId="{AB29597E-2A4A-4F52-B242-BC7AEF526BC1}" id="{98F5AFF2-49AF-4D6F-B2CC-EA4D24B0CAD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373BFC79-8D43-4A24-BEB0-5656A64D1BD4}">
    <text>Circunstancias bajo las cuales se presenta el riesgo, es la situación más evidente frente al riesgo, redacte de la forma más concreta posible.</text>
  </threadedComment>
  <threadedComment ref="H3" dT="2021-03-29T20:59:06.28" personId="{AB29597E-2A4A-4F52-B242-BC7AEF526BC1}" id="{2F84ACF8-1492-4F38-863E-0736560CEDDB}">
    <text>Causa  principal  o básica, corresponde a las razones por la cuales se puede presentar  el riesgo, redacte de la forma más concreta posible.</text>
  </threadedComment>
  <threadedComment ref="J3" dT="2021-03-29T22:15:13.97" personId="{AB29597E-2A4A-4F52-B242-BC7AEF526BC1}" id="{42D4EF52-6576-40F8-B43E-3528B1E054B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1A3D437A-819E-43A9-841E-1BE24FB2CD0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D93A61D0-45FF-40FC-B394-60016AF5187C}">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42AD4B3C-0318-4046-A43B-C865045FB4E9}">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03C16DD4-5A4E-4BA8-B52A-E43EB38FF0E5}">
    <text>¿Existe un responsable asignado a la ejecución del control?
Asignado: 15
No asignado: 0</text>
  </threadedComment>
  <threadedComment ref="R3" dT="2021-04-16T21:44:42.30" personId="{AB29597E-2A4A-4F52-B242-BC7AEF526BC1}" id="{00A005B6-C230-4749-9E20-453D0D8F28A3}">
    <text>¿El responsable tiene la autoridad y adecuada segregación de funciones en la ejecución del control?
Adecuado: 15
No adecuado: 0</text>
  </threadedComment>
  <threadedComment ref="S3" dT="2021-04-16T21:45:00.39" personId="{AB29597E-2A4A-4F52-B242-BC7AEF526BC1}" id="{80ACE887-ADA3-498E-9A88-994125AC2B5F}">
    <text>¿La oportunidad en que se ejecuta el control
ayuda a prevenir la mitigación del riesgo o a
detectar la materialización del riesgo de manera oportuna?</text>
  </threadedComment>
  <threadedComment ref="T3" dT="2021-04-16T22:16:21.00" personId="{AB29597E-2A4A-4F52-B242-BC7AEF526BC1}" id="{7DF387E5-F0C4-416E-A039-C154705678AC}">
    <text>¿La fuente de información que se utiliza en el desarrollo del control es información confiable que permita mitigar el riesgo?
Confiable: 15
No confiable: 0</text>
  </threadedComment>
  <threadedComment ref="U3" dT="2021-04-16T21:47:02.96" personId="{AB29597E-2A4A-4F52-B242-BC7AEF526BC1}" id="{FB67A2FC-76F2-4CE7-8E26-DDC740F0602D}">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E4FAB263-3A2F-4B5C-BAF6-BE2063B774A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F74E3F7A-DBFB-47C3-9AF3-82E88BA2ED85}">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9B853AC-A7B5-4374-9396-FE831EF4AD6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199D3E65-B0D5-4C81-88BB-4E27186C986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3A43AF4E-7F65-4557-BA45-FDDDDE11D1B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4DC6DBC2-884B-407C-AEEC-A67C2B81012B}">
    <text>Tener en cuenta lo definido en el capitulo de niveles de aceptabilidad de la política de administración de riesgos</text>
  </threadedComment>
</ThreadedComments>
</file>

<file path=xl/threadedComments/threadedComment14.xml><?xml version="1.0" encoding="utf-8"?>
<ThreadedComments xmlns="http://schemas.microsoft.com/office/spreadsheetml/2018/threadedcomments" xmlns:x="http://schemas.openxmlformats.org/spreadsheetml/2006/main">
  <threadedComment ref="AN2" dT="2021-06-29T21:49:59.41" personId="{9B9E531B-8500-4308-9BEB-65DE703B6A2F}" id="{DE0CE77A-6ABA-41D3-93A9-B42D18D46649}">
    <text>no aplica para los niveles de riesgo residual bajo</text>
  </threadedComment>
  <threadedComment ref="A3" dT="2021-03-29T20:54:26.08" personId="{AB29597E-2A4A-4F52-B242-BC7AEF526BC1}" id="{F98825BF-CEFA-453F-B916-9BC9B74A666B}">
    <text>Permite definir un consecutivo de riesgos, para garantizar la identificación única de los riesgos.</text>
  </threadedComment>
  <threadedComment ref="E3" dT="2021-03-29T20:59:18.35" personId="{AB29597E-2A4A-4F52-B242-BC7AEF526BC1}" id="{4732B6A5-61AC-4193-A1CA-F6F624A3B4B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3DBAAFBA-D44F-4E9D-90E6-FBFAE74CB5DD}">
    <text>Circunstancias bajo las cuales se presenta el riesgo, es la situación más evidente frente al riesgo, redacte de la forma más concreta posible.</text>
  </threadedComment>
  <threadedComment ref="H3" dT="2021-03-29T20:59:06.28" personId="{AB29597E-2A4A-4F52-B242-BC7AEF526BC1}" id="{BEB9F7D3-456F-4517-BC7C-23F396D7FF63}">
    <text>Causa  principal  o básica, corresponde a las razones por la cuales se puede presentar  el riesgo, redacte de la forma más concreta posible.</text>
  </threadedComment>
  <threadedComment ref="J3" dT="2021-03-29T22:15:13.97" personId="{AB29597E-2A4A-4F52-B242-BC7AEF526BC1}" id="{ACE56657-FEBB-40DD-AD9A-11E5C52040A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3802DFEE-B104-4561-983F-09B1FA8B311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FC9C6666-6438-45F9-861A-2885DAA93A8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F97C8530-9407-422E-8FDF-7403C15254DE}">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46C7D59B-430B-47E8-AC15-1DA3FFDE5442}">
    <text>¿Existe un responsable asignado a la ejecución del control?
Asignado: 15
No asignado: 0</text>
  </threadedComment>
  <threadedComment ref="R3" dT="2021-04-16T21:44:42.30" personId="{AB29597E-2A4A-4F52-B242-BC7AEF526BC1}" id="{72CE534F-DA27-4423-ADA3-7D41F3AC5A03}">
    <text>¿El responsable tiene la autoridad y adecuada segregación de funciones en la ejecución del control?
Adecuado: 15
No adecuado: 0</text>
  </threadedComment>
  <threadedComment ref="S3" dT="2021-04-16T21:45:00.39" personId="{AB29597E-2A4A-4F52-B242-BC7AEF526BC1}" id="{D4FF98CF-34FA-46B6-B91A-B7192453CDAC}">
    <text>¿La oportunidad en que se ejecuta el control
ayuda a prevenir la mitigación del riesgo o a
detectar la materialización del riesgo de manera oportuna?</text>
  </threadedComment>
  <threadedComment ref="T3" dT="2021-04-16T22:16:21.00" personId="{AB29597E-2A4A-4F52-B242-BC7AEF526BC1}" id="{1F07A534-D46D-4173-B7C1-5C24F8017FEF}">
    <text>¿La fuente de información que se utiliza en el desarrollo del control es información confiable que permita mitigar el riesgo?
Confiable: 15
No confiable: 0</text>
  </threadedComment>
  <threadedComment ref="U3" dT="2021-04-16T21:47:02.96" personId="{AB29597E-2A4A-4F52-B242-BC7AEF526BC1}" id="{1C6C7597-B721-4477-ADF0-2F1253DBA289}">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0546C8AC-B8FD-46C9-B8AD-131EC6319904}">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AA940569-643A-4752-AA11-FAFFBB68244A}">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AF95E09-0D8A-4FFD-967B-B1E93C3CE26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26CBB6B-BD8F-4143-A11B-69BB2E58079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BE2CB367-CB60-4CEE-8338-91DB50174C3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2BE9E6CA-3E21-4F58-809F-3D21AB86489D}">
    <text>Tener en cuenta lo definido en el capitulo de niveles de aceptabilidad de la política de administración de riesgos</text>
  </threadedComment>
</ThreadedComments>
</file>

<file path=xl/threadedComments/threadedComment15.xml><?xml version="1.0" encoding="utf-8"?>
<ThreadedComments xmlns="http://schemas.microsoft.com/office/spreadsheetml/2018/threadedcomments" xmlns:x="http://schemas.openxmlformats.org/spreadsheetml/2006/main">
  <threadedComment ref="AN2" dT="2021-06-29T21:49:59.41" personId="{9B9E531B-8500-4308-9BEB-65DE703B6A2F}" id="{B6F91C15-93D0-4B55-88F9-05F04B5B5980}">
    <text>no aplica para los niveles de riesgo residual bajo</text>
  </threadedComment>
  <threadedComment ref="A3" dT="2021-03-29T20:54:26.08" personId="{AB29597E-2A4A-4F52-B242-BC7AEF526BC1}" id="{C144235C-8E9C-4151-85EA-46CAAC1E3185}">
    <text>Permite definir un consecutivo de riesgos, para garantizar la identificación única de los riesgos.</text>
  </threadedComment>
  <threadedComment ref="E3" dT="2021-03-29T20:59:18.35" personId="{AB29597E-2A4A-4F52-B242-BC7AEF526BC1}" id="{6C4EE1E6-20B0-41E4-BB94-FA43D9BE24B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8B986B15-03B3-4725-BD82-B3FDD42598AF}">
    <text>Circunstancias bajo las cuales se presenta el riesgo, es la situación más evidente frente al riesgo, redacte de la forma más concreta posible.</text>
  </threadedComment>
  <threadedComment ref="H3" dT="2021-03-29T20:59:06.28" personId="{AB29597E-2A4A-4F52-B242-BC7AEF526BC1}" id="{4E63FA3A-EAB7-448F-A2D3-229551B95A1B}">
    <text>Causa  principal  o básica, corresponde a las razones por la cuales se puede presentar  el riesgo, redacte de la forma más concreta posible.</text>
  </threadedComment>
  <threadedComment ref="J3" dT="2021-03-29T22:15:13.97" personId="{AB29597E-2A4A-4F52-B242-BC7AEF526BC1}" id="{097F18AD-6BE8-496D-9E63-EEBA7DABDA4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9729733-F927-42DD-BBEB-622176690E7C}">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989B3CE8-2DB5-4D75-A0FC-F712BC19AB63}">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D7E40A56-590B-4001-A33F-C10EA9307F6F}">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B8AE6E45-CEF3-4222-BE1F-90B5F6AD146B}">
    <text>¿Existe un responsable asignado a la ejecución del control?
Asignado: 15
No asignado: 0</text>
  </threadedComment>
  <threadedComment ref="R3" dT="2021-04-16T21:44:42.30" personId="{AB29597E-2A4A-4F52-B242-BC7AEF526BC1}" id="{B1A55B03-0E67-4E6F-AE06-857E05273021}">
    <text>¿El responsable tiene la autoridad y adecuada segregación de funciones en la ejecución del control?
Adecuado: 15
No adecuado: 0</text>
  </threadedComment>
  <threadedComment ref="S3" dT="2021-04-16T21:45:00.39" personId="{AB29597E-2A4A-4F52-B242-BC7AEF526BC1}" id="{238BAD99-342E-409D-A66C-BBEE9FC3F4E7}">
    <text>¿La oportunidad en que se ejecuta el control
ayuda a prevenir la mitigación del riesgo o a
detectar la materialización del riesgo de manera oportuna?</text>
  </threadedComment>
  <threadedComment ref="T3" dT="2021-04-16T22:16:21.00" personId="{AB29597E-2A4A-4F52-B242-BC7AEF526BC1}" id="{B48C3063-1C5E-4E54-9C5C-DD36006CF5C7}">
    <text>¿La fuente de información que se utiliza en el desarrollo del control es información confiable que permita mitigar el riesgo?
Confiable: 15
No confiable: 0</text>
  </threadedComment>
  <threadedComment ref="U3" dT="2021-04-16T21:47:02.96" personId="{AB29597E-2A4A-4F52-B242-BC7AEF526BC1}" id="{C2801ECF-6D28-4EF0-85A5-6A0982739490}">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3FBE7CF3-1D93-46D8-85EE-5FE33797DD32}">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BA4BE609-7DB7-4D84-ADAF-FDFF838571FD}">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BB8A9E4D-A776-4DD7-A8A2-39A6029112F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74C1AD34-2A22-468E-B27E-65C8D220EAC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B00CB7DC-3EB7-4AE6-895D-BECCBC96B8D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670E6BC1-621B-4AD2-8B0F-B4DD7451475F}">
    <text>Tener en cuenta lo definido en el capitulo de niveles de aceptabilidad de la política de administración de riesgos</text>
  </threadedComment>
</ThreadedComments>
</file>

<file path=xl/threadedComments/threadedComment16.xml><?xml version="1.0" encoding="utf-8"?>
<ThreadedComments xmlns="http://schemas.microsoft.com/office/spreadsheetml/2018/threadedcomments" xmlns:x="http://schemas.openxmlformats.org/spreadsheetml/2006/main">
  <threadedComment ref="AN2" dT="2021-06-29T21:49:59.41" personId="{9B9E531B-8500-4308-9BEB-65DE703B6A2F}" id="{EA87A386-2513-4FFB-809C-8704BB9A2FA8}">
    <text>no aplica para los niveles de riesgo residual bajo</text>
  </threadedComment>
  <threadedComment ref="A3" dT="2021-03-29T20:54:26.08" personId="{AB29597E-2A4A-4F52-B242-BC7AEF526BC1}" id="{817BC57D-7415-418A-A6D3-D441F9553E04}">
    <text>Permite definir un consecutivo de riesgos, para garantizar la identificación única de los riesgos.</text>
  </threadedComment>
  <threadedComment ref="E3" dT="2021-03-29T20:59:18.35" personId="{AB29597E-2A4A-4F52-B242-BC7AEF526BC1}" id="{C511F784-A3FB-4372-8731-86833F29059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C9532E86-BE42-495B-9306-C82A5D1B21EB}">
    <text>Circunstancias bajo las cuales se presenta el riesgo, es la situación más evidente frente al riesgo, redacte de la forma más concreta posible.</text>
  </threadedComment>
  <threadedComment ref="H3" dT="2021-03-29T20:59:06.28" personId="{AB29597E-2A4A-4F52-B242-BC7AEF526BC1}" id="{9DD98006-8CF5-4396-AB93-E9FBEBD55A30}">
    <text>Causa  principal  o básica, corresponde a las razones por la cuales se puede presentar  el riesgo, redacte de la forma más concreta posible.</text>
  </threadedComment>
  <threadedComment ref="J3" dT="2021-03-29T22:15:13.97" personId="{AB29597E-2A4A-4F52-B242-BC7AEF526BC1}" id="{39F8D298-196C-4D74-B3FB-CC2629190B33}">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EAD3633-3934-43E0-9BE9-31EBCAC36AF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A585D950-B64F-449B-A7FE-C4899C3A498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F504C0DF-5D14-4D57-8174-7D21907CF57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7CA7CE13-BD5E-44D5-A919-049221B66E9A}">
    <text>¿Existe un responsable asignado a la ejecución del control?
Asignado: 15
No asignado: 0</text>
  </threadedComment>
  <threadedComment ref="R3" dT="2021-04-16T21:44:42.30" personId="{AB29597E-2A4A-4F52-B242-BC7AEF526BC1}" id="{E24575A6-3A71-44FA-AA83-BA8C71B9904F}">
    <text>¿El responsable tiene la autoridad y adecuada segregación de funciones en la ejecución del control?
Adecuado: 15
No adecuado: 0</text>
  </threadedComment>
  <threadedComment ref="S3" dT="2021-04-16T21:45:00.39" personId="{AB29597E-2A4A-4F52-B242-BC7AEF526BC1}" id="{F971CCD5-29C1-4BE8-B06B-50DE9F4E43A3}">
    <text>¿La oportunidad en que se ejecuta el control
ayuda a prevenir la mitigación del riesgo o a
detectar la materialización del riesgo de manera oportuna?</text>
  </threadedComment>
  <threadedComment ref="T3" dT="2021-04-16T22:16:21.00" personId="{AB29597E-2A4A-4F52-B242-BC7AEF526BC1}" id="{8F8F055A-8992-48B9-8DAA-7EF645D012D7}">
    <text>¿La fuente de información que se utiliza en el desarrollo del control es información confiable que permita mitigar el riesgo?
Confiable: 15
No confiable: 0</text>
  </threadedComment>
  <threadedComment ref="U3" dT="2021-04-16T21:47:02.96" personId="{AB29597E-2A4A-4F52-B242-BC7AEF526BC1}" id="{6FB6ACD2-AB97-4AAB-8E84-50635605BB7A}">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137C0E49-9243-41D1-97BA-584D268EA6E1}">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0967125C-1F68-41A5-88B6-F543358CBAE1}">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99A27EFD-DCF9-4351-8C0E-15A63CEAAAA8}">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24F725DE-C553-45DD-AE96-6170CDAC22C3}">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296C17FE-EF15-4ABA-9FC9-36F8AFF832F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C6C7E932-EA0E-4BCD-B41D-43510CDE5087}">
    <text>Tener en cuenta lo definido en el capitulo de niveles de aceptabilidad de la política de administración de riesgos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3.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4.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2.vml"/><Relationship Id="rId1" Type="http://schemas.openxmlformats.org/officeDocument/2006/relationships/printerSettings" Target="../printerSettings/printerSettings5.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3.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5.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6.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7.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row r="2" spans="2:8" ht="18">
      <c r="B2" s="389" t="s">
        <v>0</v>
      </c>
      <c r="C2" s="390"/>
      <c r="D2" s="390"/>
      <c r="E2" s="390"/>
      <c r="F2" s="390"/>
      <c r="G2" s="390"/>
      <c r="H2" s="391"/>
    </row>
    <row r="3" spans="2:8">
      <c r="B3" s="72"/>
      <c r="C3" s="73"/>
      <c r="D3" s="73"/>
      <c r="E3" s="73"/>
      <c r="F3" s="73"/>
      <c r="G3" s="73"/>
      <c r="H3" s="74"/>
    </row>
    <row r="4" spans="2:8" ht="63" customHeight="1">
      <c r="B4" s="392" t="s">
        <v>1</v>
      </c>
      <c r="C4" s="393"/>
      <c r="D4" s="393"/>
      <c r="E4" s="393"/>
      <c r="F4" s="393"/>
      <c r="G4" s="393"/>
      <c r="H4" s="394"/>
    </row>
    <row r="5" spans="2:8" ht="63" customHeight="1">
      <c r="B5" s="395"/>
      <c r="C5" s="396"/>
      <c r="D5" s="396"/>
      <c r="E5" s="396"/>
      <c r="F5" s="396"/>
      <c r="G5" s="396"/>
      <c r="H5" s="397"/>
    </row>
    <row r="6" spans="2:8" ht="16.5">
      <c r="B6" s="398" t="s">
        <v>2</v>
      </c>
      <c r="C6" s="399"/>
      <c r="D6" s="399"/>
      <c r="E6" s="399"/>
      <c r="F6" s="399"/>
      <c r="G6" s="399"/>
      <c r="H6" s="400"/>
    </row>
    <row r="7" spans="2:8" ht="95.25" customHeight="1">
      <c r="B7" s="408" t="s">
        <v>3</v>
      </c>
      <c r="C7" s="409"/>
      <c r="D7" s="409"/>
      <c r="E7" s="409"/>
      <c r="F7" s="409"/>
      <c r="G7" s="409"/>
      <c r="H7" s="410"/>
    </row>
    <row r="8" spans="2:8" ht="16.5">
      <c r="B8" s="108"/>
      <c r="C8" s="109"/>
      <c r="D8" s="109"/>
      <c r="E8" s="109"/>
      <c r="F8" s="109"/>
      <c r="G8" s="109"/>
      <c r="H8" s="110"/>
    </row>
    <row r="9" spans="2:8" ht="16.5" customHeight="1">
      <c r="B9" s="401" t="s">
        <v>4</v>
      </c>
      <c r="C9" s="402"/>
      <c r="D9" s="402"/>
      <c r="E9" s="402"/>
      <c r="F9" s="402"/>
      <c r="G9" s="402"/>
      <c r="H9" s="403"/>
    </row>
    <row r="10" spans="2:8" ht="44.25" customHeight="1">
      <c r="B10" s="401"/>
      <c r="C10" s="402"/>
      <c r="D10" s="402"/>
      <c r="E10" s="402"/>
      <c r="F10" s="402"/>
      <c r="G10" s="402"/>
      <c r="H10" s="403"/>
    </row>
    <row r="11" spans="2:8" ht="15.75" thickBot="1">
      <c r="B11" s="97"/>
      <c r="C11" s="100"/>
      <c r="D11" s="105"/>
      <c r="E11" s="106"/>
      <c r="F11" s="106"/>
      <c r="G11" s="107"/>
      <c r="H11" s="101"/>
    </row>
    <row r="12" spans="2:8" ht="15.75" thickTop="1">
      <c r="B12" s="97"/>
      <c r="C12" s="404" t="s">
        <v>5</v>
      </c>
      <c r="D12" s="405"/>
      <c r="E12" s="406" t="s">
        <v>6</v>
      </c>
      <c r="F12" s="407"/>
      <c r="G12" s="100"/>
      <c r="H12" s="101"/>
    </row>
    <row r="13" spans="2:8" ht="35.25" customHeight="1">
      <c r="B13" s="97"/>
      <c r="C13" s="376" t="s">
        <v>7</v>
      </c>
      <c r="D13" s="377"/>
      <c r="E13" s="378" t="s">
        <v>8</v>
      </c>
      <c r="F13" s="379"/>
      <c r="G13" s="100"/>
      <c r="H13" s="101"/>
    </row>
    <row r="14" spans="2:8" ht="17.25" customHeight="1">
      <c r="B14" s="97"/>
      <c r="C14" s="376" t="s">
        <v>9</v>
      </c>
      <c r="D14" s="377"/>
      <c r="E14" s="378" t="s">
        <v>10</v>
      </c>
      <c r="F14" s="379"/>
      <c r="G14" s="100"/>
      <c r="H14" s="101"/>
    </row>
    <row r="15" spans="2:8" ht="19.5" customHeight="1">
      <c r="B15" s="97"/>
      <c r="C15" s="376" t="s">
        <v>11</v>
      </c>
      <c r="D15" s="377"/>
      <c r="E15" s="378" t="s">
        <v>12</v>
      </c>
      <c r="F15" s="379"/>
      <c r="G15" s="100"/>
      <c r="H15" s="101"/>
    </row>
    <row r="16" spans="2:8" ht="69.75" customHeight="1">
      <c r="B16" s="97"/>
      <c r="C16" s="376" t="s">
        <v>13</v>
      </c>
      <c r="D16" s="377"/>
      <c r="E16" s="378" t="s">
        <v>14</v>
      </c>
      <c r="F16" s="379"/>
      <c r="G16" s="100"/>
      <c r="H16" s="101"/>
    </row>
    <row r="17" spans="2:8" ht="34.5" customHeight="1">
      <c r="B17" s="97"/>
      <c r="C17" s="380" t="s">
        <v>15</v>
      </c>
      <c r="D17" s="381"/>
      <c r="E17" s="372" t="s">
        <v>16</v>
      </c>
      <c r="F17" s="373"/>
      <c r="G17" s="100"/>
      <c r="H17" s="101"/>
    </row>
    <row r="18" spans="2:8" ht="27.75" customHeight="1">
      <c r="B18" s="97"/>
      <c r="C18" s="380" t="s">
        <v>17</v>
      </c>
      <c r="D18" s="381"/>
      <c r="E18" s="372" t="s">
        <v>18</v>
      </c>
      <c r="F18" s="373"/>
      <c r="G18" s="100"/>
      <c r="H18" s="101"/>
    </row>
    <row r="19" spans="2:8" ht="28.5" customHeight="1">
      <c r="B19" s="97"/>
      <c r="C19" s="380" t="s">
        <v>19</v>
      </c>
      <c r="D19" s="381"/>
      <c r="E19" s="372" t="s">
        <v>20</v>
      </c>
      <c r="F19" s="373"/>
      <c r="G19" s="100"/>
      <c r="H19" s="101"/>
    </row>
    <row r="20" spans="2:8" ht="72.75" customHeight="1">
      <c r="B20" s="97"/>
      <c r="C20" s="380" t="s">
        <v>21</v>
      </c>
      <c r="D20" s="381"/>
      <c r="E20" s="372" t="s">
        <v>22</v>
      </c>
      <c r="F20" s="373"/>
      <c r="G20" s="100"/>
      <c r="H20" s="101"/>
    </row>
    <row r="21" spans="2:8" ht="64.5" customHeight="1">
      <c r="B21" s="97"/>
      <c r="C21" s="380" t="s">
        <v>23</v>
      </c>
      <c r="D21" s="381"/>
      <c r="E21" s="372" t="s">
        <v>24</v>
      </c>
      <c r="F21" s="373"/>
      <c r="G21" s="100"/>
      <c r="H21" s="101"/>
    </row>
    <row r="22" spans="2:8" ht="71.25" customHeight="1">
      <c r="B22" s="97"/>
      <c r="C22" s="380" t="s">
        <v>25</v>
      </c>
      <c r="D22" s="381"/>
      <c r="E22" s="372" t="s">
        <v>26</v>
      </c>
      <c r="F22" s="373"/>
      <c r="G22" s="100"/>
      <c r="H22" s="101"/>
    </row>
    <row r="23" spans="2:8" ht="55.5" customHeight="1">
      <c r="B23" s="97"/>
      <c r="C23" s="374" t="s">
        <v>27</v>
      </c>
      <c r="D23" s="375"/>
      <c r="E23" s="372" t="s">
        <v>28</v>
      </c>
      <c r="F23" s="373"/>
      <c r="G23" s="100"/>
      <c r="H23" s="101"/>
    </row>
    <row r="24" spans="2:8" ht="42" customHeight="1">
      <c r="B24" s="97"/>
      <c r="C24" s="374" t="s">
        <v>29</v>
      </c>
      <c r="D24" s="375"/>
      <c r="E24" s="372" t="s">
        <v>30</v>
      </c>
      <c r="F24" s="373"/>
      <c r="G24" s="100"/>
      <c r="H24" s="101"/>
    </row>
    <row r="25" spans="2:8" ht="59.25" customHeight="1">
      <c r="B25" s="97"/>
      <c r="C25" s="374" t="s">
        <v>31</v>
      </c>
      <c r="D25" s="375"/>
      <c r="E25" s="372" t="s">
        <v>32</v>
      </c>
      <c r="F25" s="373"/>
      <c r="G25" s="100"/>
      <c r="H25" s="101"/>
    </row>
    <row r="26" spans="2:8" ht="23.25" customHeight="1">
      <c r="B26" s="97"/>
      <c r="C26" s="374" t="s">
        <v>33</v>
      </c>
      <c r="D26" s="375"/>
      <c r="E26" s="372" t="s">
        <v>34</v>
      </c>
      <c r="F26" s="373"/>
      <c r="G26" s="100"/>
      <c r="H26" s="101"/>
    </row>
    <row r="27" spans="2:8" ht="30.75" customHeight="1">
      <c r="B27" s="97"/>
      <c r="C27" s="374" t="s">
        <v>35</v>
      </c>
      <c r="D27" s="375"/>
      <c r="E27" s="372" t="s">
        <v>36</v>
      </c>
      <c r="F27" s="373"/>
      <c r="G27" s="100"/>
      <c r="H27" s="101"/>
    </row>
    <row r="28" spans="2:8" ht="35.25" customHeight="1">
      <c r="B28" s="97"/>
      <c r="C28" s="374" t="s">
        <v>37</v>
      </c>
      <c r="D28" s="375"/>
      <c r="E28" s="372" t="s">
        <v>38</v>
      </c>
      <c r="F28" s="373"/>
      <c r="G28" s="100"/>
      <c r="H28" s="101"/>
    </row>
    <row r="29" spans="2:8" ht="33" customHeight="1">
      <c r="B29" s="97"/>
      <c r="C29" s="374" t="s">
        <v>37</v>
      </c>
      <c r="D29" s="375"/>
      <c r="E29" s="372" t="s">
        <v>38</v>
      </c>
      <c r="F29" s="373"/>
      <c r="G29" s="100"/>
      <c r="H29" s="101"/>
    </row>
    <row r="30" spans="2:8" ht="30" customHeight="1">
      <c r="B30" s="97"/>
      <c r="C30" s="374" t="s">
        <v>39</v>
      </c>
      <c r="D30" s="375"/>
      <c r="E30" s="372" t="s">
        <v>40</v>
      </c>
      <c r="F30" s="373"/>
      <c r="G30" s="100"/>
      <c r="H30" s="101"/>
    </row>
    <row r="31" spans="2:8" ht="35.25" customHeight="1">
      <c r="B31" s="97"/>
      <c r="C31" s="374" t="s">
        <v>41</v>
      </c>
      <c r="D31" s="375"/>
      <c r="E31" s="372" t="s">
        <v>42</v>
      </c>
      <c r="F31" s="373"/>
      <c r="G31" s="100"/>
      <c r="H31" s="101"/>
    </row>
    <row r="32" spans="2:8" ht="31.5" customHeight="1">
      <c r="B32" s="97"/>
      <c r="C32" s="374" t="s">
        <v>43</v>
      </c>
      <c r="D32" s="375"/>
      <c r="E32" s="372" t="s">
        <v>44</v>
      </c>
      <c r="F32" s="373"/>
      <c r="G32" s="100"/>
      <c r="H32" s="101"/>
    </row>
    <row r="33" spans="2:8" ht="35.25" customHeight="1">
      <c r="B33" s="97"/>
      <c r="C33" s="374" t="s">
        <v>45</v>
      </c>
      <c r="D33" s="375"/>
      <c r="E33" s="372" t="s">
        <v>46</v>
      </c>
      <c r="F33" s="373"/>
      <c r="G33" s="100"/>
      <c r="H33" s="101"/>
    </row>
    <row r="34" spans="2:8" ht="59.25" customHeight="1">
      <c r="B34" s="97"/>
      <c r="C34" s="374" t="s">
        <v>47</v>
      </c>
      <c r="D34" s="375"/>
      <c r="E34" s="372" t="s">
        <v>48</v>
      </c>
      <c r="F34" s="373"/>
      <c r="G34" s="100"/>
      <c r="H34" s="101"/>
    </row>
    <row r="35" spans="2:8" ht="29.25" customHeight="1">
      <c r="B35" s="97"/>
      <c r="C35" s="374" t="s">
        <v>49</v>
      </c>
      <c r="D35" s="375"/>
      <c r="E35" s="372" t="s">
        <v>50</v>
      </c>
      <c r="F35" s="373"/>
      <c r="G35" s="100"/>
      <c r="H35" s="101"/>
    </row>
    <row r="36" spans="2:8" ht="82.5" customHeight="1">
      <c r="B36" s="97"/>
      <c r="C36" s="374" t="s">
        <v>51</v>
      </c>
      <c r="D36" s="375"/>
      <c r="E36" s="372" t="s">
        <v>52</v>
      </c>
      <c r="F36" s="373"/>
      <c r="G36" s="100"/>
      <c r="H36" s="101"/>
    </row>
    <row r="37" spans="2:8" ht="46.5" customHeight="1">
      <c r="B37" s="97"/>
      <c r="C37" s="374" t="s">
        <v>53</v>
      </c>
      <c r="D37" s="375"/>
      <c r="E37" s="372" t="s">
        <v>54</v>
      </c>
      <c r="F37" s="373"/>
      <c r="G37" s="100"/>
      <c r="H37" s="101"/>
    </row>
    <row r="38" spans="2:8" ht="6.75" customHeight="1" thickBot="1">
      <c r="B38" s="97"/>
      <c r="C38" s="385"/>
      <c r="D38" s="386"/>
      <c r="E38" s="387"/>
      <c r="F38" s="388"/>
      <c r="G38" s="100"/>
      <c r="H38" s="101"/>
    </row>
    <row r="39" spans="2:8" ht="15.75" thickTop="1">
      <c r="B39" s="97"/>
      <c r="C39" s="98"/>
      <c r="D39" s="98"/>
      <c r="E39" s="99"/>
      <c r="F39" s="99"/>
      <c r="G39" s="100"/>
      <c r="H39" s="101"/>
    </row>
    <row r="40" spans="2:8" ht="21" customHeight="1">
      <c r="B40" s="382" t="s">
        <v>55</v>
      </c>
      <c r="C40" s="383"/>
      <c r="D40" s="383"/>
      <c r="E40" s="383"/>
      <c r="F40" s="383"/>
      <c r="G40" s="383"/>
      <c r="H40" s="384"/>
    </row>
    <row r="41" spans="2:8" ht="20.25" customHeight="1">
      <c r="B41" s="382" t="s">
        <v>56</v>
      </c>
      <c r="C41" s="383"/>
      <c r="D41" s="383"/>
      <c r="E41" s="383"/>
      <c r="F41" s="383"/>
      <c r="G41" s="383"/>
      <c r="H41" s="384"/>
    </row>
    <row r="42" spans="2:8" ht="20.25" customHeight="1">
      <c r="B42" s="382" t="s">
        <v>57</v>
      </c>
      <c r="C42" s="383"/>
      <c r="D42" s="383"/>
      <c r="E42" s="383"/>
      <c r="F42" s="383"/>
      <c r="G42" s="383"/>
      <c r="H42" s="384"/>
    </row>
    <row r="43" spans="2:8" ht="20.25" customHeight="1">
      <c r="B43" s="382" t="s">
        <v>58</v>
      </c>
      <c r="C43" s="383"/>
      <c r="D43" s="383"/>
      <c r="E43" s="383"/>
      <c r="F43" s="383"/>
      <c r="G43" s="383"/>
      <c r="H43" s="384"/>
    </row>
    <row r="44" spans="2:8">
      <c r="B44" s="382" t="s">
        <v>59</v>
      </c>
      <c r="C44" s="383"/>
      <c r="D44" s="383"/>
      <c r="E44" s="383"/>
      <c r="F44" s="383"/>
      <c r="G44" s="383"/>
      <c r="H44" s="384"/>
    </row>
    <row r="45" spans="2:8" ht="15.75" thickBot="1">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2AD7-0BB7-4345-ABD1-22DD38AFBADA}">
  <dimension ref="A1:DD65"/>
  <sheetViews>
    <sheetView topLeftCell="CA6" workbookViewId="0">
      <selection activeCell="CB3" sqref="CB3:CD21"/>
    </sheetView>
  </sheetViews>
  <sheetFormatPr baseColWidth="10" defaultColWidth="11.42578125" defaultRowHeight="16.5"/>
  <cols>
    <col min="1" max="1" width="4" style="286" bestFit="1" customWidth="1"/>
    <col min="2" max="4" width="18.7109375" style="287" customWidth="1"/>
    <col min="5" max="5" width="32.42578125" style="1" customWidth="1"/>
    <col min="6" max="6" width="14.140625" style="286" customWidth="1"/>
    <col min="7" max="7" width="13.140625" style="286" customWidth="1"/>
    <col min="8" max="8" width="18.5703125" style="286" customWidth="1"/>
    <col min="9" max="9" width="19" style="288"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89" hidden="1" customWidth="1"/>
    <col min="26" max="26" width="31" style="290"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hidden="1" customWidth="1"/>
    <col min="42" max="42" width="22.140625" style="1" hidden="1" customWidth="1"/>
    <col min="43" max="43" width="20.5703125" style="149" hidden="1" customWidth="1"/>
    <col min="44" max="44" width="18.5703125" style="149" hidden="1" customWidth="1"/>
    <col min="45" max="45" width="20.5703125" style="149" hidden="1" customWidth="1"/>
    <col min="46" max="46" width="18.5703125" style="149" hidden="1" customWidth="1"/>
    <col min="47" max="47" width="20.5703125" style="149" customWidth="1"/>
    <col min="48" max="48" width="44.140625" style="149" customWidth="1"/>
    <col min="49" max="49" width="20.5703125" style="149" customWidth="1"/>
    <col min="50" max="50" width="18.5703125" style="149" customWidth="1"/>
    <col min="51" max="51" width="21" style="149" customWidth="1"/>
    <col min="52" max="53" width="23" style="149" customWidth="1"/>
    <col min="54" max="54" width="18.85546875" style="149" customWidth="1"/>
    <col min="55" max="55" width="16.85546875" style="149" customWidth="1"/>
    <col min="56" max="56" width="25.5703125" style="149" customWidth="1"/>
    <col min="57" max="58" width="23" style="149" customWidth="1"/>
    <col min="59" max="59" width="18.85546875" style="149" customWidth="1"/>
    <col min="60" max="60" width="16.85546875" style="149" customWidth="1"/>
    <col min="61" max="61" width="19.5703125" style="149" customWidth="1"/>
    <col min="62" max="63" width="23" style="149" customWidth="1"/>
    <col min="64" max="64" width="18.85546875" style="149" customWidth="1"/>
    <col min="65" max="65" width="16.85546875" style="149" customWidth="1"/>
    <col min="66" max="66" width="19.5703125" style="149" customWidth="1"/>
    <col min="67" max="68" width="23" style="149" customWidth="1"/>
    <col min="69" max="69" width="18.85546875" style="149" customWidth="1"/>
    <col min="70" max="70" width="16.85546875" style="149" customWidth="1"/>
    <col min="71" max="71" width="19.5703125" style="149" customWidth="1"/>
    <col min="72" max="72" width="28.85546875" style="1" customWidth="1"/>
    <col min="73" max="74" width="23" style="149" hidden="1" customWidth="1"/>
    <col min="75" max="75" width="18.5703125" style="149" hidden="1" customWidth="1"/>
    <col min="76" max="76" width="20.5703125" style="149" customWidth="1"/>
    <col min="77" max="77" width="23" style="149" customWidth="1"/>
    <col min="78" max="78" width="18.5703125" style="149" customWidth="1"/>
    <col min="79" max="79" width="20.5703125" style="149" customWidth="1"/>
    <col min="80" max="80" width="43.5703125" style="149" customWidth="1"/>
    <col min="81" max="81" width="50.42578125" style="149" customWidth="1"/>
    <col min="82" max="82" width="65.42578125" style="149" customWidth="1"/>
    <col min="83" max="16384" width="11.42578125" style="149"/>
  </cols>
  <sheetData>
    <row r="1" spans="1:108" ht="21" customHeight="1">
      <c r="A1" s="152"/>
      <c r="B1" s="153"/>
      <c r="C1" s="153"/>
      <c r="D1" s="153"/>
      <c r="E1" s="149"/>
      <c r="F1" s="152"/>
      <c r="G1" s="152"/>
      <c r="H1" s="152"/>
      <c r="I1" s="154"/>
      <c r="J1" s="149"/>
      <c r="K1" s="149"/>
      <c r="L1" s="149"/>
      <c r="M1" s="149"/>
      <c r="N1" s="149"/>
      <c r="O1" s="149"/>
      <c r="P1" s="149"/>
      <c r="Q1" s="149"/>
      <c r="R1" s="149"/>
      <c r="S1" s="149"/>
      <c r="T1" s="149"/>
      <c r="U1" s="149"/>
      <c r="V1" s="149"/>
      <c r="W1" s="149"/>
      <c r="X1" s="149"/>
      <c r="Y1" s="155"/>
      <c r="Z1" s="156"/>
      <c r="AA1" s="149"/>
      <c r="AB1" s="149"/>
      <c r="AC1" s="149"/>
      <c r="AD1" s="149"/>
      <c r="AE1" s="149"/>
      <c r="AF1" s="149"/>
      <c r="AG1" s="149"/>
      <c r="AH1" s="149"/>
      <c r="AI1" s="149"/>
      <c r="AJ1" s="149"/>
      <c r="AK1" s="149"/>
      <c r="AL1" s="149"/>
      <c r="AM1" s="149"/>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9"/>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392.25" customHeight="1" thickTop="1" thickBot="1">
      <c r="A5" s="421">
        <v>1</v>
      </c>
      <c r="B5" s="423" t="s">
        <v>458</v>
      </c>
      <c r="C5" s="423" t="s">
        <v>459</v>
      </c>
      <c r="D5" s="423" t="s">
        <v>1056</v>
      </c>
      <c r="E5" s="424" t="s">
        <v>1057</v>
      </c>
      <c r="F5" s="423" t="s">
        <v>104</v>
      </c>
      <c r="G5" s="423" t="s">
        <v>1058</v>
      </c>
      <c r="H5" s="423" t="s">
        <v>1059</v>
      </c>
      <c r="I5" s="423" t="s">
        <v>144</v>
      </c>
      <c r="J5" s="421">
        <v>1</v>
      </c>
      <c r="K5" s="421">
        <v>4</v>
      </c>
      <c r="L5" s="411">
        <v>16</v>
      </c>
      <c r="M5" s="412" t="s">
        <v>503</v>
      </c>
      <c r="N5" s="162">
        <v>1</v>
      </c>
      <c r="O5" s="360" t="s">
        <v>1060</v>
      </c>
      <c r="P5" s="171">
        <v>15</v>
      </c>
      <c r="Q5" s="171">
        <v>15</v>
      </c>
      <c r="R5" s="171">
        <v>15</v>
      </c>
      <c r="S5" s="171">
        <v>15</v>
      </c>
      <c r="T5" s="171">
        <v>15</v>
      </c>
      <c r="U5" s="171">
        <v>15</v>
      </c>
      <c r="V5" s="171">
        <v>10</v>
      </c>
      <c r="W5" s="116">
        <v>100</v>
      </c>
      <c r="X5" s="117" t="s">
        <v>146</v>
      </c>
      <c r="Y5" s="172" t="s">
        <v>146</v>
      </c>
      <c r="Z5" s="118" t="s">
        <v>146</v>
      </c>
      <c r="AA5" s="116" t="s">
        <v>502</v>
      </c>
      <c r="AB5" s="171" t="s">
        <v>550</v>
      </c>
      <c r="AC5" s="422">
        <v>100</v>
      </c>
      <c r="AD5" s="422" t="s">
        <v>146</v>
      </c>
      <c r="AE5" s="420" t="s">
        <v>147</v>
      </c>
      <c r="AF5" s="420" t="s">
        <v>486</v>
      </c>
      <c r="AG5" s="418">
        <v>2</v>
      </c>
      <c r="AH5" s="418" t="s">
        <v>538</v>
      </c>
      <c r="AI5" s="419">
        <v>1</v>
      </c>
      <c r="AJ5" s="419">
        <v>4</v>
      </c>
      <c r="AK5" s="411">
        <v>16</v>
      </c>
      <c r="AL5" s="412" t="s">
        <v>503</v>
      </c>
      <c r="AM5" s="415" t="s">
        <v>148</v>
      </c>
      <c r="AN5" s="163" t="s">
        <v>1061</v>
      </c>
      <c r="AO5" s="162" t="s">
        <v>1062</v>
      </c>
      <c r="AP5" s="168">
        <v>44926</v>
      </c>
      <c r="AQ5" s="147" t="s">
        <v>1063</v>
      </c>
      <c r="AR5" s="145" t="s">
        <v>1064</v>
      </c>
      <c r="AS5" s="147">
        <v>44719</v>
      </c>
      <c r="AT5" s="145" t="s">
        <v>1065</v>
      </c>
      <c r="AU5" s="147" t="s">
        <v>1066</v>
      </c>
      <c r="AV5" s="145" t="s">
        <v>1067</v>
      </c>
      <c r="AW5" s="147" t="s">
        <v>1068</v>
      </c>
      <c r="AX5" s="145" t="s">
        <v>1069</v>
      </c>
      <c r="AY5" s="146" t="s">
        <v>450</v>
      </c>
      <c r="AZ5" s="147" t="s">
        <v>1063</v>
      </c>
      <c r="BA5" s="361" t="s">
        <v>1070</v>
      </c>
      <c r="BB5" s="362" t="s">
        <v>1071</v>
      </c>
      <c r="BC5" s="145" t="s">
        <v>1072</v>
      </c>
      <c r="BD5" s="114" t="s">
        <v>116</v>
      </c>
      <c r="BE5" s="147">
        <v>44719</v>
      </c>
      <c r="BF5" s="248" t="s">
        <v>1073</v>
      </c>
      <c r="BG5" s="362" t="s">
        <v>1071</v>
      </c>
      <c r="BH5" s="114" t="s">
        <v>1074</v>
      </c>
      <c r="BI5" s="114" t="s">
        <v>116</v>
      </c>
      <c r="BJ5" s="145" t="s">
        <v>550</v>
      </c>
      <c r="BK5" s="145" t="s">
        <v>1075</v>
      </c>
      <c r="BL5" s="146" t="s">
        <v>550</v>
      </c>
      <c r="BM5" s="114" t="s">
        <v>550</v>
      </c>
      <c r="BN5" s="114" t="s">
        <v>116</v>
      </c>
      <c r="BO5" s="145" t="s">
        <v>550</v>
      </c>
      <c r="BP5" s="145" t="s">
        <v>1075</v>
      </c>
      <c r="BQ5" s="146" t="s">
        <v>550</v>
      </c>
      <c r="BR5" s="114" t="s">
        <v>550</v>
      </c>
      <c r="BS5" s="114"/>
      <c r="BT5" s="170" t="s">
        <v>169</v>
      </c>
      <c r="BU5" s="145"/>
      <c r="BV5" s="145"/>
      <c r="BW5" s="145"/>
      <c r="BX5" s="147" t="s">
        <v>665</v>
      </c>
      <c r="BY5" s="145" t="s">
        <v>1076</v>
      </c>
      <c r="BZ5" s="145" t="s">
        <v>1077</v>
      </c>
      <c r="CA5" s="248" t="s">
        <v>1104</v>
      </c>
      <c r="CB5" s="199" t="s">
        <v>1105</v>
      </c>
      <c r="CC5" s="199" t="s">
        <v>1078</v>
      </c>
      <c r="CD5" s="199" t="s">
        <v>1110</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340.5" customHeight="1" thickTop="1" thickBot="1">
      <c r="A6" s="421"/>
      <c r="B6" s="423"/>
      <c r="C6" s="423"/>
      <c r="D6" s="423"/>
      <c r="E6" s="424"/>
      <c r="F6" s="423"/>
      <c r="G6" s="423"/>
      <c r="H6" s="423"/>
      <c r="I6" s="423"/>
      <c r="J6" s="421"/>
      <c r="K6" s="421"/>
      <c r="L6" s="411"/>
      <c r="M6" s="413"/>
      <c r="N6" s="162">
        <v>2</v>
      </c>
      <c r="O6" s="166" t="s">
        <v>1079</v>
      </c>
      <c r="P6" s="171">
        <v>15</v>
      </c>
      <c r="Q6" s="171">
        <v>15</v>
      </c>
      <c r="R6" s="171">
        <v>15</v>
      </c>
      <c r="S6" s="171">
        <v>15</v>
      </c>
      <c r="T6" s="171">
        <v>15</v>
      </c>
      <c r="U6" s="171">
        <v>15</v>
      </c>
      <c r="V6" s="171">
        <v>10</v>
      </c>
      <c r="W6" s="116">
        <v>100</v>
      </c>
      <c r="X6" s="117" t="s">
        <v>146</v>
      </c>
      <c r="Y6" s="172" t="s">
        <v>146</v>
      </c>
      <c r="Z6" s="118" t="s">
        <v>146</v>
      </c>
      <c r="AA6" s="116" t="s">
        <v>502</v>
      </c>
      <c r="AB6" s="171" t="s">
        <v>550</v>
      </c>
      <c r="AC6" s="422"/>
      <c r="AD6" s="422"/>
      <c r="AE6" s="420"/>
      <c r="AF6" s="420"/>
      <c r="AG6" s="418"/>
      <c r="AH6" s="418"/>
      <c r="AI6" s="419"/>
      <c r="AJ6" s="419"/>
      <c r="AK6" s="411"/>
      <c r="AL6" s="413"/>
      <c r="AM6" s="416"/>
      <c r="AN6" s="163" t="s">
        <v>1080</v>
      </c>
      <c r="AO6" s="162" t="s">
        <v>1062</v>
      </c>
      <c r="AP6" s="168">
        <v>44926</v>
      </c>
      <c r="AQ6" s="147" t="s">
        <v>1081</v>
      </c>
      <c r="AR6" s="145" t="s">
        <v>1082</v>
      </c>
      <c r="AS6" s="114">
        <v>44364</v>
      </c>
      <c r="AT6" s="145" t="s">
        <v>1083</v>
      </c>
      <c r="AU6" s="114">
        <v>44844</v>
      </c>
      <c r="AV6" s="145" t="s">
        <v>1084</v>
      </c>
      <c r="AW6" s="114">
        <v>44936</v>
      </c>
      <c r="AX6" s="248" t="s">
        <v>1085</v>
      </c>
      <c r="AY6" s="146"/>
      <c r="AZ6" s="147" t="s">
        <v>1063</v>
      </c>
      <c r="BA6" s="361" t="s">
        <v>1086</v>
      </c>
      <c r="BB6" s="362" t="s">
        <v>1071</v>
      </c>
      <c r="BC6" s="114" t="s">
        <v>1087</v>
      </c>
      <c r="BD6" s="114" t="s">
        <v>116</v>
      </c>
      <c r="BE6" s="147">
        <v>44719</v>
      </c>
      <c r="BF6" s="145" t="s">
        <v>1088</v>
      </c>
      <c r="BG6" s="362" t="s">
        <v>1071</v>
      </c>
      <c r="BH6" s="145" t="s">
        <v>1089</v>
      </c>
      <c r="BI6" s="114" t="s">
        <v>116</v>
      </c>
      <c r="BJ6" s="147" t="s">
        <v>1090</v>
      </c>
      <c r="BK6" s="145" t="s">
        <v>1091</v>
      </c>
      <c r="BL6" s="362" t="s">
        <v>1071</v>
      </c>
      <c r="BM6" s="145" t="s">
        <v>1092</v>
      </c>
      <c r="BN6" s="114" t="s">
        <v>116</v>
      </c>
      <c r="BO6" s="145" t="s">
        <v>1093</v>
      </c>
      <c r="BP6" s="145" t="s">
        <v>1094</v>
      </c>
      <c r="BQ6" s="145" t="s">
        <v>1092</v>
      </c>
      <c r="BR6" s="362" t="s">
        <v>1071</v>
      </c>
      <c r="BS6" s="114" t="s">
        <v>116</v>
      </c>
      <c r="BT6" s="170" t="s">
        <v>173</v>
      </c>
      <c r="BU6" s="145"/>
      <c r="BV6" s="145"/>
      <c r="BW6" s="145"/>
      <c r="BX6" s="147" t="s">
        <v>665</v>
      </c>
      <c r="BY6" s="145" t="s">
        <v>1095</v>
      </c>
      <c r="BZ6" s="145" t="s">
        <v>1096</v>
      </c>
      <c r="CA6" s="363" t="s">
        <v>1106</v>
      </c>
      <c r="CB6" s="201" t="s">
        <v>1107</v>
      </c>
      <c r="CC6" s="201" t="s">
        <v>1109</v>
      </c>
      <c r="CD6" s="201" t="s">
        <v>1125</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56.5" customHeight="1" thickTop="1" thickBot="1">
      <c r="A7" s="421"/>
      <c r="B7" s="423"/>
      <c r="C7" s="423"/>
      <c r="D7" s="423"/>
      <c r="E7" s="424"/>
      <c r="F7" s="423"/>
      <c r="G7" s="423"/>
      <c r="H7" s="423"/>
      <c r="I7" s="423"/>
      <c r="J7" s="421"/>
      <c r="K7" s="421"/>
      <c r="L7" s="411"/>
      <c r="M7" s="413"/>
      <c r="N7" s="162">
        <v>3</v>
      </c>
      <c r="O7" s="173"/>
      <c r="P7" s="171"/>
      <c r="Q7" s="171"/>
      <c r="R7" s="171"/>
      <c r="S7" s="171"/>
      <c r="T7" s="171"/>
      <c r="U7" s="171"/>
      <c r="V7" s="171"/>
      <c r="W7" s="116">
        <v>0</v>
      </c>
      <c r="X7" s="117" t="s">
        <v>485</v>
      </c>
      <c r="Y7" s="172"/>
      <c r="Z7" s="118" t="s">
        <v>536</v>
      </c>
      <c r="AA7" s="116" t="s">
        <v>537</v>
      </c>
      <c r="AB7" s="171"/>
      <c r="AC7" s="422"/>
      <c r="AD7" s="422"/>
      <c r="AE7" s="420"/>
      <c r="AF7" s="420"/>
      <c r="AG7" s="418"/>
      <c r="AH7" s="418"/>
      <c r="AI7" s="419"/>
      <c r="AJ7" s="419"/>
      <c r="AK7" s="411"/>
      <c r="AL7" s="413"/>
      <c r="AM7" s="416"/>
      <c r="AN7" s="163" t="s">
        <v>1060</v>
      </c>
      <c r="AO7" s="162" t="s">
        <v>1062</v>
      </c>
      <c r="AP7" s="168">
        <v>44926</v>
      </c>
      <c r="AQ7" s="114" t="s">
        <v>550</v>
      </c>
      <c r="AR7" s="145" t="s">
        <v>1097</v>
      </c>
      <c r="AS7" s="114" t="s">
        <v>550</v>
      </c>
      <c r="AT7" s="145" t="s">
        <v>1097</v>
      </c>
      <c r="AU7" s="147" t="s">
        <v>1098</v>
      </c>
      <c r="AV7" s="248" t="s">
        <v>1099</v>
      </c>
      <c r="AW7" s="145" t="s">
        <v>1100</v>
      </c>
      <c r="AX7" s="364" t="s">
        <v>1101</v>
      </c>
      <c r="AY7" s="146" t="s">
        <v>450</v>
      </c>
      <c r="AZ7" s="145"/>
      <c r="BA7" s="145"/>
      <c r="BB7" s="146"/>
      <c r="BC7" s="114"/>
      <c r="BD7" s="114"/>
      <c r="BE7" s="145"/>
      <c r="BF7" s="145"/>
      <c r="BG7" s="146"/>
      <c r="BH7" s="114"/>
      <c r="BI7" s="114"/>
      <c r="BJ7" s="145"/>
      <c r="BK7" s="145"/>
      <c r="BL7" s="146"/>
      <c r="BM7" s="114"/>
      <c r="BN7" s="114"/>
      <c r="BO7" s="145"/>
      <c r="BP7" s="145"/>
      <c r="BQ7" s="146"/>
      <c r="BR7" s="114"/>
      <c r="BS7" s="114"/>
      <c r="BT7" s="168"/>
      <c r="BU7" s="145"/>
      <c r="BV7" s="145"/>
      <c r="BW7" s="145"/>
      <c r="BX7" s="114">
        <v>44855</v>
      </c>
      <c r="BY7" s="145" t="s">
        <v>1102</v>
      </c>
      <c r="BZ7" s="145"/>
      <c r="CA7" s="365">
        <v>44811</v>
      </c>
      <c r="CB7" s="200" t="s">
        <v>1103</v>
      </c>
      <c r="CC7" s="366" t="s">
        <v>1103</v>
      </c>
      <c r="CD7" s="201" t="s">
        <v>1108</v>
      </c>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23"/>
      <c r="D8" s="423"/>
      <c r="E8" s="424"/>
      <c r="F8" s="423"/>
      <c r="G8" s="423"/>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14"/>
      <c r="AR8" s="145"/>
      <c r="AS8" s="114"/>
      <c r="AT8" s="145"/>
      <c r="AU8" s="114"/>
      <c r="AV8" s="145"/>
      <c r="AW8" s="114"/>
      <c r="AX8" s="145"/>
      <c r="AY8" s="146"/>
      <c r="AZ8" s="145"/>
      <c r="BA8" s="145"/>
      <c r="BB8" s="146"/>
      <c r="BC8" s="114"/>
      <c r="BD8" s="114"/>
      <c r="BE8" s="145"/>
      <c r="BF8" s="145"/>
      <c r="BG8" s="146"/>
      <c r="BH8" s="114"/>
      <c r="BI8" s="114"/>
      <c r="BJ8" s="145"/>
      <c r="BK8" s="145"/>
      <c r="BL8" s="146"/>
      <c r="BM8" s="114"/>
      <c r="BN8" s="114"/>
      <c r="BO8" s="145"/>
      <c r="BP8" s="145"/>
      <c r="BQ8" s="146"/>
      <c r="BR8" s="114"/>
      <c r="BS8" s="114"/>
      <c r="BT8" s="168"/>
      <c r="BU8" s="145"/>
      <c r="BV8" s="145"/>
      <c r="BW8" s="145"/>
      <c r="BX8" s="114"/>
      <c r="BY8" s="145"/>
      <c r="BZ8" s="145"/>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14"/>
      <c r="AR9" s="145"/>
      <c r="AS9" s="114"/>
      <c r="AT9" s="145"/>
      <c r="AU9" s="114"/>
      <c r="AV9" s="145"/>
      <c r="AW9" s="114"/>
      <c r="AX9" s="145"/>
      <c r="AY9" s="146"/>
      <c r="AZ9" s="145"/>
      <c r="BA9" s="145"/>
      <c r="BB9" s="146"/>
      <c r="BC9" s="114"/>
      <c r="BD9" s="114"/>
      <c r="BE9" s="145"/>
      <c r="BF9" s="145"/>
      <c r="BG9" s="146"/>
      <c r="BH9" s="114"/>
      <c r="BI9" s="114"/>
      <c r="BJ9" s="145"/>
      <c r="BK9" s="145"/>
      <c r="BL9" s="146"/>
      <c r="BM9" s="114"/>
      <c r="BN9" s="114"/>
      <c r="BO9" s="145"/>
      <c r="BP9" s="145"/>
      <c r="BQ9" s="146"/>
      <c r="BR9" s="114"/>
      <c r="BS9" s="114"/>
      <c r="BT9" s="168"/>
      <c r="BU9" s="145"/>
      <c r="BV9" s="145"/>
      <c r="BW9" s="145"/>
      <c r="BX9" s="114"/>
      <c r="BY9" s="145"/>
      <c r="BZ9" s="145"/>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23"/>
      <c r="D10" s="423"/>
      <c r="E10" s="424"/>
      <c r="F10" s="423"/>
      <c r="G10" s="423"/>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14"/>
      <c r="AR10" s="145"/>
      <c r="AS10" s="114"/>
      <c r="AT10" s="145"/>
      <c r="AU10" s="114"/>
      <c r="AV10" s="145"/>
      <c r="AW10" s="114"/>
      <c r="AX10" s="145"/>
      <c r="AY10" s="146"/>
      <c r="AZ10" s="145"/>
      <c r="BA10" s="145"/>
      <c r="BB10" s="146"/>
      <c r="BC10" s="114"/>
      <c r="BD10" s="114"/>
      <c r="BE10" s="145"/>
      <c r="BF10" s="145"/>
      <c r="BG10" s="146"/>
      <c r="BH10" s="114"/>
      <c r="BI10" s="114"/>
      <c r="BJ10" s="145"/>
      <c r="BK10" s="145"/>
      <c r="BL10" s="146"/>
      <c r="BM10" s="114"/>
      <c r="BN10" s="114"/>
      <c r="BO10" s="145"/>
      <c r="BP10" s="145"/>
      <c r="BQ10" s="146"/>
      <c r="BR10" s="114"/>
      <c r="BS10" s="114"/>
      <c r="BT10" s="168"/>
      <c r="BU10" s="145"/>
      <c r="BV10" s="145"/>
      <c r="BW10" s="145"/>
      <c r="BX10" s="114"/>
      <c r="BY10" s="145"/>
      <c r="BZ10" s="145"/>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14"/>
      <c r="AR11" s="145"/>
      <c r="AS11" s="114"/>
      <c r="AT11" s="145"/>
      <c r="AU11" s="114"/>
      <c r="AV11" s="145"/>
      <c r="AW11" s="114"/>
      <c r="AX11" s="145"/>
      <c r="AY11" s="146"/>
      <c r="AZ11" s="145"/>
      <c r="BA11" s="145"/>
      <c r="BB11" s="146"/>
      <c r="BC11" s="114"/>
      <c r="BD11" s="114"/>
      <c r="BE11" s="145"/>
      <c r="BF11" s="145"/>
      <c r="BG11" s="146"/>
      <c r="BH11" s="114"/>
      <c r="BI11" s="114"/>
      <c r="BJ11" s="145"/>
      <c r="BK11" s="145"/>
      <c r="BL11" s="146"/>
      <c r="BM11" s="114"/>
      <c r="BN11" s="114"/>
      <c r="BO11" s="145"/>
      <c r="BP11" s="145"/>
      <c r="BQ11" s="146"/>
      <c r="BR11" s="114"/>
      <c r="BS11" s="114"/>
      <c r="BT11" s="168"/>
      <c r="BU11" s="145"/>
      <c r="BV11" s="145"/>
      <c r="BW11" s="145"/>
      <c r="BX11" s="114"/>
      <c r="BY11" s="145"/>
      <c r="BZ11" s="145"/>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14"/>
      <c r="AR12" s="145"/>
      <c r="AS12" s="114"/>
      <c r="AT12" s="145"/>
      <c r="AU12" s="114"/>
      <c r="AV12" s="145"/>
      <c r="AW12" s="114"/>
      <c r="AX12" s="145"/>
      <c r="AY12" s="146"/>
      <c r="AZ12" s="145"/>
      <c r="BA12" s="145"/>
      <c r="BB12" s="146"/>
      <c r="BC12" s="114"/>
      <c r="BD12" s="114"/>
      <c r="BE12" s="145"/>
      <c r="BF12" s="145"/>
      <c r="BG12" s="146"/>
      <c r="BH12" s="114"/>
      <c r="BI12" s="114"/>
      <c r="BJ12" s="145"/>
      <c r="BK12" s="145"/>
      <c r="BL12" s="146"/>
      <c r="BM12" s="114"/>
      <c r="BN12" s="114"/>
      <c r="BO12" s="145"/>
      <c r="BP12" s="145"/>
      <c r="BQ12" s="146"/>
      <c r="BR12" s="114"/>
      <c r="BS12" s="114"/>
      <c r="BT12" s="168"/>
      <c r="BU12" s="145"/>
      <c r="BV12" s="145"/>
      <c r="BW12" s="145"/>
      <c r="BX12" s="114"/>
      <c r="BY12" s="145"/>
      <c r="BZ12" s="145"/>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14"/>
      <c r="AR13" s="145"/>
      <c r="AS13" s="114"/>
      <c r="AT13" s="145"/>
      <c r="AU13" s="114"/>
      <c r="AV13" s="145"/>
      <c r="AW13" s="114"/>
      <c r="AX13" s="145"/>
      <c r="AY13" s="146"/>
      <c r="AZ13" s="145"/>
      <c r="BA13" s="145"/>
      <c r="BB13" s="146"/>
      <c r="BC13" s="114"/>
      <c r="BD13" s="114"/>
      <c r="BE13" s="145"/>
      <c r="BF13" s="145"/>
      <c r="BG13" s="146"/>
      <c r="BH13" s="114"/>
      <c r="BI13" s="114"/>
      <c r="BJ13" s="145"/>
      <c r="BK13" s="145"/>
      <c r="BL13" s="146"/>
      <c r="BM13" s="114"/>
      <c r="BN13" s="114"/>
      <c r="BO13" s="145"/>
      <c r="BP13" s="145"/>
      <c r="BQ13" s="146"/>
      <c r="BR13" s="114"/>
      <c r="BS13" s="114"/>
      <c r="BT13" s="168"/>
      <c r="BU13" s="145"/>
      <c r="BV13" s="145"/>
      <c r="BW13" s="145"/>
      <c r="BX13" s="114"/>
      <c r="BY13" s="145"/>
      <c r="BZ13" s="145"/>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14"/>
      <c r="AR14" s="145"/>
      <c r="AS14" s="114"/>
      <c r="AT14" s="145"/>
      <c r="AU14" s="114"/>
      <c r="AV14" s="145"/>
      <c r="AW14" s="114"/>
      <c r="AX14" s="145"/>
      <c r="AY14" s="146"/>
      <c r="AZ14" s="145"/>
      <c r="BA14" s="145"/>
      <c r="BB14" s="146"/>
      <c r="BC14" s="114"/>
      <c r="BD14" s="114"/>
      <c r="BE14" s="145"/>
      <c r="BF14" s="145"/>
      <c r="BG14" s="146"/>
      <c r="BH14" s="114"/>
      <c r="BI14" s="114"/>
      <c r="BJ14" s="145"/>
      <c r="BK14" s="145"/>
      <c r="BL14" s="146"/>
      <c r="BM14" s="114"/>
      <c r="BN14" s="114"/>
      <c r="BO14" s="145"/>
      <c r="BP14" s="145"/>
      <c r="BQ14" s="146"/>
      <c r="BR14" s="114"/>
      <c r="BS14" s="114"/>
      <c r="BT14" s="168"/>
      <c r="BU14" s="145"/>
      <c r="BV14" s="145"/>
      <c r="BW14" s="145"/>
      <c r="BX14" s="114"/>
      <c r="BY14" s="145"/>
      <c r="BZ14" s="145"/>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14"/>
      <c r="AR15" s="145"/>
      <c r="AS15" s="114"/>
      <c r="AT15" s="145"/>
      <c r="AU15" s="114"/>
      <c r="AV15" s="145"/>
      <c r="AW15" s="114"/>
      <c r="AX15" s="145"/>
      <c r="AY15" s="146"/>
      <c r="AZ15" s="145"/>
      <c r="BA15" s="145"/>
      <c r="BB15" s="146"/>
      <c r="BC15" s="114"/>
      <c r="BD15" s="114"/>
      <c r="BE15" s="145"/>
      <c r="BF15" s="145"/>
      <c r="BG15" s="146"/>
      <c r="BH15" s="114"/>
      <c r="BI15" s="114"/>
      <c r="BJ15" s="145"/>
      <c r="BK15" s="145"/>
      <c r="BL15" s="146"/>
      <c r="BM15" s="114"/>
      <c r="BN15" s="114"/>
      <c r="BO15" s="145"/>
      <c r="BP15" s="145"/>
      <c r="BQ15" s="146"/>
      <c r="BR15" s="114"/>
      <c r="BS15" s="114"/>
      <c r="BT15" s="168"/>
      <c r="BU15" s="145"/>
      <c r="BV15" s="145"/>
      <c r="BW15" s="145"/>
      <c r="BX15" s="114"/>
      <c r="BY15" s="145"/>
      <c r="BZ15" s="145"/>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14"/>
      <c r="AR16" s="145"/>
      <c r="AS16" s="114"/>
      <c r="AT16" s="145"/>
      <c r="AU16" s="114"/>
      <c r="AV16" s="145"/>
      <c r="AW16" s="114"/>
      <c r="AX16" s="145"/>
      <c r="AY16" s="146"/>
      <c r="AZ16" s="145"/>
      <c r="BA16" s="145"/>
      <c r="BB16" s="146"/>
      <c r="BC16" s="114"/>
      <c r="BD16" s="114"/>
      <c r="BE16" s="145"/>
      <c r="BF16" s="145"/>
      <c r="BG16" s="146"/>
      <c r="BH16" s="114"/>
      <c r="BI16" s="114"/>
      <c r="BJ16" s="145"/>
      <c r="BK16" s="145"/>
      <c r="BL16" s="146"/>
      <c r="BM16" s="114"/>
      <c r="BN16" s="114"/>
      <c r="BO16" s="145"/>
      <c r="BP16" s="145"/>
      <c r="BQ16" s="146"/>
      <c r="BR16" s="114"/>
      <c r="BS16" s="114"/>
      <c r="BT16" s="168"/>
      <c r="BU16" s="145"/>
      <c r="BV16" s="145"/>
      <c r="BW16" s="145"/>
      <c r="BX16" s="114"/>
      <c r="BY16" s="145"/>
      <c r="BZ16" s="145"/>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14"/>
      <c r="AR17" s="145"/>
      <c r="AS17" s="114"/>
      <c r="AT17" s="145"/>
      <c r="AU17" s="114"/>
      <c r="AV17" s="145"/>
      <c r="AW17" s="114"/>
      <c r="AX17" s="145"/>
      <c r="AY17" s="146"/>
      <c r="AZ17" s="145"/>
      <c r="BA17" s="145"/>
      <c r="BB17" s="146"/>
      <c r="BC17" s="114"/>
      <c r="BD17" s="114"/>
      <c r="BE17" s="145"/>
      <c r="BF17" s="145"/>
      <c r="BG17" s="146"/>
      <c r="BH17" s="114"/>
      <c r="BI17" s="114"/>
      <c r="BJ17" s="145"/>
      <c r="BK17" s="145"/>
      <c r="BL17" s="146"/>
      <c r="BM17" s="114"/>
      <c r="BN17" s="114"/>
      <c r="BO17" s="145"/>
      <c r="BP17" s="145"/>
      <c r="BQ17" s="146"/>
      <c r="BR17" s="114"/>
      <c r="BS17" s="114"/>
      <c r="BT17" s="168"/>
      <c r="BU17" s="145"/>
      <c r="BV17" s="145"/>
      <c r="BW17" s="145"/>
      <c r="BX17" s="114"/>
      <c r="BY17" s="145"/>
      <c r="BZ17" s="145"/>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14"/>
      <c r="AR18" s="145"/>
      <c r="AS18" s="114"/>
      <c r="AT18" s="145"/>
      <c r="AU18" s="114"/>
      <c r="AV18" s="145"/>
      <c r="AW18" s="114"/>
      <c r="AX18" s="145"/>
      <c r="AY18" s="146"/>
      <c r="AZ18" s="145"/>
      <c r="BA18" s="145"/>
      <c r="BB18" s="146"/>
      <c r="BC18" s="114"/>
      <c r="BD18" s="114"/>
      <c r="BE18" s="145"/>
      <c r="BF18" s="145"/>
      <c r="BG18" s="146"/>
      <c r="BH18" s="114"/>
      <c r="BI18" s="114"/>
      <c r="BJ18" s="145"/>
      <c r="BK18" s="145"/>
      <c r="BL18" s="146"/>
      <c r="BM18" s="114"/>
      <c r="BN18" s="114"/>
      <c r="BO18" s="145"/>
      <c r="BP18" s="145"/>
      <c r="BQ18" s="146"/>
      <c r="BR18" s="114"/>
      <c r="BS18" s="114"/>
      <c r="BT18" s="168"/>
      <c r="BU18" s="145"/>
      <c r="BV18" s="145"/>
      <c r="BW18" s="145"/>
      <c r="BX18" s="114"/>
      <c r="BY18" s="145"/>
      <c r="BZ18" s="145"/>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14"/>
      <c r="AR19" s="145"/>
      <c r="AS19" s="114"/>
      <c r="AT19" s="145"/>
      <c r="AU19" s="114"/>
      <c r="AV19" s="145"/>
      <c r="AW19" s="114"/>
      <c r="AX19" s="145"/>
      <c r="AY19" s="146"/>
      <c r="AZ19" s="145"/>
      <c r="BA19" s="145"/>
      <c r="BB19" s="146"/>
      <c r="BC19" s="114"/>
      <c r="BD19" s="114"/>
      <c r="BE19" s="145"/>
      <c r="BF19" s="145"/>
      <c r="BG19" s="146"/>
      <c r="BH19" s="114"/>
      <c r="BI19" s="114"/>
      <c r="BJ19" s="145"/>
      <c r="BK19" s="145"/>
      <c r="BL19" s="146"/>
      <c r="BM19" s="114"/>
      <c r="BN19" s="114"/>
      <c r="BO19" s="145"/>
      <c r="BP19" s="145"/>
      <c r="BQ19" s="146"/>
      <c r="BR19" s="114"/>
      <c r="BS19" s="114"/>
      <c r="BT19" s="168"/>
      <c r="BU19" s="145"/>
      <c r="BV19" s="145"/>
      <c r="BW19" s="145"/>
      <c r="BX19" s="114"/>
      <c r="BY19" s="145"/>
      <c r="BZ19" s="145"/>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14"/>
      <c r="AR20" s="145"/>
      <c r="AS20" s="114"/>
      <c r="AT20" s="145"/>
      <c r="AU20" s="114"/>
      <c r="AV20" s="145"/>
      <c r="AW20" s="114"/>
      <c r="AX20" s="145"/>
      <c r="AY20" s="146"/>
      <c r="AZ20" s="145"/>
      <c r="BA20" s="145"/>
      <c r="BB20" s="146"/>
      <c r="BC20" s="114"/>
      <c r="BD20" s="114"/>
      <c r="BE20" s="145"/>
      <c r="BF20" s="145"/>
      <c r="BG20" s="146"/>
      <c r="BH20" s="114"/>
      <c r="BI20" s="114"/>
      <c r="BJ20" s="145"/>
      <c r="BK20" s="145"/>
      <c r="BL20" s="146"/>
      <c r="BM20" s="114"/>
      <c r="BN20" s="114"/>
      <c r="BO20" s="145"/>
      <c r="BP20" s="145"/>
      <c r="BQ20" s="146"/>
      <c r="BR20" s="114"/>
      <c r="BS20" s="114"/>
      <c r="BT20" s="168"/>
      <c r="BU20" s="145"/>
      <c r="BV20" s="145"/>
      <c r="BW20" s="145"/>
      <c r="BX20" s="114"/>
      <c r="BY20" s="145"/>
      <c r="BZ20" s="145"/>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14"/>
      <c r="AR21" s="145"/>
      <c r="AS21" s="114"/>
      <c r="AT21" s="145"/>
      <c r="AU21" s="114"/>
      <c r="AV21" s="145"/>
      <c r="AW21" s="114"/>
      <c r="AX21" s="145"/>
      <c r="AY21" s="146"/>
      <c r="AZ21" s="145"/>
      <c r="BA21" s="145"/>
      <c r="BB21" s="146"/>
      <c r="BC21" s="114"/>
      <c r="BD21" s="114"/>
      <c r="BE21" s="145"/>
      <c r="BF21" s="145"/>
      <c r="BG21" s="146"/>
      <c r="BH21" s="114"/>
      <c r="BI21" s="114"/>
      <c r="BJ21" s="145"/>
      <c r="BK21" s="145"/>
      <c r="BL21" s="146"/>
      <c r="BM21" s="114"/>
      <c r="BN21" s="114"/>
      <c r="BO21" s="145"/>
      <c r="BP21" s="145"/>
      <c r="BQ21" s="146"/>
      <c r="BR21" s="114"/>
      <c r="BS21" s="114"/>
      <c r="BT21" s="168"/>
      <c r="BU21" s="145"/>
      <c r="BV21" s="145"/>
      <c r="BW21" s="145"/>
      <c r="BX21" s="114"/>
      <c r="BY21" s="145"/>
      <c r="BZ21" s="145"/>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14"/>
      <c r="AR22" s="145"/>
      <c r="AS22" s="114"/>
      <c r="AT22" s="145"/>
      <c r="AU22" s="114"/>
      <c r="AV22" s="145"/>
      <c r="AW22" s="114"/>
      <c r="AX22" s="145"/>
      <c r="AY22" s="146"/>
      <c r="AZ22" s="145"/>
      <c r="BA22" s="145"/>
      <c r="BB22" s="146"/>
      <c r="BC22" s="114"/>
      <c r="BD22" s="114"/>
      <c r="BE22" s="145"/>
      <c r="BF22" s="145"/>
      <c r="BG22" s="146"/>
      <c r="BH22" s="114"/>
      <c r="BI22" s="114"/>
      <c r="BJ22" s="145"/>
      <c r="BK22" s="145"/>
      <c r="BL22" s="146"/>
      <c r="BM22" s="114"/>
      <c r="BN22" s="114"/>
      <c r="BO22" s="145"/>
      <c r="BP22" s="145"/>
      <c r="BQ22" s="146"/>
      <c r="BR22" s="114"/>
      <c r="BS22" s="114"/>
      <c r="BT22" s="168"/>
      <c r="BU22" s="145"/>
      <c r="BV22" s="145"/>
      <c r="BW22" s="145"/>
      <c r="BX22" s="114"/>
      <c r="BY22" s="145"/>
      <c r="BZ22" s="145"/>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14"/>
      <c r="AR23" s="145"/>
      <c r="AS23" s="114"/>
      <c r="AT23" s="145"/>
      <c r="AU23" s="114"/>
      <c r="AV23" s="145"/>
      <c r="AW23" s="114"/>
      <c r="AX23" s="145"/>
      <c r="AY23" s="146"/>
      <c r="AZ23" s="145"/>
      <c r="BA23" s="145"/>
      <c r="BB23" s="146"/>
      <c r="BC23" s="114"/>
      <c r="BD23" s="114"/>
      <c r="BE23" s="145"/>
      <c r="BF23" s="145"/>
      <c r="BG23" s="146"/>
      <c r="BH23" s="114"/>
      <c r="BI23" s="114"/>
      <c r="BJ23" s="145"/>
      <c r="BK23" s="145"/>
      <c r="BL23" s="146"/>
      <c r="BM23" s="114"/>
      <c r="BN23" s="114"/>
      <c r="BO23" s="145"/>
      <c r="BP23" s="145"/>
      <c r="BQ23" s="146"/>
      <c r="BR23" s="114"/>
      <c r="BS23" s="114"/>
      <c r="BT23" s="168"/>
      <c r="BU23" s="145"/>
      <c r="BV23" s="145"/>
      <c r="BW23" s="145"/>
      <c r="BX23" s="114"/>
      <c r="BY23" s="145"/>
      <c r="BZ23" s="145"/>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14"/>
      <c r="AR24" s="145"/>
      <c r="AS24" s="114"/>
      <c r="AT24" s="145"/>
      <c r="AU24" s="114"/>
      <c r="AV24" s="145"/>
      <c r="AW24" s="114"/>
      <c r="AX24" s="145"/>
      <c r="AY24" s="146"/>
      <c r="AZ24" s="145"/>
      <c r="BA24" s="145"/>
      <c r="BB24" s="146"/>
      <c r="BC24" s="114"/>
      <c r="BD24" s="114"/>
      <c r="BE24" s="145"/>
      <c r="BF24" s="145"/>
      <c r="BG24" s="146"/>
      <c r="BH24" s="114"/>
      <c r="BI24" s="114"/>
      <c r="BJ24" s="145"/>
      <c r="BK24" s="145"/>
      <c r="BL24" s="146"/>
      <c r="BM24" s="114"/>
      <c r="BN24" s="114"/>
      <c r="BO24" s="145"/>
      <c r="BP24" s="145"/>
      <c r="BQ24" s="146"/>
      <c r="BR24" s="114"/>
      <c r="BS24" s="114"/>
      <c r="BT24" s="168"/>
      <c r="BU24" s="145"/>
      <c r="BV24" s="145"/>
      <c r="BW24" s="145"/>
      <c r="BX24" s="114"/>
      <c r="BY24" s="145"/>
      <c r="BZ24" s="145"/>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14"/>
      <c r="AR25" s="145"/>
      <c r="AS25" s="114"/>
      <c r="AT25" s="145"/>
      <c r="AU25" s="114"/>
      <c r="AV25" s="145"/>
      <c r="AW25" s="114"/>
      <c r="AX25" s="145"/>
      <c r="AY25" s="146"/>
      <c r="AZ25" s="145"/>
      <c r="BA25" s="145"/>
      <c r="BB25" s="146"/>
      <c r="BC25" s="114"/>
      <c r="BD25" s="114"/>
      <c r="BE25" s="145"/>
      <c r="BF25" s="145"/>
      <c r="BG25" s="146"/>
      <c r="BH25" s="114"/>
      <c r="BI25" s="114"/>
      <c r="BJ25" s="145"/>
      <c r="BK25" s="145"/>
      <c r="BL25" s="146"/>
      <c r="BM25" s="114"/>
      <c r="BN25" s="114"/>
      <c r="BO25" s="145"/>
      <c r="BP25" s="145"/>
      <c r="BQ25" s="146"/>
      <c r="BR25" s="114"/>
      <c r="BS25" s="114"/>
      <c r="BT25" s="168"/>
      <c r="BU25" s="145"/>
      <c r="BV25" s="145"/>
      <c r="BW25" s="145"/>
      <c r="BX25" s="114"/>
      <c r="BY25" s="145"/>
      <c r="BZ25" s="145"/>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14"/>
      <c r="AR26" s="145"/>
      <c r="AS26" s="114"/>
      <c r="AT26" s="145"/>
      <c r="AU26" s="114"/>
      <c r="AV26" s="145"/>
      <c r="AW26" s="114"/>
      <c r="AX26" s="145"/>
      <c r="AY26" s="146"/>
      <c r="AZ26" s="145"/>
      <c r="BA26" s="145"/>
      <c r="BB26" s="146"/>
      <c r="BC26" s="114"/>
      <c r="BD26" s="114"/>
      <c r="BE26" s="145"/>
      <c r="BF26" s="145"/>
      <c r="BG26" s="146"/>
      <c r="BH26" s="114"/>
      <c r="BI26" s="114"/>
      <c r="BJ26" s="145"/>
      <c r="BK26" s="145"/>
      <c r="BL26" s="146"/>
      <c r="BM26" s="114"/>
      <c r="BN26" s="114"/>
      <c r="BO26" s="145"/>
      <c r="BP26" s="145"/>
      <c r="BQ26" s="146"/>
      <c r="BR26" s="114"/>
      <c r="BS26" s="114"/>
      <c r="BT26" s="168"/>
      <c r="BU26" s="145"/>
      <c r="BV26" s="145"/>
      <c r="BW26" s="145"/>
      <c r="BX26" s="114"/>
      <c r="BY26" s="145"/>
      <c r="BZ26" s="145"/>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14"/>
      <c r="AR27" s="145"/>
      <c r="AS27" s="114"/>
      <c r="AT27" s="145"/>
      <c r="AU27" s="114"/>
      <c r="AV27" s="145"/>
      <c r="AW27" s="114"/>
      <c r="AX27" s="145"/>
      <c r="AY27" s="146"/>
      <c r="AZ27" s="145"/>
      <c r="BA27" s="145"/>
      <c r="BB27" s="146"/>
      <c r="BC27" s="114"/>
      <c r="BD27" s="114"/>
      <c r="BE27" s="145"/>
      <c r="BF27" s="145"/>
      <c r="BG27" s="146"/>
      <c r="BH27" s="114"/>
      <c r="BI27" s="114"/>
      <c r="BJ27" s="145"/>
      <c r="BK27" s="145"/>
      <c r="BL27" s="146"/>
      <c r="BM27" s="114"/>
      <c r="BN27" s="114"/>
      <c r="BO27" s="145"/>
      <c r="BP27" s="145"/>
      <c r="BQ27" s="146"/>
      <c r="BR27" s="114"/>
      <c r="BS27" s="114"/>
      <c r="BT27" s="168"/>
      <c r="BU27" s="145"/>
      <c r="BV27" s="145"/>
      <c r="BW27" s="145"/>
      <c r="BX27" s="114"/>
      <c r="BY27" s="145"/>
      <c r="BZ27" s="145"/>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14"/>
      <c r="AR28" s="145"/>
      <c r="AS28" s="114"/>
      <c r="AT28" s="145"/>
      <c r="AU28" s="114"/>
      <c r="AV28" s="145"/>
      <c r="AW28" s="114"/>
      <c r="AX28" s="145"/>
      <c r="AY28" s="146"/>
      <c r="AZ28" s="145"/>
      <c r="BA28" s="145"/>
      <c r="BB28" s="146"/>
      <c r="BC28" s="114"/>
      <c r="BD28" s="114"/>
      <c r="BE28" s="145"/>
      <c r="BF28" s="145"/>
      <c r="BG28" s="146"/>
      <c r="BH28" s="114"/>
      <c r="BI28" s="114"/>
      <c r="BJ28" s="145"/>
      <c r="BK28" s="145"/>
      <c r="BL28" s="146"/>
      <c r="BM28" s="114"/>
      <c r="BN28" s="114"/>
      <c r="BO28" s="145"/>
      <c r="BP28" s="145"/>
      <c r="BQ28" s="146"/>
      <c r="BR28" s="114"/>
      <c r="BS28" s="114"/>
      <c r="BT28" s="168"/>
      <c r="BU28" s="145"/>
      <c r="BV28" s="145"/>
      <c r="BW28" s="145"/>
      <c r="BX28" s="114"/>
      <c r="BY28" s="145"/>
      <c r="BZ28" s="145"/>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14"/>
      <c r="AR29" s="145"/>
      <c r="AS29" s="114"/>
      <c r="AT29" s="145"/>
      <c r="AU29" s="114"/>
      <c r="AV29" s="145"/>
      <c r="AW29" s="114"/>
      <c r="AX29" s="145"/>
      <c r="AY29" s="146"/>
      <c r="AZ29" s="145"/>
      <c r="BA29" s="145"/>
      <c r="BB29" s="146"/>
      <c r="BC29" s="114"/>
      <c r="BD29" s="114"/>
      <c r="BE29" s="145"/>
      <c r="BF29" s="145"/>
      <c r="BG29" s="146"/>
      <c r="BH29" s="114"/>
      <c r="BI29" s="114"/>
      <c r="BJ29" s="145"/>
      <c r="BK29" s="145"/>
      <c r="BL29" s="146"/>
      <c r="BM29" s="114"/>
      <c r="BN29" s="114"/>
      <c r="BO29" s="145"/>
      <c r="BP29" s="145"/>
      <c r="BQ29" s="146"/>
      <c r="BR29" s="114"/>
      <c r="BS29" s="114"/>
      <c r="BT29" s="168"/>
      <c r="BU29" s="145"/>
      <c r="BV29" s="145"/>
      <c r="BW29" s="145"/>
      <c r="BX29" s="114"/>
      <c r="BY29" s="145"/>
      <c r="BZ29" s="145"/>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14"/>
      <c r="AR30" s="145"/>
      <c r="AS30" s="114"/>
      <c r="AT30" s="145"/>
      <c r="AU30" s="114"/>
      <c r="AV30" s="145"/>
      <c r="AW30" s="114"/>
      <c r="AX30" s="145"/>
      <c r="AY30" s="146"/>
      <c r="AZ30" s="145"/>
      <c r="BA30" s="145"/>
      <c r="BB30" s="146"/>
      <c r="BC30" s="114"/>
      <c r="BD30" s="114"/>
      <c r="BE30" s="145"/>
      <c r="BF30" s="145"/>
      <c r="BG30" s="146"/>
      <c r="BH30" s="114"/>
      <c r="BI30" s="114"/>
      <c r="BJ30" s="145"/>
      <c r="BK30" s="145"/>
      <c r="BL30" s="146"/>
      <c r="BM30" s="114"/>
      <c r="BN30" s="114"/>
      <c r="BO30" s="145"/>
      <c r="BP30" s="145"/>
      <c r="BQ30" s="146"/>
      <c r="BR30" s="114"/>
      <c r="BS30" s="114"/>
      <c r="BT30" s="168"/>
      <c r="BU30" s="145"/>
      <c r="BV30" s="145"/>
      <c r="BW30" s="145"/>
      <c r="BX30" s="114"/>
      <c r="BY30" s="145"/>
      <c r="BZ30" s="145"/>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14"/>
      <c r="AR31" s="145"/>
      <c r="AS31" s="114"/>
      <c r="AT31" s="145"/>
      <c r="AU31" s="114"/>
      <c r="AV31" s="145"/>
      <c r="AW31" s="114"/>
      <c r="AX31" s="145"/>
      <c r="AY31" s="146"/>
      <c r="AZ31" s="145"/>
      <c r="BA31" s="145"/>
      <c r="BB31" s="146"/>
      <c r="BC31" s="114"/>
      <c r="BD31" s="114"/>
      <c r="BE31" s="145"/>
      <c r="BF31" s="145"/>
      <c r="BG31" s="146"/>
      <c r="BH31" s="114"/>
      <c r="BI31" s="114"/>
      <c r="BJ31" s="145"/>
      <c r="BK31" s="145"/>
      <c r="BL31" s="146"/>
      <c r="BM31" s="114"/>
      <c r="BN31" s="114"/>
      <c r="BO31" s="145"/>
      <c r="BP31" s="145"/>
      <c r="BQ31" s="146"/>
      <c r="BR31" s="114"/>
      <c r="BS31" s="114"/>
      <c r="BT31" s="168"/>
      <c r="BU31" s="145"/>
      <c r="BV31" s="145"/>
      <c r="BW31" s="145"/>
      <c r="BX31" s="114"/>
      <c r="BY31" s="145"/>
      <c r="BZ31" s="145"/>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14"/>
      <c r="AR32" s="145"/>
      <c r="AS32" s="114"/>
      <c r="AT32" s="145"/>
      <c r="AU32" s="114"/>
      <c r="AV32" s="145"/>
      <c r="AW32" s="114"/>
      <c r="AX32" s="145"/>
      <c r="AY32" s="146"/>
      <c r="AZ32" s="145"/>
      <c r="BA32" s="145"/>
      <c r="BB32" s="146"/>
      <c r="BC32" s="114"/>
      <c r="BD32" s="114"/>
      <c r="BE32" s="145"/>
      <c r="BF32" s="145"/>
      <c r="BG32" s="146"/>
      <c r="BH32" s="114"/>
      <c r="BI32" s="114"/>
      <c r="BJ32" s="145"/>
      <c r="BK32" s="145"/>
      <c r="BL32" s="146"/>
      <c r="BM32" s="114"/>
      <c r="BN32" s="114"/>
      <c r="BO32" s="145"/>
      <c r="BP32" s="145"/>
      <c r="BQ32" s="146"/>
      <c r="BR32" s="114"/>
      <c r="BS32" s="114"/>
      <c r="BT32" s="168"/>
      <c r="BU32" s="145"/>
      <c r="BV32" s="145"/>
      <c r="BW32" s="145"/>
      <c r="BX32" s="114"/>
      <c r="BY32" s="145"/>
      <c r="BZ32" s="145"/>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14"/>
      <c r="AR33" s="145"/>
      <c r="AS33" s="114"/>
      <c r="AT33" s="145"/>
      <c r="AU33" s="114"/>
      <c r="AV33" s="145"/>
      <c r="AW33" s="114"/>
      <c r="AX33" s="145"/>
      <c r="AY33" s="146"/>
      <c r="AZ33" s="145"/>
      <c r="BA33" s="145"/>
      <c r="BB33" s="146"/>
      <c r="BC33" s="114"/>
      <c r="BD33" s="114"/>
      <c r="BE33" s="145"/>
      <c r="BF33" s="145"/>
      <c r="BG33" s="146"/>
      <c r="BH33" s="114"/>
      <c r="BI33" s="114"/>
      <c r="BJ33" s="145"/>
      <c r="BK33" s="145"/>
      <c r="BL33" s="146"/>
      <c r="BM33" s="114"/>
      <c r="BN33" s="114"/>
      <c r="BO33" s="145"/>
      <c r="BP33" s="145"/>
      <c r="BQ33" s="146"/>
      <c r="BR33" s="114"/>
      <c r="BS33" s="114"/>
      <c r="BT33" s="168"/>
      <c r="BU33" s="145"/>
      <c r="BV33" s="145"/>
      <c r="BW33" s="145"/>
      <c r="BX33" s="114"/>
      <c r="BY33" s="145"/>
      <c r="BZ33" s="145"/>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14"/>
      <c r="AR34" s="145"/>
      <c r="AS34" s="114"/>
      <c r="AT34" s="145"/>
      <c r="AU34" s="114"/>
      <c r="AV34" s="145"/>
      <c r="AW34" s="114"/>
      <c r="AX34" s="145"/>
      <c r="AY34" s="146"/>
      <c r="AZ34" s="145"/>
      <c r="BA34" s="145"/>
      <c r="BB34" s="146"/>
      <c r="BC34" s="114"/>
      <c r="BD34" s="114"/>
      <c r="BE34" s="145"/>
      <c r="BF34" s="145"/>
      <c r="BG34" s="146"/>
      <c r="BH34" s="114"/>
      <c r="BI34" s="114"/>
      <c r="BJ34" s="145"/>
      <c r="BK34" s="145"/>
      <c r="BL34" s="146"/>
      <c r="BM34" s="114"/>
      <c r="BN34" s="114"/>
      <c r="BO34" s="145"/>
      <c r="BP34" s="145"/>
      <c r="BQ34" s="146"/>
      <c r="BR34" s="114"/>
      <c r="BS34" s="114"/>
      <c r="BT34" s="168"/>
      <c r="BU34" s="145"/>
      <c r="BV34" s="145"/>
      <c r="BW34" s="145"/>
      <c r="BX34" s="114"/>
      <c r="BY34" s="145"/>
      <c r="BZ34" s="145"/>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14"/>
      <c r="AR35" s="145"/>
      <c r="AS35" s="114"/>
      <c r="AT35" s="145"/>
      <c r="AU35" s="114"/>
      <c r="AV35" s="145"/>
      <c r="AW35" s="114"/>
      <c r="AX35" s="145"/>
      <c r="AY35" s="146"/>
      <c r="AZ35" s="145"/>
      <c r="BA35" s="145"/>
      <c r="BB35" s="146"/>
      <c r="BC35" s="114"/>
      <c r="BD35" s="114"/>
      <c r="BE35" s="145"/>
      <c r="BF35" s="145"/>
      <c r="BG35" s="146"/>
      <c r="BH35" s="114"/>
      <c r="BI35" s="114"/>
      <c r="BJ35" s="145"/>
      <c r="BK35" s="145"/>
      <c r="BL35" s="146"/>
      <c r="BM35" s="114"/>
      <c r="BN35" s="114"/>
      <c r="BO35" s="145"/>
      <c r="BP35" s="145"/>
      <c r="BQ35" s="146"/>
      <c r="BR35" s="114"/>
      <c r="BS35" s="114"/>
      <c r="BT35" s="168"/>
      <c r="BU35" s="145"/>
      <c r="BV35" s="145"/>
      <c r="BW35" s="145"/>
      <c r="BX35" s="114"/>
      <c r="BY35" s="145"/>
      <c r="BZ35" s="145"/>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14"/>
      <c r="AR36" s="145"/>
      <c r="AS36" s="114"/>
      <c r="AT36" s="145"/>
      <c r="AU36" s="114"/>
      <c r="AV36" s="145"/>
      <c r="AW36" s="114"/>
      <c r="AX36" s="145"/>
      <c r="AY36" s="146"/>
      <c r="AZ36" s="145"/>
      <c r="BA36" s="145"/>
      <c r="BB36" s="146"/>
      <c r="BC36" s="114"/>
      <c r="BD36" s="114"/>
      <c r="BE36" s="145"/>
      <c r="BF36" s="145"/>
      <c r="BG36" s="146"/>
      <c r="BH36" s="114"/>
      <c r="BI36" s="114"/>
      <c r="BJ36" s="145"/>
      <c r="BK36" s="145"/>
      <c r="BL36" s="146"/>
      <c r="BM36" s="114"/>
      <c r="BN36" s="114"/>
      <c r="BO36" s="145"/>
      <c r="BP36" s="145"/>
      <c r="BQ36" s="146"/>
      <c r="BR36" s="114"/>
      <c r="BS36" s="114"/>
      <c r="BT36" s="168"/>
      <c r="BU36" s="145"/>
      <c r="BV36" s="145"/>
      <c r="BW36" s="145"/>
      <c r="BX36" s="114"/>
      <c r="BY36" s="145"/>
      <c r="BZ36" s="145"/>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14"/>
      <c r="AR37" s="145"/>
      <c r="AS37" s="114"/>
      <c r="AT37" s="145"/>
      <c r="AU37" s="114"/>
      <c r="AV37" s="145"/>
      <c r="AW37" s="114"/>
      <c r="AX37" s="145"/>
      <c r="AY37" s="146"/>
      <c r="AZ37" s="145"/>
      <c r="BA37" s="145"/>
      <c r="BB37" s="146"/>
      <c r="BC37" s="114"/>
      <c r="BD37" s="114"/>
      <c r="BE37" s="145"/>
      <c r="BF37" s="145"/>
      <c r="BG37" s="146"/>
      <c r="BH37" s="114"/>
      <c r="BI37" s="114"/>
      <c r="BJ37" s="145"/>
      <c r="BK37" s="145"/>
      <c r="BL37" s="146"/>
      <c r="BM37" s="114"/>
      <c r="BN37" s="114"/>
      <c r="BO37" s="145"/>
      <c r="BP37" s="145"/>
      <c r="BQ37" s="146"/>
      <c r="BR37" s="114"/>
      <c r="BS37" s="114"/>
      <c r="BT37" s="168"/>
      <c r="BU37" s="145"/>
      <c r="BV37" s="145"/>
      <c r="BW37" s="145"/>
      <c r="BX37" s="114"/>
      <c r="BY37" s="145"/>
      <c r="BZ37" s="145"/>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14"/>
      <c r="AR38" s="145"/>
      <c r="AS38" s="114"/>
      <c r="AT38" s="145"/>
      <c r="AU38" s="114"/>
      <c r="AV38" s="145"/>
      <c r="AW38" s="114"/>
      <c r="AX38" s="145"/>
      <c r="AY38" s="146"/>
      <c r="AZ38" s="145"/>
      <c r="BA38" s="145"/>
      <c r="BB38" s="146"/>
      <c r="BC38" s="114"/>
      <c r="BD38" s="114"/>
      <c r="BE38" s="145"/>
      <c r="BF38" s="145"/>
      <c r="BG38" s="146"/>
      <c r="BH38" s="114"/>
      <c r="BI38" s="114"/>
      <c r="BJ38" s="145"/>
      <c r="BK38" s="145"/>
      <c r="BL38" s="146"/>
      <c r="BM38" s="114"/>
      <c r="BN38" s="114"/>
      <c r="BO38" s="145"/>
      <c r="BP38" s="145"/>
      <c r="BQ38" s="146"/>
      <c r="BR38" s="114"/>
      <c r="BS38" s="114"/>
      <c r="BT38" s="168"/>
      <c r="BU38" s="145"/>
      <c r="BV38" s="145"/>
      <c r="BW38" s="145"/>
      <c r="BX38" s="114"/>
      <c r="BY38" s="145"/>
      <c r="BZ38" s="145"/>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14"/>
      <c r="AR39" s="145"/>
      <c r="AS39" s="114"/>
      <c r="AT39" s="145"/>
      <c r="AU39" s="114"/>
      <c r="AV39" s="145"/>
      <c r="AW39" s="114"/>
      <c r="AX39" s="145"/>
      <c r="AY39" s="146"/>
      <c r="AZ39" s="145"/>
      <c r="BA39" s="145"/>
      <c r="BB39" s="146"/>
      <c r="BC39" s="114"/>
      <c r="BD39" s="114"/>
      <c r="BE39" s="145"/>
      <c r="BF39" s="145"/>
      <c r="BG39" s="146"/>
      <c r="BH39" s="114"/>
      <c r="BI39" s="114"/>
      <c r="BJ39" s="145"/>
      <c r="BK39" s="145"/>
      <c r="BL39" s="146"/>
      <c r="BM39" s="114"/>
      <c r="BN39" s="114"/>
      <c r="BO39" s="145"/>
      <c r="BP39" s="145"/>
      <c r="BQ39" s="146"/>
      <c r="BR39" s="114"/>
      <c r="BS39" s="114"/>
      <c r="BT39" s="168"/>
      <c r="BU39" s="145"/>
      <c r="BV39" s="145"/>
      <c r="BW39" s="145"/>
      <c r="BX39" s="114"/>
      <c r="BY39" s="145"/>
      <c r="BZ39" s="145"/>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14"/>
      <c r="AR40" s="145"/>
      <c r="AS40" s="114"/>
      <c r="AT40" s="145"/>
      <c r="AU40" s="114"/>
      <c r="AV40" s="145"/>
      <c r="AW40" s="114"/>
      <c r="AX40" s="145"/>
      <c r="AY40" s="146"/>
      <c r="AZ40" s="145"/>
      <c r="BA40" s="145"/>
      <c r="BB40" s="146"/>
      <c r="BC40" s="114"/>
      <c r="BD40" s="114"/>
      <c r="BE40" s="145"/>
      <c r="BF40" s="145"/>
      <c r="BG40" s="146"/>
      <c r="BH40" s="114"/>
      <c r="BI40" s="114"/>
      <c r="BJ40" s="145"/>
      <c r="BK40" s="145"/>
      <c r="BL40" s="146"/>
      <c r="BM40" s="114"/>
      <c r="BN40" s="114"/>
      <c r="BO40" s="145"/>
      <c r="BP40" s="145"/>
      <c r="BQ40" s="146"/>
      <c r="BR40" s="114"/>
      <c r="BS40" s="114"/>
      <c r="BT40" s="168"/>
      <c r="BU40" s="145"/>
      <c r="BV40" s="145"/>
      <c r="BW40" s="145"/>
      <c r="BX40" s="114"/>
      <c r="BY40" s="145"/>
      <c r="BZ40" s="145"/>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14"/>
      <c r="AR41" s="145"/>
      <c r="AS41" s="114"/>
      <c r="AT41" s="145"/>
      <c r="AU41" s="114"/>
      <c r="AV41" s="145"/>
      <c r="AW41" s="114"/>
      <c r="AX41" s="145"/>
      <c r="AY41" s="146"/>
      <c r="AZ41" s="145"/>
      <c r="BA41" s="145"/>
      <c r="BB41" s="146"/>
      <c r="BC41" s="114"/>
      <c r="BD41" s="114"/>
      <c r="BE41" s="145"/>
      <c r="BF41" s="145"/>
      <c r="BG41" s="146"/>
      <c r="BH41" s="114"/>
      <c r="BI41" s="114"/>
      <c r="BJ41" s="145"/>
      <c r="BK41" s="145"/>
      <c r="BL41" s="146"/>
      <c r="BM41" s="114"/>
      <c r="BN41" s="114"/>
      <c r="BO41" s="145"/>
      <c r="BP41" s="145"/>
      <c r="BQ41" s="146"/>
      <c r="BR41" s="114"/>
      <c r="BS41" s="114"/>
      <c r="BT41" s="168"/>
      <c r="BU41" s="145"/>
      <c r="BV41" s="145"/>
      <c r="BW41" s="145"/>
      <c r="BX41" s="114"/>
      <c r="BY41" s="145"/>
      <c r="BZ41" s="145"/>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14"/>
      <c r="AR42" s="145"/>
      <c r="AS42" s="114"/>
      <c r="AT42" s="145"/>
      <c r="AU42" s="114"/>
      <c r="AV42" s="145"/>
      <c r="AW42" s="114"/>
      <c r="AX42" s="145"/>
      <c r="AY42" s="146"/>
      <c r="AZ42" s="145"/>
      <c r="BA42" s="145"/>
      <c r="BB42" s="146"/>
      <c r="BC42" s="114"/>
      <c r="BD42" s="114"/>
      <c r="BE42" s="145"/>
      <c r="BF42" s="145"/>
      <c r="BG42" s="146"/>
      <c r="BH42" s="114"/>
      <c r="BI42" s="114"/>
      <c r="BJ42" s="145"/>
      <c r="BK42" s="145"/>
      <c r="BL42" s="146"/>
      <c r="BM42" s="114"/>
      <c r="BN42" s="114"/>
      <c r="BO42" s="145"/>
      <c r="BP42" s="145"/>
      <c r="BQ42" s="146"/>
      <c r="BR42" s="114"/>
      <c r="BS42" s="114"/>
      <c r="BT42" s="168"/>
      <c r="BU42" s="145"/>
      <c r="BV42" s="145"/>
      <c r="BW42" s="145"/>
      <c r="BX42" s="114"/>
      <c r="BY42" s="145"/>
      <c r="BZ42" s="145"/>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14"/>
      <c r="AR43" s="145"/>
      <c r="AS43" s="114"/>
      <c r="AT43" s="145"/>
      <c r="AU43" s="114"/>
      <c r="AV43" s="145"/>
      <c r="AW43" s="114"/>
      <c r="AX43" s="145"/>
      <c r="AY43" s="146"/>
      <c r="AZ43" s="145"/>
      <c r="BA43" s="145"/>
      <c r="BB43" s="146"/>
      <c r="BC43" s="114"/>
      <c r="BD43" s="114"/>
      <c r="BE43" s="145"/>
      <c r="BF43" s="145"/>
      <c r="BG43" s="146"/>
      <c r="BH43" s="114"/>
      <c r="BI43" s="114"/>
      <c r="BJ43" s="145"/>
      <c r="BK43" s="145"/>
      <c r="BL43" s="146"/>
      <c r="BM43" s="114"/>
      <c r="BN43" s="114"/>
      <c r="BO43" s="145"/>
      <c r="BP43" s="145"/>
      <c r="BQ43" s="146"/>
      <c r="BR43" s="114"/>
      <c r="BS43" s="114"/>
      <c r="BT43" s="168"/>
      <c r="BU43" s="145"/>
      <c r="BV43" s="145"/>
      <c r="BW43" s="145"/>
      <c r="BX43" s="114"/>
      <c r="BY43" s="145"/>
      <c r="BZ43" s="145"/>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14"/>
      <c r="AR44" s="145"/>
      <c r="AS44" s="114"/>
      <c r="AT44" s="145"/>
      <c r="AU44" s="114"/>
      <c r="AV44" s="145"/>
      <c r="AW44" s="114"/>
      <c r="AX44" s="145"/>
      <c r="AY44" s="146"/>
      <c r="AZ44" s="145"/>
      <c r="BA44" s="145"/>
      <c r="BB44" s="146"/>
      <c r="BC44" s="114"/>
      <c r="BD44" s="114"/>
      <c r="BE44" s="145"/>
      <c r="BF44" s="145"/>
      <c r="BG44" s="146"/>
      <c r="BH44" s="114"/>
      <c r="BI44" s="114"/>
      <c r="BJ44" s="145"/>
      <c r="BK44" s="145"/>
      <c r="BL44" s="146"/>
      <c r="BM44" s="114"/>
      <c r="BN44" s="114"/>
      <c r="BO44" s="145"/>
      <c r="BP44" s="145"/>
      <c r="BQ44" s="146"/>
      <c r="BR44" s="114"/>
      <c r="BS44" s="114"/>
      <c r="BT44" s="168"/>
      <c r="BU44" s="145"/>
      <c r="BV44" s="145"/>
      <c r="BW44" s="145"/>
      <c r="BX44" s="114"/>
      <c r="BY44" s="145"/>
      <c r="BZ44" s="145"/>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14"/>
      <c r="AR45" s="145"/>
      <c r="AS45" s="114"/>
      <c r="AT45" s="145"/>
      <c r="AU45" s="114"/>
      <c r="AV45" s="145"/>
      <c r="AW45" s="114"/>
      <c r="AX45" s="145"/>
      <c r="AY45" s="146"/>
      <c r="AZ45" s="145"/>
      <c r="BA45" s="145"/>
      <c r="BB45" s="146"/>
      <c r="BC45" s="114"/>
      <c r="BD45" s="114"/>
      <c r="BE45" s="145"/>
      <c r="BF45" s="145"/>
      <c r="BG45" s="146"/>
      <c r="BH45" s="114"/>
      <c r="BI45" s="114"/>
      <c r="BJ45" s="145"/>
      <c r="BK45" s="145"/>
      <c r="BL45" s="146"/>
      <c r="BM45" s="114"/>
      <c r="BN45" s="114"/>
      <c r="BO45" s="145"/>
      <c r="BP45" s="145"/>
      <c r="BQ45" s="146"/>
      <c r="BR45" s="114"/>
      <c r="BS45" s="114"/>
      <c r="BT45" s="168"/>
      <c r="BU45" s="145"/>
      <c r="BV45" s="145"/>
      <c r="BW45" s="145"/>
      <c r="BX45" s="114"/>
      <c r="BY45" s="145"/>
      <c r="BZ45" s="145"/>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14"/>
      <c r="AR46" s="145"/>
      <c r="AS46" s="114"/>
      <c r="AT46" s="145"/>
      <c r="AU46" s="114"/>
      <c r="AV46" s="145"/>
      <c r="AW46" s="114"/>
      <c r="AX46" s="145"/>
      <c r="AY46" s="146"/>
      <c r="AZ46" s="145"/>
      <c r="BA46" s="145"/>
      <c r="BB46" s="146"/>
      <c r="BC46" s="114"/>
      <c r="BD46" s="114"/>
      <c r="BE46" s="145"/>
      <c r="BF46" s="145"/>
      <c r="BG46" s="146"/>
      <c r="BH46" s="114"/>
      <c r="BI46" s="114"/>
      <c r="BJ46" s="145"/>
      <c r="BK46" s="145"/>
      <c r="BL46" s="146"/>
      <c r="BM46" s="114"/>
      <c r="BN46" s="114"/>
      <c r="BO46" s="145"/>
      <c r="BP46" s="145"/>
      <c r="BQ46" s="146"/>
      <c r="BR46" s="114"/>
      <c r="BS46" s="114"/>
      <c r="BT46" s="168"/>
      <c r="BU46" s="145"/>
      <c r="BV46" s="145"/>
      <c r="BW46" s="145"/>
      <c r="BX46" s="114"/>
      <c r="BY46" s="145"/>
      <c r="BZ46" s="145"/>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14"/>
      <c r="AR47" s="145"/>
      <c r="AS47" s="114"/>
      <c r="AT47" s="145"/>
      <c r="AU47" s="114"/>
      <c r="AV47" s="145"/>
      <c r="AW47" s="114"/>
      <c r="AX47" s="145"/>
      <c r="AY47" s="146"/>
      <c r="AZ47" s="145"/>
      <c r="BA47" s="145"/>
      <c r="BB47" s="146"/>
      <c r="BC47" s="114"/>
      <c r="BD47" s="114"/>
      <c r="BE47" s="145"/>
      <c r="BF47" s="145"/>
      <c r="BG47" s="146"/>
      <c r="BH47" s="114"/>
      <c r="BI47" s="114"/>
      <c r="BJ47" s="145"/>
      <c r="BK47" s="145"/>
      <c r="BL47" s="146"/>
      <c r="BM47" s="114"/>
      <c r="BN47" s="114"/>
      <c r="BO47" s="145"/>
      <c r="BP47" s="145"/>
      <c r="BQ47" s="146"/>
      <c r="BR47" s="114"/>
      <c r="BS47" s="114"/>
      <c r="BT47" s="168"/>
      <c r="BU47" s="145"/>
      <c r="BV47" s="145"/>
      <c r="BW47" s="145"/>
      <c r="BX47" s="114"/>
      <c r="BY47" s="145"/>
      <c r="BZ47" s="145"/>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14"/>
      <c r="AR48" s="145"/>
      <c r="AS48" s="114"/>
      <c r="AT48" s="145"/>
      <c r="AU48" s="114"/>
      <c r="AV48" s="145"/>
      <c r="AW48" s="114"/>
      <c r="AX48" s="145"/>
      <c r="AY48" s="146"/>
      <c r="AZ48" s="145"/>
      <c r="BA48" s="145"/>
      <c r="BB48" s="146"/>
      <c r="BC48" s="114"/>
      <c r="BD48" s="114"/>
      <c r="BE48" s="145"/>
      <c r="BF48" s="145"/>
      <c r="BG48" s="146"/>
      <c r="BH48" s="114"/>
      <c r="BI48" s="114"/>
      <c r="BJ48" s="145"/>
      <c r="BK48" s="145"/>
      <c r="BL48" s="146"/>
      <c r="BM48" s="114"/>
      <c r="BN48" s="114"/>
      <c r="BO48" s="145"/>
      <c r="BP48" s="145"/>
      <c r="BQ48" s="146"/>
      <c r="BR48" s="114"/>
      <c r="BS48" s="114"/>
      <c r="BT48" s="168"/>
      <c r="BU48" s="145"/>
      <c r="BV48" s="145"/>
      <c r="BW48" s="145"/>
      <c r="BX48" s="114"/>
      <c r="BY48" s="145"/>
      <c r="BZ48" s="145"/>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14"/>
      <c r="AR49" s="145"/>
      <c r="AS49" s="114"/>
      <c r="AT49" s="145"/>
      <c r="AU49" s="114"/>
      <c r="AV49" s="145"/>
      <c r="AW49" s="114"/>
      <c r="AX49" s="145"/>
      <c r="AY49" s="146"/>
      <c r="AZ49" s="145"/>
      <c r="BA49" s="145"/>
      <c r="BB49" s="146"/>
      <c r="BC49" s="114"/>
      <c r="BD49" s="114"/>
      <c r="BE49" s="145"/>
      <c r="BF49" s="145"/>
      <c r="BG49" s="146"/>
      <c r="BH49" s="114"/>
      <c r="BI49" s="114"/>
      <c r="BJ49" s="145"/>
      <c r="BK49" s="145"/>
      <c r="BL49" s="146"/>
      <c r="BM49" s="114"/>
      <c r="BN49" s="114"/>
      <c r="BO49" s="145"/>
      <c r="BP49" s="145"/>
      <c r="BQ49" s="146"/>
      <c r="BR49" s="114"/>
      <c r="BS49" s="114"/>
      <c r="BT49" s="168"/>
      <c r="BU49" s="145"/>
      <c r="BV49" s="145"/>
      <c r="BW49" s="145"/>
      <c r="BX49" s="114"/>
      <c r="BY49" s="145"/>
      <c r="BZ49" s="145"/>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14"/>
      <c r="AR50" s="145"/>
      <c r="AS50" s="114"/>
      <c r="AT50" s="145"/>
      <c r="AU50" s="114"/>
      <c r="AV50" s="145"/>
      <c r="AW50" s="114"/>
      <c r="AX50" s="145"/>
      <c r="AY50" s="146"/>
      <c r="AZ50" s="145"/>
      <c r="BA50" s="145"/>
      <c r="BB50" s="146"/>
      <c r="BC50" s="114"/>
      <c r="BD50" s="114"/>
      <c r="BE50" s="145"/>
      <c r="BF50" s="145"/>
      <c r="BG50" s="146"/>
      <c r="BH50" s="114"/>
      <c r="BI50" s="114"/>
      <c r="BJ50" s="145"/>
      <c r="BK50" s="145"/>
      <c r="BL50" s="146"/>
      <c r="BM50" s="114"/>
      <c r="BN50" s="114"/>
      <c r="BO50" s="145"/>
      <c r="BP50" s="145"/>
      <c r="BQ50" s="146"/>
      <c r="BR50" s="114"/>
      <c r="BS50" s="114"/>
      <c r="BT50" s="168"/>
      <c r="BU50" s="145"/>
      <c r="BV50" s="145"/>
      <c r="BW50" s="145"/>
      <c r="BX50" s="114"/>
      <c r="BY50" s="145"/>
      <c r="BZ50" s="145"/>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14"/>
      <c r="AR51" s="145"/>
      <c r="AS51" s="114"/>
      <c r="AT51" s="145"/>
      <c r="AU51" s="114"/>
      <c r="AV51" s="145"/>
      <c r="AW51" s="114"/>
      <c r="AX51" s="145"/>
      <c r="AY51" s="146"/>
      <c r="AZ51" s="145"/>
      <c r="BA51" s="145"/>
      <c r="BB51" s="146"/>
      <c r="BC51" s="114"/>
      <c r="BD51" s="114"/>
      <c r="BE51" s="145"/>
      <c r="BF51" s="145"/>
      <c r="BG51" s="146"/>
      <c r="BH51" s="114"/>
      <c r="BI51" s="114"/>
      <c r="BJ51" s="145"/>
      <c r="BK51" s="145"/>
      <c r="BL51" s="146"/>
      <c r="BM51" s="114"/>
      <c r="BN51" s="114"/>
      <c r="BO51" s="145"/>
      <c r="BP51" s="145"/>
      <c r="BQ51" s="146"/>
      <c r="BR51" s="114"/>
      <c r="BS51" s="114"/>
      <c r="BT51" s="168"/>
      <c r="BU51" s="145"/>
      <c r="BV51" s="145"/>
      <c r="BW51" s="145"/>
      <c r="BX51" s="114"/>
      <c r="BY51" s="145"/>
      <c r="BZ51" s="145"/>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14"/>
      <c r="AR52" s="145"/>
      <c r="AS52" s="114"/>
      <c r="AT52" s="145"/>
      <c r="AU52" s="114"/>
      <c r="AV52" s="145"/>
      <c r="AW52" s="114"/>
      <c r="AX52" s="145"/>
      <c r="AY52" s="146"/>
      <c r="AZ52" s="145"/>
      <c r="BA52" s="145"/>
      <c r="BB52" s="146"/>
      <c r="BC52" s="114"/>
      <c r="BD52" s="114"/>
      <c r="BE52" s="145"/>
      <c r="BF52" s="145"/>
      <c r="BG52" s="146"/>
      <c r="BH52" s="114"/>
      <c r="BI52" s="114"/>
      <c r="BJ52" s="145"/>
      <c r="BK52" s="145"/>
      <c r="BL52" s="146"/>
      <c r="BM52" s="114"/>
      <c r="BN52" s="114"/>
      <c r="BO52" s="145"/>
      <c r="BP52" s="145"/>
      <c r="BQ52" s="146"/>
      <c r="BR52" s="114"/>
      <c r="BS52" s="114"/>
      <c r="BT52" s="168"/>
      <c r="BU52" s="145"/>
      <c r="BV52" s="145"/>
      <c r="BW52" s="145"/>
      <c r="BX52" s="114"/>
      <c r="BY52" s="145"/>
      <c r="BZ52" s="145"/>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14"/>
      <c r="AR53" s="145"/>
      <c r="AS53" s="114"/>
      <c r="AT53" s="145"/>
      <c r="AU53" s="114"/>
      <c r="AV53" s="145"/>
      <c r="AW53" s="114"/>
      <c r="AX53" s="145"/>
      <c r="AY53" s="146"/>
      <c r="AZ53" s="145"/>
      <c r="BA53" s="145"/>
      <c r="BB53" s="146"/>
      <c r="BC53" s="114"/>
      <c r="BD53" s="114"/>
      <c r="BE53" s="145"/>
      <c r="BF53" s="145"/>
      <c r="BG53" s="146"/>
      <c r="BH53" s="114"/>
      <c r="BI53" s="114"/>
      <c r="BJ53" s="145"/>
      <c r="BK53" s="145"/>
      <c r="BL53" s="146"/>
      <c r="BM53" s="114"/>
      <c r="BN53" s="114"/>
      <c r="BO53" s="145"/>
      <c r="BP53" s="145"/>
      <c r="BQ53" s="146"/>
      <c r="BR53" s="114"/>
      <c r="BS53" s="114"/>
      <c r="BT53" s="168"/>
      <c r="BU53" s="145"/>
      <c r="BV53" s="145"/>
      <c r="BW53" s="145"/>
      <c r="BX53" s="114"/>
      <c r="BY53" s="145"/>
      <c r="BZ53" s="145"/>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14"/>
      <c r="AR54" s="145"/>
      <c r="AS54" s="114"/>
      <c r="AT54" s="145"/>
      <c r="AU54" s="114"/>
      <c r="AV54" s="145"/>
      <c r="AW54" s="114"/>
      <c r="AX54" s="145"/>
      <c r="AY54" s="146"/>
      <c r="AZ54" s="145"/>
      <c r="BA54" s="145"/>
      <c r="BB54" s="146"/>
      <c r="BC54" s="114"/>
      <c r="BD54" s="114"/>
      <c r="BE54" s="145"/>
      <c r="BF54" s="145"/>
      <c r="BG54" s="146"/>
      <c r="BH54" s="114"/>
      <c r="BI54" s="114"/>
      <c r="BJ54" s="145"/>
      <c r="BK54" s="145"/>
      <c r="BL54" s="146"/>
      <c r="BM54" s="114"/>
      <c r="BN54" s="114"/>
      <c r="BO54" s="145"/>
      <c r="BP54" s="145"/>
      <c r="BQ54" s="146"/>
      <c r="BR54" s="114"/>
      <c r="BS54" s="114"/>
      <c r="BT54" s="168"/>
      <c r="BU54" s="145"/>
      <c r="BV54" s="145"/>
      <c r="BW54" s="145"/>
      <c r="BX54" s="114"/>
      <c r="BY54" s="145"/>
      <c r="BZ54" s="145"/>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14"/>
      <c r="AR55" s="145"/>
      <c r="AS55" s="114"/>
      <c r="AT55" s="145"/>
      <c r="AU55" s="114"/>
      <c r="AV55" s="145"/>
      <c r="AW55" s="114"/>
      <c r="AX55" s="145"/>
      <c r="AY55" s="146"/>
      <c r="AZ55" s="145"/>
      <c r="BA55" s="145"/>
      <c r="BB55" s="146"/>
      <c r="BC55" s="114"/>
      <c r="BD55" s="114"/>
      <c r="BE55" s="145"/>
      <c r="BF55" s="145"/>
      <c r="BG55" s="146"/>
      <c r="BH55" s="114"/>
      <c r="BI55" s="114"/>
      <c r="BJ55" s="145"/>
      <c r="BK55" s="145"/>
      <c r="BL55" s="146"/>
      <c r="BM55" s="114"/>
      <c r="BN55" s="114"/>
      <c r="BO55" s="145"/>
      <c r="BP55" s="145"/>
      <c r="BQ55" s="146"/>
      <c r="BR55" s="114"/>
      <c r="BS55" s="114"/>
      <c r="BT55" s="168"/>
      <c r="BU55" s="145"/>
      <c r="BV55" s="145"/>
      <c r="BW55" s="145"/>
      <c r="BX55" s="114"/>
      <c r="BY55" s="145"/>
      <c r="BZ55" s="145"/>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14"/>
      <c r="AR56" s="145"/>
      <c r="AS56" s="114"/>
      <c r="AT56" s="145"/>
      <c r="AU56" s="114"/>
      <c r="AV56" s="145"/>
      <c r="AW56" s="114"/>
      <c r="AX56" s="145"/>
      <c r="AY56" s="146"/>
      <c r="AZ56" s="145"/>
      <c r="BA56" s="145"/>
      <c r="BB56" s="146"/>
      <c r="BC56" s="114"/>
      <c r="BD56" s="114"/>
      <c r="BE56" s="145"/>
      <c r="BF56" s="145"/>
      <c r="BG56" s="146"/>
      <c r="BH56" s="114"/>
      <c r="BI56" s="114"/>
      <c r="BJ56" s="145"/>
      <c r="BK56" s="145"/>
      <c r="BL56" s="146"/>
      <c r="BM56" s="114"/>
      <c r="BN56" s="114"/>
      <c r="BO56" s="145"/>
      <c r="BP56" s="145"/>
      <c r="BQ56" s="146"/>
      <c r="BR56" s="114"/>
      <c r="BS56" s="114"/>
      <c r="BT56" s="168"/>
      <c r="BU56" s="145"/>
      <c r="BV56" s="145"/>
      <c r="BW56" s="145"/>
      <c r="BX56" s="114"/>
      <c r="BY56" s="145"/>
      <c r="BZ56" s="145"/>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14"/>
      <c r="AR57" s="145"/>
      <c r="AS57" s="114"/>
      <c r="AT57" s="145"/>
      <c r="AU57" s="114"/>
      <c r="AV57" s="145"/>
      <c r="AW57" s="114"/>
      <c r="AX57" s="145"/>
      <c r="AY57" s="146"/>
      <c r="AZ57" s="145"/>
      <c r="BA57" s="145"/>
      <c r="BB57" s="146"/>
      <c r="BC57" s="114"/>
      <c r="BD57" s="114"/>
      <c r="BE57" s="145"/>
      <c r="BF57" s="145"/>
      <c r="BG57" s="146"/>
      <c r="BH57" s="114"/>
      <c r="BI57" s="114"/>
      <c r="BJ57" s="145"/>
      <c r="BK57" s="145"/>
      <c r="BL57" s="146"/>
      <c r="BM57" s="114"/>
      <c r="BN57" s="114"/>
      <c r="BO57" s="145"/>
      <c r="BP57" s="145"/>
      <c r="BQ57" s="146"/>
      <c r="BR57" s="114"/>
      <c r="BS57" s="114"/>
      <c r="BT57" s="168"/>
      <c r="BU57" s="145"/>
      <c r="BV57" s="145"/>
      <c r="BW57" s="145"/>
      <c r="BX57" s="114"/>
      <c r="BY57" s="145"/>
      <c r="BZ57" s="145"/>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14"/>
      <c r="AR58" s="145"/>
      <c r="AS58" s="114"/>
      <c r="AT58" s="145"/>
      <c r="AU58" s="114"/>
      <c r="AV58" s="145"/>
      <c r="AW58" s="114"/>
      <c r="AX58" s="145"/>
      <c r="AY58" s="146"/>
      <c r="AZ58" s="145"/>
      <c r="BA58" s="145"/>
      <c r="BB58" s="146"/>
      <c r="BC58" s="114"/>
      <c r="BD58" s="114"/>
      <c r="BE58" s="145"/>
      <c r="BF58" s="145"/>
      <c r="BG58" s="146"/>
      <c r="BH58" s="114"/>
      <c r="BI58" s="114"/>
      <c r="BJ58" s="145"/>
      <c r="BK58" s="145"/>
      <c r="BL58" s="146"/>
      <c r="BM58" s="114"/>
      <c r="BN58" s="114"/>
      <c r="BO58" s="145"/>
      <c r="BP58" s="145"/>
      <c r="BQ58" s="146"/>
      <c r="BR58" s="114"/>
      <c r="BS58" s="114"/>
      <c r="BT58" s="168"/>
      <c r="BU58" s="145"/>
      <c r="BV58" s="145"/>
      <c r="BW58" s="145"/>
      <c r="BX58" s="114"/>
      <c r="BY58" s="145"/>
      <c r="BZ58" s="145"/>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14"/>
      <c r="AR59" s="145"/>
      <c r="AS59" s="114"/>
      <c r="AT59" s="145"/>
      <c r="AU59" s="114"/>
      <c r="AV59" s="145"/>
      <c r="AW59" s="114"/>
      <c r="AX59" s="145"/>
      <c r="AY59" s="146"/>
      <c r="AZ59" s="145"/>
      <c r="BA59" s="145"/>
      <c r="BB59" s="146"/>
      <c r="BC59" s="114"/>
      <c r="BD59" s="114"/>
      <c r="BE59" s="145"/>
      <c r="BF59" s="145"/>
      <c r="BG59" s="146"/>
      <c r="BH59" s="114"/>
      <c r="BI59" s="114"/>
      <c r="BJ59" s="145"/>
      <c r="BK59" s="145"/>
      <c r="BL59" s="146"/>
      <c r="BM59" s="114"/>
      <c r="BN59" s="114"/>
      <c r="BO59" s="145"/>
      <c r="BP59" s="145"/>
      <c r="BQ59" s="146"/>
      <c r="BR59" s="114"/>
      <c r="BS59" s="114"/>
      <c r="BT59" s="168"/>
      <c r="BU59" s="145"/>
      <c r="BV59" s="145"/>
      <c r="BW59" s="145"/>
      <c r="BX59" s="114"/>
      <c r="BY59" s="145"/>
      <c r="BZ59" s="145"/>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14"/>
      <c r="AR60" s="145"/>
      <c r="AS60" s="114"/>
      <c r="AT60" s="145"/>
      <c r="AU60" s="114"/>
      <c r="AV60" s="145"/>
      <c r="AW60" s="114"/>
      <c r="AX60" s="145"/>
      <c r="AY60" s="146"/>
      <c r="AZ60" s="145"/>
      <c r="BA60" s="145"/>
      <c r="BB60" s="146"/>
      <c r="BC60" s="114"/>
      <c r="BD60" s="114"/>
      <c r="BE60" s="145"/>
      <c r="BF60" s="145"/>
      <c r="BG60" s="146"/>
      <c r="BH60" s="114"/>
      <c r="BI60" s="114"/>
      <c r="BJ60" s="145"/>
      <c r="BK60" s="145"/>
      <c r="BL60" s="146"/>
      <c r="BM60" s="114"/>
      <c r="BN60" s="114"/>
      <c r="BO60" s="145"/>
      <c r="BP60" s="145"/>
      <c r="BQ60" s="146"/>
      <c r="BR60" s="114"/>
      <c r="BS60" s="114"/>
      <c r="BT60" s="168"/>
      <c r="BU60" s="145"/>
      <c r="BV60" s="145"/>
      <c r="BW60" s="145"/>
      <c r="BX60" s="114"/>
      <c r="BY60" s="145"/>
      <c r="BZ60" s="145"/>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14"/>
      <c r="AT61" s="145"/>
      <c r="AU61" s="114"/>
      <c r="AV61" s="145"/>
      <c r="AW61" s="114"/>
      <c r="AX61" s="145"/>
      <c r="AY61" s="146"/>
      <c r="AZ61" s="145"/>
      <c r="BA61" s="145"/>
      <c r="BB61" s="146"/>
      <c r="BC61" s="114"/>
      <c r="BD61" s="114"/>
      <c r="BE61" s="145"/>
      <c r="BF61" s="145"/>
      <c r="BG61" s="146"/>
      <c r="BH61" s="114"/>
      <c r="BI61" s="114"/>
      <c r="BJ61" s="145"/>
      <c r="BK61" s="145"/>
      <c r="BL61" s="146"/>
      <c r="BM61" s="114"/>
      <c r="BN61" s="114"/>
      <c r="BO61" s="145"/>
      <c r="BP61" s="145"/>
      <c r="BQ61" s="146"/>
      <c r="BR61" s="114"/>
      <c r="BS61" s="114"/>
      <c r="BT61" s="168"/>
      <c r="BU61" s="145"/>
      <c r="BV61" s="145"/>
      <c r="BW61" s="145"/>
      <c r="BX61" s="114"/>
      <c r="BY61" s="145"/>
      <c r="BZ61" s="145"/>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14"/>
      <c r="AT62" s="145"/>
      <c r="AU62" s="114"/>
      <c r="AV62" s="145"/>
      <c r="AW62" s="114"/>
      <c r="AX62" s="145"/>
      <c r="AY62" s="146"/>
      <c r="AZ62" s="145"/>
      <c r="BA62" s="145"/>
      <c r="BB62" s="146"/>
      <c r="BC62" s="114"/>
      <c r="BD62" s="114"/>
      <c r="BE62" s="145"/>
      <c r="BF62" s="145"/>
      <c r="BG62" s="146"/>
      <c r="BH62" s="114"/>
      <c r="BI62" s="114"/>
      <c r="BJ62" s="145"/>
      <c r="BK62" s="145"/>
      <c r="BL62" s="146"/>
      <c r="BM62" s="114"/>
      <c r="BN62" s="114"/>
      <c r="BO62" s="145"/>
      <c r="BP62" s="145"/>
      <c r="BQ62" s="146"/>
      <c r="BR62" s="114"/>
      <c r="BS62" s="114"/>
      <c r="BT62" s="168"/>
      <c r="BU62" s="145"/>
      <c r="BV62" s="145"/>
      <c r="BW62" s="145"/>
      <c r="BX62" s="114"/>
      <c r="BY62" s="145"/>
      <c r="BZ62" s="145"/>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14"/>
      <c r="AT63" s="145"/>
      <c r="AU63" s="114"/>
      <c r="AV63" s="145"/>
      <c r="AW63" s="114"/>
      <c r="AX63" s="145"/>
      <c r="AY63" s="146"/>
      <c r="AZ63" s="145"/>
      <c r="BA63" s="145"/>
      <c r="BB63" s="146"/>
      <c r="BC63" s="114"/>
      <c r="BD63" s="114"/>
      <c r="BE63" s="145"/>
      <c r="BF63" s="145"/>
      <c r="BG63" s="146"/>
      <c r="BH63" s="114"/>
      <c r="BI63" s="114"/>
      <c r="BJ63" s="145"/>
      <c r="BK63" s="145"/>
      <c r="BL63" s="146"/>
      <c r="BM63" s="114"/>
      <c r="BN63" s="114"/>
      <c r="BO63" s="145"/>
      <c r="BP63" s="145"/>
      <c r="BQ63" s="146"/>
      <c r="BR63" s="114"/>
      <c r="BS63" s="114"/>
      <c r="BT63" s="168"/>
      <c r="BU63" s="145"/>
      <c r="BV63" s="145"/>
      <c r="BW63" s="145"/>
      <c r="BX63" s="114"/>
      <c r="BY63" s="145"/>
      <c r="BZ63" s="145"/>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14"/>
      <c r="AT64" s="145"/>
      <c r="AU64" s="114"/>
      <c r="AV64" s="145"/>
      <c r="AW64" s="114"/>
      <c r="AX64" s="145"/>
      <c r="AY64" s="146"/>
      <c r="AZ64" s="145"/>
      <c r="BA64" s="145"/>
      <c r="BB64" s="146"/>
      <c r="BC64" s="114"/>
      <c r="BD64" s="114"/>
      <c r="BE64" s="145"/>
      <c r="BF64" s="145"/>
      <c r="BG64" s="146"/>
      <c r="BH64" s="114"/>
      <c r="BI64" s="114"/>
      <c r="BJ64" s="145"/>
      <c r="BK64" s="145"/>
      <c r="BL64" s="146"/>
      <c r="BM64" s="114"/>
      <c r="BN64" s="114"/>
      <c r="BO64" s="145"/>
      <c r="BP64" s="145"/>
      <c r="BQ64" s="146"/>
      <c r="BR64" s="114"/>
      <c r="BS64" s="114"/>
      <c r="BT64" s="168"/>
      <c r="BU64" s="145"/>
      <c r="BV64" s="145"/>
      <c r="BW64" s="145"/>
      <c r="BX64" s="114"/>
      <c r="BY64" s="145"/>
      <c r="BZ64" s="145"/>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659" priority="32" stopIfTrue="1" operator="equal">
      <formula>"Muy Alta"</formula>
    </cfRule>
    <cfRule type="containsText" dxfId="658" priority="33" operator="containsText" text="ZONA RIESGO ALTA">
      <formula>NOT(ISERROR(SEARCH("ZONA RIESGO ALTA",M5)))</formula>
    </cfRule>
    <cfRule type="containsText" dxfId="657" priority="34" operator="containsText" text="ZONA RIESGO MODERADA">
      <formula>NOT(ISERROR(SEARCH("ZONA RIESGO MODERADA",M5)))</formula>
    </cfRule>
    <cfRule type="containsText" dxfId="656" priority="35" operator="containsText" text="ZONA RIESGO BAJA">
      <formula>NOT(ISERROR(SEARCH("ZONA RIESGO BAJA",M5)))</formula>
    </cfRule>
    <cfRule type="cellIs" dxfId="655" priority="36" operator="equal">
      <formula>"Muy Baja"</formula>
    </cfRule>
  </conditionalFormatting>
  <conditionalFormatting sqref="M5:M64">
    <cfRule type="containsText" dxfId="654" priority="31" operator="containsText" text="ZONA RIESGO EXTREMA">
      <formula>NOT(ISERROR(SEARCH("ZONA RIESGO EXTREMA",M5)))</formula>
    </cfRule>
  </conditionalFormatting>
  <conditionalFormatting sqref="X5:X64">
    <cfRule type="containsText" dxfId="653" priority="28" operator="containsText" text="DEBIL">
      <formula>NOT(ISERROR(SEARCH("DEBIL",X5)))</formula>
    </cfRule>
    <cfRule type="containsText" dxfId="652" priority="29" operator="containsText" text="MODERADO">
      <formula>NOT(ISERROR(SEARCH("MODERADO",X5)))</formula>
    </cfRule>
    <cfRule type="containsText" dxfId="651" priority="30" operator="containsText" text="FUERTE">
      <formula>NOT(ISERROR(SEARCH("FUERTE",X5)))</formula>
    </cfRule>
  </conditionalFormatting>
  <conditionalFormatting sqref="AC5 AC11 AC17 AC23 AC41 AC59 AC29 AC47 AC35 AC53">
    <cfRule type="containsText" dxfId="650" priority="25" operator="containsText" text="DEBIL">
      <formula>NOT(ISERROR(SEARCH("DEBIL",AC5)))</formula>
    </cfRule>
    <cfRule type="containsText" dxfId="649" priority="26" operator="containsText" text="MODERADO">
      <formula>NOT(ISERROR(SEARCH("MODERADO",AC5)))</formula>
    </cfRule>
    <cfRule type="containsText" dxfId="648" priority="27" operator="containsText" text="FUERTE">
      <formula>NOT(ISERROR(SEARCH("FUERTE",AC5)))</formula>
    </cfRule>
  </conditionalFormatting>
  <conditionalFormatting sqref="AI5 AI11 AI17 AI23 AI29 AI35 AI41 AI47 AI53 AI59">
    <cfRule type="containsText" dxfId="647" priority="20" operator="containsText" text="casi seguro">
      <formula>NOT(ISERROR(SEARCH("casi seguro",AI5)))</formula>
    </cfRule>
    <cfRule type="containsText" dxfId="646" priority="21" operator="containsText" text="PROBABLE">
      <formula>NOT(ISERROR(SEARCH("PROBABLE",AI5)))</formula>
    </cfRule>
    <cfRule type="containsText" dxfId="645" priority="22" operator="containsText" text="posible">
      <formula>NOT(ISERROR(SEARCH("posible",AI5)))</formula>
    </cfRule>
    <cfRule type="containsText" dxfId="644" priority="23" operator="containsText" text="Improbable">
      <formula>NOT(ISERROR(SEARCH("Improbable",AI5)))</formula>
    </cfRule>
    <cfRule type="containsText" dxfId="643" priority="24" operator="containsText" text="Rara vez">
      <formula>NOT(ISERROR(SEARCH("Rara vez",AI5)))</formula>
    </cfRule>
  </conditionalFormatting>
  <conditionalFormatting sqref="AD5 AD11 AD17 AD23 AD41 AD59 AD29 AD47 AD35 AD53">
    <cfRule type="containsText" dxfId="642" priority="17" operator="containsText" text="DEBIL">
      <formula>NOT(ISERROR(SEARCH("DEBIL",AD5)))</formula>
    </cfRule>
    <cfRule type="containsText" dxfId="641" priority="18" operator="containsText" text="MODERADO">
      <formula>NOT(ISERROR(SEARCH("MODERADO",AD5)))</formula>
    </cfRule>
    <cfRule type="containsText" dxfId="640" priority="19" operator="containsText" text="FUERTE">
      <formula>NOT(ISERROR(SEARCH("FUERTE",AD5)))</formula>
    </cfRule>
  </conditionalFormatting>
  <conditionalFormatting sqref="AL5 AL11 AL17 AL23 AL29 AL35 AL41 AL47 AL53 AL59">
    <cfRule type="cellIs" dxfId="639" priority="12" stopIfTrue="1" operator="equal">
      <formula>"Muy Alta"</formula>
    </cfRule>
    <cfRule type="containsText" dxfId="638" priority="13" operator="containsText" text="ZONA RIESGO ALTA">
      <formula>NOT(ISERROR(SEARCH("ZONA RIESGO ALTA",AL5)))</formula>
    </cfRule>
    <cfRule type="containsText" dxfId="637" priority="14" operator="containsText" text="ZONA RIESGO MODERADA">
      <formula>NOT(ISERROR(SEARCH("ZONA RIESGO MODERADA",AL5)))</formula>
    </cfRule>
    <cfRule type="containsText" dxfId="636" priority="15" operator="containsText" text="ZONA RIESGO BAJA">
      <formula>NOT(ISERROR(SEARCH("ZONA RIESGO BAJA",AL5)))</formula>
    </cfRule>
    <cfRule type="cellIs" dxfId="635" priority="16" operator="equal">
      <formula>"Muy Baja"</formula>
    </cfRule>
  </conditionalFormatting>
  <conditionalFormatting sqref="AL5:AL64">
    <cfRule type="containsText" dxfId="634" priority="11" operator="containsText" text="ZONA RIESGO EXTREMA">
      <formula>NOT(ISERROR(SEARCH("ZONA RIESGO EXTREMA",AL5)))</formula>
    </cfRule>
  </conditionalFormatting>
  <conditionalFormatting sqref="AJ5 AJ11 AJ17 AJ23 AJ29 AJ35 AJ41 AJ47 AJ53 AJ59">
    <cfRule type="containsText" dxfId="633" priority="1" operator="containsText" text="casi seguro">
      <formula>NOT(ISERROR(SEARCH("casi seguro",AJ5)))</formula>
    </cfRule>
    <cfRule type="containsText" dxfId="632" priority="2" operator="containsText" text="PROBABLE">
      <formula>NOT(ISERROR(SEARCH("PROBABLE",AJ5)))</formula>
    </cfRule>
    <cfRule type="containsText" dxfId="631" priority="3" operator="containsText" text="posible">
      <formula>NOT(ISERROR(SEARCH("posible",AJ5)))</formula>
    </cfRule>
    <cfRule type="containsText" dxfId="630" priority="4" operator="containsText" text="Improbable">
      <formula>NOT(ISERROR(SEARCH("Improbable",AJ5)))</formula>
    </cfRule>
    <cfRule type="containsText" dxfId="62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575BCA4E-8FCD-4E55-BC87-17BC0116462D}"/>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92A7F39D-8E71-4133-A83D-0362918F38CD}">
            <xm:f>NOT(ISERROR(SEARCH(#REF!,AI5)))</xm:f>
            <xm:f>#REF!</xm:f>
            <x14:dxf>
              <fill>
                <gradientFill degree="180">
                  <stop position="0">
                    <color rgb="FF008744"/>
                  </stop>
                  <stop position="1">
                    <color theme="0"/>
                  </stop>
                </gradientFill>
              </fill>
            </x14:dxf>
          </x14:cfRule>
          <x14:cfRule type="containsText" priority="38" operator="containsText" id="{9A619440-F6B8-4ED1-A0EC-BAD2E6FBDE03}">
            <xm:f>NOT(ISERROR(SEARCH(#REF!,AI5)))</xm:f>
            <xm:f>#REF!</xm:f>
            <x14:dxf>
              <fill>
                <gradientFill degree="180">
                  <stop position="0">
                    <color rgb="FF008744"/>
                  </stop>
                  <stop position="1">
                    <color theme="0"/>
                  </stop>
                </gradientFill>
              </fill>
            </x14:dxf>
          </x14:cfRule>
          <x14:cfRule type="containsText" priority="39" operator="containsText" id="{F6FA2432-733A-4734-93F4-6CA71E006A8E}">
            <xm:f>NOT(ISERROR(SEARCH(#REF!,AI5)))</xm:f>
            <xm:f>#REF!</xm:f>
            <x14:dxf>
              <fill>
                <gradientFill degree="180">
                  <stop position="0">
                    <color rgb="FF008744"/>
                  </stop>
                  <stop position="1">
                    <color rgb="FFFFFFFF"/>
                  </stop>
                </gradientFill>
              </fill>
            </x14:dxf>
          </x14:cfRule>
          <x14:cfRule type="containsText" priority="40" operator="containsText" id="{6CCC627D-22BF-4381-9057-0A99CBDDC1E8}">
            <xm:f>NOT(ISERROR(SEARCH(#REF!,AI5)))</xm:f>
            <xm:f>#REF!</xm:f>
            <x14:dxf>
              <fill>
                <gradientFill>
                  <stop position="0">
                    <color theme="0"/>
                  </stop>
                  <stop position="1">
                    <color rgb="FFFFFF00"/>
                  </stop>
                </gradientFill>
              </fill>
            </x14:dxf>
          </x14:cfRule>
          <x14:cfRule type="containsText" priority="41" operator="containsText" id="{6D0E1166-AA3D-4CB0-B174-57F6CE371D2D}">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D199A814-3440-4F8D-BFAD-928E48940892}">
            <xm:f>NOT(ISERROR(SEARCH(#REF!,AJ5)))</xm:f>
            <xm:f>#REF!</xm:f>
            <x14:dxf>
              <fill>
                <gradientFill degree="180">
                  <stop position="0">
                    <color rgb="FF008744"/>
                  </stop>
                  <stop position="1">
                    <color theme="0"/>
                  </stop>
                </gradientFill>
              </fill>
            </x14:dxf>
          </x14:cfRule>
          <x14:cfRule type="containsText" priority="7" operator="containsText" id="{89D5C446-E23E-4369-9F98-4B4BEA7A4BC8}">
            <xm:f>NOT(ISERROR(SEARCH(#REF!,AJ5)))</xm:f>
            <xm:f>#REF!</xm:f>
            <x14:dxf>
              <fill>
                <gradientFill degree="180">
                  <stop position="0">
                    <color rgb="FF008744"/>
                  </stop>
                  <stop position="1">
                    <color theme="0"/>
                  </stop>
                </gradientFill>
              </fill>
            </x14:dxf>
          </x14:cfRule>
          <x14:cfRule type="containsText" priority="8" operator="containsText" id="{853722EB-5AD3-437A-9D6B-41B777EE16B9}">
            <xm:f>NOT(ISERROR(SEARCH(#REF!,AJ5)))</xm:f>
            <xm:f>#REF!</xm:f>
            <x14:dxf>
              <fill>
                <gradientFill degree="180">
                  <stop position="0">
                    <color rgb="FF008744"/>
                  </stop>
                  <stop position="1">
                    <color rgb="FFFFFFFF"/>
                  </stop>
                </gradientFill>
              </fill>
            </x14:dxf>
          </x14:cfRule>
          <x14:cfRule type="containsText" priority="9" operator="containsText" id="{6B930CC8-05DF-4E5A-86BB-BA25DEE554D8}">
            <xm:f>NOT(ISERROR(SEARCH(#REF!,AJ5)))</xm:f>
            <xm:f>#REF!</xm:f>
            <x14:dxf>
              <fill>
                <gradientFill>
                  <stop position="0">
                    <color theme="0"/>
                  </stop>
                  <stop position="1">
                    <color rgb="FFFFFF00"/>
                  </stop>
                </gradientFill>
              </fill>
            </x14:dxf>
          </x14:cfRule>
          <x14:cfRule type="containsText" priority="10" operator="containsText" id="{8C23EA91-09B9-4E09-8B6A-481CAECCA3D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7949C-5CD9-4B03-95FC-2A0A5BEF49C0}">
  <dimension ref="A1:DD65"/>
  <sheetViews>
    <sheetView topLeftCell="CB1" zoomScale="89" zoomScaleNormal="89" workbookViewId="0">
      <selection activeCell="AK3" sqref="AK3:AK4"/>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8.42578125" style="152" customWidth="1"/>
    <col min="9" max="9" width="19" style="154" customWidth="1"/>
    <col min="10" max="12" width="17.85546875" style="149" customWidth="1"/>
    <col min="13" max="13" width="16.42578125" style="149" customWidth="1"/>
    <col min="14" max="14" width="5.85546875" style="149" customWidth="1"/>
    <col min="15" max="15" width="48.42578125" style="149" customWidth="1"/>
    <col min="16" max="24" width="31" style="149" customWidth="1"/>
    <col min="25" max="25" width="31" style="155" customWidth="1"/>
    <col min="26" max="26" width="31" style="156" customWidth="1"/>
    <col min="27" max="36" width="31" style="149" customWidth="1"/>
    <col min="37" max="37" width="17.85546875" style="149" customWidth="1"/>
    <col min="38" max="38" width="16.42578125" style="149" customWidth="1"/>
    <col min="39" max="39" width="31" style="149" customWidth="1"/>
    <col min="40" max="40" width="23" style="149" customWidth="1"/>
    <col min="41" max="41" width="18.85546875" style="149" customWidth="1"/>
    <col min="42" max="42" width="22.140625" style="149" customWidth="1"/>
    <col min="43" max="43" width="20.42578125" style="149" customWidth="1"/>
    <col min="44" max="44" width="18.42578125" style="149" customWidth="1"/>
    <col min="45" max="45" width="20.42578125" style="149" customWidth="1"/>
    <col min="46" max="46" width="18.42578125" style="149" customWidth="1"/>
    <col min="47" max="47" width="20.42578125" style="149" customWidth="1"/>
    <col min="48" max="48" width="18.42578125" style="149" customWidth="1"/>
    <col min="49" max="49" width="20.42578125" style="149" customWidth="1"/>
    <col min="50" max="50" width="18.42578125" style="149" customWidth="1"/>
    <col min="51" max="51" width="21" style="149" customWidth="1"/>
    <col min="52" max="53" width="23" style="149" customWidth="1"/>
    <col min="54" max="54" width="18.85546875" style="149" customWidth="1"/>
    <col min="55" max="55" width="16.85546875" style="149" customWidth="1"/>
    <col min="56" max="56" width="19.42578125" style="149" customWidth="1"/>
    <col min="57" max="58" width="23" style="149" customWidth="1"/>
    <col min="59" max="59" width="18.85546875" style="149" customWidth="1"/>
    <col min="60" max="60" width="16.85546875" style="149" customWidth="1"/>
    <col min="61" max="61" width="19.42578125" style="149" customWidth="1"/>
    <col min="62" max="63" width="23" style="149" customWidth="1"/>
    <col min="64" max="64" width="18.85546875" style="149" customWidth="1"/>
    <col min="65" max="65" width="16.85546875" style="149" customWidth="1"/>
    <col min="66" max="66" width="19.42578125" style="149" customWidth="1"/>
    <col min="67" max="68" width="23" style="149" customWidth="1"/>
    <col min="69" max="69" width="18.85546875" style="149" customWidth="1"/>
    <col min="70" max="70" width="16.85546875" style="149" customWidth="1"/>
    <col min="71" max="71" width="19.42578125" style="149" customWidth="1"/>
    <col min="72" max="72" width="28.85546875" style="149" customWidth="1"/>
    <col min="73" max="74" width="23" style="149" customWidth="1"/>
    <col min="75" max="75" width="18.42578125" style="149" customWidth="1"/>
    <col min="76" max="76" width="20.42578125" style="149" customWidth="1"/>
    <col min="77" max="77" width="23" style="149" customWidth="1"/>
    <col min="78" max="78" width="18.42578125" style="149" customWidth="1"/>
    <col min="79" max="79" width="20.42578125" style="149" customWidth="1"/>
    <col min="80" max="80" width="41.7109375" style="149" customWidth="1"/>
    <col min="81" max="81" width="37.42578125" style="149" customWidth="1"/>
    <col min="82" max="82" width="57.42578125" style="149" customWidth="1"/>
    <col min="83" max="16384" width="11.42578125" style="149"/>
  </cols>
  <sheetData>
    <row r="1" spans="1:108" ht="21" customHeight="1">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162" customHeight="1" thickTop="1" thickBot="1">
      <c r="A5" s="457">
        <v>1</v>
      </c>
      <c r="B5" s="458"/>
      <c r="C5" s="458"/>
      <c r="D5" s="458"/>
      <c r="E5" s="459"/>
      <c r="F5" s="458"/>
      <c r="G5" s="458"/>
      <c r="H5" s="458"/>
      <c r="I5" s="458"/>
      <c r="J5" s="457"/>
      <c r="K5" s="457"/>
      <c r="L5" s="411">
        <v>0</v>
      </c>
      <c r="M5" s="412" t="b">
        <v>0</v>
      </c>
      <c r="N5" s="146">
        <v>1</v>
      </c>
      <c r="O5" s="283"/>
      <c r="P5" s="350"/>
      <c r="Q5" s="350"/>
      <c r="R5" s="350"/>
      <c r="S5" s="350"/>
      <c r="T5" s="350"/>
      <c r="U5" s="350"/>
      <c r="V5" s="350"/>
      <c r="W5" s="116">
        <v>0</v>
      </c>
      <c r="X5" s="117" t="s">
        <v>485</v>
      </c>
      <c r="Y5" s="351"/>
      <c r="Z5" s="118" t="s">
        <v>536</v>
      </c>
      <c r="AA5" s="116" t="s">
        <v>537</v>
      </c>
      <c r="AB5" s="350"/>
      <c r="AC5" s="422">
        <v>0</v>
      </c>
      <c r="AD5" s="422" t="s">
        <v>485</v>
      </c>
      <c r="AE5" s="456" t="s">
        <v>147</v>
      </c>
      <c r="AF5" s="456" t="s">
        <v>486</v>
      </c>
      <c r="AG5" s="418" t="s">
        <v>538</v>
      </c>
      <c r="AH5" s="418" t="s">
        <v>538</v>
      </c>
      <c r="AI5" s="455"/>
      <c r="AJ5" s="455"/>
      <c r="AK5" s="411">
        <v>0</v>
      </c>
      <c r="AL5" s="412" t="b">
        <v>0</v>
      </c>
      <c r="AM5" s="452"/>
      <c r="AN5" s="145"/>
      <c r="AO5" s="146"/>
      <c r="AP5" s="114"/>
      <c r="AQ5" s="114"/>
      <c r="AR5" s="145"/>
      <c r="AS5" s="114"/>
      <c r="AT5" s="145"/>
      <c r="AU5" s="114"/>
      <c r="AV5" s="145"/>
      <c r="AW5" s="114"/>
      <c r="AX5" s="145"/>
      <c r="AY5" s="146"/>
      <c r="AZ5" s="145"/>
      <c r="BA5" s="145"/>
      <c r="BB5" s="146"/>
      <c r="BC5" s="114"/>
      <c r="BD5" s="114"/>
      <c r="BE5" s="145"/>
      <c r="BF5" s="145"/>
      <c r="BG5" s="146"/>
      <c r="BH5" s="114"/>
      <c r="BI5" s="114"/>
      <c r="BJ5" s="145"/>
      <c r="BK5" s="145"/>
      <c r="BL5" s="146"/>
      <c r="BM5" s="114"/>
      <c r="BN5" s="114"/>
      <c r="BO5" s="145"/>
      <c r="BP5" s="145"/>
      <c r="BQ5" s="146"/>
      <c r="BR5" s="114"/>
      <c r="BS5" s="114"/>
      <c r="BT5" s="147"/>
      <c r="BU5" s="145"/>
      <c r="BV5" s="145"/>
      <c r="BW5" s="145"/>
      <c r="BX5" s="114"/>
      <c r="BY5" s="145"/>
      <c r="BZ5" s="145"/>
      <c r="CA5" s="232" t="s">
        <v>1112</v>
      </c>
      <c r="CB5" s="199" t="s">
        <v>1113</v>
      </c>
      <c r="CC5" s="230" t="s">
        <v>1111</v>
      </c>
      <c r="CD5" s="199" t="s">
        <v>1114</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163.5" customHeight="1" thickTop="1" thickBot="1">
      <c r="A6" s="457"/>
      <c r="B6" s="458"/>
      <c r="C6" s="458"/>
      <c r="D6" s="458"/>
      <c r="E6" s="459"/>
      <c r="F6" s="458"/>
      <c r="G6" s="458"/>
      <c r="H6" s="458"/>
      <c r="I6" s="458"/>
      <c r="J6" s="457"/>
      <c r="K6" s="457"/>
      <c r="L6" s="411"/>
      <c r="M6" s="413"/>
      <c r="N6" s="146">
        <v>2</v>
      </c>
      <c r="O6" s="283"/>
      <c r="P6" s="350"/>
      <c r="Q6" s="350"/>
      <c r="R6" s="350"/>
      <c r="S6" s="350"/>
      <c r="T6" s="350"/>
      <c r="U6" s="350"/>
      <c r="V6" s="350"/>
      <c r="W6" s="116">
        <v>0</v>
      </c>
      <c r="X6" s="117" t="s">
        <v>485</v>
      </c>
      <c r="Y6" s="351"/>
      <c r="Z6" s="118" t="s">
        <v>536</v>
      </c>
      <c r="AA6" s="116" t="s">
        <v>537</v>
      </c>
      <c r="AB6" s="350"/>
      <c r="AC6" s="422"/>
      <c r="AD6" s="422"/>
      <c r="AE6" s="456"/>
      <c r="AF6" s="456"/>
      <c r="AG6" s="418"/>
      <c r="AH6" s="418"/>
      <c r="AI6" s="455"/>
      <c r="AJ6" s="455"/>
      <c r="AK6" s="411"/>
      <c r="AL6" s="413"/>
      <c r="AM6" s="453"/>
      <c r="AN6" s="145"/>
      <c r="AO6" s="146"/>
      <c r="AP6" s="114"/>
      <c r="AQ6" s="114"/>
      <c r="AR6" s="145"/>
      <c r="AS6" s="114"/>
      <c r="AT6" s="145"/>
      <c r="AU6" s="114"/>
      <c r="AV6" s="145"/>
      <c r="AW6" s="114"/>
      <c r="AX6" s="145"/>
      <c r="AY6" s="146"/>
      <c r="AZ6" s="145"/>
      <c r="BA6" s="145"/>
      <c r="BB6" s="146"/>
      <c r="BC6" s="114"/>
      <c r="BD6" s="114"/>
      <c r="BE6" s="145"/>
      <c r="BF6" s="145"/>
      <c r="BG6" s="146"/>
      <c r="BH6" s="114"/>
      <c r="BI6" s="114"/>
      <c r="BJ6" s="145"/>
      <c r="BK6" s="145"/>
      <c r="BL6" s="146"/>
      <c r="BM6" s="114"/>
      <c r="BN6" s="114"/>
      <c r="BO6" s="145"/>
      <c r="BP6" s="145"/>
      <c r="BQ6" s="146"/>
      <c r="BR6" s="114"/>
      <c r="BS6" s="114"/>
      <c r="BT6" s="147"/>
      <c r="BU6" s="145"/>
      <c r="BV6" s="145"/>
      <c r="BW6" s="145"/>
      <c r="BX6" s="114"/>
      <c r="BY6" s="145"/>
      <c r="BZ6" s="145"/>
      <c r="CA6" s="114"/>
      <c r="CB6" s="145"/>
      <c r="CC6" s="146"/>
      <c r="CD6" s="145"/>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thickTop="1" thickBot="1">
      <c r="A7" s="457"/>
      <c r="B7" s="458"/>
      <c r="C7" s="458"/>
      <c r="D7" s="458"/>
      <c r="E7" s="459"/>
      <c r="F7" s="458"/>
      <c r="G7" s="458"/>
      <c r="H7" s="458"/>
      <c r="I7" s="458"/>
      <c r="J7" s="457"/>
      <c r="K7" s="457"/>
      <c r="L7" s="411"/>
      <c r="M7" s="413"/>
      <c r="N7" s="146">
        <v>3</v>
      </c>
      <c r="O7" s="355"/>
      <c r="P7" s="350"/>
      <c r="Q7" s="350"/>
      <c r="R7" s="350"/>
      <c r="S7" s="350"/>
      <c r="T7" s="350"/>
      <c r="U7" s="350"/>
      <c r="V7" s="350"/>
      <c r="W7" s="116">
        <v>0</v>
      </c>
      <c r="X7" s="117" t="s">
        <v>485</v>
      </c>
      <c r="Y7" s="351"/>
      <c r="Z7" s="118" t="s">
        <v>536</v>
      </c>
      <c r="AA7" s="116" t="s">
        <v>537</v>
      </c>
      <c r="AB7" s="350"/>
      <c r="AC7" s="422"/>
      <c r="AD7" s="422"/>
      <c r="AE7" s="456"/>
      <c r="AF7" s="456"/>
      <c r="AG7" s="418"/>
      <c r="AH7" s="418"/>
      <c r="AI7" s="455"/>
      <c r="AJ7" s="455"/>
      <c r="AK7" s="411"/>
      <c r="AL7" s="413"/>
      <c r="AM7" s="453"/>
      <c r="AN7" s="145"/>
      <c r="AO7" s="146"/>
      <c r="AP7" s="114"/>
      <c r="AQ7" s="114"/>
      <c r="AR7" s="145"/>
      <c r="AS7" s="114"/>
      <c r="AT7" s="145"/>
      <c r="AU7" s="114"/>
      <c r="AV7" s="145"/>
      <c r="AW7" s="114"/>
      <c r="AX7" s="145"/>
      <c r="AY7" s="146"/>
      <c r="AZ7" s="145"/>
      <c r="BA7" s="145"/>
      <c r="BB7" s="146"/>
      <c r="BC7" s="114"/>
      <c r="BD7" s="114"/>
      <c r="BE7" s="145"/>
      <c r="BF7" s="145"/>
      <c r="BG7" s="146"/>
      <c r="BH7" s="114"/>
      <c r="BI7" s="114"/>
      <c r="BJ7" s="145"/>
      <c r="BK7" s="145"/>
      <c r="BL7" s="146"/>
      <c r="BM7" s="114"/>
      <c r="BN7" s="114"/>
      <c r="BO7" s="145"/>
      <c r="BP7" s="145"/>
      <c r="BQ7" s="146"/>
      <c r="BR7" s="114"/>
      <c r="BS7" s="114"/>
      <c r="BT7" s="114"/>
      <c r="BU7" s="145"/>
      <c r="BV7" s="145"/>
      <c r="BW7" s="145"/>
      <c r="BX7" s="114"/>
      <c r="BY7" s="145"/>
      <c r="BZ7" s="145"/>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57"/>
      <c r="B8" s="458"/>
      <c r="C8" s="458"/>
      <c r="D8" s="458"/>
      <c r="E8" s="459"/>
      <c r="F8" s="458"/>
      <c r="G8" s="458"/>
      <c r="H8" s="458"/>
      <c r="I8" s="458"/>
      <c r="J8" s="457"/>
      <c r="K8" s="457"/>
      <c r="L8" s="411"/>
      <c r="M8" s="413"/>
      <c r="N8" s="146">
        <v>4</v>
      </c>
      <c r="O8" s="283"/>
      <c r="P8" s="350"/>
      <c r="Q8" s="350"/>
      <c r="R8" s="350"/>
      <c r="S8" s="350"/>
      <c r="T8" s="350"/>
      <c r="U8" s="350"/>
      <c r="V8" s="350"/>
      <c r="W8" s="116">
        <v>0</v>
      </c>
      <c r="X8" s="117" t="s">
        <v>485</v>
      </c>
      <c r="Y8" s="351"/>
      <c r="Z8" s="118" t="s">
        <v>536</v>
      </c>
      <c r="AA8" s="116" t="s">
        <v>537</v>
      </c>
      <c r="AB8" s="350"/>
      <c r="AC8" s="422"/>
      <c r="AD8" s="422"/>
      <c r="AE8" s="456"/>
      <c r="AF8" s="456"/>
      <c r="AG8" s="418"/>
      <c r="AH8" s="418"/>
      <c r="AI8" s="455"/>
      <c r="AJ8" s="455"/>
      <c r="AK8" s="411"/>
      <c r="AL8" s="413"/>
      <c r="AM8" s="453"/>
      <c r="AN8" s="145"/>
      <c r="AO8" s="146"/>
      <c r="AP8" s="114"/>
      <c r="AQ8" s="114"/>
      <c r="AR8" s="145"/>
      <c r="AS8" s="114"/>
      <c r="AT8" s="145"/>
      <c r="AU8" s="114"/>
      <c r="AV8" s="145"/>
      <c r="AW8" s="114"/>
      <c r="AX8" s="145"/>
      <c r="AY8" s="146"/>
      <c r="AZ8" s="145"/>
      <c r="BA8" s="145"/>
      <c r="BB8" s="146"/>
      <c r="BC8" s="114"/>
      <c r="BD8" s="114"/>
      <c r="BE8" s="145"/>
      <c r="BF8" s="145"/>
      <c r="BG8" s="146"/>
      <c r="BH8" s="114"/>
      <c r="BI8" s="114"/>
      <c r="BJ8" s="145"/>
      <c r="BK8" s="145"/>
      <c r="BL8" s="146"/>
      <c r="BM8" s="114"/>
      <c r="BN8" s="114"/>
      <c r="BO8" s="145"/>
      <c r="BP8" s="145"/>
      <c r="BQ8" s="146"/>
      <c r="BR8" s="114"/>
      <c r="BS8" s="114"/>
      <c r="BT8" s="114"/>
      <c r="BU8" s="145"/>
      <c r="BV8" s="145"/>
      <c r="BW8" s="145"/>
      <c r="BX8" s="114"/>
      <c r="BY8" s="145"/>
      <c r="BZ8" s="145"/>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57"/>
      <c r="B9" s="458"/>
      <c r="C9" s="458"/>
      <c r="D9" s="458"/>
      <c r="E9" s="459"/>
      <c r="F9" s="458"/>
      <c r="G9" s="458"/>
      <c r="H9" s="458"/>
      <c r="I9" s="458"/>
      <c r="J9" s="457"/>
      <c r="K9" s="457"/>
      <c r="L9" s="411"/>
      <c r="M9" s="413"/>
      <c r="N9" s="146">
        <v>5</v>
      </c>
      <c r="O9" s="283"/>
      <c r="P9" s="350"/>
      <c r="Q9" s="350"/>
      <c r="R9" s="350"/>
      <c r="S9" s="350"/>
      <c r="T9" s="350"/>
      <c r="U9" s="350"/>
      <c r="V9" s="350"/>
      <c r="W9" s="116">
        <v>0</v>
      </c>
      <c r="X9" s="117" t="s">
        <v>485</v>
      </c>
      <c r="Y9" s="351"/>
      <c r="Z9" s="118" t="s">
        <v>536</v>
      </c>
      <c r="AA9" s="116" t="s">
        <v>537</v>
      </c>
      <c r="AB9" s="350"/>
      <c r="AC9" s="422"/>
      <c r="AD9" s="422"/>
      <c r="AE9" s="456"/>
      <c r="AF9" s="456"/>
      <c r="AG9" s="418"/>
      <c r="AH9" s="418"/>
      <c r="AI9" s="455"/>
      <c r="AJ9" s="455"/>
      <c r="AK9" s="411"/>
      <c r="AL9" s="413"/>
      <c r="AM9" s="453"/>
      <c r="AN9" s="145"/>
      <c r="AO9" s="146"/>
      <c r="AP9" s="114"/>
      <c r="AQ9" s="114"/>
      <c r="AR9" s="145"/>
      <c r="AS9" s="114"/>
      <c r="AT9" s="145"/>
      <c r="AU9" s="114"/>
      <c r="AV9" s="145"/>
      <c r="AW9" s="114"/>
      <c r="AX9" s="145"/>
      <c r="AY9" s="146"/>
      <c r="AZ9" s="145"/>
      <c r="BA9" s="145"/>
      <c r="BB9" s="146"/>
      <c r="BC9" s="114"/>
      <c r="BD9" s="114"/>
      <c r="BE9" s="145"/>
      <c r="BF9" s="145"/>
      <c r="BG9" s="146"/>
      <c r="BH9" s="114"/>
      <c r="BI9" s="114"/>
      <c r="BJ9" s="145"/>
      <c r="BK9" s="145"/>
      <c r="BL9" s="146"/>
      <c r="BM9" s="114"/>
      <c r="BN9" s="114"/>
      <c r="BO9" s="145"/>
      <c r="BP9" s="145"/>
      <c r="BQ9" s="146"/>
      <c r="BR9" s="114"/>
      <c r="BS9" s="114"/>
      <c r="BT9" s="114"/>
      <c r="BU9" s="145"/>
      <c r="BV9" s="145"/>
      <c r="BW9" s="145"/>
      <c r="BX9" s="114"/>
      <c r="BY9" s="145"/>
      <c r="BZ9" s="145"/>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57"/>
      <c r="B10" s="458"/>
      <c r="C10" s="458"/>
      <c r="D10" s="458"/>
      <c r="E10" s="459"/>
      <c r="F10" s="458"/>
      <c r="G10" s="458"/>
      <c r="H10" s="458"/>
      <c r="I10" s="458"/>
      <c r="J10" s="457"/>
      <c r="K10" s="457"/>
      <c r="L10" s="411"/>
      <c r="M10" s="414"/>
      <c r="N10" s="146">
        <v>6</v>
      </c>
      <c r="O10" s="283"/>
      <c r="P10" s="350"/>
      <c r="Q10" s="350"/>
      <c r="R10" s="350"/>
      <c r="S10" s="350"/>
      <c r="T10" s="350"/>
      <c r="U10" s="350"/>
      <c r="V10" s="350"/>
      <c r="W10" s="116">
        <v>0</v>
      </c>
      <c r="X10" s="117" t="s">
        <v>485</v>
      </c>
      <c r="Y10" s="351"/>
      <c r="Z10" s="118" t="s">
        <v>536</v>
      </c>
      <c r="AA10" s="116" t="s">
        <v>537</v>
      </c>
      <c r="AB10" s="350"/>
      <c r="AC10" s="422"/>
      <c r="AD10" s="422"/>
      <c r="AE10" s="456"/>
      <c r="AF10" s="456"/>
      <c r="AG10" s="418"/>
      <c r="AH10" s="418"/>
      <c r="AI10" s="455"/>
      <c r="AJ10" s="455"/>
      <c r="AK10" s="411"/>
      <c r="AL10" s="414"/>
      <c r="AM10" s="454"/>
      <c r="AN10" s="145"/>
      <c r="AO10" s="146"/>
      <c r="AP10" s="114"/>
      <c r="AQ10" s="114"/>
      <c r="AR10" s="145"/>
      <c r="AS10" s="114"/>
      <c r="AT10" s="145"/>
      <c r="AU10" s="114"/>
      <c r="AV10" s="145"/>
      <c r="AW10" s="114"/>
      <c r="AX10" s="145"/>
      <c r="AY10" s="146"/>
      <c r="AZ10" s="145"/>
      <c r="BA10" s="145"/>
      <c r="BB10" s="146"/>
      <c r="BC10" s="114"/>
      <c r="BD10" s="114"/>
      <c r="BE10" s="145"/>
      <c r="BF10" s="145"/>
      <c r="BG10" s="146"/>
      <c r="BH10" s="114"/>
      <c r="BI10" s="114"/>
      <c r="BJ10" s="145"/>
      <c r="BK10" s="145"/>
      <c r="BL10" s="146"/>
      <c r="BM10" s="114"/>
      <c r="BN10" s="114"/>
      <c r="BO10" s="145"/>
      <c r="BP10" s="145"/>
      <c r="BQ10" s="146"/>
      <c r="BR10" s="114"/>
      <c r="BS10" s="114"/>
      <c r="BT10" s="114"/>
      <c r="BU10" s="145"/>
      <c r="BV10" s="145"/>
      <c r="BW10" s="145"/>
      <c r="BX10" s="114"/>
      <c r="BY10" s="145"/>
      <c r="BZ10" s="145"/>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57">
        <v>2</v>
      </c>
      <c r="B11" s="458"/>
      <c r="C11" s="458"/>
      <c r="D11" s="458"/>
      <c r="E11" s="459"/>
      <c r="F11" s="458"/>
      <c r="G11" s="458"/>
      <c r="H11" s="458"/>
      <c r="I11" s="458"/>
      <c r="J11" s="457"/>
      <c r="K11" s="457"/>
      <c r="L11" s="411">
        <v>0</v>
      </c>
      <c r="M11" s="412" t="b">
        <v>0</v>
      </c>
      <c r="N11" s="146">
        <v>1</v>
      </c>
      <c r="O11" s="283"/>
      <c r="P11" s="350"/>
      <c r="Q11" s="350"/>
      <c r="R11" s="350"/>
      <c r="S11" s="350"/>
      <c r="T11" s="350"/>
      <c r="U11" s="350"/>
      <c r="V11" s="350"/>
      <c r="W11" s="116">
        <v>0</v>
      </c>
      <c r="X11" s="117" t="s">
        <v>485</v>
      </c>
      <c r="Y11" s="351"/>
      <c r="Z11" s="118" t="s">
        <v>536</v>
      </c>
      <c r="AA11" s="116" t="s">
        <v>537</v>
      </c>
      <c r="AB11" s="350"/>
      <c r="AC11" s="422">
        <v>0</v>
      </c>
      <c r="AD11" s="422" t="s">
        <v>485</v>
      </c>
      <c r="AE11" s="456"/>
      <c r="AF11" s="456"/>
      <c r="AG11" s="418" t="s">
        <v>538</v>
      </c>
      <c r="AH11" s="418" t="s">
        <v>538</v>
      </c>
      <c r="AI11" s="455"/>
      <c r="AJ11" s="455"/>
      <c r="AK11" s="411">
        <v>0</v>
      </c>
      <c r="AL11" s="412" t="b">
        <v>0</v>
      </c>
      <c r="AM11" s="452"/>
      <c r="AN11" s="145"/>
      <c r="AO11" s="146"/>
      <c r="AP11" s="114"/>
      <c r="AQ11" s="114"/>
      <c r="AR11" s="145"/>
      <c r="AS11" s="114"/>
      <c r="AT11" s="145"/>
      <c r="AU11" s="114"/>
      <c r="AV11" s="145"/>
      <c r="AW11" s="114"/>
      <c r="AX11" s="145"/>
      <c r="AY11" s="146"/>
      <c r="AZ11" s="145"/>
      <c r="BA11" s="145"/>
      <c r="BB11" s="146"/>
      <c r="BC11" s="114"/>
      <c r="BD11" s="114"/>
      <c r="BE11" s="145"/>
      <c r="BF11" s="145"/>
      <c r="BG11" s="146"/>
      <c r="BH11" s="114"/>
      <c r="BI11" s="114"/>
      <c r="BJ11" s="145"/>
      <c r="BK11" s="145"/>
      <c r="BL11" s="146"/>
      <c r="BM11" s="114"/>
      <c r="BN11" s="114"/>
      <c r="BO11" s="145"/>
      <c r="BP11" s="145"/>
      <c r="BQ11" s="146"/>
      <c r="BR11" s="114"/>
      <c r="BS11" s="114"/>
      <c r="BT11" s="114"/>
      <c r="BU11" s="145"/>
      <c r="BV11" s="145"/>
      <c r="BW11" s="145"/>
      <c r="BX11" s="114"/>
      <c r="BY11" s="145"/>
      <c r="BZ11" s="145"/>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57"/>
      <c r="B12" s="458"/>
      <c r="C12" s="458"/>
      <c r="D12" s="458"/>
      <c r="E12" s="459"/>
      <c r="F12" s="458"/>
      <c r="G12" s="458"/>
      <c r="H12" s="458"/>
      <c r="I12" s="458"/>
      <c r="J12" s="457"/>
      <c r="K12" s="457"/>
      <c r="L12" s="411"/>
      <c r="M12" s="413"/>
      <c r="N12" s="146">
        <v>2</v>
      </c>
      <c r="O12" s="283"/>
      <c r="P12" s="350"/>
      <c r="Q12" s="350"/>
      <c r="R12" s="350"/>
      <c r="S12" s="350"/>
      <c r="T12" s="350"/>
      <c r="U12" s="350"/>
      <c r="V12" s="350"/>
      <c r="W12" s="116">
        <v>0</v>
      </c>
      <c r="X12" s="117" t="s">
        <v>485</v>
      </c>
      <c r="Y12" s="351"/>
      <c r="Z12" s="118" t="s">
        <v>536</v>
      </c>
      <c r="AA12" s="116" t="s">
        <v>537</v>
      </c>
      <c r="AB12" s="350"/>
      <c r="AC12" s="422"/>
      <c r="AD12" s="422"/>
      <c r="AE12" s="456"/>
      <c r="AF12" s="456"/>
      <c r="AG12" s="418"/>
      <c r="AH12" s="418"/>
      <c r="AI12" s="455"/>
      <c r="AJ12" s="455"/>
      <c r="AK12" s="411"/>
      <c r="AL12" s="413"/>
      <c r="AM12" s="453"/>
      <c r="AN12" s="145"/>
      <c r="AO12" s="146"/>
      <c r="AP12" s="114"/>
      <c r="AQ12" s="114"/>
      <c r="AR12" s="145"/>
      <c r="AS12" s="114"/>
      <c r="AT12" s="145"/>
      <c r="AU12" s="114"/>
      <c r="AV12" s="145"/>
      <c r="AW12" s="114"/>
      <c r="AX12" s="145"/>
      <c r="AY12" s="146"/>
      <c r="AZ12" s="145"/>
      <c r="BA12" s="145"/>
      <c r="BB12" s="146"/>
      <c r="BC12" s="114"/>
      <c r="BD12" s="114"/>
      <c r="BE12" s="145"/>
      <c r="BF12" s="145"/>
      <c r="BG12" s="146"/>
      <c r="BH12" s="114"/>
      <c r="BI12" s="114"/>
      <c r="BJ12" s="145"/>
      <c r="BK12" s="145"/>
      <c r="BL12" s="146"/>
      <c r="BM12" s="114"/>
      <c r="BN12" s="114"/>
      <c r="BO12" s="145"/>
      <c r="BP12" s="145"/>
      <c r="BQ12" s="146"/>
      <c r="BR12" s="114"/>
      <c r="BS12" s="114"/>
      <c r="BT12" s="114"/>
      <c r="BU12" s="145"/>
      <c r="BV12" s="145"/>
      <c r="BW12" s="145"/>
      <c r="BX12" s="114"/>
      <c r="BY12" s="145"/>
      <c r="BZ12" s="145"/>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57"/>
      <c r="B13" s="458"/>
      <c r="C13" s="458"/>
      <c r="D13" s="458"/>
      <c r="E13" s="459"/>
      <c r="F13" s="458"/>
      <c r="G13" s="458"/>
      <c r="H13" s="458"/>
      <c r="I13" s="458"/>
      <c r="J13" s="457"/>
      <c r="K13" s="457"/>
      <c r="L13" s="411"/>
      <c r="M13" s="413"/>
      <c r="N13" s="146">
        <v>3</v>
      </c>
      <c r="O13" s="355"/>
      <c r="P13" s="350"/>
      <c r="Q13" s="350"/>
      <c r="R13" s="350"/>
      <c r="S13" s="350"/>
      <c r="T13" s="350"/>
      <c r="U13" s="350"/>
      <c r="V13" s="350"/>
      <c r="W13" s="116">
        <v>0</v>
      </c>
      <c r="X13" s="117" t="s">
        <v>485</v>
      </c>
      <c r="Y13" s="351"/>
      <c r="Z13" s="118" t="s">
        <v>536</v>
      </c>
      <c r="AA13" s="116" t="s">
        <v>537</v>
      </c>
      <c r="AB13" s="350"/>
      <c r="AC13" s="422"/>
      <c r="AD13" s="422"/>
      <c r="AE13" s="456"/>
      <c r="AF13" s="456"/>
      <c r="AG13" s="418"/>
      <c r="AH13" s="418"/>
      <c r="AI13" s="455"/>
      <c r="AJ13" s="455"/>
      <c r="AK13" s="411"/>
      <c r="AL13" s="413"/>
      <c r="AM13" s="453"/>
      <c r="AN13" s="145"/>
      <c r="AO13" s="146"/>
      <c r="AP13" s="114"/>
      <c r="AQ13" s="114"/>
      <c r="AR13" s="145"/>
      <c r="AS13" s="114"/>
      <c r="AT13" s="145"/>
      <c r="AU13" s="114"/>
      <c r="AV13" s="145"/>
      <c r="AW13" s="114"/>
      <c r="AX13" s="145"/>
      <c r="AY13" s="146"/>
      <c r="AZ13" s="145"/>
      <c r="BA13" s="145"/>
      <c r="BB13" s="146"/>
      <c r="BC13" s="114"/>
      <c r="BD13" s="114"/>
      <c r="BE13" s="145"/>
      <c r="BF13" s="145"/>
      <c r="BG13" s="146"/>
      <c r="BH13" s="114"/>
      <c r="BI13" s="114"/>
      <c r="BJ13" s="145"/>
      <c r="BK13" s="145"/>
      <c r="BL13" s="146"/>
      <c r="BM13" s="114"/>
      <c r="BN13" s="114"/>
      <c r="BO13" s="145"/>
      <c r="BP13" s="145"/>
      <c r="BQ13" s="146"/>
      <c r="BR13" s="114"/>
      <c r="BS13" s="114"/>
      <c r="BT13" s="114"/>
      <c r="BU13" s="145"/>
      <c r="BV13" s="145"/>
      <c r="BW13" s="145"/>
      <c r="BX13" s="114"/>
      <c r="BY13" s="145"/>
      <c r="BZ13" s="145"/>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57"/>
      <c r="B14" s="458"/>
      <c r="C14" s="458"/>
      <c r="D14" s="458"/>
      <c r="E14" s="459"/>
      <c r="F14" s="458"/>
      <c r="G14" s="458"/>
      <c r="H14" s="458"/>
      <c r="I14" s="458"/>
      <c r="J14" s="457"/>
      <c r="K14" s="457"/>
      <c r="L14" s="411"/>
      <c r="M14" s="413"/>
      <c r="N14" s="146">
        <v>4</v>
      </c>
      <c r="O14" s="283"/>
      <c r="P14" s="350"/>
      <c r="Q14" s="350"/>
      <c r="R14" s="350"/>
      <c r="S14" s="350"/>
      <c r="T14" s="350"/>
      <c r="U14" s="350"/>
      <c r="V14" s="350"/>
      <c r="W14" s="116">
        <v>0</v>
      </c>
      <c r="X14" s="117" t="s">
        <v>485</v>
      </c>
      <c r="Y14" s="351"/>
      <c r="Z14" s="118" t="s">
        <v>536</v>
      </c>
      <c r="AA14" s="116" t="s">
        <v>537</v>
      </c>
      <c r="AB14" s="350"/>
      <c r="AC14" s="422"/>
      <c r="AD14" s="422"/>
      <c r="AE14" s="456"/>
      <c r="AF14" s="456"/>
      <c r="AG14" s="418"/>
      <c r="AH14" s="418"/>
      <c r="AI14" s="455"/>
      <c r="AJ14" s="455"/>
      <c r="AK14" s="411"/>
      <c r="AL14" s="413"/>
      <c r="AM14" s="453"/>
      <c r="AN14" s="145"/>
      <c r="AO14" s="146"/>
      <c r="AP14" s="114"/>
      <c r="AQ14" s="114"/>
      <c r="AR14" s="145"/>
      <c r="AS14" s="114"/>
      <c r="AT14" s="145"/>
      <c r="AU14" s="114"/>
      <c r="AV14" s="145"/>
      <c r="AW14" s="114"/>
      <c r="AX14" s="145"/>
      <c r="AY14" s="146"/>
      <c r="AZ14" s="145"/>
      <c r="BA14" s="145"/>
      <c r="BB14" s="146"/>
      <c r="BC14" s="114"/>
      <c r="BD14" s="114"/>
      <c r="BE14" s="145"/>
      <c r="BF14" s="145"/>
      <c r="BG14" s="146"/>
      <c r="BH14" s="114"/>
      <c r="BI14" s="114"/>
      <c r="BJ14" s="145"/>
      <c r="BK14" s="145"/>
      <c r="BL14" s="146"/>
      <c r="BM14" s="114"/>
      <c r="BN14" s="114"/>
      <c r="BO14" s="145"/>
      <c r="BP14" s="145"/>
      <c r="BQ14" s="146"/>
      <c r="BR14" s="114"/>
      <c r="BS14" s="114"/>
      <c r="BT14" s="114"/>
      <c r="BU14" s="145"/>
      <c r="BV14" s="145"/>
      <c r="BW14" s="145"/>
      <c r="BX14" s="114"/>
      <c r="BY14" s="145"/>
      <c r="BZ14" s="145"/>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57"/>
      <c r="B15" s="458"/>
      <c r="C15" s="458"/>
      <c r="D15" s="458"/>
      <c r="E15" s="459"/>
      <c r="F15" s="458"/>
      <c r="G15" s="458"/>
      <c r="H15" s="458"/>
      <c r="I15" s="458"/>
      <c r="J15" s="457"/>
      <c r="K15" s="457"/>
      <c r="L15" s="411"/>
      <c r="M15" s="413"/>
      <c r="N15" s="146">
        <v>5</v>
      </c>
      <c r="O15" s="283"/>
      <c r="P15" s="350"/>
      <c r="Q15" s="350"/>
      <c r="R15" s="350"/>
      <c r="S15" s="350"/>
      <c r="T15" s="350"/>
      <c r="U15" s="350"/>
      <c r="V15" s="350"/>
      <c r="W15" s="116">
        <v>0</v>
      </c>
      <c r="X15" s="117" t="s">
        <v>485</v>
      </c>
      <c r="Y15" s="351"/>
      <c r="Z15" s="118" t="s">
        <v>536</v>
      </c>
      <c r="AA15" s="116" t="s">
        <v>537</v>
      </c>
      <c r="AB15" s="350"/>
      <c r="AC15" s="422"/>
      <c r="AD15" s="422"/>
      <c r="AE15" s="456"/>
      <c r="AF15" s="456"/>
      <c r="AG15" s="418"/>
      <c r="AH15" s="418"/>
      <c r="AI15" s="455"/>
      <c r="AJ15" s="455"/>
      <c r="AK15" s="411"/>
      <c r="AL15" s="413"/>
      <c r="AM15" s="453"/>
      <c r="AN15" s="145"/>
      <c r="AO15" s="146"/>
      <c r="AP15" s="114"/>
      <c r="AQ15" s="114"/>
      <c r="AR15" s="145"/>
      <c r="AS15" s="114"/>
      <c r="AT15" s="145"/>
      <c r="AU15" s="114"/>
      <c r="AV15" s="145"/>
      <c r="AW15" s="114"/>
      <c r="AX15" s="145"/>
      <c r="AY15" s="146"/>
      <c r="AZ15" s="145"/>
      <c r="BA15" s="145"/>
      <c r="BB15" s="146"/>
      <c r="BC15" s="114"/>
      <c r="BD15" s="114"/>
      <c r="BE15" s="145"/>
      <c r="BF15" s="145"/>
      <c r="BG15" s="146"/>
      <c r="BH15" s="114"/>
      <c r="BI15" s="114"/>
      <c r="BJ15" s="145"/>
      <c r="BK15" s="145"/>
      <c r="BL15" s="146"/>
      <c r="BM15" s="114"/>
      <c r="BN15" s="114"/>
      <c r="BO15" s="145"/>
      <c r="BP15" s="145"/>
      <c r="BQ15" s="146"/>
      <c r="BR15" s="114"/>
      <c r="BS15" s="114"/>
      <c r="BT15" s="114"/>
      <c r="BU15" s="145"/>
      <c r="BV15" s="145"/>
      <c r="BW15" s="145"/>
      <c r="BX15" s="114"/>
      <c r="BY15" s="145"/>
      <c r="BZ15" s="145"/>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57"/>
      <c r="B16" s="458"/>
      <c r="C16" s="458"/>
      <c r="D16" s="458"/>
      <c r="E16" s="459"/>
      <c r="F16" s="458"/>
      <c r="G16" s="458"/>
      <c r="H16" s="458"/>
      <c r="I16" s="458"/>
      <c r="J16" s="457"/>
      <c r="K16" s="457"/>
      <c r="L16" s="411"/>
      <c r="M16" s="414"/>
      <c r="N16" s="146">
        <v>6</v>
      </c>
      <c r="O16" s="283"/>
      <c r="P16" s="350"/>
      <c r="Q16" s="350"/>
      <c r="R16" s="350"/>
      <c r="S16" s="350"/>
      <c r="T16" s="350"/>
      <c r="U16" s="350"/>
      <c r="V16" s="350"/>
      <c r="W16" s="116">
        <v>0</v>
      </c>
      <c r="X16" s="117" t="s">
        <v>485</v>
      </c>
      <c r="Y16" s="351"/>
      <c r="Z16" s="118" t="s">
        <v>536</v>
      </c>
      <c r="AA16" s="116" t="s">
        <v>537</v>
      </c>
      <c r="AB16" s="350"/>
      <c r="AC16" s="422"/>
      <c r="AD16" s="422"/>
      <c r="AE16" s="456"/>
      <c r="AF16" s="456"/>
      <c r="AG16" s="418"/>
      <c r="AH16" s="418"/>
      <c r="AI16" s="455"/>
      <c r="AJ16" s="455"/>
      <c r="AK16" s="411"/>
      <c r="AL16" s="414"/>
      <c r="AM16" s="454"/>
      <c r="AN16" s="145"/>
      <c r="AO16" s="146"/>
      <c r="AP16" s="114"/>
      <c r="AQ16" s="114"/>
      <c r="AR16" s="145"/>
      <c r="AS16" s="114"/>
      <c r="AT16" s="145"/>
      <c r="AU16" s="114"/>
      <c r="AV16" s="145"/>
      <c r="AW16" s="114"/>
      <c r="AX16" s="145"/>
      <c r="AY16" s="146"/>
      <c r="AZ16" s="145"/>
      <c r="BA16" s="145"/>
      <c r="BB16" s="146"/>
      <c r="BC16" s="114"/>
      <c r="BD16" s="114"/>
      <c r="BE16" s="145"/>
      <c r="BF16" s="145"/>
      <c r="BG16" s="146"/>
      <c r="BH16" s="114"/>
      <c r="BI16" s="114"/>
      <c r="BJ16" s="145"/>
      <c r="BK16" s="145"/>
      <c r="BL16" s="146"/>
      <c r="BM16" s="114"/>
      <c r="BN16" s="114"/>
      <c r="BO16" s="145"/>
      <c r="BP16" s="145"/>
      <c r="BQ16" s="146"/>
      <c r="BR16" s="114"/>
      <c r="BS16" s="114"/>
      <c r="BT16" s="114"/>
      <c r="BU16" s="145"/>
      <c r="BV16" s="145"/>
      <c r="BW16" s="145"/>
      <c r="BX16" s="114"/>
      <c r="BY16" s="145"/>
      <c r="BZ16" s="145"/>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57">
        <v>3</v>
      </c>
      <c r="B17" s="458"/>
      <c r="C17" s="458"/>
      <c r="D17" s="458"/>
      <c r="E17" s="459"/>
      <c r="F17" s="458"/>
      <c r="G17" s="458"/>
      <c r="H17" s="458"/>
      <c r="I17" s="458"/>
      <c r="J17" s="457"/>
      <c r="K17" s="457"/>
      <c r="L17" s="411">
        <v>0</v>
      </c>
      <c r="M17" s="412" t="b">
        <v>0</v>
      </c>
      <c r="N17" s="146">
        <v>1</v>
      </c>
      <c r="O17" s="283"/>
      <c r="P17" s="350"/>
      <c r="Q17" s="350"/>
      <c r="R17" s="350"/>
      <c r="S17" s="350"/>
      <c r="T17" s="350"/>
      <c r="U17" s="350"/>
      <c r="V17" s="350"/>
      <c r="W17" s="116">
        <v>0</v>
      </c>
      <c r="X17" s="117" t="s">
        <v>485</v>
      </c>
      <c r="Y17" s="351"/>
      <c r="Z17" s="118" t="s">
        <v>536</v>
      </c>
      <c r="AA17" s="116" t="s">
        <v>537</v>
      </c>
      <c r="AB17" s="350"/>
      <c r="AC17" s="422">
        <v>0</v>
      </c>
      <c r="AD17" s="422" t="s">
        <v>485</v>
      </c>
      <c r="AE17" s="456"/>
      <c r="AF17" s="456"/>
      <c r="AG17" s="418" t="s">
        <v>538</v>
      </c>
      <c r="AH17" s="418" t="s">
        <v>538</v>
      </c>
      <c r="AI17" s="455"/>
      <c r="AJ17" s="455"/>
      <c r="AK17" s="411">
        <v>0</v>
      </c>
      <c r="AL17" s="412" t="b">
        <v>0</v>
      </c>
      <c r="AM17" s="452"/>
      <c r="AN17" s="145"/>
      <c r="AO17" s="146"/>
      <c r="AP17" s="114"/>
      <c r="AQ17" s="114"/>
      <c r="AR17" s="145"/>
      <c r="AS17" s="114"/>
      <c r="AT17" s="145"/>
      <c r="AU17" s="114"/>
      <c r="AV17" s="145"/>
      <c r="AW17" s="114"/>
      <c r="AX17" s="145"/>
      <c r="AY17" s="146"/>
      <c r="AZ17" s="145"/>
      <c r="BA17" s="145"/>
      <c r="BB17" s="146"/>
      <c r="BC17" s="114"/>
      <c r="BD17" s="114"/>
      <c r="BE17" s="145"/>
      <c r="BF17" s="145"/>
      <c r="BG17" s="146"/>
      <c r="BH17" s="114"/>
      <c r="BI17" s="114"/>
      <c r="BJ17" s="145"/>
      <c r="BK17" s="145"/>
      <c r="BL17" s="146"/>
      <c r="BM17" s="114"/>
      <c r="BN17" s="114"/>
      <c r="BO17" s="145"/>
      <c r="BP17" s="145"/>
      <c r="BQ17" s="146"/>
      <c r="BR17" s="114"/>
      <c r="BS17" s="114"/>
      <c r="BT17" s="114"/>
      <c r="BU17" s="145"/>
      <c r="BV17" s="145"/>
      <c r="BW17" s="145"/>
      <c r="BX17" s="114"/>
      <c r="BY17" s="145"/>
      <c r="BZ17" s="145"/>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57"/>
      <c r="B18" s="458"/>
      <c r="C18" s="458"/>
      <c r="D18" s="458"/>
      <c r="E18" s="459"/>
      <c r="F18" s="458"/>
      <c r="G18" s="458"/>
      <c r="H18" s="458"/>
      <c r="I18" s="458"/>
      <c r="J18" s="457"/>
      <c r="K18" s="457"/>
      <c r="L18" s="411"/>
      <c r="M18" s="413"/>
      <c r="N18" s="146">
        <v>2</v>
      </c>
      <c r="O18" s="283"/>
      <c r="P18" s="350"/>
      <c r="Q18" s="350"/>
      <c r="R18" s="350"/>
      <c r="S18" s="350"/>
      <c r="T18" s="350"/>
      <c r="U18" s="350"/>
      <c r="V18" s="350"/>
      <c r="W18" s="116">
        <v>0</v>
      </c>
      <c r="X18" s="117" t="s">
        <v>485</v>
      </c>
      <c r="Y18" s="351"/>
      <c r="Z18" s="118" t="s">
        <v>536</v>
      </c>
      <c r="AA18" s="116" t="s">
        <v>537</v>
      </c>
      <c r="AB18" s="350"/>
      <c r="AC18" s="422"/>
      <c r="AD18" s="422"/>
      <c r="AE18" s="456"/>
      <c r="AF18" s="456"/>
      <c r="AG18" s="418"/>
      <c r="AH18" s="418"/>
      <c r="AI18" s="455"/>
      <c r="AJ18" s="455"/>
      <c r="AK18" s="411"/>
      <c r="AL18" s="413"/>
      <c r="AM18" s="453"/>
      <c r="AN18" s="145"/>
      <c r="AO18" s="146"/>
      <c r="AP18" s="114"/>
      <c r="AQ18" s="114"/>
      <c r="AR18" s="145"/>
      <c r="AS18" s="114"/>
      <c r="AT18" s="145"/>
      <c r="AU18" s="114"/>
      <c r="AV18" s="145"/>
      <c r="AW18" s="114"/>
      <c r="AX18" s="145"/>
      <c r="AY18" s="146"/>
      <c r="AZ18" s="145"/>
      <c r="BA18" s="145"/>
      <c r="BB18" s="146"/>
      <c r="BC18" s="114"/>
      <c r="BD18" s="114"/>
      <c r="BE18" s="145"/>
      <c r="BF18" s="145"/>
      <c r="BG18" s="146"/>
      <c r="BH18" s="114"/>
      <c r="BI18" s="114"/>
      <c r="BJ18" s="145"/>
      <c r="BK18" s="145"/>
      <c r="BL18" s="146"/>
      <c r="BM18" s="114"/>
      <c r="BN18" s="114"/>
      <c r="BO18" s="145"/>
      <c r="BP18" s="145"/>
      <c r="BQ18" s="146"/>
      <c r="BR18" s="114"/>
      <c r="BS18" s="114"/>
      <c r="BT18" s="114"/>
      <c r="BU18" s="145"/>
      <c r="BV18" s="145"/>
      <c r="BW18" s="145"/>
      <c r="BX18" s="114"/>
      <c r="BY18" s="145"/>
      <c r="BZ18" s="145"/>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57"/>
      <c r="B19" s="458"/>
      <c r="C19" s="458"/>
      <c r="D19" s="458"/>
      <c r="E19" s="459"/>
      <c r="F19" s="458"/>
      <c r="G19" s="458"/>
      <c r="H19" s="458"/>
      <c r="I19" s="458"/>
      <c r="J19" s="457"/>
      <c r="K19" s="457"/>
      <c r="L19" s="411"/>
      <c r="M19" s="413"/>
      <c r="N19" s="146">
        <v>3</v>
      </c>
      <c r="O19" s="355"/>
      <c r="P19" s="350"/>
      <c r="Q19" s="350"/>
      <c r="R19" s="350"/>
      <c r="S19" s="350"/>
      <c r="T19" s="350"/>
      <c r="U19" s="350"/>
      <c r="V19" s="350"/>
      <c r="W19" s="116">
        <v>0</v>
      </c>
      <c r="X19" s="117" t="s">
        <v>485</v>
      </c>
      <c r="Y19" s="351"/>
      <c r="Z19" s="118" t="s">
        <v>536</v>
      </c>
      <c r="AA19" s="116" t="s">
        <v>537</v>
      </c>
      <c r="AB19" s="350"/>
      <c r="AC19" s="422"/>
      <c r="AD19" s="422"/>
      <c r="AE19" s="456"/>
      <c r="AF19" s="456"/>
      <c r="AG19" s="418"/>
      <c r="AH19" s="418"/>
      <c r="AI19" s="455"/>
      <c r="AJ19" s="455"/>
      <c r="AK19" s="411"/>
      <c r="AL19" s="413"/>
      <c r="AM19" s="453"/>
      <c r="AN19" s="145"/>
      <c r="AO19" s="146"/>
      <c r="AP19" s="114"/>
      <c r="AQ19" s="114"/>
      <c r="AR19" s="145"/>
      <c r="AS19" s="114"/>
      <c r="AT19" s="145"/>
      <c r="AU19" s="114"/>
      <c r="AV19" s="145"/>
      <c r="AW19" s="114"/>
      <c r="AX19" s="145"/>
      <c r="AY19" s="146"/>
      <c r="AZ19" s="145"/>
      <c r="BA19" s="145"/>
      <c r="BB19" s="146"/>
      <c r="BC19" s="114"/>
      <c r="BD19" s="114"/>
      <c r="BE19" s="145"/>
      <c r="BF19" s="145"/>
      <c r="BG19" s="146"/>
      <c r="BH19" s="114"/>
      <c r="BI19" s="114"/>
      <c r="BJ19" s="145"/>
      <c r="BK19" s="145"/>
      <c r="BL19" s="146"/>
      <c r="BM19" s="114"/>
      <c r="BN19" s="114"/>
      <c r="BO19" s="145"/>
      <c r="BP19" s="145"/>
      <c r="BQ19" s="146"/>
      <c r="BR19" s="114"/>
      <c r="BS19" s="114"/>
      <c r="BT19" s="114"/>
      <c r="BU19" s="145"/>
      <c r="BV19" s="145"/>
      <c r="BW19" s="145"/>
      <c r="BX19" s="114"/>
      <c r="BY19" s="145"/>
      <c r="BZ19" s="145"/>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57"/>
      <c r="B20" s="458"/>
      <c r="C20" s="458"/>
      <c r="D20" s="458"/>
      <c r="E20" s="459"/>
      <c r="F20" s="458"/>
      <c r="G20" s="458"/>
      <c r="H20" s="458"/>
      <c r="I20" s="458"/>
      <c r="J20" s="457"/>
      <c r="K20" s="457"/>
      <c r="L20" s="411"/>
      <c r="M20" s="413"/>
      <c r="N20" s="146">
        <v>4</v>
      </c>
      <c r="O20" s="283"/>
      <c r="P20" s="350"/>
      <c r="Q20" s="350"/>
      <c r="R20" s="350"/>
      <c r="S20" s="350"/>
      <c r="T20" s="350"/>
      <c r="U20" s="350"/>
      <c r="V20" s="350"/>
      <c r="W20" s="116">
        <v>0</v>
      </c>
      <c r="X20" s="117" t="s">
        <v>485</v>
      </c>
      <c r="Y20" s="351"/>
      <c r="Z20" s="118" t="s">
        <v>536</v>
      </c>
      <c r="AA20" s="116" t="s">
        <v>537</v>
      </c>
      <c r="AB20" s="350"/>
      <c r="AC20" s="422"/>
      <c r="AD20" s="422"/>
      <c r="AE20" s="456"/>
      <c r="AF20" s="456"/>
      <c r="AG20" s="418"/>
      <c r="AH20" s="418"/>
      <c r="AI20" s="455"/>
      <c r="AJ20" s="455"/>
      <c r="AK20" s="411"/>
      <c r="AL20" s="413"/>
      <c r="AM20" s="453"/>
      <c r="AN20" s="145"/>
      <c r="AO20" s="146"/>
      <c r="AP20" s="114"/>
      <c r="AQ20" s="114"/>
      <c r="AR20" s="145"/>
      <c r="AS20" s="114"/>
      <c r="AT20" s="145"/>
      <c r="AU20" s="114"/>
      <c r="AV20" s="145"/>
      <c r="AW20" s="114"/>
      <c r="AX20" s="145"/>
      <c r="AY20" s="146"/>
      <c r="AZ20" s="145"/>
      <c r="BA20" s="145"/>
      <c r="BB20" s="146"/>
      <c r="BC20" s="114"/>
      <c r="BD20" s="114"/>
      <c r="BE20" s="145"/>
      <c r="BF20" s="145"/>
      <c r="BG20" s="146"/>
      <c r="BH20" s="114"/>
      <c r="BI20" s="114"/>
      <c r="BJ20" s="145"/>
      <c r="BK20" s="145"/>
      <c r="BL20" s="146"/>
      <c r="BM20" s="114"/>
      <c r="BN20" s="114"/>
      <c r="BO20" s="145"/>
      <c r="BP20" s="145"/>
      <c r="BQ20" s="146"/>
      <c r="BR20" s="114"/>
      <c r="BS20" s="114"/>
      <c r="BT20" s="114"/>
      <c r="BU20" s="145"/>
      <c r="BV20" s="145"/>
      <c r="BW20" s="145"/>
      <c r="BX20" s="114"/>
      <c r="BY20" s="145"/>
      <c r="BZ20" s="145"/>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57"/>
      <c r="B21" s="458"/>
      <c r="C21" s="458"/>
      <c r="D21" s="458"/>
      <c r="E21" s="459"/>
      <c r="F21" s="458"/>
      <c r="G21" s="458"/>
      <c r="H21" s="458"/>
      <c r="I21" s="458"/>
      <c r="J21" s="457"/>
      <c r="K21" s="457"/>
      <c r="L21" s="411"/>
      <c r="M21" s="413"/>
      <c r="N21" s="146">
        <v>5</v>
      </c>
      <c r="O21" s="283"/>
      <c r="P21" s="350"/>
      <c r="Q21" s="350"/>
      <c r="R21" s="350"/>
      <c r="S21" s="350"/>
      <c r="T21" s="350"/>
      <c r="U21" s="350"/>
      <c r="V21" s="350"/>
      <c r="W21" s="116">
        <v>0</v>
      </c>
      <c r="X21" s="117" t="s">
        <v>485</v>
      </c>
      <c r="Y21" s="351"/>
      <c r="Z21" s="118" t="s">
        <v>536</v>
      </c>
      <c r="AA21" s="116" t="s">
        <v>537</v>
      </c>
      <c r="AB21" s="350"/>
      <c r="AC21" s="422"/>
      <c r="AD21" s="422"/>
      <c r="AE21" s="456"/>
      <c r="AF21" s="456"/>
      <c r="AG21" s="418"/>
      <c r="AH21" s="418"/>
      <c r="AI21" s="455"/>
      <c r="AJ21" s="455"/>
      <c r="AK21" s="411"/>
      <c r="AL21" s="413"/>
      <c r="AM21" s="453"/>
      <c r="AN21" s="145"/>
      <c r="AO21" s="146"/>
      <c r="AP21" s="114"/>
      <c r="AQ21" s="114"/>
      <c r="AR21" s="145"/>
      <c r="AS21" s="114"/>
      <c r="AT21" s="145"/>
      <c r="AU21" s="114"/>
      <c r="AV21" s="145"/>
      <c r="AW21" s="114"/>
      <c r="AX21" s="145"/>
      <c r="AY21" s="146"/>
      <c r="AZ21" s="145"/>
      <c r="BA21" s="145"/>
      <c r="BB21" s="146"/>
      <c r="BC21" s="114"/>
      <c r="BD21" s="114"/>
      <c r="BE21" s="145"/>
      <c r="BF21" s="145"/>
      <c r="BG21" s="146"/>
      <c r="BH21" s="114"/>
      <c r="BI21" s="114"/>
      <c r="BJ21" s="145"/>
      <c r="BK21" s="145"/>
      <c r="BL21" s="146"/>
      <c r="BM21" s="114"/>
      <c r="BN21" s="114"/>
      <c r="BO21" s="145"/>
      <c r="BP21" s="145"/>
      <c r="BQ21" s="146"/>
      <c r="BR21" s="114"/>
      <c r="BS21" s="114"/>
      <c r="BT21" s="114"/>
      <c r="BU21" s="145"/>
      <c r="BV21" s="145"/>
      <c r="BW21" s="145"/>
      <c r="BX21" s="114"/>
      <c r="BY21" s="145"/>
      <c r="BZ21" s="145"/>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57"/>
      <c r="B22" s="458"/>
      <c r="C22" s="458"/>
      <c r="D22" s="458"/>
      <c r="E22" s="459"/>
      <c r="F22" s="458"/>
      <c r="G22" s="458"/>
      <c r="H22" s="458"/>
      <c r="I22" s="458"/>
      <c r="J22" s="457"/>
      <c r="K22" s="457"/>
      <c r="L22" s="411"/>
      <c r="M22" s="414"/>
      <c r="N22" s="146">
        <v>6</v>
      </c>
      <c r="O22" s="283"/>
      <c r="P22" s="350"/>
      <c r="Q22" s="350"/>
      <c r="R22" s="350"/>
      <c r="S22" s="350"/>
      <c r="T22" s="350"/>
      <c r="U22" s="350"/>
      <c r="V22" s="350"/>
      <c r="W22" s="116">
        <v>0</v>
      </c>
      <c r="X22" s="117" t="s">
        <v>485</v>
      </c>
      <c r="Y22" s="351"/>
      <c r="Z22" s="118" t="s">
        <v>536</v>
      </c>
      <c r="AA22" s="116" t="s">
        <v>537</v>
      </c>
      <c r="AB22" s="350"/>
      <c r="AC22" s="422"/>
      <c r="AD22" s="422"/>
      <c r="AE22" s="456"/>
      <c r="AF22" s="456"/>
      <c r="AG22" s="418"/>
      <c r="AH22" s="418"/>
      <c r="AI22" s="455"/>
      <c r="AJ22" s="455"/>
      <c r="AK22" s="411"/>
      <c r="AL22" s="414"/>
      <c r="AM22" s="454"/>
      <c r="AN22" s="145"/>
      <c r="AO22" s="146"/>
      <c r="AP22" s="114"/>
      <c r="AQ22" s="114"/>
      <c r="AR22" s="145"/>
      <c r="AS22" s="114"/>
      <c r="AT22" s="145"/>
      <c r="AU22" s="114"/>
      <c r="AV22" s="145"/>
      <c r="AW22" s="114"/>
      <c r="AX22" s="145"/>
      <c r="AY22" s="146"/>
      <c r="AZ22" s="145"/>
      <c r="BA22" s="145"/>
      <c r="BB22" s="146"/>
      <c r="BC22" s="114"/>
      <c r="BD22" s="114"/>
      <c r="BE22" s="145"/>
      <c r="BF22" s="145"/>
      <c r="BG22" s="146"/>
      <c r="BH22" s="114"/>
      <c r="BI22" s="114"/>
      <c r="BJ22" s="145"/>
      <c r="BK22" s="145"/>
      <c r="BL22" s="146"/>
      <c r="BM22" s="114"/>
      <c r="BN22" s="114"/>
      <c r="BO22" s="145"/>
      <c r="BP22" s="145"/>
      <c r="BQ22" s="146"/>
      <c r="BR22" s="114"/>
      <c r="BS22" s="114"/>
      <c r="BT22" s="114"/>
      <c r="BU22" s="145"/>
      <c r="BV22" s="145"/>
      <c r="BW22" s="145"/>
      <c r="BX22" s="114"/>
      <c r="BY22" s="145"/>
      <c r="BZ22" s="145"/>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57">
        <v>4</v>
      </c>
      <c r="B23" s="458"/>
      <c r="C23" s="458"/>
      <c r="D23" s="458"/>
      <c r="E23" s="459"/>
      <c r="F23" s="458"/>
      <c r="G23" s="458"/>
      <c r="H23" s="458"/>
      <c r="I23" s="458"/>
      <c r="J23" s="457"/>
      <c r="K23" s="457"/>
      <c r="L23" s="411">
        <v>0</v>
      </c>
      <c r="M23" s="412" t="b">
        <v>0</v>
      </c>
      <c r="N23" s="146">
        <v>1</v>
      </c>
      <c r="O23" s="283"/>
      <c r="P23" s="350"/>
      <c r="Q23" s="350"/>
      <c r="R23" s="350"/>
      <c r="S23" s="350"/>
      <c r="T23" s="350"/>
      <c r="U23" s="350"/>
      <c r="V23" s="350"/>
      <c r="W23" s="116">
        <v>0</v>
      </c>
      <c r="X23" s="117" t="s">
        <v>485</v>
      </c>
      <c r="Y23" s="351"/>
      <c r="Z23" s="118" t="s">
        <v>536</v>
      </c>
      <c r="AA23" s="116" t="s">
        <v>537</v>
      </c>
      <c r="AB23" s="350"/>
      <c r="AC23" s="422">
        <v>0</v>
      </c>
      <c r="AD23" s="422" t="s">
        <v>485</v>
      </c>
      <c r="AE23" s="456"/>
      <c r="AF23" s="456"/>
      <c r="AG23" s="418" t="s">
        <v>538</v>
      </c>
      <c r="AH23" s="418" t="s">
        <v>538</v>
      </c>
      <c r="AI23" s="455"/>
      <c r="AJ23" s="455"/>
      <c r="AK23" s="411">
        <v>0</v>
      </c>
      <c r="AL23" s="412" t="b">
        <v>0</v>
      </c>
      <c r="AM23" s="452"/>
      <c r="AN23" s="145"/>
      <c r="AO23" s="146"/>
      <c r="AP23" s="114"/>
      <c r="AQ23" s="114"/>
      <c r="AR23" s="145"/>
      <c r="AS23" s="114"/>
      <c r="AT23" s="145"/>
      <c r="AU23" s="114"/>
      <c r="AV23" s="145"/>
      <c r="AW23" s="114"/>
      <c r="AX23" s="145"/>
      <c r="AY23" s="146"/>
      <c r="AZ23" s="145"/>
      <c r="BA23" s="145"/>
      <c r="BB23" s="146"/>
      <c r="BC23" s="114"/>
      <c r="BD23" s="114"/>
      <c r="BE23" s="145"/>
      <c r="BF23" s="145"/>
      <c r="BG23" s="146"/>
      <c r="BH23" s="114"/>
      <c r="BI23" s="114"/>
      <c r="BJ23" s="145"/>
      <c r="BK23" s="145"/>
      <c r="BL23" s="146"/>
      <c r="BM23" s="114"/>
      <c r="BN23" s="114"/>
      <c r="BO23" s="145"/>
      <c r="BP23" s="145"/>
      <c r="BQ23" s="146"/>
      <c r="BR23" s="114"/>
      <c r="BS23" s="114"/>
      <c r="BT23" s="114"/>
      <c r="BU23" s="145"/>
      <c r="BV23" s="145"/>
      <c r="BW23" s="145"/>
      <c r="BX23" s="114"/>
      <c r="BY23" s="145"/>
      <c r="BZ23" s="145"/>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57"/>
      <c r="B24" s="458"/>
      <c r="C24" s="458"/>
      <c r="D24" s="458"/>
      <c r="E24" s="459"/>
      <c r="F24" s="458"/>
      <c r="G24" s="458"/>
      <c r="H24" s="458"/>
      <c r="I24" s="458"/>
      <c r="J24" s="457"/>
      <c r="K24" s="457"/>
      <c r="L24" s="411"/>
      <c r="M24" s="413"/>
      <c r="N24" s="146">
        <v>2</v>
      </c>
      <c r="O24" s="283"/>
      <c r="P24" s="350"/>
      <c r="Q24" s="350"/>
      <c r="R24" s="350"/>
      <c r="S24" s="350"/>
      <c r="T24" s="350"/>
      <c r="U24" s="350"/>
      <c r="V24" s="350"/>
      <c r="W24" s="116">
        <v>0</v>
      </c>
      <c r="X24" s="117" t="s">
        <v>485</v>
      </c>
      <c r="Y24" s="351"/>
      <c r="Z24" s="118" t="s">
        <v>536</v>
      </c>
      <c r="AA24" s="116" t="s">
        <v>537</v>
      </c>
      <c r="AB24" s="350"/>
      <c r="AC24" s="422"/>
      <c r="AD24" s="422"/>
      <c r="AE24" s="456"/>
      <c r="AF24" s="456"/>
      <c r="AG24" s="418"/>
      <c r="AH24" s="418"/>
      <c r="AI24" s="455"/>
      <c r="AJ24" s="455"/>
      <c r="AK24" s="411"/>
      <c r="AL24" s="413"/>
      <c r="AM24" s="453"/>
      <c r="AN24" s="145"/>
      <c r="AO24" s="146"/>
      <c r="AP24" s="114"/>
      <c r="AQ24" s="114"/>
      <c r="AR24" s="145"/>
      <c r="AS24" s="114"/>
      <c r="AT24" s="145"/>
      <c r="AU24" s="114"/>
      <c r="AV24" s="145"/>
      <c r="AW24" s="114"/>
      <c r="AX24" s="145"/>
      <c r="AY24" s="146"/>
      <c r="AZ24" s="145"/>
      <c r="BA24" s="145"/>
      <c r="BB24" s="146"/>
      <c r="BC24" s="114"/>
      <c r="BD24" s="114"/>
      <c r="BE24" s="145"/>
      <c r="BF24" s="145"/>
      <c r="BG24" s="146"/>
      <c r="BH24" s="114"/>
      <c r="BI24" s="114"/>
      <c r="BJ24" s="145"/>
      <c r="BK24" s="145"/>
      <c r="BL24" s="146"/>
      <c r="BM24" s="114"/>
      <c r="BN24" s="114"/>
      <c r="BO24" s="145"/>
      <c r="BP24" s="145"/>
      <c r="BQ24" s="146"/>
      <c r="BR24" s="114"/>
      <c r="BS24" s="114"/>
      <c r="BT24" s="114"/>
      <c r="BU24" s="145"/>
      <c r="BV24" s="145"/>
      <c r="BW24" s="145"/>
      <c r="BX24" s="114"/>
      <c r="BY24" s="145"/>
      <c r="BZ24" s="145"/>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57"/>
      <c r="B25" s="458"/>
      <c r="C25" s="458"/>
      <c r="D25" s="458"/>
      <c r="E25" s="459"/>
      <c r="F25" s="458"/>
      <c r="G25" s="458"/>
      <c r="H25" s="458"/>
      <c r="I25" s="458"/>
      <c r="J25" s="457"/>
      <c r="K25" s="457"/>
      <c r="L25" s="411"/>
      <c r="M25" s="413"/>
      <c r="N25" s="146">
        <v>3</v>
      </c>
      <c r="O25" s="355"/>
      <c r="P25" s="350"/>
      <c r="Q25" s="350"/>
      <c r="R25" s="350"/>
      <c r="S25" s="350"/>
      <c r="T25" s="350"/>
      <c r="U25" s="350"/>
      <c r="V25" s="350"/>
      <c r="W25" s="116">
        <v>0</v>
      </c>
      <c r="X25" s="117" t="s">
        <v>485</v>
      </c>
      <c r="Y25" s="351"/>
      <c r="Z25" s="118" t="s">
        <v>536</v>
      </c>
      <c r="AA25" s="116" t="s">
        <v>537</v>
      </c>
      <c r="AB25" s="350"/>
      <c r="AC25" s="422"/>
      <c r="AD25" s="422"/>
      <c r="AE25" s="456"/>
      <c r="AF25" s="456"/>
      <c r="AG25" s="418"/>
      <c r="AH25" s="418"/>
      <c r="AI25" s="455"/>
      <c r="AJ25" s="455"/>
      <c r="AK25" s="411"/>
      <c r="AL25" s="413"/>
      <c r="AM25" s="453"/>
      <c r="AN25" s="145"/>
      <c r="AO25" s="146"/>
      <c r="AP25" s="114"/>
      <c r="AQ25" s="114"/>
      <c r="AR25" s="145"/>
      <c r="AS25" s="114"/>
      <c r="AT25" s="145"/>
      <c r="AU25" s="114"/>
      <c r="AV25" s="145"/>
      <c r="AW25" s="114"/>
      <c r="AX25" s="145"/>
      <c r="AY25" s="146"/>
      <c r="AZ25" s="145"/>
      <c r="BA25" s="145"/>
      <c r="BB25" s="146"/>
      <c r="BC25" s="114"/>
      <c r="BD25" s="114"/>
      <c r="BE25" s="145"/>
      <c r="BF25" s="145"/>
      <c r="BG25" s="146"/>
      <c r="BH25" s="114"/>
      <c r="BI25" s="114"/>
      <c r="BJ25" s="145"/>
      <c r="BK25" s="145"/>
      <c r="BL25" s="146"/>
      <c r="BM25" s="114"/>
      <c r="BN25" s="114"/>
      <c r="BO25" s="145"/>
      <c r="BP25" s="145"/>
      <c r="BQ25" s="146"/>
      <c r="BR25" s="114"/>
      <c r="BS25" s="114"/>
      <c r="BT25" s="114"/>
      <c r="BU25" s="145"/>
      <c r="BV25" s="145"/>
      <c r="BW25" s="145"/>
      <c r="BX25" s="114"/>
      <c r="BY25" s="145"/>
      <c r="BZ25" s="145"/>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57"/>
      <c r="B26" s="458"/>
      <c r="C26" s="458"/>
      <c r="D26" s="458"/>
      <c r="E26" s="459"/>
      <c r="F26" s="458"/>
      <c r="G26" s="458"/>
      <c r="H26" s="458"/>
      <c r="I26" s="458"/>
      <c r="J26" s="457"/>
      <c r="K26" s="457"/>
      <c r="L26" s="411"/>
      <c r="M26" s="413"/>
      <c r="N26" s="146">
        <v>4</v>
      </c>
      <c r="O26" s="283"/>
      <c r="P26" s="350"/>
      <c r="Q26" s="350"/>
      <c r="R26" s="350"/>
      <c r="S26" s="350"/>
      <c r="T26" s="350"/>
      <c r="U26" s="350"/>
      <c r="V26" s="350"/>
      <c r="W26" s="116">
        <v>0</v>
      </c>
      <c r="X26" s="117" t="s">
        <v>485</v>
      </c>
      <c r="Y26" s="351"/>
      <c r="Z26" s="118" t="s">
        <v>536</v>
      </c>
      <c r="AA26" s="116" t="s">
        <v>537</v>
      </c>
      <c r="AB26" s="350"/>
      <c r="AC26" s="422"/>
      <c r="AD26" s="422"/>
      <c r="AE26" s="456"/>
      <c r="AF26" s="456"/>
      <c r="AG26" s="418"/>
      <c r="AH26" s="418"/>
      <c r="AI26" s="455"/>
      <c r="AJ26" s="455"/>
      <c r="AK26" s="411"/>
      <c r="AL26" s="413"/>
      <c r="AM26" s="453"/>
      <c r="AN26" s="145"/>
      <c r="AO26" s="146"/>
      <c r="AP26" s="114"/>
      <c r="AQ26" s="114"/>
      <c r="AR26" s="145"/>
      <c r="AS26" s="114"/>
      <c r="AT26" s="145"/>
      <c r="AU26" s="114"/>
      <c r="AV26" s="145"/>
      <c r="AW26" s="114"/>
      <c r="AX26" s="145"/>
      <c r="AY26" s="146"/>
      <c r="AZ26" s="145"/>
      <c r="BA26" s="145"/>
      <c r="BB26" s="146"/>
      <c r="BC26" s="114"/>
      <c r="BD26" s="114"/>
      <c r="BE26" s="145"/>
      <c r="BF26" s="145"/>
      <c r="BG26" s="146"/>
      <c r="BH26" s="114"/>
      <c r="BI26" s="114"/>
      <c r="BJ26" s="145"/>
      <c r="BK26" s="145"/>
      <c r="BL26" s="146"/>
      <c r="BM26" s="114"/>
      <c r="BN26" s="114"/>
      <c r="BO26" s="145"/>
      <c r="BP26" s="145"/>
      <c r="BQ26" s="146"/>
      <c r="BR26" s="114"/>
      <c r="BS26" s="114"/>
      <c r="BT26" s="114"/>
      <c r="BU26" s="145"/>
      <c r="BV26" s="145"/>
      <c r="BW26" s="145"/>
      <c r="BX26" s="114"/>
      <c r="BY26" s="145"/>
      <c r="BZ26" s="145"/>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57"/>
      <c r="B27" s="458"/>
      <c r="C27" s="458"/>
      <c r="D27" s="458"/>
      <c r="E27" s="459"/>
      <c r="F27" s="458"/>
      <c r="G27" s="458"/>
      <c r="H27" s="458"/>
      <c r="I27" s="458"/>
      <c r="J27" s="457"/>
      <c r="K27" s="457"/>
      <c r="L27" s="411"/>
      <c r="M27" s="413"/>
      <c r="N27" s="146">
        <v>5</v>
      </c>
      <c r="O27" s="283"/>
      <c r="P27" s="350"/>
      <c r="Q27" s="350"/>
      <c r="R27" s="350"/>
      <c r="S27" s="350"/>
      <c r="T27" s="350"/>
      <c r="U27" s="350"/>
      <c r="V27" s="350"/>
      <c r="W27" s="116">
        <v>0</v>
      </c>
      <c r="X27" s="117" t="s">
        <v>485</v>
      </c>
      <c r="Y27" s="351"/>
      <c r="Z27" s="118" t="s">
        <v>536</v>
      </c>
      <c r="AA27" s="116" t="s">
        <v>537</v>
      </c>
      <c r="AB27" s="350"/>
      <c r="AC27" s="422"/>
      <c r="AD27" s="422"/>
      <c r="AE27" s="456"/>
      <c r="AF27" s="456"/>
      <c r="AG27" s="418"/>
      <c r="AH27" s="418"/>
      <c r="AI27" s="455"/>
      <c r="AJ27" s="455"/>
      <c r="AK27" s="411"/>
      <c r="AL27" s="413"/>
      <c r="AM27" s="453"/>
      <c r="AN27" s="145"/>
      <c r="AO27" s="146"/>
      <c r="AP27" s="114"/>
      <c r="AQ27" s="114"/>
      <c r="AR27" s="145"/>
      <c r="AS27" s="114"/>
      <c r="AT27" s="145"/>
      <c r="AU27" s="114"/>
      <c r="AV27" s="145"/>
      <c r="AW27" s="114"/>
      <c r="AX27" s="145"/>
      <c r="AY27" s="146"/>
      <c r="AZ27" s="145"/>
      <c r="BA27" s="145"/>
      <c r="BB27" s="146"/>
      <c r="BC27" s="114"/>
      <c r="BD27" s="114"/>
      <c r="BE27" s="145"/>
      <c r="BF27" s="145"/>
      <c r="BG27" s="146"/>
      <c r="BH27" s="114"/>
      <c r="BI27" s="114"/>
      <c r="BJ27" s="145"/>
      <c r="BK27" s="145"/>
      <c r="BL27" s="146"/>
      <c r="BM27" s="114"/>
      <c r="BN27" s="114"/>
      <c r="BO27" s="145"/>
      <c r="BP27" s="145"/>
      <c r="BQ27" s="146"/>
      <c r="BR27" s="114"/>
      <c r="BS27" s="114"/>
      <c r="BT27" s="114"/>
      <c r="BU27" s="145"/>
      <c r="BV27" s="145"/>
      <c r="BW27" s="145"/>
      <c r="BX27" s="114"/>
      <c r="BY27" s="145"/>
      <c r="BZ27" s="145"/>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57"/>
      <c r="B28" s="458"/>
      <c r="C28" s="458"/>
      <c r="D28" s="458"/>
      <c r="E28" s="459"/>
      <c r="F28" s="458"/>
      <c r="G28" s="458"/>
      <c r="H28" s="458"/>
      <c r="I28" s="458"/>
      <c r="J28" s="457"/>
      <c r="K28" s="457"/>
      <c r="L28" s="411"/>
      <c r="M28" s="414"/>
      <c r="N28" s="146">
        <v>6</v>
      </c>
      <c r="O28" s="283"/>
      <c r="P28" s="350"/>
      <c r="Q28" s="350"/>
      <c r="R28" s="350"/>
      <c r="S28" s="350"/>
      <c r="T28" s="350"/>
      <c r="U28" s="350"/>
      <c r="V28" s="350"/>
      <c r="W28" s="116">
        <v>0</v>
      </c>
      <c r="X28" s="117" t="s">
        <v>485</v>
      </c>
      <c r="Y28" s="351"/>
      <c r="Z28" s="118" t="s">
        <v>536</v>
      </c>
      <c r="AA28" s="116" t="s">
        <v>537</v>
      </c>
      <c r="AB28" s="350"/>
      <c r="AC28" s="422"/>
      <c r="AD28" s="422"/>
      <c r="AE28" s="456"/>
      <c r="AF28" s="456"/>
      <c r="AG28" s="418"/>
      <c r="AH28" s="418"/>
      <c r="AI28" s="455"/>
      <c r="AJ28" s="455"/>
      <c r="AK28" s="411"/>
      <c r="AL28" s="414"/>
      <c r="AM28" s="454"/>
      <c r="AN28" s="145"/>
      <c r="AO28" s="146"/>
      <c r="AP28" s="114"/>
      <c r="AQ28" s="114"/>
      <c r="AR28" s="145"/>
      <c r="AS28" s="114"/>
      <c r="AT28" s="145"/>
      <c r="AU28" s="114"/>
      <c r="AV28" s="145"/>
      <c r="AW28" s="114"/>
      <c r="AX28" s="145"/>
      <c r="AY28" s="146"/>
      <c r="AZ28" s="145"/>
      <c r="BA28" s="145"/>
      <c r="BB28" s="146"/>
      <c r="BC28" s="114"/>
      <c r="BD28" s="114"/>
      <c r="BE28" s="145"/>
      <c r="BF28" s="145"/>
      <c r="BG28" s="146"/>
      <c r="BH28" s="114"/>
      <c r="BI28" s="114"/>
      <c r="BJ28" s="145"/>
      <c r="BK28" s="145"/>
      <c r="BL28" s="146"/>
      <c r="BM28" s="114"/>
      <c r="BN28" s="114"/>
      <c r="BO28" s="145"/>
      <c r="BP28" s="145"/>
      <c r="BQ28" s="146"/>
      <c r="BR28" s="114"/>
      <c r="BS28" s="114"/>
      <c r="BT28" s="114"/>
      <c r="BU28" s="145"/>
      <c r="BV28" s="145"/>
      <c r="BW28" s="145"/>
      <c r="BX28" s="114"/>
      <c r="BY28" s="145"/>
      <c r="BZ28" s="145"/>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57">
        <v>5</v>
      </c>
      <c r="B29" s="458"/>
      <c r="C29" s="458"/>
      <c r="D29" s="458"/>
      <c r="E29" s="459"/>
      <c r="F29" s="458"/>
      <c r="G29" s="458"/>
      <c r="H29" s="458"/>
      <c r="I29" s="458"/>
      <c r="J29" s="457"/>
      <c r="K29" s="457"/>
      <c r="L29" s="411">
        <v>0</v>
      </c>
      <c r="M29" s="412" t="b">
        <v>0</v>
      </c>
      <c r="N29" s="146">
        <v>1</v>
      </c>
      <c r="O29" s="283"/>
      <c r="P29" s="350"/>
      <c r="Q29" s="350"/>
      <c r="R29" s="350"/>
      <c r="S29" s="350"/>
      <c r="T29" s="350"/>
      <c r="U29" s="350"/>
      <c r="V29" s="350"/>
      <c r="W29" s="116">
        <v>0</v>
      </c>
      <c r="X29" s="117" t="s">
        <v>485</v>
      </c>
      <c r="Y29" s="351"/>
      <c r="Z29" s="118" t="s">
        <v>536</v>
      </c>
      <c r="AA29" s="116" t="s">
        <v>537</v>
      </c>
      <c r="AB29" s="350"/>
      <c r="AC29" s="422">
        <v>0</v>
      </c>
      <c r="AD29" s="422" t="s">
        <v>485</v>
      </c>
      <c r="AE29" s="456"/>
      <c r="AF29" s="456"/>
      <c r="AG29" s="418" t="s">
        <v>538</v>
      </c>
      <c r="AH29" s="418" t="s">
        <v>538</v>
      </c>
      <c r="AI29" s="455"/>
      <c r="AJ29" s="455"/>
      <c r="AK29" s="411">
        <v>0</v>
      </c>
      <c r="AL29" s="412" t="b">
        <v>0</v>
      </c>
      <c r="AM29" s="452"/>
      <c r="AN29" s="145"/>
      <c r="AO29" s="146"/>
      <c r="AP29" s="114"/>
      <c r="AQ29" s="114"/>
      <c r="AR29" s="145"/>
      <c r="AS29" s="114"/>
      <c r="AT29" s="145"/>
      <c r="AU29" s="114"/>
      <c r="AV29" s="145"/>
      <c r="AW29" s="114"/>
      <c r="AX29" s="145"/>
      <c r="AY29" s="146"/>
      <c r="AZ29" s="145"/>
      <c r="BA29" s="145"/>
      <c r="BB29" s="146"/>
      <c r="BC29" s="114"/>
      <c r="BD29" s="114"/>
      <c r="BE29" s="145"/>
      <c r="BF29" s="145"/>
      <c r="BG29" s="146"/>
      <c r="BH29" s="114"/>
      <c r="BI29" s="114"/>
      <c r="BJ29" s="145"/>
      <c r="BK29" s="145"/>
      <c r="BL29" s="146"/>
      <c r="BM29" s="114"/>
      <c r="BN29" s="114"/>
      <c r="BO29" s="145"/>
      <c r="BP29" s="145"/>
      <c r="BQ29" s="146"/>
      <c r="BR29" s="114"/>
      <c r="BS29" s="114"/>
      <c r="BT29" s="114"/>
      <c r="BU29" s="145"/>
      <c r="BV29" s="145"/>
      <c r="BW29" s="145"/>
      <c r="BX29" s="114"/>
      <c r="BY29" s="145"/>
      <c r="BZ29" s="145"/>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57"/>
      <c r="B30" s="458"/>
      <c r="C30" s="458"/>
      <c r="D30" s="458"/>
      <c r="E30" s="459"/>
      <c r="F30" s="458"/>
      <c r="G30" s="458"/>
      <c r="H30" s="458"/>
      <c r="I30" s="458"/>
      <c r="J30" s="457"/>
      <c r="K30" s="457"/>
      <c r="L30" s="411"/>
      <c r="M30" s="413"/>
      <c r="N30" s="146">
        <v>2</v>
      </c>
      <c r="O30" s="283"/>
      <c r="P30" s="350"/>
      <c r="Q30" s="350"/>
      <c r="R30" s="350"/>
      <c r="S30" s="350"/>
      <c r="T30" s="350"/>
      <c r="U30" s="350"/>
      <c r="V30" s="350"/>
      <c r="W30" s="116">
        <v>0</v>
      </c>
      <c r="X30" s="117" t="s">
        <v>485</v>
      </c>
      <c r="Y30" s="351"/>
      <c r="Z30" s="118" t="s">
        <v>536</v>
      </c>
      <c r="AA30" s="116" t="s">
        <v>537</v>
      </c>
      <c r="AB30" s="350"/>
      <c r="AC30" s="422"/>
      <c r="AD30" s="422"/>
      <c r="AE30" s="456"/>
      <c r="AF30" s="456"/>
      <c r="AG30" s="418"/>
      <c r="AH30" s="418"/>
      <c r="AI30" s="455"/>
      <c r="AJ30" s="455"/>
      <c r="AK30" s="411"/>
      <c r="AL30" s="413"/>
      <c r="AM30" s="453"/>
      <c r="AN30" s="145"/>
      <c r="AO30" s="146"/>
      <c r="AP30" s="114"/>
      <c r="AQ30" s="114"/>
      <c r="AR30" s="145"/>
      <c r="AS30" s="114"/>
      <c r="AT30" s="145"/>
      <c r="AU30" s="114"/>
      <c r="AV30" s="145"/>
      <c r="AW30" s="114"/>
      <c r="AX30" s="145"/>
      <c r="AY30" s="146"/>
      <c r="AZ30" s="145"/>
      <c r="BA30" s="145"/>
      <c r="BB30" s="146"/>
      <c r="BC30" s="114"/>
      <c r="BD30" s="114"/>
      <c r="BE30" s="145"/>
      <c r="BF30" s="145"/>
      <c r="BG30" s="146"/>
      <c r="BH30" s="114"/>
      <c r="BI30" s="114"/>
      <c r="BJ30" s="145"/>
      <c r="BK30" s="145"/>
      <c r="BL30" s="146"/>
      <c r="BM30" s="114"/>
      <c r="BN30" s="114"/>
      <c r="BO30" s="145"/>
      <c r="BP30" s="145"/>
      <c r="BQ30" s="146"/>
      <c r="BR30" s="114"/>
      <c r="BS30" s="114"/>
      <c r="BT30" s="114"/>
      <c r="BU30" s="145"/>
      <c r="BV30" s="145"/>
      <c r="BW30" s="145"/>
      <c r="BX30" s="114"/>
      <c r="BY30" s="145"/>
      <c r="BZ30" s="145"/>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57"/>
      <c r="B31" s="458"/>
      <c r="C31" s="458"/>
      <c r="D31" s="458"/>
      <c r="E31" s="459"/>
      <c r="F31" s="458"/>
      <c r="G31" s="458"/>
      <c r="H31" s="458"/>
      <c r="I31" s="458"/>
      <c r="J31" s="457"/>
      <c r="K31" s="457"/>
      <c r="L31" s="411"/>
      <c r="M31" s="413"/>
      <c r="N31" s="146">
        <v>3</v>
      </c>
      <c r="O31" s="355"/>
      <c r="P31" s="350"/>
      <c r="Q31" s="350"/>
      <c r="R31" s="350"/>
      <c r="S31" s="350"/>
      <c r="T31" s="350"/>
      <c r="U31" s="350"/>
      <c r="V31" s="350"/>
      <c r="W31" s="116">
        <v>0</v>
      </c>
      <c r="X31" s="117" t="s">
        <v>485</v>
      </c>
      <c r="Y31" s="351"/>
      <c r="Z31" s="118" t="s">
        <v>536</v>
      </c>
      <c r="AA31" s="116" t="s">
        <v>537</v>
      </c>
      <c r="AB31" s="350"/>
      <c r="AC31" s="422"/>
      <c r="AD31" s="422"/>
      <c r="AE31" s="456"/>
      <c r="AF31" s="456"/>
      <c r="AG31" s="418"/>
      <c r="AH31" s="418"/>
      <c r="AI31" s="455"/>
      <c r="AJ31" s="455"/>
      <c r="AK31" s="411"/>
      <c r="AL31" s="413"/>
      <c r="AM31" s="453"/>
      <c r="AN31" s="145"/>
      <c r="AO31" s="146"/>
      <c r="AP31" s="114"/>
      <c r="AQ31" s="114"/>
      <c r="AR31" s="145"/>
      <c r="AS31" s="114"/>
      <c r="AT31" s="145"/>
      <c r="AU31" s="114"/>
      <c r="AV31" s="145"/>
      <c r="AW31" s="114"/>
      <c r="AX31" s="145"/>
      <c r="AY31" s="146"/>
      <c r="AZ31" s="145"/>
      <c r="BA31" s="145"/>
      <c r="BB31" s="146"/>
      <c r="BC31" s="114"/>
      <c r="BD31" s="114"/>
      <c r="BE31" s="145"/>
      <c r="BF31" s="145"/>
      <c r="BG31" s="146"/>
      <c r="BH31" s="114"/>
      <c r="BI31" s="114"/>
      <c r="BJ31" s="145"/>
      <c r="BK31" s="145"/>
      <c r="BL31" s="146"/>
      <c r="BM31" s="114"/>
      <c r="BN31" s="114"/>
      <c r="BO31" s="145"/>
      <c r="BP31" s="145"/>
      <c r="BQ31" s="146"/>
      <c r="BR31" s="114"/>
      <c r="BS31" s="114"/>
      <c r="BT31" s="114"/>
      <c r="BU31" s="145"/>
      <c r="BV31" s="145"/>
      <c r="BW31" s="145"/>
      <c r="BX31" s="114"/>
      <c r="BY31" s="145"/>
      <c r="BZ31" s="145"/>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57"/>
      <c r="B32" s="458"/>
      <c r="C32" s="458"/>
      <c r="D32" s="458"/>
      <c r="E32" s="459"/>
      <c r="F32" s="458"/>
      <c r="G32" s="458"/>
      <c r="H32" s="458"/>
      <c r="I32" s="458"/>
      <c r="J32" s="457"/>
      <c r="K32" s="457"/>
      <c r="L32" s="411"/>
      <c r="M32" s="413"/>
      <c r="N32" s="146">
        <v>4</v>
      </c>
      <c r="O32" s="283"/>
      <c r="P32" s="350"/>
      <c r="Q32" s="350"/>
      <c r="R32" s="350"/>
      <c r="S32" s="350"/>
      <c r="T32" s="350"/>
      <c r="U32" s="350"/>
      <c r="V32" s="350"/>
      <c r="W32" s="116">
        <v>0</v>
      </c>
      <c r="X32" s="117" t="s">
        <v>485</v>
      </c>
      <c r="Y32" s="351"/>
      <c r="Z32" s="118" t="s">
        <v>536</v>
      </c>
      <c r="AA32" s="116" t="s">
        <v>537</v>
      </c>
      <c r="AB32" s="350"/>
      <c r="AC32" s="422"/>
      <c r="AD32" s="422"/>
      <c r="AE32" s="456"/>
      <c r="AF32" s="456"/>
      <c r="AG32" s="418"/>
      <c r="AH32" s="418"/>
      <c r="AI32" s="455"/>
      <c r="AJ32" s="455"/>
      <c r="AK32" s="411"/>
      <c r="AL32" s="413"/>
      <c r="AM32" s="453"/>
      <c r="AN32" s="145"/>
      <c r="AO32" s="146"/>
      <c r="AP32" s="114"/>
      <c r="AQ32" s="114"/>
      <c r="AR32" s="145"/>
      <c r="AS32" s="114"/>
      <c r="AT32" s="145"/>
      <c r="AU32" s="114"/>
      <c r="AV32" s="145"/>
      <c r="AW32" s="114"/>
      <c r="AX32" s="145"/>
      <c r="AY32" s="146"/>
      <c r="AZ32" s="145"/>
      <c r="BA32" s="145"/>
      <c r="BB32" s="146"/>
      <c r="BC32" s="114"/>
      <c r="BD32" s="114"/>
      <c r="BE32" s="145"/>
      <c r="BF32" s="145"/>
      <c r="BG32" s="146"/>
      <c r="BH32" s="114"/>
      <c r="BI32" s="114"/>
      <c r="BJ32" s="145"/>
      <c r="BK32" s="145"/>
      <c r="BL32" s="146"/>
      <c r="BM32" s="114"/>
      <c r="BN32" s="114"/>
      <c r="BO32" s="145"/>
      <c r="BP32" s="145"/>
      <c r="BQ32" s="146"/>
      <c r="BR32" s="114"/>
      <c r="BS32" s="114"/>
      <c r="BT32" s="114"/>
      <c r="BU32" s="145"/>
      <c r="BV32" s="145"/>
      <c r="BW32" s="145"/>
      <c r="BX32" s="114"/>
      <c r="BY32" s="145"/>
      <c r="BZ32" s="145"/>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57"/>
      <c r="B33" s="458"/>
      <c r="C33" s="458"/>
      <c r="D33" s="458"/>
      <c r="E33" s="459"/>
      <c r="F33" s="458"/>
      <c r="G33" s="458"/>
      <c r="H33" s="458"/>
      <c r="I33" s="458"/>
      <c r="J33" s="457"/>
      <c r="K33" s="457"/>
      <c r="L33" s="411"/>
      <c r="M33" s="413"/>
      <c r="N33" s="146">
        <v>5</v>
      </c>
      <c r="O33" s="283"/>
      <c r="P33" s="350"/>
      <c r="Q33" s="350"/>
      <c r="R33" s="350"/>
      <c r="S33" s="350"/>
      <c r="T33" s="350"/>
      <c r="U33" s="350"/>
      <c r="V33" s="350"/>
      <c r="W33" s="116">
        <v>0</v>
      </c>
      <c r="X33" s="117" t="s">
        <v>485</v>
      </c>
      <c r="Y33" s="351"/>
      <c r="Z33" s="118" t="s">
        <v>536</v>
      </c>
      <c r="AA33" s="116" t="s">
        <v>537</v>
      </c>
      <c r="AB33" s="350"/>
      <c r="AC33" s="422"/>
      <c r="AD33" s="422"/>
      <c r="AE33" s="456"/>
      <c r="AF33" s="456"/>
      <c r="AG33" s="418"/>
      <c r="AH33" s="418"/>
      <c r="AI33" s="455"/>
      <c r="AJ33" s="455"/>
      <c r="AK33" s="411"/>
      <c r="AL33" s="413"/>
      <c r="AM33" s="453"/>
      <c r="AN33" s="145"/>
      <c r="AO33" s="146"/>
      <c r="AP33" s="114"/>
      <c r="AQ33" s="114"/>
      <c r="AR33" s="145"/>
      <c r="AS33" s="114"/>
      <c r="AT33" s="145"/>
      <c r="AU33" s="114"/>
      <c r="AV33" s="145"/>
      <c r="AW33" s="114"/>
      <c r="AX33" s="145"/>
      <c r="AY33" s="146"/>
      <c r="AZ33" s="145"/>
      <c r="BA33" s="145"/>
      <c r="BB33" s="146"/>
      <c r="BC33" s="114"/>
      <c r="BD33" s="114"/>
      <c r="BE33" s="145"/>
      <c r="BF33" s="145"/>
      <c r="BG33" s="146"/>
      <c r="BH33" s="114"/>
      <c r="BI33" s="114"/>
      <c r="BJ33" s="145"/>
      <c r="BK33" s="145"/>
      <c r="BL33" s="146"/>
      <c r="BM33" s="114"/>
      <c r="BN33" s="114"/>
      <c r="BO33" s="145"/>
      <c r="BP33" s="145"/>
      <c r="BQ33" s="146"/>
      <c r="BR33" s="114"/>
      <c r="BS33" s="114"/>
      <c r="BT33" s="114"/>
      <c r="BU33" s="145"/>
      <c r="BV33" s="145"/>
      <c r="BW33" s="145"/>
      <c r="BX33" s="114"/>
      <c r="BY33" s="145"/>
      <c r="BZ33" s="145"/>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57"/>
      <c r="B34" s="458"/>
      <c r="C34" s="458"/>
      <c r="D34" s="458"/>
      <c r="E34" s="459"/>
      <c r="F34" s="458"/>
      <c r="G34" s="458"/>
      <c r="H34" s="458"/>
      <c r="I34" s="458"/>
      <c r="J34" s="457"/>
      <c r="K34" s="457"/>
      <c r="L34" s="411"/>
      <c r="M34" s="414"/>
      <c r="N34" s="146">
        <v>6</v>
      </c>
      <c r="O34" s="283"/>
      <c r="P34" s="350"/>
      <c r="Q34" s="350"/>
      <c r="R34" s="350"/>
      <c r="S34" s="350"/>
      <c r="T34" s="350"/>
      <c r="U34" s="350"/>
      <c r="V34" s="350"/>
      <c r="W34" s="116">
        <v>0</v>
      </c>
      <c r="X34" s="117" t="s">
        <v>485</v>
      </c>
      <c r="Y34" s="351"/>
      <c r="Z34" s="118" t="s">
        <v>536</v>
      </c>
      <c r="AA34" s="116" t="s">
        <v>537</v>
      </c>
      <c r="AB34" s="350"/>
      <c r="AC34" s="422"/>
      <c r="AD34" s="422"/>
      <c r="AE34" s="456"/>
      <c r="AF34" s="456"/>
      <c r="AG34" s="418"/>
      <c r="AH34" s="418"/>
      <c r="AI34" s="455"/>
      <c r="AJ34" s="455"/>
      <c r="AK34" s="411"/>
      <c r="AL34" s="414"/>
      <c r="AM34" s="454"/>
      <c r="AN34" s="145"/>
      <c r="AO34" s="146"/>
      <c r="AP34" s="114"/>
      <c r="AQ34" s="114"/>
      <c r="AR34" s="145"/>
      <c r="AS34" s="114"/>
      <c r="AT34" s="145"/>
      <c r="AU34" s="114"/>
      <c r="AV34" s="145"/>
      <c r="AW34" s="114"/>
      <c r="AX34" s="145"/>
      <c r="AY34" s="146"/>
      <c r="AZ34" s="145"/>
      <c r="BA34" s="145"/>
      <c r="BB34" s="146"/>
      <c r="BC34" s="114"/>
      <c r="BD34" s="114"/>
      <c r="BE34" s="145"/>
      <c r="BF34" s="145"/>
      <c r="BG34" s="146"/>
      <c r="BH34" s="114"/>
      <c r="BI34" s="114"/>
      <c r="BJ34" s="145"/>
      <c r="BK34" s="145"/>
      <c r="BL34" s="146"/>
      <c r="BM34" s="114"/>
      <c r="BN34" s="114"/>
      <c r="BO34" s="145"/>
      <c r="BP34" s="145"/>
      <c r="BQ34" s="146"/>
      <c r="BR34" s="114"/>
      <c r="BS34" s="114"/>
      <c r="BT34" s="114"/>
      <c r="BU34" s="145"/>
      <c r="BV34" s="145"/>
      <c r="BW34" s="145"/>
      <c r="BX34" s="114"/>
      <c r="BY34" s="145"/>
      <c r="BZ34" s="145"/>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57">
        <v>6</v>
      </c>
      <c r="B35" s="458"/>
      <c r="C35" s="458"/>
      <c r="D35" s="458"/>
      <c r="E35" s="459"/>
      <c r="F35" s="458"/>
      <c r="G35" s="458"/>
      <c r="H35" s="458"/>
      <c r="I35" s="458"/>
      <c r="J35" s="457"/>
      <c r="K35" s="457"/>
      <c r="L35" s="411">
        <v>0</v>
      </c>
      <c r="M35" s="412" t="b">
        <v>0</v>
      </c>
      <c r="N35" s="146">
        <v>1</v>
      </c>
      <c r="O35" s="283"/>
      <c r="P35" s="350"/>
      <c r="Q35" s="350"/>
      <c r="R35" s="350"/>
      <c r="S35" s="350"/>
      <c r="T35" s="350"/>
      <c r="U35" s="350"/>
      <c r="V35" s="350"/>
      <c r="W35" s="116">
        <v>0</v>
      </c>
      <c r="X35" s="117" t="s">
        <v>485</v>
      </c>
      <c r="Y35" s="351"/>
      <c r="Z35" s="118" t="s">
        <v>536</v>
      </c>
      <c r="AA35" s="116" t="s">
        <v>537</v>
      </c>
      <c r="AB35" s="350"/>
      <c r="AC35" s="422">
        <v>0</v>
      </c>
      <c r="AD35" s="422" t="s">
        <v>485</v>
      </c>
      <c r="AE35" s="456"/>
      <c r="AF35" s="456"/>
      <c r="AG35" s="418" t="s">
        <v>538</v>
      </c>
      <c r="AH35" s="418" t="s">
        <v>538</v>
      </c>
      <c r="AI35" s="455"/>
      <c r="AJ35" s="455"/>
      <c r="AK35" s="411">
        <v>0</v>
      </c>
      <c r="AL35" s="412" t="b">
        <v>0</v>
      </c>
      <c r="AM35" s="452"/>
      <c r="AN35" s="145"/>
      <c r="AO35" s="146"/>
      <c r="AP35" s="114"/>
      <c r="AQ35" s="114"/>
      <c r="AR35" s="145"/>
      <c r="AS35" s="114"/>
      <c r="AT35" s="145"/>
      <c r="AU35" s="114"/>
      <c r="AV35" s="145"/>
      <c r="AW35" s="114"/>
      <c r="AX35" s="145"/>
      <c r="AY35" s="146"/>
      <c r="AZ35" s="145"/>
      <c r="BA35" s="145"/>
      <c r="BB35" s="146"/>
      <c r="BC35" s="114"/>
      <c r="BD35" s="114"/>
      <c r="BE35" s="145"/>
      <c r="BF35" s="145"/>
      <c r="BG35" s="146"/>
      <c r="BH35" s="114"/>
      <c r="BI35" s="114"/>
      <c r="BJ35" s="145"/>
      <c r="BK35" s="145"/>
      <c r="BL35" s="146"/>
      <c r="BM35" s="114"/>
      <c r="BN35" s="114"/>
      <c r="BO35" s="145"/>
      <c r="BP35" s="145"/>
      <c r="BQ35" s="146"/>
      <c r="BR35" s="114"/>
      <c r="BS35" s="114"/>
      <c r="BT35" s="114"/>
      <c r="BU35" s="145"/>
      <c r="BV35" s="145"/>
      <c r="BW35" s="145"/>
      <c r="BX35" s="114"/>
      <c r="BY35" s="145"/>
      <c r="BZ35" s="145"/>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57"/>
      <c r="B36" s="458"/>
      <c r="C36" s="458"/>
      <c r="D36" s="458"/>
      <c r="E36" s="459"/>
      <c r="F36" s="458"/>
      <c r="G36" s="458"/>
      <c r="H36" s="458"/>
      <c r="I36" s="458"/>
      <c r="J36" s="457"/>
      <c r="K36" s="457"/>
      <c r="L36" s="411"/>
      <c r="M36" s="413"/>
      <c r="N36" s="146">
        <v>2</v>
      </c>
      <c r="O36" s="283"/>
      <c r="P36" s="350"/>
      <c r="Q36" s="350"/>
      <c r="R36" s="350"/>
      <c r="S36" s="350"/>
      <c r="T36" s="350"/>
      <c r="U36" s="350"/>
      <c r="V36" s="350"/>
      <c r="W36" s="116">
        <v>0</v>
      </c>
      <c r="X36" s="117" t="s">
        <v>485</v>
      </c>
      <c r="Y36" s="351"/>
      <c r="Z36" s="118" t="s">
        <v>536</v>
      </c>
      <c r="AA36" s="116" t="s">
        <v>537</v>
      </c>
      <c r="AB36" s="350"/>
      <c r="AC36" s="422"/>
      <c r="AD36" s="422"/>
      <c r="AE36" s="456"/>
      <c r="AF36" s="456"/>
      <c r="AG36" s="418"/>
      <c r="AH36" s="418"/>
      <c r="AI36" s="455"/>
      <c r="AJ36" s="455"/>
      <c r="AK36" s="411"/>
      <c r="AL36" s="413"/>
      <c r="AM36" s="453"/>
      <c r="AN36" s="145"/>
      <c r="AO36" s="146"/>
      <c r="AP36" s="114"/>
      <c r="AQ36" s="114"/>
      <c r="AR36" s="145"/>
      <c r="AS36" s="114"/>
      <c r="AT36" s="145"/>
      <c r="AU36" s="114"/>
      <c r="AV36" s="145"/>
      <c r="AW36" s="114"/>
      <c r="AX36" s="145"/>
      <c r="AY36" s="146"/>
      <c r="AZ36" s="145"/>
      <c r="BA36" s="145"/>
      <c r="BB36" s="146"/>
      <c r="BC36" s="114"/>
      <c r="BD36" s="114"/>
      <c r="BE36" s="145"/>
      <c r="BF36" s="145"/>
      <c r="BG36" s="146"/>
      <c r="BH36" s="114"/>
      <c r="BI36" s="114"/>
      <c r="BJ36" s="145"/>
      <c r="BK36" s="145"/>
      <c r="BL36" s="146"/>
      <c r="BM36" s="114"/>
      <c r="BN36" s="114"/>
      <c r="BO36" s="145"/>
      <c r="BP36" s="145"/>
      <c r="BQ36" s="146"/>
      <c r="BR36" s="114"/>
      <c r="BS36" s="114"/>
      <c r="BT36" s="114"/>
      <c r="BU36" s="145"/>
      <c r="BV36" s="145"/>
      <c r="BW36" s="145"/>
      <c r="BX36" s="114"/>
      <c r="BY36" s="145"/>
      <c r="BZ36" s="145"/>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57"/>
      <c r="B37" s="458"/>
      <c r="C37" s="458"/>
      <c r="D37" s="458"/>
      <c r="E37" s="459"/>
      <c r="F37" s="458"/>
      <c r="G37" s="458"/>
      <c r="H37" s="458"/>
      <c r="I37" s="458"/>
      <c r="J37" s="457"/>
      <c r="K37" s="457"/>
      <c r="L37" s="411"/>
      <c r="M37" s="413"/>
      <c r="N37" s="146">
        <v>3</v>
      </c>
      <c r="O37" s="355"/>
      <c r="P37" s="350"/>
      <c r="Q37" s="350"/>
      <c r="R37" s="350"/>
      <c r="S37" s="350"/>
      <c r="T37" s="350"/>
      <c r="U37" s="350"/>
      <c r="V37" s="350"/>
      <c r="W37" s="116">
        <v>0</v>
      </c>
      <c r="X37" s="117" t="s">
        <v>485</v>
      </c>
      <c r="Y37" s="351"/>
      <c r="Z37" s="118" t="s">
        <v>536</v>
      </c>
      <c r="AA37" s="116" t="s">
        <v>537</v>
      </c>
      <c r="AB37" s="350"/>
      <c r="AC37" s="422"/>
      <c r="AD37" s="422"/>
      <c r="AE37" s="456"/>
      <c r="AF37" s="456"/>
      <c r="AG37" s="418"/>
      <c r="AH37" s="418"/>
      <c r="AI37" s="455"/>
      <c r="AJ37" s="455"/>
      <c r="AK37" s="411"/>
      <c r="AL37" s="413"/>
      <c r="AM37" s="453"/>
      <c r="AN37" s="145"/>
      <c r="AO37" s="146"/>
      <c r="AP37" s="114"/>
      <c r="AQ37" s="114"/>
      <c r="AR37" s="145"/>
      <c r="AS37" s="114"/>
      <c r="AT37" s="145"/>
      <c r="AU37" s="114"/>
      <c r="AV37" s="145"/>
      <c r="AW37" s="114"/>
      <c r="AX37" s="145"/>
      <c r="AY37" s="146"/>
      <c r="AZ37" s="145"/>
      <c r="BA37" s="145"/>
      <c r="BB37" s="146"/>
      <c r="BC37" s="114"/>
      <c r="BD37" s="114"/>
      <c r="BE37" s="145"/>
      <c r="BF37" s="145"/>
      <c r="BG37" s="146"/>
      <c r="BH37" s="114"/>
      <c r="BI37" s="114"/>
      <c r="BJ37" s="145"/>
      <c r="BK37" s="145"/>
      <c r="BL37" s="146"/>
      <c r="BM37" s="114"/>
      <c r="BN37" s="114"/>
      <c r="BO37" s="145"/>
      <c r="BP37" s="145"/>
      <c r="BQ37" s="146"/>
      <c r="BR37" s="114"/>
      <c r="BS37" s="114"/>
      <c r="BT37" s="114"/>
      <c r="BU37" s="145"/>
      <c r="BV37" s="145"/>
      <c r="BW37" s="145"/>
      <c r="BX37" s="114"/>
      <c r="BY37" s="145"/>
      <c r="BZ37" s="145"/>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57"/>
      <c r="B38" s="458"/>
      <c r="C38" s="458"/>
      <c r="D38" s="458"/>
      <c r="E38" s="459"/>
      <c r="F38" s="458"/>
      <c r="G38" s="458"/>
      <c r="H38" s="458"/>
      <c r="I38" s="458"/>
      <c r="J38" s="457"/>
      <c r="K38" s="457"/>
      <c r="L38" s="411"/>
      <c r="M38" s="413"/>
      <c r="N38" s="146">
        <v>4</v>
      </c>
      <c r="O38" s="283"/>
      <c r="P38" s="350"/>
      <c r="Q38" s="350"/>
      <c r="R38" s="350"/>
      <c r="S38" s="350"/>
      <c r="T38" s="350"/>
      <c r="U38" s="350"/>
      <c r="V38" s="350"/>
      <c r="W38" s="116">
        <v>0</v>
      </c>
      <c r="X38" s="117" t="s">
        <v>485</v>
      </c>
      <c r="Y38" s="351"/>
      <c r="Z38" s="118" t="s">
        <v>536</v>
      </c>
      <c r="AA38" s="116" t="s">
        <v>537</v>
      </c>
      <c r="AB38" s="350"/>
      <c r="AC38" s="422"/>
      <c r="AD38" s="422"/>
      <c r="AE38" s="456"/>
      <c r="AF38" s="456"/>
      <c r="AG38" s="418"/>
      <c r="AH38" s="418"/>
      <c r="AI38" s="455"/>
      <c r="AJ38" s="455"/>
      <c r="AK38" s="411"/>
      <c r="AL38" s="413"/>
      <c r="AM38" s="453"/>
      <c r="AN38" s="145"/>
      <c r="AO38" s="146"/>
      <c r="AP38" s="114"/>
      <c r="AQ38" s="114"/>
      <c r="AR38" s="145"/>
      <c r="AS38" s="114"/>
      <c r="AT38" s="145"/>
      <c r="AU38" s="114"/>
      <c r="AV38" s="145"/>
      <c r="AW38" s="114"/>
      <c r="AX38" s="145"/>
      <c r="AY38" s="146"/>
      <c r="AZ38" s="145"/>
      <c r="BA38" s="145"/>
      <c r="BB38" s="146"/>
      <c r="BC38" s="114"/>
      <c r="BD38" s="114"/>
      <c r="BE38" s="145"/>
      <c r="BF38" s="145"/>
      <c r="BG38" s="146"/>
      <c r="BH38" s="114"/>
      <c r="BI38" s="114"/>
      <c r="BJ38" s="145"/>
      <c r="BK38" s="145"/>
      <c r="BL38" s="146"/>
      <c r="BM38" s="114"/>
      <c r="BN38" s="114"/>
      <c r="BO38" s="145"/>
      <c r="BP38" s="145"/>
      <c r="BQ38" s="146"/>
      <c r="BR38" s="114"/>
      <c r="BS38" s="114"/>
      <c r="BT38" s="114"/>
      <c r="BU38" s="145"/>
      <c r="BV38" s="145"/>
      <c r="BW38" s="145"/>
      <c r="BX38" s="114"/>
      <c r="BY38" s="145"/>
      <c r="BZ38" s="145"/>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57"/>
      <c r="B39" s="458"/>
      <c r="C39" s="458"/>
      <c r="D39" s="458"/>
      <c r="E39" s="459"/>
      <c r="F39" s="458"/>
      <c r="G39" s="458"/>
      <c r="H39" s="458"/>
      <c r="I39" s="458"/>
      <c r="J39" s="457"/>
      <c r="K39" s="457"/>
      <c r="L39" s="411"/>
      <c r="M39" s="413"/>
      <c r="N39" s="146">
        <v>5</v>
      </c>
      <c r="O39" s="283"/>
      <c r="P39" s="350"/>
      <c r="Q39" s="350"/>
      <c r="R39" s="350"/>
      <c r="S39" s="350"/>
      <c r="T39" s="350"/>
      <c r="U39" s="350"/>
      <c r="V39" s="350"/>
      <c r="W39" s="116">
        <v>0</v>
      </c>
      <c r="X39" s="117" t="s">
        <v>485</v>
      </c>
      <c r="Y39" s="351"/>
      <c r="Z39" s="118" t="s">
        <v>536</v>
      </c>
      <c r="AA39" s="116" t="s">
        <v>537</v>
      </c>
      <c r="AB39" s="350"/>
      <c r="AC39" s="422"/>
      <c r="AD39" s="422"/>
      <c r="AE39" s="456"/>
      <c r="AF39" s="456"/>
      <c r="AG39" s="418"/>
      <c r="AH39" s="418"/>
      <c r="AI39" s="455"/>
      <c r="AJ39" s="455"/>
      <c r="AK39" s="411"/>
      <c r="AL39" s="413"/>
      <c r="AM39" s="453"/>
      <c r="AN39" s="145"/>
      <c r="AO39" s="146"/>
      <c r="AP39" s="114"/>
      <c r="AQ39" s="114"/>
      <c r="AR39" s="145"/>
      <c r="AS39" s="114"/>
      <c r="AT39" s="145"/>
      <c r="AU39" s="114"/>
      <c r="AV39" s="145"/>
      <c r="AW39" s="114"/>
      <c r="AX39" s="145"/>
      <c r="AY39" s="146"/>
      <c r="AZ39" s="145"/>
      <c r="BA39" s="145"/>
      <c r="BB39" s="146"/>
      <c r="BC39" s="114"/>
      <c r="BD39" s="114"/>
      <c r="BE39" s="145"/>
      <c r="BF39" s="145"/>
      <c r="BG39" s="146"/>
      <c r="BH39" s="114"/>
      <c r="BI39" s="114"/>
      <c r="BJ39" s="145"/>
      <c r="BK39" s="145"/>
      <c r="BL39" s="146"/>
      <c r="BM39" s="114"/>
      <c r="BN39" s="114"/>
      <c r="BO39" s="145"/>
      <c r="BP39" s="145"/>
      <c r="BQ39" s="146"/>
      <c r="BR39" s="114"/>
      <c r="BS39" s="114"/>
      <c r="BT39" s="114"/>
      <c r="BU39" s="145"/>
      <c r="BV39" s="145"/>
      <c r="BW39" s="145"/>
      <c r="BX39" s="114"/>
      <c r="BY39" s="145"/>
      <c r="BZ39" s="145"/>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57"/>
      <c r="B40" s="458"/>
      <c r="C40" s="458"/>
      <c r="D40" s="458"/>
      <c r="E40" s="459"/>
      <c r="F40" s="458"/>
      <c r="G40" s="458"/>
      <c r="H40" s="458"/>
      <c r="I40" s="458"/>
      <c r="J40" s="457"/>
      <c r="K40" s="457"/>
      <c r="L40" s="411"/>
      <c r="M40" s="414"/>
      <c r="N40" s="146">
        <v>6</v>
      </c>
      <c r="O40" s="283"/>
      <c r="P40" s="350"/>
      <c r="Q40" s="350"/>
      <c r="R40" s="350"/>
      <c r="S40" s="350"/>
      <c r="T40" s="350"/>
      <c r="U40" s="350"/>
      <c r="V40" s="350"/>
      <c r="W40" s="116">
        <v>0</v>
      </c>
      <c r="X40" s="117" t="s">
        <v>485</v>
      </c>
      <c r="Y40" s="351"/>
      <c r="Z40" s="118" t="s">
        <v>536</v>
      </c>
      <c r="AA40" s="116" t="s">
        <v>537</v>
      </c>
      <c r="AB40" s="350"/>
      <c r="AC40" s="422"/>
      <c r="AD40" s="422"/>
      <c r="AE40" s="456"/>
      <c r="AF40" s="456"/>
      <c r="AG40" s="418"/>
      <c r="AH40" s="418"/>
      <c r="AI40" s="455"/>
      <c r="AJ40" s="455"/>
      <c r="AK40" s="411"/>
      <c r="AL40" s="414"/>
      <c r="AM40" s="454"/>
      <c r="AN40" s="145"/>
      <c r="AO40" s="146"/>
      <c r="AP40" s="114"/>
      <c r="AQ40" s="114"/>
      <c r="AR40" s="145"/>
      <c r="AS40" s="114"/>
      <c r="AT40" s="145"/>
      <c r="AU40" s="114"/>
      <c r="AV40" s="145"/>
      <c r="AW40" s="114"/>
      <c r="AX40" s="145"/>
      <c r="AY40" s="146"/>
      <c r="AZ40" s="145"/>
      <c r="BA40" s="145"/>
      <c r="BB40" s="146"/>
      <c r="BC40" s="114"/>
      <c r="BD40" s="114"/>
      <c r="BE40" s="145"/>
      <c r="BF40" s="145"/>
      <c r="BG40" s="146"/>
      <c r="BH40" s="114"/>
      <c r="BI40" s="114"/>
      <c r="BJ40" s="145"/>
      <c r="BK40" s="145"/>
      <c r="BL40" s="146"/>
      <c r="BM40" s="114"/>
      <c r="BN40" s="114"/>
      <c r="BO40" s="145"/>
      <c r="BP40" s="145"/>
      <c r="BQ40" s="146"/>
      <c r="BR40" s="114"/>
      <c r="BS40" s="114"/>
      <c r="BT40" s="114"/>
      <c r="BU40" s="145"/>
      <c r="BV40" s="145"/>
      <c r="BW40" s="145"/>
      <c r="BX40" s="114"/>
      <c r="BY40" s="145"/>
      <c r="BZ40" s="145"/>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57">
        <v>7</v>
      </c>
      <c r="B41" s="458"/>
      <c r="C41" s="458"/>
      <c r="D41" s="458"/>
      <c r="E41" s="459"/>
      <c r="F41" s="458"/>
      <c r="G41" s="458"/>
      <c r="H41" s="458"/>
      <c r="I41" s="458"/>
      <c r="J41" s="457"/>
      <c r="K41" s="457"/>
      <c r="L41" s="411">
        <v>0</v>
      </c>
      <c r="M41" s="412" t="b">
        <v>0</v>
      </c>
      <c r="N41" s="146">
        <v>1</v>
      </c>
      <c r="O41" s="283"/>
      <c r="P41" s="350"/>
      <c r="Q41" s="350"/>
      <c r="R41" s="350"/>
      <c r="S41" s="350"/>
      <c r="T41" s="350"/>
      <c r="U41" s="350"/>
      <c r="V41" s="350"/>
      <c r="W41" s="116">
        <v>0</v>
      </c>
      <c r="X41" s="117" t="s">
        <v>485</v>
      </c>
      <c r="Y41" s="351"/>
      <c r="Z41" s="118" t="s">
        <v>536</v>
      </c>
      <c r="AA41" s="116" t="s">
        <v>537</v>
      </c>
      <c r="AB41" s="350"/>
      <c r="AC41" s="422">
        <v>0</v>
      </c>
      <c r="AD41" s="422" t="s">
        <v>485</v>
      </c>
      <c r="AE41" s="456"/>
      <c r="AF41" s="456"/>
      <c r="AG41" s="418" t="s">
        <v>538</v>
      </c>
      <c r="AH41" s="418" t="s">
        <v>538</v>
      </c>
      <c r="AI41" s="455"/>
      <c r="AJ41" s="455"/>
      <c r="AK41" s="411">
        <v>0</v>
      </c>
      <c r="AL41" s="412" t="b">
        <v>0</v>
      </c>
      <c r="AM41" s="452"/>
      <c r="AN41" s="145"/>
      <c r="AO41" s="146"/>
      <c r="AP41" s="114"/>
      <c r="AQ41" s="114"/>
      <c r="AR41" s="145"/>
      <c r="AS41" s="114"/>
      <c r="AT41" s="145"/>
      <c r="AU41" s="114"/>
      <c r="AV41" s="145"/>
      <c r="AW41" s="114"/>
      <c r="AX41" s="145"/>
      <c r="AY41" s="146"/>
      <c r="AZ41" s="145"/>
      <c r="BA41" s="145"/>
      <c r="BB41" s="146"/>
      <c r="BC41" s="114"/>
      <c r="BD41" s="114"/>
      <c r="BE41" s="145"/>
      <c r="BF41" s="145"/>
      <c r="BG41" s="146"/>
      <c r="BH41" s="114"/>
      <c r="BI41" s="114"/>
      <c r="BJ41" s="145"/>
      <c r="BK41" s="145"/>
      <c r="BL41" s="146"/>
      <c r="BM41" s="114"/>
      <c r="BN41" s="114"/>
      <c r="BO41" s="145"/>
      <c r="BP41" s="145"/>
      <c r="BQ41" s="146"/>
      <c r="BR41" s="114"/>
      <c r="BS41" s="114"/>
      <c r="BT41" s="114"/>
      <c r="BU41" s="145"/>
      <c r="BV41" s="145"/>
      <c r="BW41" s="145"/>
      <c r="BX41" s="114"/>
      <c r="BY41" s="145"/>
      <c r="BZ41" s="145"/>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57"/>
      <c r="B42" s="458"/>
      <c r="C42" s="458"/>
      <c r="D42" s="458"/>
      <c r="E42" s="459"/>
      <c r="F42" s="458"/>
      <c r="G42" s="458"/>
      <c r="H42" s="458"/>
      <c r="I42" s="458"/>
      <c r="J42" s="457"/>
      <c r="K42" s="457"/>
      <c r="L42" s="411"/>
      <c r="M42" s="413"/>
      <c r="N42" s="146">
        <v>2</v>
      </c>
      <c r="O42" s="283"/>
      <c r="P42" s="350"/>
      <c r="Q42" s="350"/>
      <c r="R42" s="350"/>
      <c r="S42" s="350"/>
      <c r="T42" s="350"/>
      <c r="U42" s="350"/>
      <c r="V42" s="350"/>
      <c r="W42" s="116">
        <v>0</v>
      </c>
      <c r="X42" s="117" t="s">
        <v>485</v>
      </c>
      <c r="Y42" s="351"/>
      <c r="Z42" s="118" t="s">
        <v>536</v>
      </c>
      <c r="AA42" s="116" t="s">
        <v>537</v>
      </c>
      <c r="AB42" s="350"/>
      <c r="AC42" s="422"/>
      <c r="AD42" s="422"/>
      <c r="AE42" s="456"/>
      <c r="AF42" s="456"/>
      <c r="AG42" s="418"/>
      <c r="AH42" s="418"/>
      <c r="AI42" s="455"/>
      <c r="AJ42" s="455"/>
      <c r="AK42" s="411"/>
      <c r="AL42" s="413"/>
      <c r="AM42" s="453"/>
      <c r="AN42" s="145"/>
      <c r="AO42" s="146"/>
      <c r="AP42" s="114"/>
      <c r="AQ42" s="114"/>
      <c r="AR42" s="145"/>
      <c r="AS42" s="114"/>
      <c r="AT42" s="145"/>
      <c r="AU42" s="114"/>
      <c r="AV42" s="145"/>
      <c r="AW42" s="114"/>
      <c r="AX42" s="145"/>
      <c r="AY42" s="146"/>
      <c r="AZ42" s="145"/>
      <c r="BA42" s="145"/>
      <c r="BB42" s="146"/>
      <c r="BC42" s="114"/>
      <c r="BD42" s="114"/>
      <c r="BE42" s="145"/>
      <c r="BF42" s="145"/>
      <c r="BG42" s="146"/>
      <c r="BH42" s="114"/>
      <c r="BI42" s="114"/>
      <c r="BJ42" s="145"/>
      <c r="BK42" s="145"/>
      <c r="BL42" s="146"/>
      <c r="BM42" s="114"/>
      <c r="BN42" s="114"/>
      <c r="BO42" s="145"/>
      <c r="BP42" s="145"/>
      <c r="BQ42" s="146"/>
      <c r="BR42" s="114"/>
      <c r="BS42" s="114"/>
      <c r="BT42" s="114"/>
      <c r="BU42" s="145"/>
      <c r="BV42" s="145"/>
      <c r="BW42" s="145"/>
      <c r="BX42" s="114"/>
      <c r="BY42" s="145"/>
      <c r="BZ42" s="145"/>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57"/>
      <c r="B43" s="458"/>
      <c r="C43" s="458"/>
      <c r="D43" s="458"/>
      <c r="E43" s="459"/>
      <c r="F43" s="458"/>
      <c r="G43" s="458"/>
      <c r="H43" s="458"/>
      <c r="I43" s="458"/>
      <c r="J43" s="457"/>
      <c r="K43" s="457"/>
      <c r="L43" s="411"/>
      <c r="M43" s="413"/>
      <c r="N43" s="146">
        <v>3</v>
      </c>
      <c r="O43" s="355"/>
      <c r="P43" s="350"/>
      <c r="Q43" s="350"/>
      <c r="R43" s="350"/>
      <c r="S43" s="350"/>
      <c r="T43" s="350"/>
      <c r="U43" s="350"/>
      <c r="V43" s="350"/>
      <c r="W43" s="116">
        <v>0</v>
      </c>
      <c r="X43" s="117" t="s">
        <v>485</v>
      </c>
      <c r="Y43" s="351"/>
      <c r="Z43" s="118" t="s">
        <v>536</v>
      </c>
      <c r="AA43" s="116" t="s">
        <v>537</v>
      </c>
      <c r="AB43" s="350"/>
      <c r="AC43" s="422"/>
      <c r="AD43" s="422"/>
      <c r="AE43" s="456"/>
      <c r="AF43" s="456"/>
      <c r="AG43" s="418"/>
      <c r="AH43" s="418"/>
      <c r="AI43" s="455"/>
      <c r="AJ43" s="455"/>
      <c r="AK43" s="411"/>
      <c r="AL43" s="413"/>
      <c r="AM43" s="453"/>
      <c r="AN43" s="145"/>
      <c r="AO43" s="146"/>
      <c r="AP43" s="114"/>
      <c r="AQ43" s="114"/>
      <c r="AR43" s="145"/>
      <c r="AS43" s="114"/>
      <c r="AT43" s="145"/>
      <c r="AU43" s="114"/>
      <c r="AV43" s="145"/>
      <c r="AW43" s="114"/>
      <c r="AX43" s="145"/>
      <c r="AY43" s="146"/>
      <c r="AZ43" s="145"/>
      <c r="BA43" s="145"/>
      <c r="BB43" s="146"/>
      <c r="BC43" s="114"/>
      <c r="BD43" s="114"/>
      <c r="BE43" s="145"/>
      <c r="BF43" s="145"/>
      <c r="BG43" s="146"/>
      <c r="BH43" s="114"/>
      <c r="BI43" s="114"/>
      <c r="BJ43" s="145"/>
      <c r="BK43" s="145"/>
      <c r="BL43" s="146"/>
      <c r="BM43" s="114"/>
      <c r="BN43" s="114"/>
      <c r="BO43" s="145"/>
      <c r="BP43" s="145"/>
      <c r="BQ43" s="146"/>
      <c r="BR43" s="114"/>
      <c r="BS43" s="114"/>
      <c r="BT43" s="114"/>
      <c r="BU43" s="145"/>
      <c r="BV43" s="145"/>
      <c r="BW43" s="145"/>
      <c r="BX43" s="114"/>
      <c r="BY43" s="145"/>
      <c r="BZ43" s="145"/>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57"/>
      <c r="B44" s="458"/>
      <c r="C44" s="458"/>
      <c r="D44" s="458"/>
      <c r="E44" s="459"/>
      <c r="F44" s="458"/>
      <c r="G44" s="458"/>
      <c r="H44" s="458"/>
      <c r="I44" s="458"/>
      <c r="J44" s="457"/>
      <c r="K44" s="457"/>
      <c r="L44" s="411"/>
      <c r="M44" s="413"/>
      <c r="N44" s="146">
        <v>4</v>
      </c>
      <c r="O44" s="283"/>
      <c r="P44" s="350"/>
      <c r="Q44" s="350"/>
      <c r="R44" s="350"/>
      <c r="S44" s="350"/>
      <c r="T44" s="350"/>
      <c r="U44" s="350"/>
      <c r="V44" s="350"/>
      <c r="W44" s="116">
        <v>0</v>
      </c>
      <c r="X44" s="117" t="s">
        <v>485</v>
      </c>
      <c r="Y44" s="351"/>
      <c r="Z44" s="118" t="s">
        <v>536</v>
      </c>
      <c r="AA44" s="116" t="s">
        <v>537</v>
      </c>
      <c r="AB44" s="350"/>
      <c r="AC44" s="422"/>
      <c r="AD44" s="422"/>
      <c r="AE44" s="456"/>
      <c r="AF44" s="456"/>
      <c r="AG44" s="418"/>
      <c r="AH44" s="418"/>
      <c r="AI44" s="455"/>
      <c r="AJ44" s="455"/>
      <c r="AK44" s="411"/>
      <c r="AL44" s="413"/>
      <c r="AM44" s="453"/>
      <c r="AN44" s="145"/>
      <c r="AO44" s="146"/>
      <c r="AP44" s="114"/>
      <c r="AQ44" s="114"/>
      <c r="AR44" s="145"/>
      <c r="AS44" s="114"/>
      <c r="AT44" s="145"/>
      <c r="AU44" s="114"/>
      <c r="AV44" s="145"/>
      <c r="AW44" s="114"/>
      <c r="AX44" s="145"/>
      <c r="AY44" s="146"/>
      <c r="AZ44" s="145"/>
      <c r="BA44" s="145"/>
      <c r="BB44" s="146"/>
      <c r="BC44" s="114"/>
      <c r="BD44" s="114"/>
      <c r="BE44" s="145"/>
      <c r="BF44" s="145"/>
      <c r="BG44" s="146"/>
      <c r="BH44" s="114"/>
      <c r="BI44" s="114"/>
      <c r="BJ44" s="145"/>
      <c r="BK44" s="145"/>
      <c r="BL44" s="146"/>
      <c r="BM44" s="114"/>
      <c r="BN44" s="114"/>
      <c r="BO44" s="145"/>
      <c r="BP44" s="145"/>
      <c r="BQ44" s="146"/>
      <c r="BR44" s="114"/>
      <c r="BS44" s="114"/>
      <c r="BT44" s="114"/>
      <c r="BU44" s="145"/>
      <c r="BV44" s="145"/>
      <c r="BW44" s="145"/>
      <c r="BX44" s="114"/>
      <c r="BY44" s="145"/>
      <c r="BZ44" s="145"/>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57"/>
      <c r="B45" s="458"/>
      <c r="C45" s="458"/>
      <c r="D45" s="458"/>
      <c r="E45" s="459"/>
      <c r="F45" s="458"/>
      <c r="G45" s="458"/>
      <c r="H45" s="458"/>
      <c r="I45" s="458"/>
      <c r="J45" s="457"/>
      <c r="K45" s="457"/>
      <c r="L45" s="411"/>
      <c r="M45" s="413"/>
      <c r="N45" s="146">
        <v>5</v>
      </c>
      <c r="O45" s="283"/>
      <c r="P45" s="350"/>
      <c r="Q45" s="350"/>
      <c r="R45" s="350"/>
      <c r="S45" s="350"/>
      <c r="T45" s="350"/>
      <c r="U45" s="350"/>
      <c r="V45" s="350"/>
      <c r="W45" s="116">
        <v>0</v>
      </c>
      <c r="X45" s="117" t="s">
        <v>485</v>
      </c>
      <c r="Y45" s="351"/>
      <c r="Z45" s="118" t="s">
        <v>536</v>
      </c>
      <c r="AA45" s="116" t="s">
        <v>537</v>
      </c>
      <c r="AB45" s="350"/>
      <c r="AC45" s="422"/>
      <c r="AD45" s="422"/>
      <c r="AE45" s="456"/>
      <c r="AF45" s="456"/>
      <c r="AG45" s="418"/>
      <c r="AH45" s="418"/>
      <c r="AI45" s="455"/>
      <c r="AJ45" s="455"/>
      <c r="AK45" s="411"/>
      <c r="AL45" s="413"/>
      <c r="AM45" s="453"/>
      <c r="AN45" s="145"/>
      <c r="AO45" s="146"/>
      <c r="AP45" s="114"/>
      <c r="AQ45" s="114"/>
      <c r="AR45" s="145"/>
      <c r="AS45" s="114"/>
      <c r="AT45" s="145"/>
      <c r="AU45" s="114"/>
      <c r="AV45" s="145"/>
      <c r="AW45" s="114"/>
      <c r="AX45" s="145"/>
      <c r="AY45" s="146"/>
      <c r="AZ45" s="145"/>
      <c r="BA45" s="145"/>
      <c r="BB45" s="146"/>
      <c r="BC45" s="114"/>
      <c r="BD45" s="114"/>
      <c r="BE45" s="145"/>
      <c r="BF45" s="145"/>
      <c r="BG45" s="146"/>
      <c r="BH45" s="114"/>
      <c r="BI45" s="114"/>
      <c r="BJ45" s="145"/>
      <c r="BK45" s="145"/>
      <c r="BL45" s="146"/>
      <c r="BM45" s="114"/>
      <c r="BN45" s="114"/>
      <c r="BO45" s="145"/>
      <c r="BP45" s="145"/>
      <c r="BQ45" s="146"/>
      <c r="BR45" s="114"/>
      <c r="BS45" s="114"/>
      <c r="BT45" s="114"/>
      <c r="BU45" s="145"/>
      <c r="BV45" s="145"/>
      <c r="BW45" s="145"/>
      <c r="BX45" s="114"/>
      <c r="BY45" s="145"/>
      <c r="BZ45" s="145"/>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57"/>
      <c r="B46" s="458"/>
      <c r="C46" s="458"/>
      <c r="D46" s="458"/>
      <c r="E46" s="459"/>
      <c r="F46" s="458"/>
      <c r="G46" s="458"/>
      <c r="H46" s="458"/>
      <c r="I46" s="458"/>
      <c r="J46" s="457"/>
      <c r="K46" s="457"/>
      <c r="L46" s="411"/>
      <c r="M46" s="414"/>
      <c r="N46" s="146">
        <v>6</v>
      </c>
      <c r="O46" s="283"/>
      <c r="P46" s="350"/>
      <c r="Q46" s="350"/>
      <c r="R46" s="350"/>
      <c r="S46" s="350"/>
      <c r="T46" s="350"/>
      <c r="U46" s="350"/>
      <c r="V46" s="350"/>
      <c r="W46" s="116">
        <v>0</v>
      </c>
      <c r="X46" s="117" t="s">
        <v>485</v>
      </c>
      <c r="Y46" s="351"/>
      <c r="Z46" s="118" t="s">
        <v>536</v>
      </c>
      <c r="AA46" s="116" t="s">
        <v>537</v>
      </c>
      <c r="AB46" s="350"/>
      <c r="AC46" s="422"/>
      <c r="AD46" s="422"/>
      <c r="AE46" s="456"/>
      <c r="AF46" s="456"/>
      <c r="AG46" s="418"/>
      <c r="AH46" s="418"/>
      <c r="AI46" s="455"/>
      <c r="AJ46" s="455"/>
      <c r="AK46" s="411"/>
      <c r="AL46" s="414"/>
      <c r="AM46" s="454"/>
      <c r="AN46" s="145"/>
      <c r="AO46" s="146"/>
      <c r="AP46" s="114"/>
      <c r="AQ46" s="114"/>
      <c r="AR46" s="145"/>
      <c r="AS46" s="114"/>
      <c r="AT46" s="145"/>
      <c r="AU46" s="114"/>
      <c r="AV46" s="145"/>
      <c r="AW46" s="114"/>
      <c r="AX46" s="145"/>
      <c r="AY46" s="146"/>
      <c r="AZ46" s="145"/>
      <c r="BA46" s="145"/>
      <c r="BB46" s="146"/>
      <c r="BC46" s="114"/>
      <c r="BD46" s="114"/>
      <c r="BE46" s="145"/>
      <c r="BF46" s="145"/>
      <c r="BG46" s="146"/>
      <c r="BH46" s="114"/>
      <c r="BI46" s="114"/>
      <c r="BJ46" s="145"/>
      <c r="BK46" s="145"/>
      <c r="BL46" s="146"/>
      <c r="BM46" s="114"/>
      <c r="BN46" s="114"/>
      <c r="BO46" s="145"/>
      <c r="BP46" s="145"/>
      <c r="BQ46" s="146"/>
      <c r="BR46" s="114"/>
      <c r="BS46" s="114"/>
      <c r="BT46" s="114"/>
      <c r="BU46" s="145"/>
      <c r="BV46" s="145"/>
      <c r="BW46" s="145"/>
      <c r="BX46" s="114"/>
      <c r="BY46" s="145"/>
      <c r="BZ46" s="145"/>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57">
        <v>8</v>
      </c>
      <c r="B47" s="458"/>
      <c r="C47" s="458"/>
      <c r="D47" s="458"/>
      <c r="E47" s="459"/>
      <c r="F47" s="458"/>
      <c r="G47" s="458"/>
      <c r="H47" s="458"/>
      <c r="I47" s="458"/>
      <c r="J47" s="457"/>
      <c r="K47" s="457"/>
      <c r="L47" s="411">
        <v>0</v>
      </c>
      <c r="M47" s="412" t="b">
        <v>0</v>
      </c>
      <c r="N47" s="146">
        <v>1</v>
      </c>
      <c r="O47" s="283"/>
      <c r="P47" s="350"/>
      <c r="Q47" s="350"/>
      <c r="R47" s="350"/>
      <c r="S47" s="350"/>
      <c r="T47" s="350"/>
      <c r="U47" s="350"/>
      <c r="V47" s="350"/>
      <c r="W47" s="116">
        <v>0</v>
      </c>
      <c r="X47" s="117" t="s">
        <v>485</v>
      </c>
      <c r="Y47" s="351"/>
      <c r="Z47" s="118" t="s">
        <v>536</v>
      </c>
      <c r="AA47" s="116" t="s">
        <v>537</v>
      </c>
      <c r="AB47" s="350"/>
      <c r="AC47" s="422">
        <v>0</v>
      </c>
      <c r="AD47" s="422" t="s">
        <v>485</v>
      </c>
      <c r="AE47" s="456"/>
      <c r="AF47" s="456"/>
      <c r="AG47" s="418" t="s">
        <v>538</v>
      </c>
      <c r="AH47" s="418" t="s">
        <v>538</v>
      </c>
      <c r="AI47" s="455"/>
      <c r="AJ47" s="455"/>
      <c r="AK47" s="411">
        <v>0</v>
      </c>
      <c r="AL47" s="412" t="b">
        <v>0</v>
      </c>
      <c r="AM47" s="452"/>
      <c r="AN47" s="145"/>
      <c r="AO47" s="146"/>
      <c r="AP47" s="114"/>
      <c r="AQ47" s="114"/>
      <c r="AR47" s="145"/>
      <c r="AS47" s="114"/>
      <c r="AT47" s="145"/>
      <c r="AU47" s="114"/>
      <c r="AV47" s="145"/>
      <c r="AW47" s="114"/>
      <c r="AX47" s="145"/>
      <c r="AY47" s="146"/>
      <c r="AZ47" s="145"/>
      <c r="BA47" s="145"/>
      <c r="BB47" s="146"/>
      <c r="BC47" s="114"/>
      <c r="BD47" s="114"/>
      <c r="BE47" s="145"/>
      <c r="BF47" s="145"/>
      <c r="BG47" s="146"/>
      <c r="BH47" s="114"/>
      <c r="BI47" s="114"/>
      <c r="BJ47" s="145"/>
      <c r="BK47" s="145"/>
      <c r="BL47" s="146"/>
      <c r="BM47" s="114"/>
      <c r="BN47" s="114"/>
      <c r="BO47" s="145"/>
      <c r="BP47" s="145"/>
      <c r="BQ47" s="146"/>
      <c r="BR47" s="114"/>
      <c r="BS47" s="114"/>
      <c r="BT47" s="114"/>
      <c r="BU47" s="145"/>
      <c r="BV47" s="145"/>
      <c r="BW47" s="145"/>
      <c r="BX47" s="114"/>
      <c r="BY47" s="145"/>
      <c r="BZ47" s="145"/>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57"/>
      <c r="B48" s="458"/>
      <c r="C48" s="458"/>
      <c r="D48" s="458"/>
      <c r="E48" s="459"/>
      <c r="F48" s="458"/>
      <c r="G48" s="458"/>
      <c r="H48" s="458"/>
      <c r="I48" s="458"/>
      <c r="J48" s="457"/>
      <c r="K48" s="457"/>
      <c r="L48" s="411"/>
      <c r="M48" s="413"/>
      <c r="N48" s="146">
        <v>2</v>
      </c>
      <c r="O48" s="283"/>
      <c r="P48" s="350"/>
      <c r="Q48" s="350"/>
      <c r="R48" s="350"/>
      <c r="S48" s="350"/>
      <c r="T48" s="350"/>
      <c r="U48" s="350"/>
      <c r="V48" s="350"/>
      <c r="W48" s="116">
        <v>0</v>
      </c>
      <c r="X48" s="117" t="s">
        <v>485</v>
      </c>
      <c r="Y48" s="351"/>
      <c r="Z48" s="118" t="s">
        <v>536</v>
      </c>
      <c r="AA48" s="116" t="s">
        <v>537</v>
      </c>
      <c r="AB48" s="350"/>
      <c r="AC48" s="422"/>
      <c r="AD48" s="422"/>
      <c r="AE48" s="456"/>
      <c r="AF48" s="456"/>
      <c r="AG48" s="418"/>
      <c r="AH48" s="418"/>
      <c r="AI48" s="455"/>
      <c r="AJ48" s="455"/>
      <c r="AK48" s="411"/>
      <c r="AL48" s="413"/>
      <c r="AM48" s="453"/>
      <c r="AN48" s="145"/>
      <c r="AO48" s="146"/>
      <c r="AP48" s="114"/>
      <c r="AQ48" s="114"/>
      <c r="AR48" s="145"/>
      <c r="AS48" s="114"/>
      <c r="AT48" s="145"/>
      <c r="AU48" s="114"/>
      <c r="AV48" s="145"/>
      <c r="AW48" s="114"/>
      <c r="AX48" s="145"/>
      <c r="AY48" s="146"/>
      <c r="AZ48" s="145"/>
      <c r="BA48" s="145"/>
      <c r="BB48" s="146"/>
      <c r="BC48" s="114"/>
      <c r="BD48" s="114"/>
      <c r="BE48" s="145"/>
      <c r="BF48" s="145"/>
      <c r="BG48" s="146"/>
      <c r="BH48" s="114"/>
      <c r="BI48" s="114"/>
      <c r="BJ48" s="145"/>
      <c r="BK48" s="145"/>
      <c r="BL48" s="146"/>
      <c r="BM48" s="114"/>
      <c r="BN48" s="114"/>
      <c r="BO48" s="145"/>
      <c r="BP48" s="145"/>
      <c r="BQ48" s="146"/>
      <c r="BR48" s="114"/>
      <c r="BS48" s="114"/>
      <c r="BT48" s="114"/>
      <c r="BU48" s="145"/>
      <c r="BV48" s="145"/>
      <c r="BW48" s="145"/>
      <c r="BX48" s="114"/>
      <c r="BY48" s="145"/>
      <c r="BZ48" s="145"/>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57"/>
      <c r="B49" s="458"/>
      <c r="C49" s="458"/>
      <c r="D49" s="458"/>
      <c r="E49" s="459"/>
      <c r="F49" s="458"/>
      <c r="G49" s="458"/>
      <c r="H49" s="458"/>
      <c r="I49" s="458"/>
      <c r="J49" s="457"/>
      <c r="K49" s="457"/>
      <c r="L49" s="411"/>
      <c r="M49" s="413"/>
      <c r="N49" s="146">
        <v>3</v>
      </c>
      <c r="O49" s="355"/>
      <c r="P49" s="350"/>
      <c r="Q49" s="350"/>
      <c r="R49" s="350"/>
      <c r="S49" s="350"/>
      <c r="T49" s="350"/>
      <c r="U49" s="350"/>
      <c r="V49" s="350"/>
      <c r="W49" s="116">
        <v>0</v>
      </c>
      <c r="X49" s="117" t="s">
        <v>485</v>
      </c>
      <c r="Y49" s="351"/>
      <c r="Z49" s="118" t="s">
        <v>536</v>
      </c>
      <c r="AA49" s="116" t="s">
        <v>537</v>
      </c>
      <c r="AB49" s="350"/>
      <c r="AC49" s="422"/>
      <c r="AD49" s="422"/>
      <c r="AE49" s="456"/>
      <c r="AF49" s="456"/>
      <c r="AG49" s="418"/>
      <c r="AH49" s="418"/>
      <c r="AI49" s="455"/>
      <c r="AJ49" s="455"/>
      <c r="AK49" s="411"/>
      <c r="AL49" s="413"/>
      <c r="AM49" s="453"/>
      <c r="AN49" s="145"/>
      <c r="AO49" s="146"/>
      <c r="AP49" s="114"/>
      <c r="AQ49" s="114"/>
      <c r="AR49" s="145"/>
      <c r="AS49" s="114"/>
      <c r="AT49" s="145"/>
      <c r="AU49" s="114"/>
      <c r="AV49" s="145"/>
      <c r="AW49" s="114"/>
      <c r="AX49" s="145"/>
      <c r="AY49" s="146"/>
      <c r="AZ49" s="145"/>
      <c r="BA49" s="145"/>
      <c r="BB49" s="146"/>
      <c r="BC49" s="114"/>
      <c r="BD49" s="114"/>
      <c r="BE49" s="145"/>
      <c r="BF49" s="145"/>
      <c r="BG49" s="146"/>
      <c r="BH49" s="114"/>
      <c r="BI49" s="114"/>
      <c r="BJ49" s="145"/>
      <c r="BK49" s="145"/>
      <c r="BL49" s="146"/>
      <c r="BM49" s="114"/>
      <c r="BN49" s="114"/>
      <c r="BO49" s="145"/>
      <c r="BP49" s="145"/>
      <c r="BQ49" s="146"/>
      <c r="BR49" s="114"/>
      <c r="BS49" s="114"/>
      <c r="BT49" s="114"/>
      <c r="BU49" s="145"/>
      <c r="BV49" s="145"/>
      <c r="BW49" s="145"/>
      <c r="BX49" s="114"/>
      <c r="BY49" s="145"/>
      <c r="BZ49" s="145"/>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57"/>
      <c r="B50" s="458"/>
      <c r="C50" s="458"/>
      <c r="D50" s="458"/>
      <c r="E50" s="459"/>
      <c r="F50" s="458"/>
      <c r="G50" s="458"/>
      <c r="H50" s="458"/>
      <c r="I50" s="458"/>
      <c r="J50" s="457"/>
      <c r="K50" s="457"/>
      <c r="L50" s="411"/>
      <c r="M50" s="413"/>
      <c r="N50" s="146">
        <v>4</v>
      </c>
      <c r="O50" s="283"/>
      <c r="P50" s="350"/>
      <c r="Q50" s="350"/>
      <c r="R50" s="350"/>
      <c r="S50" s="350"/>
      <c r="T50" s="350"/>
      <c r="U50" s="350"/>
      <c r="V50" s="350"/>
      <c r="W50" s="116">
        <v>0</v>
      </c>
      <c r="X50" s="117" t="s">
        <v>485</v>
      </c>
      <c r="Y50" s="351"/>
      <c r="Z50" s="118" t="s">
        <v>536</v>
      </c>
      <c r="AA50" s="116" t="s">
        <v>537</v>
      </c>
      <c r="AB50" s="350"/>
      <c r="AC50" s="422"/>
      <c r="AD50" s="422"/>
      <c r="AE50" s="456"/>
      <c r="AF50" s="456"/>
      <c r="AG50" s="418"/>
      <c r="AH50" s="418"/>
      <c r="AI50" s="455"/>
      <c r="AJ50" s="455"/>
      <c r="AK50" s="411"/>
      <c r="AL50" s="413"/>
      <c r="AM50" s="453"/>
      <c r="AN50" s="145"/>
      <c r="AO50" s="146"/>
      <c r="AP50" s="114"/>
      <c r="AQ50" s="114"/>
      <c r="AR50" s="145"/>
      <c r="AS50" s="114"/>
      <c r="AT50" s="145"/>
      <c r="AU50" s="114"/>
      <c r="AV50" s="145"/>
      <c r="AW50" s="114"/>
      <c r="AX50" s="145"/>
      <c r="AY50" s="146"/>
      <c r="AZ50" s="145"/>
      <c r="BA50" s="145"/>
      <c r="BB50" s="146"/>
      <c r="BC50" s="114"/>
      <c r="BD50" s="114"/>
      <c r="BE50" s="145"/>
      <c r="BF50" s="145"/>
      <c r="BG50" s="146"/>
      <c r="BH50" s="114"/>
      <c r="BI50" s="114"/>
      <c r="BJ50" s="145"/>
      <c r="BK50" s="145"/>
      <c r="BL50" s="146"/>
      <c r="BM50" s="114"/>
      <c r="BN50" s="114"/>
      <c r="BO50" s="145"/>
      <c r="BP50" s="145"/>
      <c r="BQ50" s="146"/>
      <c r="BR50" s="114"/>
      <c r="BS50" s="114"/>
      <c r="BT50" s="114"/>
      <c r="BU50" s="145"/>
      <c r="BV50" s="145"/>
      <c r="BW50" s="145"/>
      <c r="BX50" s="114"/>
      <c r="BY50" s="145"/>
      <c r="BZ50" s="145"/>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57"/>
      <c r="B51" s="458"/>
      <c r="C51" s="458"/>
      <c r="D51" s="458"/>
      <c r="E51" s="459"/>
      <c r="F51" s="458"/>
      <c r="G51" s="458"/>
      <c r="H51" s="458"/>
      <c r="I51" s="458"/>
      <c r="J51" s="457"/>
      <c r="K51" s="457"/>
      <c r="L51" s="411"/>
      <c r="M51" s="413"/>
      <c r="N51" s="146">
        <v>5</v>
      </c>
      <c r="O51" s="283"/>
      <c r="P51" s="350"/>
      <c r="Q51" s="350"/>
      <c r="R51" s="350"/>
      <c r="S51" s="350"/>
      <c r="T51" s="350"/>
      <c r="U51" s="350"/>
      <c r="V51" s="350"/>
      <c r="W51" s="116">
        <v>0</v>
      </c>
      <c r="X51" s="117" t="s">
        <v>485</v>
      </c>
      <c r="Y51" s="351"/>
      <c r="Z51" s="118" t="s">
        <v>536</v>
      </c>
      <c r="AA51" s="116" t="s">
        <v>537</v>
      </c>
      <c r="AB51" s="350"/>
      <c r="AC51" s="422"/>
      <c r="AD51" s="422"/>
      <c r="AE51" s="456"/>
      <c r="AF51" s="456"/>
      <c r="AG51" s="418"/>
      <c r="AH51" s="418"/>
      <c r="AI51" s="455"/>
      <c r="AJ51" s="455"/>
      <c r="AK51" s="411"/>
      <c r="AL51" s="413"/>
      <c r="AM51" s="453"/>
      <c r="AN51" s="145"/>
      <c r="AO51" s="146"/>
      <c r="AP51" s="114"/>
      <c r="AQ51" s="114"/>
      <c r="AR51" s="145"/>
      <c r="AS51" s="114"/>
      <c r="AT51" s="145"/>
      <c r="AU51" s="114"/>
      <c r="AV51" s="145"/>
      <c r="AW51" s="114"/>
      <c r="AX51" s="145"/>
      <c r="AY51" s="146"/>
      <c r="AZ51" s="145"/>
      <c r="BA51" s="145"/>
      <c r="BB51" s="146"/>
      <c r="BC51" s="114"/>
      <c r="BD51" s="114"/>
      <c r="BE51" s="145"/>
      <c r="BF51" s="145"/>
      <c r="BG51" s="146"/>
      <c r="BH51" s="114"/>
      <c r="BI51" s="114"/>
      <c r="BJ51" s="145"/>
      <c r="BK51" s="145"/>
      <c r="BL51" s="146"/>
      <c r="BM51" s="114"/>
      <c r="BN51" s="114"/>
      <c r="BO51" s="145"/>
      <c r="BP51" s="145"/>
      <c r="BQ51" s="146"/>
      <c r="BR51" s="114"/>
      <c r="BS51" s="114"/>
      <c r="BT51" s="114"/>
      <c r="BU51" s="145"/>
      <c r="BV51" s="145"/>
      <c r="BW51" s="145"/>
      <c r="BX51" s="114"/>
      <c r="BY51" s="145"/>
      <c r="BZ51" s="145"/>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57"/>
      <c r="B52" s="458"/>
      <c r="C52" s="458"/>
      <c r="D52" s="458"/>
      <c r="E52" s="459"/>
      <c r="F52" s="458"/>
      <c r="G52" s="458"/>
      <c r="H52" s="458"/>
      <c r="I52" s="458"/>
      <c r="J52" s="457"/>
      <c r="K52" s="457"/>
      <c r="L52" s="411"/>
      <c r="M52" s="414"/>
      <c r="N52" s="146">
        <v>6</v>
      </c>
      <c r="O52" s="283"/>
      <c r="P52" s="350"/>
      <c r="Q52" s="350"/>
      <c r="R52" s="350"/>
      <c r="S52" s="350"/>
      <c r="T52" s="350"/>
      <c r="U52" s="350"/>
      <c r="V52" s="350"/>
      <c r="W52" s="116">
        <v>0</v>
      </c>
      <c r="X52" s="117" t="s">
        <v>485</v>
      </c>
      <c r="Y52" s="351"/>
      <c r="Z52" s="118" t="s">
        <v>536</v>
      </c>
      <c r="AA52" s="116" t="s">
        <v>537</v>
      </c>
      <c r="AB52" s="350"/>
      <c r="AC52" s="422"/>
      <c r="AD52" s="422"/>
      <c r="AE52" s="456"/>
      <c r="AF52" s="456"/>
      <c r="AG52" s="418"/>
      <c r="AH52" s="418"/>
      <c r="AI52" s="455"/>
      <c r="AJ52" s="455"/>
      <c r="AK52" s="411"/>
      <c r="AL52" s="414"/>
      <c r="AM52" s="454"/>
      <c r="AN52" s="145"/>
      <c r="AO52" s="146"/>
      <c r="AP52" s="114"/>
      <c r="AQ52" s="114"/>
      <c r="AR52" s="145"/>
      <c r="AS52" s="114"/>
      <c r="AT52" s="145"/>
      <c r="AU52" s="114"/>
      <c r="AV52" s="145"/>
      <c r="AW52" s="114"/>
      <c r="AX52" s="145"/>
      <c r="AY52" s="146"/>
      <c r="AZ52" s="145"/>
      <c r="BA52" s="145"/>
      <c r="BB52" s="146"/>
      <c r="BC52" s="114"/>
      <c r="BD52" s="114"/>
      <c r="BE52" s="145"/>
      <c r="BF52" s="145"/>
      <c r="BG52" s="146"/>
      <c r="BH52" s="114"/>
      <c r="BI52" s="114"/>
      <c r="BJ52" s="145"/>
      <c r="BK52" s="145"/>
      <c r="BL52" s="146"/>
      <c r="BM52" s="114"/>
      <c r="BN52" s="114"/>
      <c r="BO52" s="145"/>
      <c r="BP52" s="145"/>
      <c r="BQ52" s="146"/>
      <c r="BR52" s="114"/>
      <c r="BS52" s="114"/>
      <c r="BT52" s="114"/>
      <c r="BU52" s="145"/>
      <c r="BV52" s="145"/>
      <c r="BW52" s="145"/>
      <c r="BX52" s="114"/>
      <c r="BY52" s="145"/>
      <c r="BZ52" s="145"/>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57">
        <v>9</v>
      </c>
      <c r="B53" s="458"/>
      <c r="C53" s="458"/>
      <c r="D53" s="458"/>
      <c r="E53" s="459"/>
      <c r="F53" s="458"/>
      <c r="G53" s="458"/>
      <c r="H53" s="458"/>
      <c r="I53" s="458"/>
      <c r="J53" s="457"/>
      <c r="K53" s="457"/>
      <c r="L53" s="411">
        <v>0</v>
      </c>
      <c r="M53" s="412" t="b">
        <v>0</v>
      </c>
      <c r="N53" s="146">
        <v>1</v>
      </c>
      <c r="O53" s="283"/>
      <c r="P53" s="350"/>
      <c r="Q53" s="350"/>
      <c r="R53" s="350"/>
      <c r="S53" s="350"/>
      <c r="T53" s="350"/>
      <c r="U53" s="350"/>
      <c r="V53" s="350"/>
      <c r="W53" s="116">
        <v>0</v>
      </c>
      <c r="X53" s="117" t="s">
        <v>485</v>
      </c>
      <c r="Y53" s="351"/>
      <c r="Z53" s="118" t="s">
        <v>536</v>
      </c>
      <c r="AA53" s="116" t="s">
        <v>537</v>
      </c>
      <c r="AB53" s="350"/>
      <c r="AC53" s="422">
        <v>0</v>
      </c>
      <c r="AD53" s="422" t="s">
        <v>485</v>
      </c>
      <c r="AE53" s="456"/>
      <c r="AF53" s="456"/>
      <c r="AG53" s="418" t="s">
        <v>538</v>
      </c>
      <c r="AH53" s="418" t="s">
        <v>538</v>
      </c>
      <c r="AI53" s="455"/>
      <c r="AJ53" s="455"/>
      <c r="AK53" s="411">
        <v>0</v>
      </c>
      <c r="AL53" s="412" t="b">
        <v>0</v>
      </c>
      <c r="AM53" s="452"/>
      <c r="AN53" s="145"/>
      <c r="AO53" s="146"/>
      <c r="AP53" s="114"/>
      <c r="AQ53" s="114"/>
      <c r="AR53" s="145"/>
      <c r="AS53" s="114"/>
      <c r="AT53" s="145"/>
      <c r="AU53" s="114"/>
      <c r="AV53" s="145"/>
      <c r="AW53" s="114"/>
      <c r="AX53" s="145"/>
      <c r="AY53" s="146"/>
      <c r="AZ53" s="145"/>
      <c r="BA53" s="145"/>
      <c r="BB53" s="146"/>
      <c r="BC53" s="114"/>
      <c r="BD53" s="114"/>
      <c r="BE53" s="145"/>
      <c r="BF53" s="145"/>
      <c r="BG53" s="146"/>
      <c r="BH53" s="114"/>
      <c r="BI53" s="114"/>
      <c r="BJ53" s="145"/>
      <c r="BK53" s="145"/>
      <c r="BL53" s="146"/>
      <c r="BM53" s="114"/>
      <c r="BN53" s="114"/>
      <c r="BO53" s="145"/>
      <c r="BP53" s="145"/>
      <c r="BQ53" s="146"/>
      <c r="BR53" s="114"/>
      <c r="BS53" s="114"/>
      <c r="BT53" s="114"/>
      <c r="BU53" s="145"/>
      <c r="BV53" s="145"/>
      <c r="BW53" s="145"/>
      <c r="BX53" s="114"/>
      <c r="BY53" s="145"/>
      <c r="BZ53" s="145"/>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57"/>
      <c r="B54" s="458"/>
      <c r="C54" s="458"/>
      <c r="D54" s="458"/>
      <c r="E54" s="459"/>
      <c r="F54" s="458"/>
      <c r="G54" s="458"/>
      <c r="H54" s="458"/>
      <c r="I54" s="458"/>
      <c r="J54" s="457"/>
      <c r="K54" s="457"/>
      <c r="L54" s="411"/>
      <c r="M54" s="413"/>
      <c r="N54" s="146">
        <v>2</v>
      </c>
      <c r="O54" s="283"/>
      <c r="P54" s="350"/>
      <c r="Q54" s="350"/>
      <c r="R54" s="350"/>
      <c r="S54" s="350"/>
      <c r="T54" s="350"/>
      <c r="U54" s="350"/>
      <c r="V54" s="350"/>
      <c r="W54" s="116">
        <v>0</v>
      </c>
      <c r="X54" s="117" t="s">
        <v>485</v>
      </c>
      <c r="Y54" s="351"/>
      <c r="Z54" s="118" t="s">
        <v>536</v>
      </c>
      <c r="AA54" s="116" t="s">
        <v>537</v>
      </c>
      <c r="AB54" s="350"/>
      <c r="AC54" s="422"/>
      <c r="AD54" s="422"/>
      <c r="AE54" s="456"/>
      <c r="AF54" s="456"/>
      <c r="AG54" s="418"/>
      <c r="AH54" s="418"/>
      <c r="AI54" s="455"/>
      <c r="AJ54" s="455"/>
      <c r="AK54" s="411"/>
      <c r="AL54" s="413"/>
      <c r="AM54" s="453"/>
      <c r="AN54" s="145"/>
      <c r="AO54" s="146"/>
      <c r="AP54" s="114"/>
      <c r="AQ54" s="114"/>
      <c r="AR54" s="145"/>
      <c r="AS54" s="114"/>
      <c r="AT54" s="145"/>
      <c r="AU54" s="114"/>
      <c r="AV54" s="145"/>
      <c r="AW54" s="114"/>
      <c r="AX54" s="145"/>
      <c r="AY54" s="146"/>
      <c r="AZ54" s="145"/>
      <c r="BA54" s="145"/>
      <c r="BB54" s="146"/>
      <c r="BC54" s="114"/>
      <c r="BD54" s="114"/>
      <c r="BE54" s="145"/>
      <c r="BF54" s="145"/>
      <c r="BG54" s="146"/>
      <c r="BH54" s="114"/>
      <c r="BI54" s="114"/>
      <c r="BJ54" s="145"/>
      <c r="BK54" s="145"/>
      <c r="BL54" s="146"/>
      <c r="BM54" s="114"/>
      <c r="BN54" s="114"/>
      <c r="BO54" s="145"/>
      <c r="BP54" s="145"/>
      <c r="BQ54" s="146"/>
      <c r="BR54" s="114"/>
      <c r="BS54" s="114"/>
      <c r="BT54" s="114"/>
      <c r="BU54" s="145"/>
      <c r="BV54" s="145"/>
      <c r="BW54" s="145"/>
      <c r="BX54" s="114"/>
      <c r="BY54" s="145"/>
      <c r="BZ54" s="145"/>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57"/>
      <c r="B55" s="458"/>
      <c r="C55" s="458"/>
      <c r="D55" s="458"/>
      <c r="E55" s="459"/>
      <c r="F55" s="458"/>
      <c r="G55" s="458"/>
      <c r="H55" s="458"/>
      <c r="I55" s="458"/>
      <c r="J55" s="457"/>
      <c r="K55" s="457"/>
      <c r="L55" s="411"/>
      <c r="M55" s="413"/>
      <c r="N55" s="146">
        <v>3</v>
      </c>
      <c r="O55" s="355"/>
      <c r="P55" s="350"/>
      <c r="Q55" s="350"/>
      <c r="R55" s="350"/>
      <c r="S55" s="350"/>
      <c r="T55" s="350"/>
      <c r="U55" s="350"/>
      <c r="V55" s="350"/>
      <c r="W55" s="116">
        <v>0</v>
      </c>
      <c r="X55" s="117" t="s">
        <v>485</v>
      </c>
      <c r="Y55" s="351"/>
      <c r="Z55" s="118" t="s">
        <v>536</v>
      </c>
      <c r="AA55" s="116" t="s">
        <v>537</v>
      </c>
      <c r="AB55" s="350"/>
      <c r="AC55" s="422"/>
      <c r="AD55" s="422"/>
      <c r="AE55" s="456"/>
      <c r="AF55" s="456"/>
      <c r="AG55" s="418"/>
      <c r="AH55" s="418"/>
      <c r="AI55" s="455"/>
      <c r="AJ55" s="455"/>
      <c r="AK55" s="411"/>
      <c r="AL55" s="413"/>
      <c r="AM55" s="453"/>
      <c r="AN55" s="145"/>
      <c r="AO55" s="146"/>
      <c r="AP55" s="114"/>
      <c r="AQ55" s="114"/>
      <c r="AR55" s="145"/>
      <c r="AS55" s="114"/>
      <c r="AT55" s="145"/>
      <c r="AU55" s="114"/>
      <c r="AV55" s="145"/>
      <c r="AW55" s="114"/>
      <c r="AX55" s="145"/>
      <c r="AY55" s="146"/>
      <c r="AZ55" s="145"/>
      <c r="BA55" s="145"/>
      <c r="BB55" s="146"/>
      <c r="BC55" s="114"/>
      <c r="BD55" s="114"/>
      <c r="BE55" s="145"/>
      <c r="BF55" s="145"/>
      <c r="BG55" s="146"/>
      <c r="BH55" s="114"/>
      <c r="BI55" s="114"/>
      <c r="BJ55" s="145"/>
      <c r="BK55" s="145"/>
      <c r="BL55" s="146"/>
      <c r="BM55" s="114"/>
      <c r="BN55" s="114"/>
      <c r="BO55" s="145"/>
      <c r="BP55" s="145"/>
      <c r="BQ55" s="146"/>
      <c r="BR55" s="114"/>
      <c r="BS55" s="114"/>
      <c r="BT55" s="114"/>
      <c r="BU55" s="145"/>
      <c r="BV55" s="145"/>
      <c r="BW55" s="145"/>
      <c r="BX55" s="114"/>
      <c r="BY55" s="145"/>
      <c r="BZ55" s="145"/>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57"/>
      <c r="B56" s="458"/>
      <c r="C56" s="458"/>
      <c r="D56" s="458"/>
      <c r="E56" s="459"/>
      <c r="F56" s="458"/>
      <c r="G56" s="458"/>
      <c r="H56" s="458"/>
      <c r="I56" s="458"/>
      <c r="J56" s="457"/>
      <c r="K56" s="457"/>
      <c r="L56" s="411"/>
      <c r="M56" s="413"/>
      <c r="N56" s="146">
        <v>4</v>
      </c>
      <c r="O56" s="283"/>
      <c r="P56" s="350"/>
      <c r="Q56" s="350"/>
      <c r="R56" s="350"/>
      <c r="S56" s="350"/>
      <c r="T56" s="350"/>
      <c r="U56" s="350"/>
      <c r="V56" s="350"/>
      <c r="W56" s="116">
        <v>0</v>
      </c>
      <c r="X56" s="117" t="s">
        <v>485</v>
      </c>
      <c r="Y56" s="351"/>
      <c r="Z56" s="118" t="s">
        <v>536</v>
      </c>
      <c r="AA56" s="116" t="s">
        <v>537</v>
      </c>
      <c r="AB56" s="350"/>
      <c r="AC56" s="422"/>
      <c r="AD56" s="422"/>
      <c r="AE56" s="456"/>
      <c r="AF56" s="456"/>
      <c r="AG56" s="418"/>
      <c r="AH56" s="418"/>
      <c r="AI56" s="455"/>
      <c r="AJ56" s="455"/>
      <c r="AK56" s="411"/>
      <c r="AL56" s="413"/>
      <c r="AM56" s="453"/>
      <c r="AN56" s="145"/>
      <c r="AO56" s="146"/>
      <c r="AP56" s="114"/>
      <c r="AQ56" s="114"/>
      <c r="AR56" s="145"/>
      <c r="AS56" s="114"/>
      <c r="AT56" s="145"/>
      <c r="AU56" s="114"/>
      <c r="AV56" s="145"/>
      <c r="AW56" s="114"/>
      <c r="AX56" s="145"/>
      <c r="AY56" s="146"/>
      <c r="AZ56" s="145"/>
      <c r="BA56" s="145"/>
      <c r="BB56" s="146"/>
      <c r="BC56" s="114"/>
      <c r="BD56" s="114"/>
      <c r="BE56" s="145"/>
      <c r="BF56" s="145"/>
      <c r="BG56" s="146"/>
      <c r="BH56" s="114"/>
      <c r="BI56" s="114"/>
      <c r="BJ56" s="145"/>
      <c r="BK56" s="145"/>
      <c r="BL56" s="146"/>
      <c r="BM56" s="114"/>
      <c r="BN56" s="114"/>
      <c r="BO56" s="145"/>
      <c r="BP56" s="145"/>
      <c r="BQ56" s="146"/>
      <c r="BR56" s="114"/>
      <c r="BS56" s="114"/>
      <c r="BT56" s="114"/>
      <c r="BU56" s="145"/>
      <c r="BV56" s="145"/>
      <c r="BW56" s="145"/>
      <c r="BX56" s="114"/>
      <c r="BY56" s="145"/>
      <c r="BZ56" s="145"/>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57"/>
      <c r="B57" s="458"/>
      <c r="C57" s="458"/>
      <c r="D57" s="458"/>
      <c r="E57" s="459"/>
      <c r="F57" s="458"/>
      <c r="G57" s="458"/>
      <c r="H57" s="458"/>
      <c r="I57" s="458"/>
      <c r="J57" s="457"/>
      <c r="K57" s="457"/>
      <c r="L57" s="411"/>
      <c r="M57" s="413"/>
      <c r="N57" s="146">
        <v>5</v>
      </c>
      <c r="O57" s="283"/>
      <c r="P57" s="350"/>
      <c r="Q57" s="350"/>
      <c r="R57" s="350"/>
      <c r="S57" s="350"/>
      <c r="T57" s="350"/>
      <c r="U57" s="350"/>
      <c r="V57" s="350"/>
      <c r="W57" s="116">
        <v>0</v>
      </c>
      <c r="X57" s="117" t="s">
        <v>485</v>
      </c>
      <c r="Y57" s="351"/>
      <c r="Z57" s="118" t="s">
        <v>536</v>
      </c>
      <c r="AA57" s="116" t="s">
        <v>537</v>
      </c>
      <c r="AB57" s="350"/>
      <c r="AC57" s="422"/>
      <c r="AD57" s="422"/>
      <c r="AE57" s="456"/>
      <c r="AF57" s="456"/>
      <c r="AG57" s="418"/>
      <c r="AH57" s="418"/>
      <c r="AI57" s="455"/>
      <c r="AJ57" s="455"/>
      <c r="AK57" s="411"/>
      <c r="AL57" s="413"/>
      <c r="AM57" s="453"/>
      <c r="AN57" s="145"/>
      <c r="AO57" s="146"/>
      <c r="AP57" s="114"/>
      <c r="AQ57" s="114"/>
      <c r="AR57" s="145"/>
      <c r="AS57" s="114"/>
      <c r="AT57" s="145"/>
      <c r="AU57" s="114"/>
      <c r="AV57" s="145"/>
      <c r="AW57" s="114"/>
      <c r="AX57" s="145"/>
      <c r="AY57" s="146"/>
      <c r="AZ57" s="145"/>
      <c r="BA57" s="145"/>
      <c r="BB57" s="146"/>
      <c r="BC57" s="114"/>
      <c r="BD57" s="114"/>
      <c r="BE57" s="145"/>
      <c r="BF57" s="145"/>
      <c r="BG57" s="146"/>
      <c r="BH57" s="114"/>
      <c r="BI57" s="114"/>
      <c r="BJ57" s="145"/>
      <c r="BK57" s="145"/>
      <c r="BL57" s="146"/>
      <c r="BM57" s="114"/>
      <c r="BN57" s="114"/>
      <c r="BO57" s="145"/>
      <c r="BP57" s="145"/>
      <c r="BQ57" s="146"/>
      <c r="BR57" s="114"/>
      <c r="BS57" s="114"/>
      <c r="BT57" s="114"/>
      <c r="BU57" s="145"/>
      <c r="BV57" s="145"/>
      <c r="BW57" s="145"/>
      <c r="BX57" s="114"/>
      <c r="BY57" s="145"/>
      <c r="BZ57" s="145"/>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57"/>
      <c r="B58" s="458"/>
      <c r="C58" s="458"/>
      <c r="D58" s="458"/>
      <c r="E58" s="459"/>
      <c r="F58" s="458"/>
      <c r="G58" s="458"/>
      <c r="H58" s="458"/>
      <c r="I58" s="458"/>
      <c r="J58" s="457"/>
      <c r="K58" s="457"/>
      <c r="L58" s="411"/>
      <c r="M58" s="414"/>
      <c r="N58" s="146">
        <v>6</v>
      </c>
      <c r="O58" s="283"/>
      <c r="P58" s="350"/>
      <c r="Q58" s="350"/>
      <c r="R58" s="350"/>
      <c r="S58" s="350"/>
      <c r="T58" s="350"/>
      <c r="U58" s="350"/>
      <c r="V58" s="350"/>
      <c r="W58" s="116">
        <v>0</v>
      </c>
      <c r="X58" s="117" t="s">
        <v>485</v>
      </c>
      <c r="Y58" s="351"/>
      <c r="Z58" s="118" t="s">
        <v>536</v>
      </c>
      <c r="AA58" s="116" t="s">
        <v>537</v>
      </c>
      <c r="AB58" s="350"/>
      <c r="AC58" s="422"/>
      <c r="AD58" s="422"/>
      <c r="AE58" s="456"/>
      <c r="AF58" s="456"/>
      <c r="AG58" s="418"/>
      <c r="AH58" s="418"/>
      <c r="AI58" s="455"/>
      <c r="AJ58" s="455"/>
      <c r="AK58" s="411"/>
      <c r="AL58" s="414"/>
      <c r="AM58" s="454"/>
      <c r="AN58" s="145"/>
      <c r="AO58" s="146"/>
      <c r="AP58" s="114"/>
      <c r="AQ58" s="114"/>
      <c r="AR58" s="145"/>
      <c r="AS58" s="114"/>
      <c r="AT58" s="145"/>
      <c r="AU58" s="114"/>
      <c r="AV58" s="145"/>
      <c r="AW58" s="114"/>
      <c r="AX58" s="145"/>
      <c r="AY58" s="146"/>
      <c r="AZ58" s="145"/>
      <c r="BA58" s="145"/>
      <c r="BB58" s="146"/>
      <c r="BC58" s="114"/>
      <c r="BD58" s="114"/>
      <c r="BE58" s="145"/>
      <c r="BF58" s="145"/>
      <c r="BG58" s="146"/>
      <c r="BH58" s="114"/>
      <c r="BI58" s="114"/>
      <c r="BJ58" s="145"/>
      <c r="BK58" s="145"/>
      <c r="BL58" s="146"/>
      <c r="BM58" s="114"/>
      <c r="BN58" s="114"/>
      <c r="BO58" s="145"/>
      <c r="BP58" s="145"/>
      <c r="BQ58" s="146"/>
      <c r="BR58" s="114"/>
      <c r="BS58" s="114"/>
      <c r="BT58" s="114"/>
      <c r="BU58" s="145"/>
      <c r="BV58" s="145"/>
      <c r="BW58" s="145"/>
      <c r="BX58" s="114"/>
      <c r="BY58" s="145"/>
      <c r="BZ58" s="145"/>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57">
        <v>10</v>
      </c>
      <c r="B59" s="458"/>
      <c r="C59" s="458"/>
      <c r="D59" s="458"/>
      <c r="E59" s="459"/>
      <c r="F59" s="458"/>
      <c r="G59" s="458"/>
      <c r="H59" s="458"/>
      <c r="I59" s="458"/>
      <c r="J59" s="457"/>
      <c r="K59" s="457"/>
      <c r="L59" s="411">
        <v>0</v>
      </c>
      <c r="M59" s="412" t="b">
        <v>0</v>
      </c>
      <c r="N59" s="146">
        <v>1</v>
      </c>
      <c r="O59" s="283"/>
      <c r="P59" s="350"/>
      <c r="Q59" s="350"/>
      <c r="R59" s="350"/>
      <c r="S59" s="350"/>
      <c r="T59" s="350"/>
      <c r="U59" s="350"/>
      <c r="V59" s="350"/>
      <c r="W59" s="116">
        <v>0</v>
      </c>
      <c r="X59" s="117" t="s">
        <v>485</v>
      </c>
      <c r="Y59" s="351"/>
      <c r="Z59" s="118" t="s">
        <v>536</v>
      </c>
      <c r="AA59" s="116" t="s">
        <v>537</v>
      </c>
      <c r="AB59" s="350"/>
      <c r="AC59" s="422">
        <v>0</v>
      </c>
      <c r="AD59" s="422" t="s">
        <v>485</v>
      </c>
      <c r="AE59" s="456"/>
      <c r="AF59" s="456"/>
      <c r="AG59" s="418" t="s">
        <v>538</v>
      </c>
      <c r="AH59" s="418" t="s">
        <v>538</v>
      </c>
      <c r="AI59" s="455"/>
      <c r="AJ59" s="455"/>
      <c r="AK59" s="411">
        <v>0</v>
      </c>
      <c r="AL59" s="412" t="b">
        <v>0</v>
      </c>
      <c r="AM59" s="452"/>
      <c r="AN59" s="145"/>
      <c r="AO59" s="146"/>
      <c r="AP59" s="114"/>
      <c r="AQ59" s="114"/>
      <c r="AR59" s="145"/>
      <c r="AS59" s="114"/>
      <c r="AT59" s="145"/>
      <c r="AU59" s="114"/>
      <c r="AV59" s="145"/>
      <c r="AW59" s="114"/>
      <c r="AX59" s="145"/>
      <c r="AY59" s="146"/>
      <c r="AZ59" s="145"/>
      <c r="BA59" s="145"/>
      <c r="BB59" s="146"/>
      <c r="BC59" s="114"/>
      <c r="BD59" s="114"/>
      <c r="BE59" s="145"/>
      <c r="BF59" s="145"/>
      <c r="BG59" s="146"/>
      <c r="BH59" s="114"/>
      <c r="BI59" s="114"/>
      <c r="BJ59" s="145"/>
      <c r="BK59" s="145"/>
      <c r="BL59" s="146"/>
      <c r="BM59" s="114"/>
      <c r="BN59" s="114"/>
      <c r="BO59" s="145"/>
      <c r="BP59" s="145"/>
      <c r="BQ59" s="146"/>
      <c r="BR59" s="114"/>
      <c r="BS59" s="114"/>
      <c r="BT59" s="114"/>
      <c r="BU59" s="145"/>
      <c r="BV59" s="145"/>
      <c r="BW59" s="145"/>
      <c r="BX59" s="114"/>
      <c r="BY59" s="145"/>
      <c r="BZ59" s="145"/>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57"/>
      <c r="B60" s="458"/>
      <c r="C60" s="458"/>
      <c r="D60" s="458"/>
      <c r="E60" s="459"/>
      <c r="F60" s="458"/>
      <c r="G60" s="458"/>
      <c r="H60" s="458"/>
      <c r="I60" s="458"/>
      <c r="J60" s="457"/>
      <c r="K60" s="457"/>
      <c r="L60" s="411"/>
      <c r="M60" s="413"/>
      <c r="N60" s="146">
        <v>2</v>
      </c>
      <c r="O60" s="283"/>
      <c r="P60" s="350"/>
      <c r="Q60" s="350"/>
      <c r="R60" s="350"/>
      <c r="S60" s="350"/>
      <c r="T60" s="350"/>
      <c r="U60" s="350"/>
      <c r="V60" s="350"/>
      <c r="W60" s="116">
        <v>0</v>
      </c>
      <c r="X60" s="117" t="s">
        <v>485</v>
      </c>
      <c r="Y60" s="351"/>
      <c r="Z60" s="118" t="s">
        <v>536</v>
      </c>
      <c r="AA60" s="116" t="s">
        <v>537</v>
      </c>
      <c r="AB60" s="350"/>
      <c r="AC60" s="422"/>
      <c r="AD60" s="422"/>
      <c r="AE60" s="456"/>
      <c r="AF60" s="456"/>
      <c r="AG60" s="418"/>
      <c r="AH60" s="418"/>
      <c r="AI60" s="455"/>
      <c r="AJ60" s="455"/>
      <c r="AK60" s="411"/>
      <c r="AL60" s="413"/>
      <c r="AM60" s="453"/>
      <c r="AN60" s="145"/>
      <c r="AO60" s="146"/>
      <c r="AP60" s="114"/>
      <c r="AQ60" s="114"/>
      <c r="AR60" s="145"/>
      <c r="AS60" s="114"/>
      <c r="AT60" s="145"/>
      <c r="AU60" s="114"/>
      <c r="AV60" s="145"/>
      <c r="AW60" s="114"/>
      <c r="AX60" s="145"/>
      <c r="AY60" s="146"/>
      <c r="AZ60" s="145"/>
      <c r="BA60" s="145"/>
      <c r="BB60" s="146"/>
      <c r="BC60" s="114"/>
      <c r="BD60" s="114"/>
      <c r="BE60" s="145"/>
      <c r="BF60" s="145"/>
      <c r="BG60" s="146"/>
      <c r="BH60" s="114"/>
      <c r="BI60" s="114"/>
      <c r="BJ60" s="145"/>
      <c r="BK60" s="145"/>
      <c r="BL60" s="146"/>
      <c r="BM60" s="114"/>
      <c r="BN60" s="114"/>
      <c r="BO60" s="145"/>
      <c r="BP60" s="145"/>
      <c r="BQ60" s="146"/>
      <c r="BR60" s="114"/>
      <c r="BS60" s="114"/>
      <c r="BT60" s="114"/>
      <c r="BU60" s="145"/>
      <c r="BV60" s="145"/>
      <c r="BW60" s="145"/>
      <c r="BX60" s="114"/>
      <c r="BY60" s="145"/>
      <c r="BZ60" s="145"/>
      <c r="CA60" s="114"/>
      <c r="CB60" s="145"/>
      <c r="CC60" s="146"/>
      <c r="CD60" s="145"/>
    </row>
    <row r="61" spans="1:108" ht="21" customHeight="1" thickTop="1" thickBot="1">
      <c r="A61" s="457"/>
      <c r="B61" s="458"/>
      <c r="C61" s="458"/>
      <c r="D61" s="458"/>
      <c r="E61" s="459"/>
      <c r="F61" s="458"/>
      <c r="G61" s="458"/>
      <c r="H61" s="458"/>
      <c r="I61" s="458"/>
      <c r="J61" s="457"/>
      <c r="K61" s="457"/>
      <c r="L61" s="411"/>
      <c r="M61" s="413"/>
      <c r="N61" s="146">
        <v>3</v>
      </c>
      <c r="O61" s="355"/>
      <c r="P61" s="350"/>
      <c r="Q61" s="350"/>
      <c r="R61" s="350"/>
      <c r="S61" s="350"/>
      <c r="T61" s="350"/>
      <c r="U61" s="350"/>
      <c r="V61" s="350"/>
      <c r="W61" s="116">
        <v>0</v>
      </c>
      <c r="X61" s="117" t="s">
        <v>485</v>
      </c>
      <c r="Y61" s="351"/>
      <c r="Z61" s="118" t="s">
        <v>536</v>
      </c>
      <c r="AA61" s="116" t="s">
        <v>537</v>
      </c>
      <c r="AB61" s="350"/>
      <c r="AC61" s="422"/>
      <c r="AD61" s="422"/>
      <c r="AE61" s="456"/>
      <c r="AF61" s="456"/>
      <c r="AG61" s="418"/>
      <c r="AH61" s="418"/>
      <c r="AI61" s="455"/>
      <c r="AJ61" s="455"/>
      <c r="AK61" s="411"/>
      <c r="AL61" s="413"/>
      <c r="AM61" s="453"/>
      <c r="AN61" s="145"/>
      <c r="AO61" s="146"/>
      <c r="AP61" s="114"/>
      <c r="AQ61" s="114"/>
      <c r="AR61" s="145"/>
      <c r="AS61" s="114"/>
      <c r="AT61" s="145"/>
      <c r="AU61" s="114"/>
      <c r="AV61" s="145"/>
      <c r="AW61" s="114"/>
      <c r="AX61" s="145"/>
      <c r="AY61" s="146"/>
      <c r="AZ61" s="145"/>
      <c r="BA61" s="145"/>
      <c r="BB61" s="146"/>
      <c r="BC61" s="114"/>
      <c r="BD61" s="114"/>
      <c r="BE61" s="145"/>
      <c r="BF61" s="145"/>
      <c r="BG61" s="146"/>
      <c r="BH61" s="114"/>
      <c r="BI61" s="114"/>
      <c r="BJ61" s="145"/>
      <c r="BK61" s="145"/>
      <c r="BL61" s="146"/>
      <c r="BM61" s="114"/>
      <c r="BN61" s="114"/>
      <c r="BO61" s="145"/>
      <c r="BP61" s="145"/>
      <c r="BQ61" s="146"/>
      <c r="BR61" s="114"/>
      <c r="BS61" s="114"/>
      <c r="BT61" s="114"/>
      <c r="BU61" s="145"/>
      <c r="BV61" s="145"/>
      <c r="BW61" s="145"/>
      <c r="BX61" s="114"/>
      <c r="BY61" s="145"/>
      <c r="BZ61" s="145"/>
      <c r="CA61" s="114"/>
      <c r="CB61" s="145"/>
      <c r="CC61" s="146"/>
      <c r="CD61" s="145"/>
    </row>
    <row r="62" spans="1:108" ht="21" customHeight="1" thickTop="1" thickBot="1">
      <c r="A62" s="457"/>
      <c r="B62" s="458"/>
      <c r="C62" s="458"/>
      <c r="D62" s="458"/>
      <c r="E62" s="459"/>
      <c r="F62" s="458"/>
      <c r="G62" s="458"/>
      <c r="H62" s="458"/>
      <c r="I62" s="458"/>
      <c r="J62" s="457"/>
      <c r="K62" s="457"/>
      <c r="L62" s="411"/>
      <c r="M62" s="413"/>
      <c r="N62" s="146">
        <v>4</v>
      </c>
      <c r="O62" s="283"/>
      <c r="P62" s="350"/>
      <c r="Q62" s="350"/>
      <c r="R62" s="350"/>
      <c r="S62" s="350"/>
      <c r="T62" s="350"/>
      <c r="U62" s="350"/>
      <c r="V62" s="350"/>
      <c r="W62" s="116">
        <v>0</v>
      </c>
      <c r="X62" s="117" t="s">
        <v>485</v>
      </c>
      <c r="Y62" s="351"/>
      <c r="Z62" s="118" t="s">
        <v>536</v>
      </c>
      <c r="AA62" s="116" t="s">
        <v>537</v>
      </c>
      <c r="AB62" s="350"/>
      <c r="AC62" s="422"/>
      <c r="AD62" s="422"/>
      <c r="AE62" s="456"/>
      <c r="AF62" s="456"/>
      <c r="AG62" s="418"/>
      <c r="AH62" s="418"/>
      <c r="AI62" s="455"/>
      <c r="AJ62" s="455"/>
      <c r="AK62" s="411"/>
      <c r="AL62" s="413"/>
      <c r="AM62" s="453"/>
      <c r="AN62" s="145"/>
      <c r="AO62" s="146"/>
      <c r="AP62" s="114"/>
      <c r="AQ62" s="114"/>
      <c r="AR62" s="145"/>
      <c r="AS62" s="114"/>
      <c r="AT62" s="145"/>
      <c r="AU62" s="114"/>
      <c r="AV62" s="145"/>
      <c r="AW62" s="114"/>
      <c r="AX62" s="145"/>
      <c r="AY62" s="146"/>
      <c r="AZ62" s="145"/>
      <c r="BA62" s="145"/>
      <c r="BB62" s="146"/>
      <c r="BC62" s="114"/>
      <c r="BD62" s="114"/>
      <c r="BE62" s="145"/>
      <c r="BF62" s="145"/>
      <c r="BG62" s="146"/>
      <c r="BH62" s="114"/>
      <c r="BI62" s="114"/>
      <c r="BJ62" s="145"/>
      <c r="BK62" s="145"/>
      <c r="BL62" s="146"/>
      <c r="BM62" s="114"/>
      <c r="BN62" s="114"/>
      <c r="BO62" s="145"/>
      <c r="BP62" s="145"/>
      <c r="BQ62" s="146"/>
      <c r="BR62" s="114"/>
      <c r="BS62" s="114"/>
      <c r="BT62" s="114"/>
      <c r="BU62" s="145"/>
      <c r="BV62" s="145"/>
      <c r="BW62" s="145"/>
      <c r="BX62" s="114"/>
      <c r="BY62" s="145"/>
      <c r="BZ62" s="145"/>
      <c r="CA62" s="114"/>
      <c r="CB62" s="145"/>
      <c r="CC62" s="146"/>
      <c r="CD62" s="145"/>
    </row>
    <row r="63" spans="1:108" ht="21" customHeight="1" thickTop="1" thickBot="1">
      <c r="A63" s="457"/>
      <c r="B63" s="458"/>
      <c r="C63" s="458"/>
      <c r="D63" s="458"/>
      <c r="E63" s="459"/>
      <c r="F63" s="458"/>
      <c r="G63" s="458"/>
      <c r="H63" s="458"/>
      <c r="I63" s="458"/>
      <c r="J63" s="457"/>
      <c r="K63" s="457"/>
      <c r="L63" s="411"/>
      <c r="M63" s="413"/>
      <c r="N63" s="146">
        <v>5</v>
      </c>
      <c r="O63" s="283"/>
      <c r="P63" s="350"/>
      <c r="Q63" s="350"/>
      <c r="R63" s="350"/>
      <c r="S63" s="350"/>
      <c r="T63" s="350"/>
      <c r="U63" s="350"/>
      <c r="V63" s="350"/>
      <c r="W63" s="116">
        <v>0</v>
      </c>
      <c r="X63" s="117" t="s">
        <v>485</v>
      </c>
      <c r="Y63" s="351"/>
      <c r="Z63" s="118" t="s">
        <v>536</v>
      </c>
      <c r="AA63" s="116" t="s">
        <v>537</v>
      </c>
      <c r="AB63" s="350"/>
      <c r="AC63" s="422"/>
      <c r="AD63" s="422"/>
      <c r="AE63" s="456"/>
      <c r="AF63" s="456"/>
      <c r="AG63" s="418"/>
      <c r="AH63" s="418"/>
      <c r="AI63" s="455"/>
      <c r="AJ63" s="455"/>
      <c r="AK63" s="411"/>
      <c r="AL63" s="413"/>
      <c r="AM63" s="453"/>
      <c r="AN63" s="145"/>
      <c r="AO63" s="146"/>
      <c r="AP63" s="114"/>
      <c r="AQ63" s="114"/>
      <c r="AR63" s="145"/>
      <c r="AS63" s="114"/>
      <c r="AT63" s="145"/>
      <c r="AU63" s="114"/>
      <c r="AV63" s="145"/>
      <c r="AW63" s="114"/>
      <c r="AX63" s="145"/>
      <c r="AY63" s="146"/>
      <c r="AZ63" s="145"/>
      <c r="BA63" s="145"/>
      <c r="BB63" s="146"/>
      <c r="BC63" s="114"/>
      <c r="BD63" s="114"/>
      <c r="BE63" s="145"/>
      <c r="BF63" s="145"/>
      <c r="BG63" s="146"/>
      <c r="BH63" s="114"/>
      <c r="BI63" s="114"/>
      <c r="BJ63" s="145"/>
      <c r="BK63" s="145"/>
      <c r="BL63" s="146"/>
      <c r="BM63" s="114"/>
      <c r="BN63" s="114"/>
      <c r="BO63" s="145"/>
      <c r="BP63" s="145"/>
      <c r="BQ63" s="146"/>
      <c r="BR63" s="114"/>
      <c r="BS63" s="114"/>
      <c r="BT63" s="114"/>
      <c r="BU63" s="145"/>
      <c r="BV63" s="145"/>
      <c r="BW63" s="145"/>
      <c r="BX63" s="114"/>
      <c r="BY63" s="145"/>
      <c r="BZ63" s="145"/>
      <c r="CA63" s="114"/>
      <c r="CB63" s="145"/>
      <c r="CC63" s="146"/>
      <c r="CD63" s="145"/>
    </row>
    <row r="64" spans="1:108" ht="21" customHeight="1" thickTop="1" thickBot="1">
      <c r="A64" s="457"/>
      <c r="B64" s="458"/>
      <c r="C64" s="458"/>
      <c r="D64" s="458"/>
      <c r="E64" s="459"/>
      <c r="F64" s="458"/>
      <c r="G64" s="458"/>
      <c r="H64" s="458"/>
      <c r="I64" s="458"/>
      <c r="J64" s="457"/>
      <c r="K64" s="457"/>
      <c r="L64" s="411"/>
      <c r="M64" s="414"/>
      <c r="N64" s="146">
        <v>6</v>
      </c>
      <c r="O64" s="283"/>
      <c r="P64" s="350"/>
      <c r="Q64" s="350"/>
      <c r="R64" s="350"/>
      <c r="S64" s="350"/>
      <c r="T64" s="350"/>
      <c r="U64" s="350"/>
      <c r="V64" s="350"/>
      <c r="W64" s="116">
        <v>0</v>
      </c>
      <c r="X64" s="117" t="s">
        <v>485</v>
      </c>
      <c r="Y64" s="351"/>
      <c r="Z64" s="118" t="s">
        <v>536</v>
      </c>
      <c r="AA64" s="116" t="s">
        <v>537</v>
      </c>
      <c r="AB64" s="350"/>
      <c r="AC64" s="422"/>
      <c r="AD64" s="422"/>
      <c r="AE64" s="456"/>
      <c r="AF64" s="456"/>
      <c r="AG64" s="418"/>
      <c r="AH64" s="418"/>
      <c r="AI64" s="455"/>
      <c r="AJ64" s="455"/>
      <c r="AK64" s="411"/>
      <c r="AL64" s="414"/>
      <c r="AM64" s="454"/>
      <c r="AN64" s="145"/>
      <c r="AO64" s="146"/>
      <c r="AP64" s="114"/>
      <c r="AQ64" s="114"/>
      <c r="AR64" s="145"/>
      <c r="AS64" s="114"/>
      <c r="AT64" s="145"/>
      <c r="AU64" s="114"/>
      <c r="AV64" s="145"/>
      <c r="AW64" s="114"/>
      <c r="AX64" s="145"/>
      <c r="AY64" s="146"/>
      <c r="AZ64" s="145"/>
      <c r="BA64" s="145"/>
      <c r="BB64" s="146"/>
      <c r="BC64" s="114"/>
      <c r="BD64" s="114"/>
      <c r="BE64" s="145"/>
      <c r="BF64" s="145"/>
      <c r="BG64" s="146"/>
      <c r="BH64" s="114"/>
      <c r="BI64" s="114"/>
      <c r="BJ64" s="145"/>
      <c r="BK64" s="145"/>
      <c r="BL64" s="146"/>
      <c r="BM64" s="114"/>
      <c r="BN64" s="114"/>
      <c r="BO64" s="145"/>
      <c r="BP64" s="145"/>
      <c r="BQ64" s="146"/>
      <c r="BR64" s="114"/>
      <c r="BS64" s="114"/>
      <c r="BT64" s="114"/>
      <c r="BU64" s="145"/>
      <c r="BV64" s="145"/>
      <c r="BW64" s="145"/>
      <c r="BX64" s="114"/>
      <c r="BY64" s="145"/>
      <c r="BZ64" s="145"/>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618" priority="32" stopIfTrue="1" operator="equal">
      <formula>"Muy Alta"</formula>
    </cfRule>
    <cfRule type="containsText" dxfId="617" priority="33" operator="containsText" text="ZONA RIESGO ALTA">
      <formula>NOT(ISERROR(SEARCH("ZONA RIESGO ALTA",M5)))</formula>
    </cfRule>
    <cfRule type="containsText" dxfId="616" priority="34" operator="containsText" text="ZONA RIESGO MODERADA">
      <formula>NOT(ISERROR(SEARCH("ZONA RIESGO MODERADA",M5)))</formula>
    </cfRule>
    <cfRule type="containsText" dxfId="615" priority="35" operator="containsText" text="ZONA RIESGO BAJA">
      <formula>NOT(ISERROR(SEARCH("ZONA RIESGO BAJA",M5)))</formula>
    </cfRule>
    <cfRule type="cellIs" dxfId="614" priority="36" operator="equal">
      <formula>"Muy Baja"</formula>
    </cfRule>
  </conditionalFormatting>
  <conditionalFormatting sqref="M5:M64">
    <cfRule type="containsText" dxfId="613" priority="31" operator="containsText" text="ZONA RIESGO EXTREMA">
      <formula>NOT(ISERROR(SEARCH("ZONA RIESGO EXTREMA",M5)))</formula>
    </cfRule>
  </conditionalFormatting>
  <conditionalFormatting sqref="X5:X64">
    <cfRule type="containsText" dxfId="612" priority="28" operator="containsText" text="DEBIL">
      <formula>NOT(ISERROR(SEARCH("DEBIL",X5)))</formula>
    </cfRule>
    <cfRule type="containsText" dxfId="611" priority="29" operator="containsText" text="MODERADO">
      <formula>NOT(ISERROR(SEARCH("MODERADO",X5)))</formula>
    </cfRule>
    <cfRule type="containsText" dxfId="610" priority="30" operator="containsText" text="FUERTE">
      <formula>NOT(ISERROR(SEARCH("FUERTE",X5)))</formula>
    </cfRule>
  </conditionalFormatting>
  <conditionalFormatting sqref="AC5 AC11 AC17 AC23 AC41 AC59 AC29 AC47 AC35 AC53">
    <cfRule type="containsText" dxfId="609" priority="25" operator="containsText" text="DEBIL">
      <formula>NOT(ISERROR(SEARCH("DEBIL",AC5)))</formula>
    </cfRule>
    <cfRule type="containsText" dxfId="608" priority="26" operator="containsText" text="MODERADO">
      <formula>NOT(ISERROR(SEARCH("MODERADO",AC5)))</formula>
    </cfRule>
    <cfRule type="containsText" dxfId="607" priority="27" operator="containsText" text="FUERTE">
      <formula>NOT(ISERROR(SEARCH("FUERTE",AC5)))</formula>
    </cfRule>
  </conditionalFormatting>
  <conditionalFormatting sqref="AI5 AI11 AI17 AI23 AI29 AI35 AI41 AI47 AI53 AI59">
    <cfRule type="containsText" dxfId="606" priority="20" operator="containsText" text="casi seguro">
      <formula>NOT(ISERROR(SEARCH("casi seguro",AI5)))</formula>
    </cfRule>
    <cfRule type="containsText" dxfId="605" priority="21" operator="containsText" text="PROBABLE">
      <formula>NOT(ISERROR(SEARCH("PROBABLE",AI5)))</formula>
    </cfRule>
    <cfRule type="containsText" dxfId="604" priority="22" operator="containsText" text="posible">
      <formula>NOT(ISERROR(SEARCH("posible",AI5)))</formula>
    </cfRule>
    <cfRule type="containsText" dxfId="603" priority="23" operator="containsText" text="Improbable">
      <formula>NOT(ISERROR(SEARCH("Improbable",AI5)))</formula>
    </cfRule>
    <cfRule type="containsText" dxfId="602" priority="24" operator="containsText" text="Rara vez">
      <formula>NOT(ISERROR(SEARCH("Rara vez",AI5)))</formula>
    </cfRule>
  </conditionalFormatting>
  <conditionalFormatting sqref="AD5 AD11 AD17 AD23 AD41 AD59 AD29 AD47 AD35 AD53">
    <cfRule type="containsText" dxfId="601" priority="17" operator="containsText" text="DEBIL">
      <formula>NOT(ISERROR(SEARCH("DEBIL",AD5)))</formula>
    </cfRule>
    <cfRule type="containsText" dxfId="600" priority="18" operator="containsText" text="MODERADO">
      <formula>NOT(ISERROR(SEARCH("MODERADO",AD5)))</formula>
    </cfRule>
    <cfRule type="containsText" dxfId="599" priority="19" operator="containsText" text="FUERTE">
      <formula>NOT(ISERROR(SEARCH("FUERTE",AD5)))</formula>
    </cfRule>
  </conditionalFormatting>
  <conditionalFormatting sqref="AL5 AL11 AL17 AL23 AL29 AL35 AL41 AL47 AL53 AL59">
    <cfRule type="cellIs" dxfId="598" priority="12" stopIfTrue="1" operator="equal">
      <formula>"Muy Alta"</formula>
    </cfRule>
    <cfRule type="containsText" dxfId="597" priority="13" operator="containsText" text="ZONA RIESGO ALTA">
      <formula>NOT(ISERROR(SEARCH("ZONA RIESGO ALTA",AL5)))</formula>
    </cfRule>
    <cfRule type="containsText" dxfId="596" priority="14" operator="containsText" text="ZONA RIESGO MODERADA">
      <formula>NOT(ISERROR(SEARCH("ZONA RIESGO MODERADA",AL5)))</formula>
    </cfRule>
    <cfRule type="containsText" dxfId="595" priority="15" operator="containsText" text="ZONA RIESGO BAJA">
      <formula>NOT(ISERROR(SEARCH("ZONA RIESGO BAJA",AL5)))</formula>
    </cfRule>
    <cfRule type="cellIs" dxfId="594" priority="16" operator="equal">
      <formula>"Muy Baja"</formula>
    </cfRule>
  </conditionalFormatting>
  <conditionalFormatting sqref="AL5:AL64">
    <cfRule type="containsText" dxfId="593" priority="11" operator="containsText" text="ZONA RIESGO EXTREMA">
      <formula>NOT(ISERROR(SEARCH("ZONA RIESGO EXTREMA",AL5)))</formula>
    </cfRule>
  </conditionalFormatting>
  <conditionalFormatting sqref="AJ5 AJ11 AJ17 AJ23 AJ29 AJ35 AJ41 AJ47 AJ53 AJ59">
    <cfRule type="containsText" dxfId="592" priority="1" operator="containsText" text="casi seguro">
      <formula>NOT(ISERROR(SEARCH("casi seguro",AJ5)))</formula>
    </cfRule>
    <cfRule type="containsText" dxfId="591" priority="2" operator="containsText" text="PROBABLE">
      <formula>NOT(ISERROR(SEARCH("PROBABLE",AJ5)))</formula>
    </cfRule>
    <cfRule type="containsText" dxfId="590" priority="3" operator="containsText" text="posible">
      <formula>NOT(ISERROR(SEARCH("posible",AJ5)))</formula>
    </cfRule>
    <cfRule type="containsText" dxfId="589" priority="4" operator="containsText" text="Improbable">
      <formula>NOT(ISERROR(SEARCH("Improbable",AJ5)))</formula>
    </cfRule>
    <cfRule type="containsText" dxfId="588"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38393C0-930C-4BC2-927A-6FAA69B9A4B2}"/>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1E9C1A7C-FBEA-4178-872A-070AC4C99A56}">
            <xm:f>NOT(ISERROR(SEARCH(#REF!,AI5)))</xm:f>
            <xm:f>#REF!</xm:f>
            <x14:dxf>
              <fill>
                <gradientFill degree="180">
                  <stop position="0">
                    <color rgb="FF008744"/>
                  </stop>
                  <stop position="1">
                    <color theme="0"/>
                  </stop>
                </gradientFill>
              </fill>
            </x14:dxf>
          </x14:cfRule>
          <x14:cfRule type="containsText" priority="38" operator="containsText" id="{CEDB52FC-D7FA-4BB5-9569-C3A0CEF6AB41}">
            <xm:f>NOT(ISERROR(SEARCH(#REF!,AI5)))</xm:f>
            <xm:f>#REF!</xm:f>
            <x14:dxf>
              <fill>
                <gradientFill degree="180">
                  <stop position="0">
                    <color rgb="FF008744"/>
                  </stop>
                  <stop position="1">
                    <color theme="0"/>
                  </stop>
                </gradientFill>
              </fill>
            </x14:dxf>
          </x14:cfRule>
          <x14:cfRule type="containsText" priority="39" operator="containsText" id="{63FCE8A6-4CA4-491F-996B-539416F3A431}">
            <xm:f>NOT(ISERROR(SEARCH(#REF!,AI5)))</xm:f>
            <xm:f>#REF!</xm:f>
            <x14:dxf>
              <fill>
                <gradientFill degree="180">
                  <stop position="0">
                    <color rgb="FF008744"/>
                  </stop>
                  <stop position="1">
                    <color rgb="FFFFFFFF"/>
                  </stop>
                </gradientFill>
              </fill>
            </x14:dxf>
          </x14:cfRule>
          <x14:cfRule type="containsText" priority="40" operator="containsText" id="{D073C103-8225-4F14-AD28-842E52799C93}">
            <xm:f>NOT(ISERROR(SEARCH(#REF!,AI5)))</xm:f>
            <xm:f>#REF!</xm:f>
            <x14:dxf>
              <fill>
                <gradientFill>
                  <stop position="0">
                    <color theme="0"/>
                  </stop>
                  <stop position="1">
                    <color rgb="FFFFFF00"/>
                  </stop>
                </gradientFill>
              </fill>
            </x14:dxf>
          </x14:cfRule>
          <x14:cfRule type="containsText" priority="41" operator="containsText" id="{85A50E44-EB13-42DD-9EF1-66D75F92DB9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37AFA192-CFBE-40BC-B76D-F428710955AD}">
            <xm:f>NOT(ISERROR(SEARCH(#REF!,AJ5)))</xm:f>
            <xm:f>#REF!</xm:f>
            <x14:dxf>
              <fill>
                <gradientFill degree="180">
                  <stop position="0">
                    <color rgb="FF008744"/>
                  </stop>
                  <stop position="1">
                    <color theme="0"/>
                  </stop>
                </gradientFill>
              </fill>
            </x14:dxf>
          </x14:cfRule>
          <x14:cfRule type="containsText" priority="7" operator="containsText" id="{B974EE53-EC60-4F4C-9827-70505E46BCA1}">
            <xm:f>NOT(ISERROR(SEARCH(#REF!,AJ5)))</xm:f>
            <xm:f>#REF!</xm:f>
            <x14:dxf>
              <fill>
                <gradientFill degree="180">
                  <stop position="0">
                    <color rgb="FF008744"/>
                  </stop>
                  <stop position="1">
                    <color theme="0"/>
                  </stop>
                </gradientFill>
              </fill>
            </x14:dxf>
          </x14:cfRule>
          <x14:cfRule type="containsText" priority="8" operator="containsText" id="{121CEC7B-3583-4F7F-88F8-EA12832AF628}">
            <xm:f>NOT(ISERROR(SEARCH(#REF!,AJ5)))</xm:f>
            <xm:f>#REF!</xm:f>
            <x14:dxf>
              <fill>
                <gradientFill degree="180">
                  <stop position="0">
                    <color rgb="FF008744"/>
                  </stop>
                  <stop position="1">
                    <color rgb="FFFFFFFF"/>
                  </stop>
                </gradientFill>
              </fill>
            </x14:dxf>
          </x14:cfRule>
          <x14:cfRule type="containsText" priority="9" operator="containsText" id="{8A23C289-EA65-4637-AEA0-3615E98933C6}">
            <xm:f>NOT(ISERROR(SEARCH(#REF!,AJ5)))</xm:f>
            <xm:f>#REF!</xm:f>
            <x14:dxf>
              <fill>
                <gradientFill>
                  <stop position="0">
                    <color theme="0"/>
                  </stop>
                  <stop position="1">
                    <color rgb="FFFFFF00"/>
                  </stop>
                </gradientFill>
              </fill>
            </x14:dxf>
          </x14:cfRule>
          <x14:cfRule type="containsText" priority="10" operator="containsText" id="{375C15D2-4C46-44B2-951E-9C22B0FF2731}">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CB5" zoomScale="95" zoomScaleNormal="95" zoomScaleSheetLayoutView="10" zoomScalePageLayoutView="55" workbookViewId="0">
      <selection activeCell="CC11" sqref="CC11"/>
    </sheetView>
  </sheetViews>
  <sheetFormatPr baseColWidth="10" defaultColWidth="11.42578125" defaultRowHeight="21" customHeight="1"/>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6.1406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22" style="149" customWidth="1"/>
    <col min="40" max="40" width="23" style="149" customWidth="1"/>
    <col min="41" max="41" width="18.85546875" style="149" customWidth="1"/>
    <col min="42" max="42" width="22.140625" style="149" customWidth="1"/>
    <col min="43" max="43" width="20.5703125" style="149" customWidth="1"/>
    <col min="44" max="44" width="18.5703125" style="149" customWidth="1"/>
    <col min="45" max="45" width="20.5703125" style="149" customWidth="1"/>
    <col min="46" max="46" width="26.42578125" style="149" bestFit="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3" width="23" style="149" hidden="1" customWidth="1"/>
    <col min="54" max="54" width="18.85546875" style="149" hidden="1" customWidth="1"/>
    <col min="55" max="55" width="16.85546875" style="149" hidden="1" customWidth="1"/>
    <col min="56" max="56" width="19.5703125" style="149" hidden="1" customWidth="1"/>
    <col min="57" max="58" width="23" style="1" hidden="1" customWidth="1"/>
    <col min="59" max="59" width="18.85546875" style="1" hidden="1" customWidth="1"/>
    <col min="60" max="60" width="16.85546875" style="1" hidden="1" customWidth="1"/>
    <col min="61" max="61" width="19.5703125" style="1" hidden="1" customWidth="1"/>
    <col min="62" max="63" width="23" style="1" customWidth="1"/>
    <col min="64" max="64" width="18.85546875" style="1" customWidth="1"/>
    <col min="65" max="65" width="16.85546875" style="1" customWidth="1"/>
    <col min="66" max="66" width="19.5703125" style="1" customWidth="1"/>
    <col min="67" max="67" width="23" style="149" customWidth="1"/>
    <col min="68" max="68" width="44.5703125" style="149" customWidth="1"/>
    <col min="69" max="69" width="18.85546875" style="149" customWidth="1"/>
    <col min="70" max="70" width="16.85546875" style="149" customWidth="1"/>
    <col min="71" max="71" width="19.5703125" style="149" customWidth="1"/>
    <col min="72" max="72" width="20.5703125" style="149" customWidth="1"/>
    <col min="73" max="74" width="23" style="149" customWidth="1"/>
    <col min="75" max="75" width="18.5703125" style="149" customWidth="1"/>
    <col min="76" max="76" width="20.5703125" style="149" customWidth="1"/>
    <col min="77" max="77" width="23" style="149" customWidth="1"/>
    <col min="78" max="78" width="18.5703125" style="149" customWidth="1"/>
    <col min="79" max="79" width="20.5703125" style="149" customWidth="1"/>
    <col min="80" max="80" width="90.140625" style="149" customWidth="1"/>
    <col min="81" max="81" width="64.5703125" style="149" customWidth="1"/>
    <col min="82" max="82" width="39.42578125" style="149" customWidth="1"/>
    <col min="83" max="16384" width="11.42578125" style="149"/>
  </cols>
  <sheetData>
    <row r="1" spans="1:108" ht="21" customHeight="1">
      <c r="AN1" s="148"/>
      <c r="AO1" s="148"/>
      <c r="AP1" s="148"/>
      <c r="AQ1" s="148"/>
      <c r="AR1" s="148"/>
      <c r="AS1" s="148"/>
      <c r="AT1" s="148"/>
      <c r="AU1" s="148"/>
      <c r="AV1" s="148"/>
      <c r="AW1" s="148"/>
      <c r="AX1" s="148"/>
      <c r="AY1" s="148"/>
      <c r="AZ1" s="148"/>
      <c r="BA1" s="148"/>
      <c r="BB1" s="148"/>
      <c r="BC1" s="148"/>
      <c r="BD1" s="148"/>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409.5" customHeight="1" thickTop="1" thickBot="1">
      <c r="A5" s="421">
        <v>1</v>
      </c>
      <c r="B5" s="423" t="s">
        <v>61</v>
      </c>
      <c r="C5" s="423" t="s">
        <v>102</v>
      </c>
      <c r="D5" s="424" t="s">
        <v>103</v>
      </c>
      <c r="E5" s="424" t="s">
        <v>64</v>
      </c>
      <c r="F5" s="423" t="s">
        <v>104</v>
      </c>
      <c r="G5" s="423" t="s">
        <v>142</v>
      </c>
      <c r="H5" s="423" t="s">
        <v>143</v>
      </c>
      <c r="I5" s="423" t="s">
        <v>144</v>
      </c>
      <c r="J5" s="421">
        <v>1</v>
      </c>
      <c r="K5" s="421">
        <v>5</v>
      </c>
      <c r="L5" s="411">
        <f>+(J5*K5)*4</f>
        <v>20</v>
      </c>
      <c r="M5" s="412" t="str">
        <f>IF(OR(AND(J5=3,K5=4),AND(J5=2,K5=5),AND(J5=2,K5=5),AND(L5=20),AND(L5&gt;=52,L5&lt;=100)),"ZONA RIESGO EXTREMA",IF(OR(AND(J5=5,K5=2),AND(J5=4,K5=3),AND(J5=1,K5=4),AND(L5=16),AND(L5&gt;=28,L5&lt;=48)),"ZONA RIESGO ALTA",IF(OR(AND(J5=1,K5=3),AND(J5=4,K5=1),AND(L5=24)),"ZONA RIESGO MODERADA",IF(AND(L5&gt;=4,L5&lt;=16),"ZONA RIESGO BAJA"))))</f>
        <v>ZONA RIESGO EXTREMA</v>
      </c>
      <c r="N5" s="162">
        <v>1</v>
      </c>
      <c r="O5" s="166" t="s">
        <v>145</v>
      </c>
      <c r="P5" s="171">
        <v>15</v>
      </c>
      <c r="Q5" s="171">
        <v>15</v>
      </c>
      <c r="R5" s="171">
        <v>15</v>
      </c>
      <c r="S5" s="171">
        <v>15</v>
      </c>
      <c r="T5" s="171">
        <v>15</v>
      </c>
      <c r="U5" s="171">
        <v>15</v>
      </c>
      <c r="V5" s="171">
        <v>10</v>
      </c>
      <c r="W5" s="116">
        <f>SUM(P5:V5)</f>
        <v>100</v>
      </c>
      <c r="X5" s="117" t="str">
        <f t="shared" ref="X5:X64" si="0">IF(AND(W5&gt;=86,W5&lt;=95),"MODERADO",IF(AND(W5&gt;=96), "FUERTE",IF(AND(W5&lt;=85), "DEBIL")))</f>
        <v>FUERTE</v>
      </c>
      <c r="Y5" s="172"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71"/>
      <c r="AC5" s="422">
        <f>IF(AND(W5&gt;0,SUM(W6:W10)=0),W5,IF(AND(SUM(W5:W6)&gt;0,SUM(W7:W10)=0),AVERAGE(W5:W6),IF(AND(SUM(W5:W7)&gt;0,SUM(W8:W10)=0),AVERAGE(W5:W7),IF(AND(SUM(W5:W8)&gt;0,SUM(W9:W10)=0),AVERAGE(W5:W8),IF(AND(SUM(W5:W9)&gt;0,W10=0),AVERAGE(W5:W9),AVERAGE(W5:W10))))))</f>
        <v>100</v>
      </c>
      <c r="AD5" s="422" t="str">
        <f>IF(AND(AC5&gt;=50,AC5&lt;=99),"MODERADO",IF(AND(AC5=100), "FUERTE",IF(AND(AC5&lt;50), "DEBIL")))</f>
        <v>FUERTE</v>
      </c>
      <c r="AE5" s="420" t="s">
        <v>147</v>
      </c>
      <c r="AF5" s="420" t="s">
        <v>147</v>
      </c>
      <c r="AG5" s="418">
        <f>IFERROR(_xlfn.IFS(AND(AD5="MODERADO",AE5="Directamente"),1,AND(AD5="FUERTE",AE5="Directamente"),2),"0")</f>
        <v>2</v>
      </c>
      <c r="AH5" s="418">
        <f>IFERROR(_xlfn.IFS(AND(AD5="MODERADO",AF5="Directamente"),1,AND(AD5="FUERTE",AF5="Directamente"),2,AND(AD5="FUERTE",AF5="Indirectamente"),1),"0")</f>
        <v>2</v>
      </c>
      <c r="AI5" s="419">
        <v>1</v>
      </c>
      <c r="AJ5" s="419">
        <v>3</v>
      </c>
      <c r="AK5" s="411">
        <f>+(AI5*AJ5)*4</f>
        <v>12</v>
      </c>
      <c r="AL5" s="41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15" t="s">
        <v>148</v>
      </c>
      <c r="AN5" s="203" t="s">
        <v>149</v>
      </c>
      <c r="AO5" s="223" t="s">
        <v>114</v>
      </c>
      <c r="AP5" s="224">
        <v>44926</v>
      </c>
      <c r="AQ5" s="182" t="s">
        <v>150</v>
      </c>
      <c r="AR5" s="188" t="s">
        <v>151</v>
      </c>
      <c r="AS5" s="182" t="s">
        <v>152</v>
      </c>
      <c r="AT5" s="225" t="s">
        <v>153</v>
      </c>
      <c r="AU5" s="181" t="s">
        <v>154</v>
      </c>
      <c r="AV5" s="211" t="s">
        <v>155</v>
      </c>
      <c r="AW5" s="222" t="s">
        <v>156</v>
      </c>
      <c r="AX5" s="221" t="s">
        <v>1118</v>
      </c>
      <c r="AY5" s="146"/>
      <c r="AZ5" s="184" t="s">
        <v>158</v>
      </c>
      <c r="BA5" s="185" t="s">
        <v>159</v>
      </c>
      <c r="BB5" s="185" t="s">
        <v>160</v>
      </c>
      <c r="BC5" s="176" t="s">
        <v>161</v>
      </c>
      <c r="BD5" s="177" t="s">
        <v>116</v>
      </c>
      <c r="BE5" s="191" t="s">
        <v>162</v>
      </c>
      <c r="BF5" s="175" t="s">
        <v>163</v>
      </c>
      <c r="BG5" s="176" t="s">
        <v>114</v>
      </c>
      <c r="BH5" s="176" t="s">
        <v>161</v>
      </c>
      <c r="BI5" s="176" t="s">
        <v>116</v>
      </c>
      <c r="BJ5" s="181" t="s">
        <v>164</v>
      </c>
      <c r="BK5" s="211" t="s">
        <v>165</v>
      </c>
      <c r="BL5" s="206" t="s">
        <v>166</v>
      </c>
      <c r="BM5" s="205" t="s">
        <v>167</v>
      </c>
      <c r="BN5" s="206" t="s">
        <v>116</v>
      </c>
      <c r="BO5" s="220" t="s">
        <v>1117</v>
      </c>
      <c r="BP5" s="218" t="s">
        <v>1116</v>
      </c>
      <c r="BQ5" s="219" t="s">
        <v>166</v>
      </c>
      <c r="BR5" s="219" t="s">
        <v>168</v>
      </c>
      <c r="BS5" s="216" t="s">
        <v>116</v>
      </c>
      <c r="BT5" s="170" t="s">
        <v>169</v>
      </c>
      <c r="BU5" s="145"/>
      <c r="BV5" s="145"/>
      <c r="BW5" s="145"/>
      <c r="BX5" s="170" t="s">
        <v>117</v>
      </c>
      <c r="BY5" s="184" t="s">
        <v>170</v>
      </c>
      <c r="BZ5" s="163" t="s">
        <v>171</v>
      </c>
      <c r="CA5" s="232" t="s">
        <v>490</v>
      </c>
      <c r="CB5" s="222" t="s">
        <v>1120</v>
      </c>
      <c r="CC5" s="222" t="s">
        <v>1119</v>
      </c>
      <c r="CD5" s="222" t="s">
        <v>489</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252" customHeight="1" thickTop="1" thickBot="1">
      <c r="A6" s="421"/>
      <c r="B6" s="423"/>
      <c r="C6" s="423"/>
      <c r="D6" s="424"/>
      <c r="E6" s="424"/>
      <c r="F6" s="423"/>
      <c r="G6" s="423"/>
      <c r="H6" s="423"/>
      <c r="I6" s="423"/>
      <c r="J6" s="421"/>
      <c r="K6" s="421"/>
      <c r="L6" s="411"/>
      <c r="M6" s="413"/>
      <c r="N6" s="162">
        <v>2</v>
      </c>
      <c r="O6" s="166"/>
      <c r="P6" s="171"/>
      <c r="Q6" s="171"/>
      <c r="R6" s="171"/>
      <c r="S6" s="171"/>
      <c r="T6" s="171"/>
      <c r="U6" s="171"/>
      <c r="V6" s="171"/>
      <c r="W6" s="116">
        <f t="shared" ref="W6:W64" si="1">SUM(P6:V6)</f>
        <v>0</v>
      </c>
      <c r="X6" s="117" t="str">
        <f t="shared" si="0"/>
        <v>DEBIL</v>
      </c>
      <c r="Y6" s="172"/>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16" t="str">
        <f t="shared" ref="AA6:AA64" si="3">IF(AND(Z6="FUERTE"),"NO", "SI")</f>
        <v>SI</v>
      </c>
      <c r="AB6" s="171"/>
      <c r="AC6" s="422"/>
      <c r="AD6" s="422"/>
      <c r="AE6" s="420"/>
      <c r="AF6" s="420"/>
      <c r="AG6" s="418"/>
      <c r="AH6" s="418"/>
      <c r="AI6" s="419"/>
      <c r="AJ6" s="419"/>
      <c r="AK6" s="411"/>
      <c r="AL6" s="413"/>
      <c r="AM6" s="416"/>
      <c r="AN6" s="163"/>
      <c r="AO6" s="162"/>
      <c r="AP6" s="168"/>
      <c r="AQ6" s="187" t="s">
        <v>118</v>
      </c>
      <c r="AR6" s="179" t="s">
        <v>118</v>
      </c>
      <c r="AS6" s="168"/>
      <c r="AT6" s="163"/>
      <c r="AU6" s="168"/>
      <c r="AV6" s="163"/>
      <c r="AW6" s="114"/>
      <c r="AX6" s="145"/>
      <c r="AY6" s="146"/>
      <c r="AZ6" s="178" t="s">
        <v>118</v>
      </c>
      <c r="BA6" s="179" t="s">
        <v>118</v>
      </c>
      <c r="BB6" s="180" t="s">
        <v>118</v>
      </c>
      <c r="BC6" s="180" t="s">
        <v>118</v>
      </c>
      <c r="BD6" s="180" t="s">
        <v>118</v>
      </c>
      <c r="BE6" s="163"/>
      <c r="BF6" s="163"/>
      <c r="BG6" s="162"/>
      <c r="BH6" s="168"/>
      <c r="BI6" s="168"/>
      <c r="BJ6" s="163"/>
      <c r="BK6" s="163"/>
      <c r="BL6" s="162"/>
      <c r="BM6" s="168"/>
      <c r="BN6" s="168"/>
      <c r="BO6" s="145"/>
      <c r="BP6" s="145"/>
      <c r="BQ6" s="146"/>
      <c r="BR6" s="114"/>
      <c r="BS6" s="114"/>
      <c r="BT6" s="170" t="s">
        <v>173</v>
      </c>
      <c r="BU6" s="145"/>
      <c r="BV6" s="145"/>
      <c r="BW6" s="145"/>
      <c r="BX6" s="114"/>
      <c r="BY6" s="145"/>
      <c r="BZ6" s="145"/>
      <c r="CA6" s="114"/>
      <c r="CB6" s="145"/>
      <c r="CC6" s="146"/>
      <c r="CD6" s="145"/>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c r="A7" s="421"/>
      <c r="B7" s="423"/>
      <c r="C7" s="423"/>
      <c r="D7" s="424"/>
      <c r="E7" s="424"/>
      <c r="F7" s="423"/>
      <c r="G7" s="423"/>
      <c r="H7" s="423"/>
      <c r="I7" s="423"/>
      <c r="J7" s="421"/>
      <c r="K7" s="421"/>
      <c r="L7" s="411"/>
      <c r="M7" s="413"/>
      <c r="N7" s="162">
        <v>3</v>
      </c>
      <c r="O7" s="173"/>
      <c r="P7" s="171"/>
      <c r="Q7" s="171"/>
      <c r="R7" s="171"/>
      <c r="S7" s="171"/>
      <c r="T7" s="171"/>
      <c r="U7" s="171"/>
      <c r="V7" s="171"/>
      <c r="W7" s="116">
        <f t="shared" si="1"/>
        <v>0</v>
      </c>
      <c r="X7" s="117" t="str">
        <f t="shared" si="0"/>
        <v>DEBIL</v>
      </c>
      <c r="Y7" s="172"/>
      <c r="Z7" s="118" t="str">
        <f t="shared" si="2"/>
        <v/>
      </c>
      <c r="AA7" s="116" t="str">
        <f t="shared" si="3"/>
        <v>SI</v>
      </c>
      <c r="AB7" s="171"/>
      <c r="AC7" s="422"/>
      <c r="AD7" s="422"/>
      <c r="AE7" s="420"/>
      <c r="AF7" s="420"/>
      <c r="AG7" s="418"/>
      <c r="AH7" s="418"/>
      <c r="AI7" s="419"/>
      <c r="AJ7" s="419"/>
      <c r="AK7" s="411"/>
      <c r="AL7" s="413"/>
      <c r="AM7" s="416"/>
      <c r="AN7" s="163"/>
      <c r="AO7" s="162"/>
      <c r="AP7" s="168"/>
      <c r="AQ7" s="187" t="s">
        <v>118</v>
      </c>
      <c r="AR7" s="179" t="s">
        <v>118</v>
      </c>
      <c r="AS7" s="168"/>
      <c r="AT7" s="163"/>
      <c r="AU7" s="168"/>
      <c r="AV7" s="163"/>
      <c r="AW7" s="114"/>
      <c r="AX7" s="145"/>
      <c r="AY7" s="146"/>
      <c r="AZ7" s="178" t="s">
        <v>118</v>
      </c>
      <c r="BA7" s="179" t="s">
        <v>118</v>
      </c>
      <c r="BB7" s="180" t="s">
        <v>118</v>
      </c>
      <c r="BC7" s="180" t="s">
        <v>118</v>
      </c>
      <c r="BD7" s="180" t="s">
        <v>118</v>
      </c>
      <c r="BE7" s="163"/>
      <c r="BF7" s="163"/>
      <c r="BG7" s="162"/>
      <c r="BH7" s="168"/>
      <c r="BI7" s="168"/>
      <c r="BJ7" s="163"/>
      <c r="BK7" s="163"/>
      <c r="BL7" s="162"/>
      <c r="BM7" s="168"/>
      <c r="BN7" s="168"/>
      <c r="BO7" s="145"/>
      <c r="BP7" s="145"/>
      <c r="BQ7" s="146"/>
      <c r="BR7" s="114"/>
      <c r="BS7" s="114"/>
      <c r="BT7" s="168"/>
      <c r="BU7" s="145"/>
      <c r="BV7" s="145"/>
      <c r="BW7" s="145"/>
      <c r="BX7" s="114"/>
      <c r="BY7" s="145"/>
      <c r="BZ7" s="145"/>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c r="A8" s="421"/>
      <c r="B8" s="423"/>
      <c r="C8" s="423"/>
      <c r="D8" s="424"/>
      <c r="E8" s="424"/>
      <c r="F8" s="423"/>
      <c r="G8" s="423"/>
      <c r="H8" s="423"/>
      <c r="I8" s="423"/>
      <c r="J8" s="421"/>
      <c r="K8" s="421"/>
      <c r="L8" s="411"/>
      <c r="M8" s="413"/>
      <c r="N8" s="162">
        <v>4</v>
      </c>
      <c r="O8" s="166"/>
      <c r="P8" s="171"/>
      <c r="Q8" s="171"/>
      <c r="R8" s="171"/>
      <c r="S8" s="171"/>
      <c r="T8" s="171"/>
      <c r="U8" s="171"/>
      <c r="V8" s="171"/>
      <c r="W8" s="116">
        <f t="shared" si="1"/>
        <v>0</v>
      </c>
      <c r="X8" s="117" t="str">
        <f t="shared" si="0"/>
        <v>DEBIL</v>
      </c>
      <c r="Y8" s="172"/>
      <c r="Z8" s="118" t="str">
        <f t="shared" si="2"/>
        <v/>
      </c>
      <c r="AA8" s="116" t="str">
        <f t="shared" si="3"/>
        <v>SI</v>
      </c>
      <c r="AB8" s="171"/>
      <c r="AC8" s="422"/>
      <c r="AD8" s="422"/>
      <c r="AE8" s="420"/>
      <c r="AF8" s="420"/>
      <c r="AG8" s="418"/>
      <c r="AH8" s="418"/>
      <c r="AI8" s="419"/>
      <c r="AJ8" s="419"/>
      <c r="AK8" s="411"/>
      <c r="AL8" s="413"/>
      <c r="AM8" s="416"/>
      <c r="AN8" s="163"/>
      <c r="AO8" s="162"/>
      <c r="AP8" s="168"/>
      <c r="AQ8" s="187" t="s">
        <v>118</v>
      </c>
      <c r="AR8" s="179" t="s">
        <v>118</v>
      </c>
      <c r="AS8" s="168"/>
      <c r="AT8" s="163"/>
      <c r="AU8" s="168"/>
      <c r="AV8" s="163"/>
      <c r="AW8" s="114"/>
      <c r="AX8" s="145"/>
      <c r="AY8" s="146"/>
      <c r="AZ8" s="178" t="s">
        <v>118</v>
      </c>
      <c r="BA8" s="179" t="s">
        <v>118</v>
      </c>
      <c r="BB8" s="180" t="s">
        <v>118</v>
      </c>
      <c r="BC8" s="180" t="s">
        <v>118</v>
      </c>
      <c r="BD8" s="180" t="s">
        <v>118</v>
      </c>
      <c r="BE8" s="163"/>
      <c r="BF8" s="163"/>
      <c r="BG8" s="162"/>
      <c r="BH8" s="168"/>
      <c r="BI8" s="168"/>
      <c r="BJ8" s="163"/>
      <c r="BK8" s="163"/>
      <c r="BL8" s="162"/>
      <c r="BM8" s="168"/>
      <c r="BN8" s="168"/>
      <c r="BO8" s="145"/>
      <c r="BP8" s="145"/>
      <c r="BQ8" s="146"/>
      <c r="BR8" s="114"/>
      <c r="BS8" s="114"/>
      <c r="BT8" s="168"/>
      <c r="BU8" s="145"/>
      <c r="BV8" s="145"/>
      <c r="BW8" s="145"/>
      <c r="BX8" s="114"/>
      <c r="BY8" s="145"/>
      <c r="BZ8" s="145"/>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c r="A9" s="421"/>
      <c r="B9" s="423"/>
      <c r="C9" s="423"/>
      <c r="D9" s="424"/>
      <c r="E9" s="424"/>
      <c r="F9" s="423"/>
      <c r="G9" s="423"/>
      <c r="H9" s="423"/>
      <c r="I9" s="423"/>
      <c r="J9" s="421"/>
      <c r="K9" s="421"/>
      <c r="L9" s="411"/>
      <c r="M9" s="413"/>
      <c r="N9" s="162">
        <v>5</v>
      </c>
      <c r="O9" s="166"/>
      <c r="P9" s="171"/>
      <c r="Q9" s="171"/>
      <c r="R9" s="171"/>
      <c r="S9" s="171"/>
      <c r="T9" s="171"/>
      <c r="U9" s="171"/>
      <c r="V9" s="171"/>
      <c r="W9" s="116">
        <f t="shared" si="1"/>
        <v>0</v>
      </c>
      <c r="X9" s="117" t="str">
        <f t="shared" si="0"/>
        <v>DEBIL</v>
      </c>
      <c r="Y9" s="172"/>
      <c r="Z9" s="118" t="str">
        <f t="shared" si="2"/>
        <v/>
      </c>
      <c r="AA9" s="116" t="str">
        <f t="shared" si="3"/>
        <v>SI</v>
      </c>
      <c r="AB9" s="171"/>
      <c r="AC9" s="422"/>
      <c r="AD9" s="422"/>
      <c r="AE9" s="420"/>
      <c r="AF9" s="420"/>
      <c r="AG9" s="418"/>
      <c r="AH9" s="418"/>
      <c r="AI9" s="419"/>
      <c r="AJ9" s="419"/>
      <c r="AK9" s="411"/>
      <c r="AL9" s="413"/>
      <c r="AM9" s="416"/>
      <c r="AN9" s="163"/>
      <c r="AO9" s="162"/>
      <c r="AP9" s="168"/>
      <c r="AQ9" s="187" t="s">
        <v>118</v>
      </c>
      <c r="AR9" s="179" t="s">
        <v>118</v>
      </c>
      <c r="AS9" s="168"/>
      <c r="AT9" s="163"/>
      <c r="AU9" s="168"/>
      <c r="AV9" s="163"/>
      <c r="AW9" s="114"/>
      <c r="AX9" s="145"/>
      <c r="AY9" s="146"/>
      <c r="AZ9" s="178" t="s">
        <v>118</v>
      </c>
      <c r="BA9" s="179" t="s">
        <v>118</v>
      </c>
      <c r="BB9" s="180" t="s">
        <v>118</v>
      </c>
      <c r="BC9" s="180" t="s">
        <v>118</v>
      </c>
      <c r="BD9" s="180" t="s">
        <v>118</v>
      </c>
      <c r="BE9" s="163"/>
      <c r="BF9" s="163"/>
      <c r="BG9" s="162"/>
      <c r="BH9" s="168"/>
      <c r="BI9" s="168"/>
      <c r="BJ9" s="163"/>
      <c r="BK9" s="163"/>
      <c r="BL9" s="162"/>
      <c r="BM9" s="168"/>
      <c r="BN9" s="168"/>
      <c r="BO9" s="145"/>
      <c r="BP9" s="145"/>
      <c r="BQ9" s="146"/>
      <c r="BR9" s="114"/>
      <c r="BS9" s="114"/>
      <c r="BT9" s="168"/>
      <c r="BU9" s="145"/>
      <c r="BV9" s="145"/>
      <c r="BW9" s="145"/>
      <c r="BX9" s="114"/>
      <c r="BY9" s="145"/>
      <c r="BZ9" s="145"/>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23"/>
      <c r="D10" s="424"/>
      <c r="E10" s="424"/>
      <c r="F10" s="423"/>
      <c r="G10" s="423"/>
      <c r="H10" s="423"/>
      <c r="I10" s="423"/>
      <c r="J10" s="421"/>
      <c r="K10" s="421"/>
      <c r="L10" s="411"/>
      <c r="M10" s="414"/>
      <c r="N10" s="162">
        <v>6</v>
      </c>
      <c r="O10" s="166"/>
      <c r="P10" s="171"/>
      <c r="Q10" s="171"/>
      <c r="R10" s="171"/>
      <c r="S10" s="171"/>
      <c r="T10" s="171"/>
      <c r="U10" s="171"/>
      <c r="V10" s="171"/>
      <c r="W10" s="116">
        <f t="shared" si="1"/>
        <v>0</v>
      </c>
      <c r="X10" s="117" t="str">
        <f t="shared" si="0"/>
        <v>DEBIL</v>
      </c>
      <c r="Y10" s="172"/>
      <c r="Z10" s="118" t="str">
        <f t="shared" si="2"/>
        <v/>
      </c>
      <c r="AA10" s="116" t="str">
        <f t="shared" si="3"/>
        <v>SI</v>
      </c>
      <c r="AB10" s="171"/>
      <c r="AC10" s="422"/>
      <c r="AD10" s="422"/>
      <c r="AE10" s="420"/>
      <c r="AF10" s="420"/>
      <c r="AG10" s="418"/>
      <c r="AH10" s="418"/>
      <c r="AI10" s="419"/>
      <c r="AJ10" s="419"/>
      <c r="AK10" s="411"/>
      <c r="AL10" s="414"/>
      <c r="AM10" s="417"/>
      <c r="AN10" s="163"/>
      <c r="AO10" s="162"/>
      <c r="AP10" s="168"/>
      <c r="AQ10" s="187" t="s">
        <v>118</v>
      </c>
      <c r="AR10" s="179" t="s">
        <v>118</v>
      </c>
      <c r="AS10" s="168"/>
      <c r="AT10" s="163"/>
      <c r="AU10" s="168"/>
      <c r="AV10" s="163"/>
      <c r="AW10" s="114"/>
      <c r="AX10" s="145"/>
      <c r="AY10" s="146"/>
      <c r="AZ10" s="178" t="s">
        <v>118</v>
      </c>
      <c r="BA10" s="179" t="s">
        <v>118</v>
      </c>
      <c r="BB10" s="180" t="s">
        <v>118</v>
      </c>
      <c r="BC10" s="180" t="s">
        <v>118</v>
      </c>
      <c r="BD10" s="180" t="s">
        <v>118</v>
      </c>
      <c r="BE10" s="163"/>
      <c r="BF10" s="163"/>
      <c r="BG10" s="162"/>
      <c r="BH10" s="168"/>
      <c r="BI10" s="168"/>
      <c r="BJ10" s="163"/>
      <c r="BK10" s="163"/>
      <c r="BL10" s="162"/>
      <c r="BM10" s="168"/>
      <c r="BN10" s="168"/>
      <c r="BO10" s="145"/>
      <c r="BP10" s="145"/>
      <c r="BQ10" s="146"/>
      <c r="BR10" s="114"/>
      <c r="BS10" s="114"/>
      <c r="BT10" s="168"/>
      <c r="BU10" s="145"/>
      <c r="BV10" s="145"/>
      <c r="BW10" s="145"/>
      <c r="BX10" s="114"/>
      <c r="BY10" s="145"/>
      <c r="BZ10" s="145"/>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396.75" customHeight="1" thickTop="1" thickBot="1">
      <c r="A11" s="421">
        <v>2</v>
      </c>
      <c r="B11" s="423" t="s">
        <v>61</v>
      </c>
      <c r="C11" s="423" t="s">
        <v>102</v>
      </c>
      <c r="D11" s="424" t="s">
        <v>103</v>
      </c>
      <c r="E11" s="424" t="s">
        <v>65</v>
      </c>
      <c r="F11" s="423" t="s">
        <v>104</v>
      </c>
      <c r="G11" s="423" t="s">
        <v>174</v>
      </c>
      <c r="H11" s="423" t="s">
        <v>143</v>
      </c>
      <c r="I11" s="423" t="s">
        <v>144</v>
      </c>
      <c r="J11" s="421">
        <v>1</v>
      </c>
      <c r="K11" s="421">
        <v>4</v>
      </c>
      <c r="L11" s="411">
        <f>+(J11*K11)*4</f>
        <v>16</v>
      </c>
      <c r="M11" s="412"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62">
        <v>1</v>
      </c>
      <c r="O11" s="166" t="s">
        <v>175</v>
      </c>
      <c r="P11" s="171">
        <v>15</v>
      </c>
      <c r="Q11" s="171">
        <v>15</v>
      </c>
      <c r="R11" s="171">
        <v>15</v>
      </c>
      <c r="S11" s="171">
        <v>15</v>
      </c>
      <c r="T11" s="171">
        <v>15</v>
      </c>
      <c r="U11" s="171">
        <v>15</v>
      </c>
      <c r="V11" s="171">
        <v>10</v>
      </c>
      <c r="W11" s="116">
        <f t="shared" si="1"/>
        <v>100</v>
      </c>
      <c r="X11" s="117" t="str">
        <f t="shared" si="0"/>
        <v>FUERTE</v>
      </c>
      <c r="Y11" s="172" t="s">
        <v>146</v>
      </c>
      <c r="Z11" s="118" t="str">
        <f t="shared" si="2"/>
        <v>FUERTE</v>
      </c>
      <c r="AA11" s="116" t="str">
        <f t="shared" si="3"/>
        <v>NO</v>
      </c>
      <c r="AB11" s="171"/>
      <c r="AC11" s="422">
        <f>IF(AND(W11&gt;0,SUM(W12:W16)=0),W11,IF(AND(SUM(W11:W12)&gt;0,SUM(W13:W16)=0),AVERAGE(W11:W12),IF(AND(SUM(W11:W13)&gt;0,SUM(W14:W16)=0),AVERAGE(W11:W13),IF(AND(SUM(W11:W14)&gt;0,SUM(W15:W16)=0),AVERAGE(W11:W14),IF(AND(SUM(W11:W15)&gt;0,W16=0),AVERAGE(W11:W15),AVERAGE(W11:W16))))))</f>
        <v>100</v>
      </c>
      <c r="AD11" s="422" t="str">
        <f>IF(AND(AC11&gt;=50,AC11&lt;=99),"MODERADO",IF(AND(AC11=100), "FUERTE",IF(AND(AC11&lt;50), "DEBIL")))</f>
        <v>FUERTE</v>
      </c>
      <c r="AE11" s="420" t="s">
        <v>147</v>
      </c>
      <c r="AF11" s="420" t="s">
        <v>147</v>
      </c>
      <c r="AG11" s="418">
        <f>IFERROR(_xlfn.IFS(AND(AD11="MODERADO",AE11="Directamente"),1,AND(AD11="FUERTE",AE11="Directamente"),2),"0")</f>
        <v>2</v>
      </c>
      <c r="AH11" s="418">
        <f>IFERROR(_xlfn.IFS(AND(AD11="MODERADO",AF11="Directamente"),1,AND(AD11="FUERTE",AF11="Directamente"),2,AND(AD11="FUERTE",AF11="Indirectamente"),1),"0")</f>
        <v>2</v>
      </c>
      <c r="AI11" s="419">
        <v>1</v>
      </c>
      <c r="AJ11" s="419">
        <v>3</v>
      </c>
      <c r="AK11" s="411">
        <f>+(AI11*AJ11)*4</f>
        <v>12</v>
      </c>
      <c r="AL11" s="412"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415" t="s">
        <v>148</v>
      </c>
      <c r="AN11" s="164" t="s">
        <v>176</v>
      </c>
      <c r="AO11" s="164" t="s">
        <v>177</v>
      </c>
      <c r="AP11" s="165">
        <v>44926</v>
      </c>
      <c r="AQ11" s="174" t="s">
        <v>150</v>
      </c>
      <c r="AR11" s="176" t="s">
        <v>151</v>
      </c>
      <c r="AS11" s="189" t="s">
        <v>178</v>
      </c>
      <c r="AT11" s="190" t="s">
        <v>179</v>
      </c>
      <c r="AU11" s="181" t="s">
        <v>180</v>
      </c>
      <c r="AV11" s="211" t="s">
        <v>181</v>
      </c>
      <c r="AW11" s="233" t="s">
        <v>156</v>
      </c>
      <c r="AX11" s="234" t="s">
        <v>157</v>
      </c>
      <c r="AY11" s="235"/>
      <c r="AZ11" s="182" t="s">
        <v>182</v>
      </c>
      <c r="BA11" s="188" t="s">
        <v>183</v>
      </c>
      <c r="BB11" s="179" t="s">
        <v>184</v>
      </c>
      <c r="BC11" s="179" t="s">
        <v>185</v>
      </c>
      <c r="BD11" s="180" t="s">
        <v>116</v>
      </c>
      <c r="BE11" s="182" t="s">
        <v>186</v>
      </c>
      <c r="BF11" s="192" t="s">
        <v>187</v>
      </c>
      <c r="BG11" s="185" t="s">
        <v>188</v>
      </c>
      <c r="BH11" s="185" t="s">
        <v>189</v>
      </c>
      <c r="BI11" s="193" t="s">
        <v>116</v>
      </c>
      <c r="BJ11" s="181" t="s">
        <v>190</v>
      </c>
      <c r="BK11" s="204" t="s">
        <v>191</v>
      </c>
      <c r="BL11" s="226" t="s">
        <v>188</v>
      </c>
      <c r="BM11" s="226" t="s">
        <v>189</v>
      </c>
      <c r="BN11" s="227" t="s">
        <v>116</v>
      </c>
      <c r="BO11" s="228" t="s">
        <v>192</v>
      </c>
      <c r="BP11" s="229" t="s">
        <v>193</v>
      </c>
      <c r="BQ11" s="221" t="s">
        <v>188</v>
      </c>
      <c r="BR11" s="221" t="s">
        <v>189</v>
      </c>
      <c r="BS11" s="230" t="s">
        <v>116</v>
      </c>
      <c r="BT11" s="231" t="s">
        <v>169</v>
      </c>
      <c r="BU11" s="145"/>
      <c r="BV11" s="145"/>
      <c r="BW11" s="145"/>
      <c r="BX11" s="170" t="s">
        <v>117</v>
      </c>
      <c r="BY11" s="163" t="s">
        <v>194</v>
      </c>
      <c r="BZ11" s="163" t="s">
        <v>195</v>
      </c>
      <c r="CA11" s="232" t="s">
        <v>490</v>
      </c>
      <c r="CB11" s="222" t="s">
        <v>491</v>
      </c>
      <c r="CC11" s="222" t="s">
        <v>492</v>
      </c>
      <c r="CD11" s="222" t="s">
        <v>493</v>
      </c>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58" customHeight="1" thickTop="1" thickBot="1">
      <c r="A12" s="421"/>
      <c r="B12" s="423"/>
      <c r="C12" s="423"/>
      <c r="D12" s="424"/>
      <c r="E12" s="424"/>
      <c r="F12" s="423"/>
      <c r="G12" s="423"/>
      <c r="H12" s="423"/>
      <c r="I12" s="423"/>
      <c r="J12" s="421"/>
      <c r="K12" s="421"/>
      <c r="L12" s="411"/>
      <c r="M12" s="413"/>
      <c r="N12" s="162">
        <v>2</v>
      </c>
      <c r="O12" s="166" t="s">
        <v>196</v>
      </c>
      <c r="P12" s="171">
        <v>15</v>
      </c>
      <c r="Q12" s="171">
        <v>15</v>
      </c>
      <c r="R12" s="171">
        <v>15</v>
      </c>
      <c r="S12" s="171">
        <v>15</v>
      </c>
      <c r="T12" s="171">
        <v>15</v>
      </c>
      <c r="U12" s="171">
        <v>15</v>
      </c>
      <c r="V12" s="171">
        <v>10</v>
      </c>
      <c r="W12" s="116">
        <f t="shared" si="1"/>
        <v>100</v>
      </c>
      <c r="X12" s="117" t="str">
        <f t="shared" si="0"/>
        <v>FUERTE</v>
      </c>
      <c r="Y12" s="172" t="s">
        <v>146</v>
      </c>
      <c r="Z12" s="118" t="str">
        <f t="shared" si="2"/>
        <v>FUERTE</v>
      </c>
      <c r="AA12" s="116" t="str">
        <f t="shared" si="3"/>
        <v>NO</v>
      </c>
      <c r="AB12" s="171"/>
      <c r="AC12" s="422"/>
      <c r="AD12" s="422"/>
      <c r="AE12" s="420"/>
      <c r="AF12" s="420"/>
      <c r="AG12" s="418"/>
      <c r="AH12" s="418"/>
      <c r="AI12" s="419"/>
      <c r="AJ12" s="419"/>
      <c r="AK12" s="411"/>
      <c r="AL12" s="413"/>
      <c r="AM12" s="416"/>
      <c r="AN12" s="163"/>
      <c r="AO12" s="162"/>
      <c r="AP12" s="168"/>
      <c r="AQ12" s="187" t="s">
        <v>118</v>
      </c>
      <c r="AR12" s="179" t="s">
        <v>118</v>
      </c>
      <c r="AS12" s="168"/>
      <c r="AT12" s="163"/>
      <c r="AU12" s="168"/>
      <c r="AV12" s="163"/>
      <c r="AW12" s="114"/>
      <c r="AX12" s="145"/>
      <c r="AY12" s="146"/>
      <c r="AZ12" s="182" t="s">
        <v>197</v>
      </c>
      <c r="BA12" s="188" t="s">
        <v>198</v>
      </c>
      <c r="BB12" s="179" t="s">
        <v>184</v>
      </c>
      <c r="BC12" s="179" t="s">
        <v>199</v>
      </c>
      <c r="BD12" s="180" t="s">
        <v>116</v>
      </c>
      <c r="BE12" s="194" t="s">
        <v>200</v>
      </c>
      <c r="BF12" s="195" t="s">
        <v>201</v>
      </c>
      <c r="BG12" s="196" t="s">
        <v>184</v>
      </c>
      <c r="BH12" s="183" t="s">
        <v>202</v>
      </c>
      <c r="BI12" s="183" t="s">
        <v>116</v>
      </c>
      <c r="BJ12" s="209" t="s">
        <v>203</v>
      </c>
      <c r="BK12" s="210" t="s">
        <v>204</v>
      </c>
      <c r="BL12" s="207" t="s">
        <v>205</v>
      </c>
      <c r="BM12" s="207" t="s">
        <v>206</v>
      </c>
      <c r="BN12" s="208" t="s">
        <v>116</v>
      </c>
      <c r="BO12" s="217" t="s">
        <v>207</v>
      </c>
      <c r="BP12" s="236" t="s">
        <v>208</v>
      </c>
      <c r="BQ12" s="213" t="s">
        <v>188</v>
      </c>
      <c r="BR12" s="213" t="s">
        <v>189</v>
      </c>
      <c r="BS12" s="214" t="s">
        <v>116</v>
      </c>
      <c r="BT12" s="170" t="s">
        <v>173</v>
      </c>
      <c r="BU12" s="145"/>
      <c r="BV12" s="145"/>
      <c r="BW12" s="145"/>
      <c r="BX12" s="170" t="s">
        <v>117</v>
      </c>
      <c r="BY12" s="163" t="s">
        <v>209</v>
      </c>
      <c r="BZ12" s="163"/>
      <c r="CA12" s="197" t="s">
        <v>172</v>
      </c>
      <c r="CB12" s="222" t="s">
        <v>494</v>
      </c>
      <c r="CC12" s="222" t="s">
        <v>495</v>
      </c>
      <c r="CD12" s="145" t="s">
        <v>210</v>
      </c>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4"/>
      <c r="E13" s="424"/>
      <c r="F13" s="423"/>
      <c r="G13" s="423"/>
      <c r="H13" s="423"/>
      <c r="I13" s="423"/>
      <c r="J13" s="421"/>
      <c r="K13" s="421"/>
      <c r="L13" s="411"/>
      <c r="M13" s="413"/>
      <c r="N13" s="162">
        <v>3</v>
      </c>
      <c r="O13" s="173"/>
      <c r="P13" s="171"/>
      <c r="Q13" s="171"/>
      <c r="R13" s="171"/>
      <c r="S13" s="171"/>
      <c r="T13" s="171"/>
      <c r="U13" s="171"/>
      <c r="V13" s="171"/>
      <c r="W13" s="116">
        <f t="shared" si="1"/>
        <v>0</v>
      </c>
      <c r="X13" s="117" t="str">
        <f t="shared" si="0"/>
        <v>DEBIL</v>
      </c>
      <c r="Y13" s="172"/>
      <c r="Z13" s="118" t="str">
        <f t="shared" si="2"/>
        <v/>
      </c>
      <c r="AA13" s="116" t="str">
        <f t="shared" si="3"/>
        <v>SI</v>
      </c>
      <c r="AB13" s="171"/>
      <c r="AC13" s="422"/>
      <c r="AD13" s="422"/>
      <c r="AE13" s="420"/>
      <c r="AF13" s="420"/>
      <c r="AG13" s="418"/>
      <c r="AH13" s="418"/>
      <c r="AI13" s="419"/>
      <c r="AJ13" s="419"/>
      <c r="AK13" s="411"/>
      <c r="AL13" s="413"/>
      <c r="AM13" s="416"/>
      <c r="AN13" s="163"/>
      <c r="AO13" s="162"/>
      <c r="AP13" s="168"/>
      <c r="AQ13" s="168"/>
      <c r="AR13" s="163"/>
      <c r="AS13" s="168"/>
      <c r="AT13" s="163"/>
      <c r="AU13" s="168"/>
      <c r="AV13" s="163"/>
      <c r="AW13" s="114"/>
      <c r="AX13" s="145"/>
      <c r="AY13" s="146"/>
      <c r="AZ13" s="145"/>
      <c r="BA13" s="145"/>
      <c r="BB13" s="146"/>
      <c r="BC13" s="114"/>
      <c r="BD13" s="114"/>
      <c r="BE13" s="163"/>
      <c r="BF13" s="163"/>
      <c r="BG13" s="162"/>
      <c r="BH13" s="168"/>
      <c r="BI13" s="168"/>
      <c r="BJ13" s="163"/>
      <c r="BK13" s="163"/>
      <c r="BL13" s="162"/>
      <c r="BM13" s="168"/>
      <c r="BN13" s="168"/>
      <c r="BO13" s="145"/>
      <c r="BP13" s="145"/>
      <c r="BQ13" s="146"/>
      <c r="BR13" s="114"/>
      <c r="BS13" s="114"/>
      <c r="BT13" s="168"/>
      <c r="BU13" s="145"/>
      <c r="BV13" s="145"/>
      <c r="BW13" s="145"/>
      <c r="BX13" s="114"/>
      <c r="BY13" s="145"/>
      <c r="BZ13" s="145"/>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4"/>
      <c r="E14" s="424"/>
      <c r="F14" s="423"/>
      <c r="G14" s="423"/>
      <c r="H14" s="423"/>
      <c r="I14" s="423"/>
      <c r="J14" s="421"/>
      <c r="K14" s="421"/>
      <c r="L14" s="411"/>
      <c r="M14" s="413"/>
      <c r="N14" s="162">
        <v>4</v>
      </c>
      <c r="O14" s="166"/>
      <c r="P14" s="171"/>
      <c r="Q14" s="171"/>
      <c r="R14" s="171"/>
      <c r="S14" s="171"/>
      <c r="T14" s="171"/>
      <c r="U14" s="171"/>
      <c r="V14" s="171"/>
      <c r="W14" s="116">
        <f t="shared" si="1"/>
        <v>0</v>
      </c>
      <c r="X14" s="117" t="str">
        <f t="shared" si="0"/>
        <v>DEBIL</v>
      </c>
      <c r="Y14" s="172"/>
      <c r="Z14" s="118" t="str">
        <f t="shared" si="2"/>
        <v/>
      </c>
      <c r="AA14" s="116" t="str">
        <f t="shared" si="3"/>
        <v>SI</v>
      </c>
      <c r="AB14" s="171"/>
      <c r="AC14" s="422"/>
      <c r="AD14" s="422"/>
      <c r="AE14" s="420"/>
      <c r="AF14" s="420"/>
      <c r="AG14" s="418"/>
      <c r="AH14" s="418"/>
      <c r="AI14" s="419"/>
      <c r="AJ14" s="419"/>
      <c r="AK14" s="411"/>
      <c r="AL14" s="413"/>
      <c r="AM14" s="416"/>
      <c r="AN14" s="163"/>
      <c r="AO14" s="162"/>
      <c r="AP14" s="168"/>
      <c r="AQ14" s="168"/>
      <c r="AR14" s="163"/>
      <c r="AS14" s="168"/>
      <c r="AT14" s="163"/>
      <c r="AU14" s="168"/>
      <c r="AV14" s="163"/>
      <c r="AW14" s="114"/>
      <c r="AX14" s="145"/>
      <c r="AY14" s="146"/>
      <c r="AZ14" s="145"/>
      <c r="BA14" s="145"/>
      <c r="BB14" s="146"/>
      <c r="BC14" s="114"/>
      <c r="BD14" s="114"/>
      <c r="BE14" s="163"/>
      <c r="BF14" s="163"/>
      <c r="BG14" s="162"/>
      <c r="BH14" s="168"/>
      <c r="BI14" s="168"/>
      <c r="BJ14" s="163"/>
      <c r="BK14" s="163"/>
      <c r="BL14" s="162"/>
      <c r="BM14" s="168"/>
      <c r="BN14" s="168"/>
      <c r="BO14" s="145"/>
      <c r="BP14" s="145"/>
      <c r="BQ14" s="146"/>
      <c r="BR14" s="114"/>
      <c r="BS14" s="114"/>
      <c r="BT14" s="168"/>
      <c r="BU14" s="145"/>
      <c r="BV14" s="145"/>
      <c r="BW14" s="145"/>
      <c r="BX14" s="114"/>
      <c r="BY14" s="145"/>
      <c r="BZ14" s="145"/>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4"/>
      <c r="E15" s="424"/>
      <c r="F15" s="423"/>
      <c r="G15" s="423"/>
      <c r="H15" s="423"/>
      <c r="I15" s="423"/>
      <c r="J15" s="421"/>
      <c r="K15" s="421"/>
      <c r="L15" s="411"/>
      <c r="M15" s="413"/>
      <c r="N15" s="162">
        <v>5</v>
      </c>
      <c r="O15" s="166"/>
      <c r="P15" s="171"/>
      <c r="Q15" s="171"/>
      <c r="R15" s="171"/>
      <c r="S15" s="171"/>
      <c r="T15" s="171"/>
      <c r="U15" s="171"/>
      <c r="V15" s="171"/>
      <c r="W15" s="116">
        <f t="shared" si="1"/>
        <v>0</v>
      </c>
      <c r="X15" s="117" t="str">
        <f t="shared" si="0"/>
        <v>DEBIL</v>
      </c>
      <c r="Y15" s="172"/>
      <c r="Z15" s="118" t="str">
        <f t="shared" si="2"/>
        <v/>
      </c>
      <c r="AA15" s="116" t="str">
        <f t="shared" si="3"/>
        <v>SI</v>
      </c>
      <c r="AB15" s="171"/>
      <c r="AC15" s="422"/>
      <c r="AD15" s="422"/>
      <c r="AE15" s="420"/>
      <c r="AF15" s="420"/>
      <c r="AG15" s="418"/>
      <c r="AH15" s="418"/>
      <c r="AI15" s="419"/>
      <c r="AJ15" s="419"/>
      <c r="AK15" s="411"/>
      <c r="AL15" s="413"/>
      <c r="AM15" s="416"/>
      <c r="AN15" s="163"/>
      <c r="AO15" s="162"/>
      <c r="AP15" s="168"/>
      <c r="AQ15" s="168"/>
      <c r="AR15" s="163"/>
      <c r="AS15" s="168"/>
      <c r="AT15" s="163"/>
      <c r="AU15" s="168"/>
      <c r="AV15" s="163"/>
      <c r="AW15" s="114"/>
      <c r="AX15" s="145"/>
      <c r="AY15" s="146"/>
      <c r="AZ15" s="145"/>
      <c r="BA15" s="145"/>
      <c r="BB15" s="146"/>
      <c r="BC15" s="114"/>
      <c r="BD15" s="114"/>
      <c r="BE15" s="163"/>
      <c r="BF15" s="163"/>
      <c r="BG15" s="162"/>
      <c r="BH15" s="168"/>
      <c r="BI15" s="168"/>
      <c r="BJ15" s="163"/>
      <c r="BK15" s="163"/>
      <c r="BL15" s="162"/>
      <c r="BM15" s="168"/>
      <c r="BN15" s="168"/>
      <c r="BO15" s="145"/>
      <c r="BP15" s="145"/>
      <c r="BQ15" s="146"/>
      <c r="BR15" s="114"/>
      <c r="BS15" s="114"/>
      <c r="BT15" s="168"/>
      <c r="BU15" s="145"/>
      <c r="BV15" s="145"/>
      <c r="BW15" s="145"/>
      <c r="BX15" s="114"/>
      <c r="BY15" s="145"/>
      <c r="BZ15" s="145"/>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4"/>
      <c r="E16" s="424"/>
      <c r="F16" s="423"/>
      <c r="G16" s="423"/>
      <c r="H16" s="423"/>
      <c r="I16" s="423"/>
      <c r="J16" s="421"/>
      <c r="K16" s="421"/>
      <c r="L16" s="411"/>
      <c r="M16" s="414"/>
      <c r="N16" s="162">
        <v>6</v>
      </c>
      <c r="O16" s="166"/>
      <c r="P16" s="171"/>
      <c r="Q16" s="171"/>
      <c r="R16" s="171"/>
      <c r="S16" s="171"/>
      <c r="T16" s="171"/>
      <c r="U16" s="171"/>
      <c r="V16" s="171"/>
      <c r="W16" s="116">
        <f t="shared" si="1"/>
        <v>0</v>
      </c>
      <c r="X16" s="117" t="str">
        <f t="shared" si="0"/>
        <v>DEBIL</v>
      </c>
      <c r="Y16" s="172"/>
      <c r="Z16" s="118" t="str">
        <f t="shared" si="2"/>
        <v/>
      </c>
      <c r="AA16" s="116" t="str">
        <f t="shared" si="3"/>
        <v>SI</v>
      </c>
      <c r="AB16" s="171"/>
      <c r="AC16" s="422"/>
      <c r="AD16" s="422"/>
      <c r="AE16" s="420"/>
      <c r="AF16" s="420"/>
      <c r="AG16" s="418"/>
      <c r="AH16" s="418"/>
      <c r="AI16" s="419"/>
      <c r="AJ16" s="419"/>
      <c r="AK16" s="411"/>
      <c r="AL16" s="414"/>
      <c r="AM16" s="417"/>
      <c r="AN16" s="163"/>
      <c r="AO16" s="162"/>
      <c r="AP16" s="168"/>
      <c r="AQ16" s="168"/>
      <c r="AR16" s="163"/>
      <c r="AS16" s="168"/>
      <c r="AT16" s="163"/>
      <c r="AU16" s="168"/>
      <c r="AV16" s="163"/>
      <c r="AW16" s="114"/>
      <c r="AX16" s="145"/>
      <c r="AY16" s="146"/>
      <c r="AZ16" s="145"/>
      <c r="BA16" s="145"/>
      <c r="BB16" s="146"/>
      <c r="BC16" s="114"/>
      <c r="BD16" s="114"/>
      <c r="BE16" s="163"/>
      <c r="BF16" s="163"/>
      <c r="BG16" s="162"/>
      <c r="BH16" s="168"/>
      <c r="BI16" s="168"/>
      <c r="BJ16" s="163"/>
      <c r="BK16" s="163"/>
      <c r="BL16" s="162"/>
      <c r="BM16" s="168"/>
      <c r="BN16" s="168"/>
      <c r="BO16" s="145"/>
      <c r="BP16" s="145"/>
      <c r="BQ16" s="146"/>
      <c r="BR16" s="114"/>
      <c r="BS16" s="114"/>
      <c r="BT16" s="168"/>
      <c r="BU16" s="145"/>
      <c r="BV16" s="145"/>
      <c r="BW16" s="145"/>
      <c r="BX16" s="114"/>
      <c r="BY16" s="145"/>
      <c r="BZ16" s="145"/>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c r="B17" s="423"/>
      <c r="C17" s="423"/>
      <c r="D17" s="423"/>
      <c r="E17" s="424"/>
      <c r="F17" s="423"/>
      <c r="G17" s="423"/>
      <c r="H17" s="423"/>
      <c r="I17" s="423"/>
      <c r="J17" s="421"/>
      <c r="K17" s="421"/>
      <c r="L17" s="411">
        <f>+(J17*K17)*4</f>
        <v>0</v>
      </c>
      <c r="M17" s="412" t="b">
        <f>IF(OR(AND(J17=3,K17=4),AND(J17=2,K17=5),AND(J17=2,K17=5),AND(L17=20),AND(L17&gt;=52,L17&lt;=100)),"ZONA RIESGO EXTREMA",IF(OR(AND(J17=5,K17=2),AND(J17=4,K17=3),AND(J17=1,K17=4),AND(L17=16),AND(L17&gt;=28,L17&lt;=48)),"ZONA RIESGO ALTA",IF(OR(AND(J17=1,K17=3),AND(J17=4,K17=1),AND(L17=24)),"ZONA RIESGO MODERADA",IF(AND(L17&gt;=4,L17&lt;=16),"ZONA RIESGO BAJA"))))</f>
        <v>0</v>
      </c>
      <c r="N17" s="162">
        <v>1</v>
      </c>
      <c r="O17" s="166"/>
      <c r="P17" s="171"/>
      <c r="Q17" s="171"/>
      <c r="R17" s="171"/>
      <c r="S17" s="171"/>
      <c r="T17" s="171"/>
      <c r="U17" s="171"/>
      <c r="V17" s="171"/>
      <c r="W17" s="116">
        <f t="shared" si="1"/>
        <v>0</v>
      </c>
      <c r="X17" s="117" t="str">
        <f t="shared" si="0"/>
        <v>DEBIL</v>
      </c>
      <c r="Y17" s="172"/>
      <c r="Z17" s="118" t="str">
        <f t="shared" si="2"/>
        <v/>
      </c>
      <c r="AA17" s="116" t="str">
        <f t="shared" si="3"/>
        <v>SI</v>
      </c>
      <c r="AB17" s="171"/>
      <c r="AC17" s="422">
        <f>IF(AND(W17&gt;0,SUM(W18:W22)=0),W17,IF(AND(SUM(W17:W18)&gt;0,SUM(W19:W22)=0),AVERAGE(W17:W18),IF(AND(SUM(W17:W19)&gt;0,SUM(W20:W22)=0),AVERAGE(W17:W19),IF(AND(SUM(W17:W20)&gt;0,SUM(W21:W22)=0),AVERAGE(W17:W20),IF(AND(SUM(W17:W21)&gt;0,W22=0),AVERAGE(W17:W21),AVERAGE(W17:W22))))))</f>
        <v>0</v>
      </c>
      <c r="AD17" s="422" t="str">
        <f>IF(AND(AC17&gt;=50,AC17&lt;=99),"MODERADO",IF(AND(AC17=100), "FUERTE",IF(AND(AC17&lt;50), "DEBIL")))</f>
        <v>DEBIL</v>
      </c>
      <c r="AE17" s="420"/>
      <c r="AF17" s="420"/>
      <c r="AG17" s="418" t="str">
        <f>IFERROR(_xlfn.IFS(AND(AD17="MODERADO",AE17="Directamente"),1,AND(AD17="FUERTE",AE17="Directamente"),2),"0")</f>
        <v>0</v>
      </c>
      <c r="AH17" s="418" t="str">
        <f>IFERROR(_xlfn.IFS(AND(AD17="MODERADO",AF17="Directamente"),1,AND(AD17="FUERTE",AF17="Directamente"),2,AND(AD17="FUERTE",AF17="Indirectamente"),1),"0")</f>
        <v>0</v>
      </c>
      <c r="AI17" s="419"/>
      <c r="AJ17" s="419"/>
      <c r="AK17" s="411">
        <f>+(AI17*AJ17)*4</f>
        <v>0</v>
      </c>
      <c r="AL17" s="41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15"/>
      <c r="AN17" s="163"/>
      <c r="AO17" s="162"/>
      <c r="AP17" s="168"/>
      <c r="AQ17" s="168"/>
      <c r="AR17" s="163"/>
      <c r="AS17" s="168"/>
      <c r="AT17" s="163"/>
      <c r="AU17" s="168"/>
      <c r="AV17" s="163"/>
      <c r="AW17" s="114"/>
      <c r="AX17" s="145"/>
      <c r="AY17" s="146"/>
      <c r="AZ17" s="145"/>
      <c r="BA17" s="145"/>
      <c r="BB17" s="146"/>
      <c r="BC17" s="114"/>
      <c r="BD17" s="114"/>
      <c r="BE17" s="163"/>
      <c r="BF17" s="163"/>
      <c r="BG17" s="162"/>
      <c r="BH17" s="168"/>
      <c r="BI17" s="168"/>
      <c r="BJ17" s="163"/>
      <c r="BK17" s="163"/>
      <c r="BL17" s="162"/>
      <c r="BM17" s="168"/>
      <c r="BN17" s="168"/>
      <c r="BO17" s="145"/>
      <c r="BP17" s="145"/>
      <c r="BQ17" s="146"/>
      <c r="BR17" s="114"/>
      <c r="BS17" s="114"/>
      <c r="BT17" s="168"/>
      <c r="BU17" s="145"/>
      <c r="BV17" s="145"/>
      <c r="BW17" s="145"/>
      <c r="BX17" s="114"/>
      <c r="BY17" s="145"/>
      <c r="BZ17" s="145"/>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f t="shared" si="1"/>
        <v>0</v>
      </c>
      <c r="X18" s="117" t="str">
        <f t="shared" si="0"/>
        <v>DEBIL</v>
      </c>
      <c r="Y18" s="172"/>
      <c r="Z18" s="118" t="str">
        <f t="shared" si="2"/>
        <v/>
      </c>
      <c r="AA18" s="116" t="str">
        <f t="shared" si="3"/>
        <v>SI</v>
      </c>
      <c r="AB18" s="171"/>
      <c r="AC18" s="422"/>
      <c r="AD18" s="422"/>
      <c r="AE18" s="420"/>
      <c r="AF18" s="420"/>
      <c r="AG18" s="418"/>
      <c r="AH18" s="418"/>
      <c r="AI18" s="419"/>
      <c r="AJ18" s="419"/>
      <c r="AK18" s="411"/>
      <c r="AL18" s="413"/>
      <c r="AM18" s="416"/>
      <c r="AN18" s="163"/>
      <c r="AO18" s="162"/>
      <c r="AP18" s="168"/>
      <c r="AQ18" s="168"/>
      <c r="AR18" s="163"/>
      <c r="AS18" s="168"/>
      <c r="AT18" s="163"/>
      <c r="AU18" s="168"/>
      <c r="AV18" s="163"/>
      <c r="AW18" s="114"/>
      <c r="AX18" s="145"/>
      <c r="AY18" s="146"/>
      <c r="AZ18" s="145"/>
      <c r="BA18" s="145"/>
      <c r="BB18" s="146"/>
      <c r="BC18" s="114"/>
      <c r="BD18" s="114"/>
      <c r="BE18" s="163"/>
      <c r="BF18" s="163"/>
      <c r="BG18" s="162"/>
      <c r="BH18" s="168"/>
      <c r="BI18" s="168"/>
      <c r="BJ18" s="163"/>
      <c r="BK18" s="163"/>
      <c r="BL18" s="162"/>
      <c r="BM18" s="168"/>
      <c r="BN18" s="168"/>
      <c r="BO18" s="145"/>
      <c r="BP18" s="145"/>
      <c r="BQ18" s="146"/>
      <c r="BR18" s="114"/>
      <c r="BS18" s="114"/>
      <c r="BT18" s="168"/>
      <c r="BU18" s="145"/>
      <c r="BV18" s="145"/>
      <c r="BW18" s="145"/>
      <c r="BX18" s="114"/>
      <c r="BY18" s="145"/>
      <c r="BZ18" s="145"/>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f t="shared" si="1"/>
        <v>0</v>
      </c>
      <c r="X19" s="117" t="str">
        <f t="shared" si="0"/>
        <v>DEBIL</v>
      </c>
      <c r="Y19" s="172"/>
      <c r="Z19" s="118" t="str">
        <f t="shared" si="2"/>
        <v/>
      </c>
      <c r="AA19" s="116" t="str">
        <f t="shared" si="3"/>
        <v>SI</v>
      </c>
      <c r="AB19" s="171"/>
      <c r="AC19" s="422"/>
      <c r="AD19" s="422"/>
      <c r="AE19" s="420"/>
      <c r="AF19" s="420"/>
      <c r="AG19" s="418"/>
      <c r="AH19" s="418"/>
      <c r="AI19" s="419"/>
      <c r="AJ19" s="419"/>
      <c r="AK19" s="411"/>
      <c r="AL19" s="413"/>
      <c r="AM19" s="416"/>
      <c r="AN19" s="163"/>
      <c r="AO19" s="162"/>
      <c r="AP19" s="168"/>
      <c r="AQ19" s="168"/>
      <c r="AR19" s="163"/>
      <c r="AS19" s="168"/>
      <c r="AT19" s="163"/>
      <c r="AU19" s="168"/>
      <c r="AV19" s="163"/>
      <c r="AW19" s="114"/>
      <c r="AX19" s="145"/>
      <c r="AY19" s="146"/>
      <c r="AZ19" s="145"/>
      <c r="BA19" s="145"/>
      <c r="BB19" s="146"/>
      <c r="BC19" s="114"/>
      <c r="BD19" s="114"/>
      <c r="BE19" s="163"/>
      <c r="BF19" s="163"/>
      <c r="BG19" s="162"/>
      <c r="BH19" s="168"/>
      <c r="BI19" s="168"/>
      <c r="BJ19" s="163"/>
      <c r="BK19" s="163"/>
      <c r="BL19" s="162"/>
      <c r="BM19" s="168"/>
      <c r="BN19" s="168"/>
      <c r="BO19" s="145"/>
      <c r="BP19" s="145"/>
      <c r="BQ19" s="146"/>
      <c r="BR19" s="114"/>
      <c r="BS19" s="114"/>
      <c r="BT19" s="168"/>
      <c r="BU19" s="145"/>
      <c r="BV19" s="145"/>
      <c r="BW19" s="145"/>
      <c r="BX19" s="114"/>
      <c r="BY19" s="145"/>
      <c r="BZ19" s="145"/>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f t="shared" si="1"/>
        <v>0</v>
      </c>
      <c r="X20" s="117" t="str">
        <f t="shared" si="0"/>
        <v>DEBIL</v>
      </c>
      <c r="Y20" s="172"/>
      <c r="Z20" s="118" t="str">
        <f t="shared" si="2"/>
        <v/>
      </c>
      <c r="AA20" s="116" t="str">
        <f t="shared" si="3"/>
        <v>SI</v>
      </c>
      <c r="AB20" s="171"/>
      <c r="AC20" s="422"/>
      <c r="AD20" s="422"/>
      <c r="AE20" s="420"/>
      <c r="AF20" s="420"/>
      <c r="AG20" s="418"/>
      <c r="AH20" s="418"/>
      <c r="AI20" s="419"/>
      <c r="AJ20" s="419"/>
      <c r="AK20" s="411"/>
      <c r="AL20" s="413"/>
      <c r="AM20" s="416"/>
      <c r="AN20" s="163"/>
      <c r="AO20" s="162"/>
      <c r="AP20" s="168"/>
      <c r="AQ20" s="168"/>
      <c r="AR20" s="163"/>
      <c r="AS20" s="168"/>
      <c r="AT20" s="163"/>
      <c r="AU20" s="168"/>
      <c r="AV20" s="163"/>
      <c r="AW20" s="114"/>
      <c r="AX20" s="145"/>
      <c r="AY20" s="146"/>
      <c r="AZ20" s="145"/>
      <c r="BA20" s="145"/>
      <c r="BB20" s="146"/>
      <c r="BC20" s="114"/>
      <c r="BD20" s="114"/>
      <c r="BE20" s="163"/>
      <c r="BF20" s="163"/>
      <c r="BG20" s="162"/>
      <c r="BH20" s="168"/>
      <c r="BI20" s="168"/>
      <c r="BJ20" s="163"/>
      <c r="BK20" s="163"/>
      <c r="BL20" s="162"/>
      <c r="BM20" s="168"/>
      <c r="BN20" s="168"/>
      <c r="BO20" s="145"/>
      <c r="BP20" s="145"/>
      <c r="BQ20" s="146"/>
      <c r="BR20" s="114"/>
      <c r="BS20" s="114"/>
      <c r="BT20" s="168"/>
      <c r="BU20" s="145"/>
      <c r="BV20" s="145"/>
      <c r="BW20" s="145"/>
      <c r="BX20" s="114"/>
      <c r="BY20" s="145"/>
      <c r="BZ20" s="145"/>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f t="shared" si="1"/>
        <v>0</v>
      </c>
      <c r="X21" s="117" t="str">
        <f t="shared" si="0"/>
        <v>DEBIL</v>
      </c>
      <c r="Y21" s="172"/>
      <c r="Z21" s="118" t="str">
        <f t="shared" si="2"/>
        <v/>
      </c>
      <c r="AA21" s="116" t="str">
        <f t="shared" si="3"/>
        <v>SI</v>
      </c>
      <c r="AB21" s="171"/>
      <c r="AC21" s="422"/>
      <c r="AD21" s="422"/>
      <c r="AE21" s="420"/>
      <c r="AF21" s="420"/>
      <c r="AG21" s="418"/>
      <c r="AH21" s="418"/>
      <c r="AI21" s="419"/>
      <c r="AJ21" s="419"/>
      <c r="AK21" s="411"/>
      <c r="AL21" s="413"/>
      <c r="AM21" s="416"/>
      <c r="AN21" s="163"/>
      <c r="AO21" s="162"/>
      <c r="AP21" s="168"/>
      <c r="AQ21" s="168"/>
      <c r="AR21" s="163"/>
      <c r="AS21" s="168"/>
      <c r="AT21" s="163"/>
      <c r="AU21" s="168"/>
      <c r="AV21" s="163"/>
      <c r="AW21" s="114"/>
      <c r="AX21" s="145"/>
      <c r="AY21" s="146"/>
      <c r="AZ21" s="145"/>
      <c r="BA21" s="145"/>
      <c r="BB21" s="146"/>
      <c r="BC21" s="114"/>
      <c r="BD21" s="114"/>
      <c r="BE21" s="163"/>
      <c r="BF21" s="163"/>
      <c r="BG21" s="162"/>
      <c r="BH21" s="168"/>
      <c r="BI21" s="168"/>
      <c r="BJ21" s="163"/>
      <c r="BK21" s="163"/>
      <c r="BL21" s="162"/>
      <c r="BM21" s="168"/>
      <c r="BN21" s="168"/>
      <c r="BO21" s="145"/>
      <c r="BP21" s="145"/>
      <c r="BQ21" s="146"/>
      <c r="BR21" s="114"/>
      <c r="BS21" s="114"/>
      <c r="BT21" s="168"/>
      <c r="BU21" s="145"/>
      <c r="BV21" s="145"/>
      <c r="BW21" s="145"/>
      <c r="BX21" s="114"/>
      <c r="BY21" s="145"/>
      <c r="BZ21" s="145"/>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f t="shared" si="1"/>
        <v>0</v>
      </c>
      <c r="X22" s="117" t="str">
        <f t="shared" si="0"/>
        <v>DEBIL</v>
      </c>
      <c r="Y22" s="172"/>
      <c r="Z22" s="118" t="str">
        <f t="shared" si="2"/>
        <v/>
      </c>
      <c r="AA22" s="116" t="str">
        <f t="shared" si="3"/>
        <v>SI</v>
      </c>
      <c r="AB22" s="171"/>
      <c r="AC22" s="422"/>
      <c r="AD22" s="422"/>
      <c r="AE22" s="420"/>
      <c r="AF22" s="420"/>
      <c r="AG22" s="418"/>
      <c r="AH22" s="418"/>
      <c r="AI22" s="419"/>
      <c r="AJ22" s="419"/>
      <c r="AK22" s="411"/>
      <c r="AL22" s="414"/>
      <c r="AM22" s="417"/>
      <c r="AN22" s="163"/>
      <c r="AO22" s="162"/>
      <c r="AP22" s="168"/>
      <c r="AQ22" s="168"/>
      <c r="AR22" s="163"/>
      <c r="AS22" s="168"/>
      <c r="AT22" s="163"/>
      <c r="AU22" s="168"/>
      <c r="AV22" s="163"/>
      <c r="AW22" s="114"/>
      <c r="AX22" s="145"/>
      <c r="AY22" s="146"/>
      <c r="AZ22" s="145"/>
      <c r="BA22" s="145"/>
      <c r="BB22" s="146"/>
      <c r="BC22" s="114"/>
      <c r="BD22" s="114"/>
      <c r="BE22" s="163"/>
      <c r="BF22" s="163"/>
      <c r="BG22" s="162"/>
      <c r="BH22" s="168"/>
      <c r="BI22" s="168"/>
      <c r="BJ22" s="163"/>
      <c r="BK22" s="163"/>
      <c r="BL22" s="162"/>
      <c r="BM22" s="168"/>
      <c r="BN22" s="168"/>
      <c r="BO22" s="145"/>
      <c r="BP22" s="145"/>
      <c r="BQ22" s="146"/>
      <c r="BR22" s="114"/>
      <c r="BS22" s="114"/>
      <c r="BT22" s="168"/>
      <c r="BU22" s="145"/>
      <c r="BV22" s="145"/>
      <c r="BW22" s="145"/>
      <c r="BX22" s="114"/>
      <c r="BY22" s="145"/>
      <c r="BZ22" s="145"/>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c r="B23" s="423"/>
      <c r="C23" s="423"/>
      <c r="D23" s="423"/>
      <c r="E23" s="424"/>
      <c r="F23" s="423"/>
      <c r="G23" s="423"/>
      <c r="H23" s="423"/>
      <c r="I23" s="423"/>
      <c r="J23" s="421"/>
      <c r="K23" s="421"/>
      <c r="L23" s="411">
        <f>+(J23*K23)*4</f>
        <v>0</v>
      </c>
      <c r="M23" s="412" t="b">
        <f>IF(OR(AND(J23=3,K23=4),AND(J23=2,K23=5),AND(J23=2,K23=5),AND(L23=20),AND(L23&gt;=52,L23&lt;=100)),"ZONA RIESGO EXTREMA",IF(OR(AND(J23=5,K23=2),AND(J23=4,K23=3),AND(J23=1,K23=4),AND(L23=16),AND(L23&gt;=28,L23&lt;=48)),"ZONA RIESGO ALTA",IF(OR(AND(J23=1,K23=3),AND(J23=4,K23=1),AND(L23=24)),"ZONA RIESGO MODERADA",IF(AND(L23&gt;=4,L23&lt;=16),"ZONA RIESGO BAJA"))))</f>
        <v>0</v>
      </c>
      <c r="N23" s="162">
        <v>1</v>
      </c>
      <c r="O23" s="166"/>
      <c r="P23" s="171"/>
      <c r="Q23" s="171"/>
      <c r="R23" s="171"/>
      <c r="S23" s="171"/>
      <c r="T23" s="171"/>
      <c r="U23" s="171"/>
      <c r="V23" s="171"/>
      <c r="W23" s="116">
        <f t="shared" si="1"/>
        <v>0</v>
      </c>
      <c r="X23" s="117" t="str">
        <f t="shared" si="0"/>
        <v>DEBIL</v>
      </c>
      <c r="Y23" s="172"/>
      <c r="Z23" s="118" t="str">
        <f t="shared" si="2"/>
        <v/>
      </c>
      <c r="AA23" s="116" t="str">
        <f t="shared" si="3"/>
        <v>SI</v>
      </c>
      <c r="AB23" s="171"/>
      <c r="AC23" s="422">
        <f>IF(AND(W23&gt;0,SUM(W24:W28)=0),W23,IF(AND(SUM(W23:W24)&gt;0,SUM(W25:W28)=0),AVERAGE(W23:W24),IF(AND(SUM(W23:W25)&gt;0,SUM(W26:W28)=0),AVERAGE(W23:W25),IF(AND(SUM(W23:W26)&gt;0,SUM(W27:W28)=0),AVERAGE(W23:W26),IF(AND(SUM(W23:W27)&gt;0,W28=0),AVERAGE(W23:W27),AVERAGE(W23:W28))))))</f>
        <v>0</v>
      </c>
      <c r="AD23" s="422" t="str">
        <f>IF(AND(AC23&gt;=50,AC23&lt;=99),"MODERADO",IF(AND(AC23=100), "FUERTE",IF(AND(AC23&lt;50), "DEBIL")))</f>
        <v>DEBIL</v>
      </c>
      <c r="AE23" s="420"/>
      <c r="AF23" s="420"/>
      <c r="AG23" s="418" t="str">
        <f>IFERROR(_xlfn.IFS(AND(AD23="MODERADO",AE23="Directamente"),1,AND(AD23="FUERTE",AE23="Directamente"),2),"0")</f>
        <v>0</v>
      </c>
      <c r="AH23" s="418" t="str">
        <f>IFERROR(_xlfn.IFS(AND(AD23="MODERADO",AF23="Directamente"),1,AND(AD23="FUERTE",AF23="Directamente"),2,AND(AD23="FUERTE",AF23="Indirectamente"),1),"0")</f>
        <v>0</v>
      </c>
      <c r="AI23" s="419"/>
      <c r="AJ23" s="419"/>
      <c r="AK23" s="411">
        <f>+(AI23*AJ23)*4</f>
        <v>0</v>
      </c>
      <c r="AL23" s="41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15"/>
      <c r="AN23" s="163"/>
      <c r="AO23" s="162"/>
      <c r="AP23" s="168"/>
      <c r="AQ23" s="168"/>
      <c r="AR23" s="163"/>
      <c r="AS23" s="168"/>
      <c r="AT23" s="163"/>
      <c r="AU23" s="168"/>
      <c r="AV23" s="163"/>
      <c r="AW23" s="114"/>
      <c r="AX23" s="145"/>
      <c r="AY23" s="146"/>
      <c r="AZ23" s="145"/>
      <c r="BA23" s="145"/>
      <c r="BB23" s="146"/>
      <c r="BC23" s="114"/>
      <c r="BD23" s="114"/>
      <c r="BE23" s="163"/>
      <c r="BF23" s="163"/>
      <c r="BG23" s="162"/>
      <c r="BH23" s="168"/>
      <c r="BI23" s="168"/>
      <c r="BJ23" s="163"/>
      <c r="BK23" s="163"/>
      <c r="BL23" s="162"/>
      <c r="BM23" s="168"/>
      <c r="BN23" s="168"/>
      <c r="BO23" s="145"/>
      <c r="BP23" s="145"/>
      <c r="BQ23" s="146"/>
      <c r="BR23" s="114"/>
      <c r="BS23" s="114"/>
      <c r="BT23" s="168"/>
      <c r="BU23" s="145"/>
      <c r="BV23" s="145"/>
      <c r="BW23" s="145"/>
      <c r="BX23" s="114"/>
      <c r="BY23" s="145"/>
      <c r="BZ23" s="145"/>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f t="shared" si="1"/>
        <v>0</v>
      </c>
      <c r="X24" s="117" t="str">
        <f t="shared" si="0"/>
        <v>DEBIL</v>
      </c>
      <c r="Y24" s="172"/>
      <c r="Z24" s="118" t="str">
        <f t="shared" si="2"/>
        <v/>
      </c>
      <c r="AA24" s="116" t="str">
        <f t="shared" si="3"/>
        <v>SI</v>
      </c>
      <c r="AB24" s="171"/>
      <c r="AC24" s="422"/>
      <c r="AD24" s="422"/>
      <c r="AE24" s="420"/>
      <c r="AF24" s="420"/>
      <c r="AG24" s="418"/>
      <c r="AH24" s="418"/>
      <c r="AI24" s="419"/>
      <c r="AJ24" s="419"/>
      <c r="AK24" s="411"/>
      <c r="AL24" s="413"/>
      <c r="AM24" s="416"/>
      <c r="AN24" s="163"/>
      <c r="AO24" s="162"/>
      <c r="AP24" s="168"/>
      <c r="AQ24" s="168"/>
      <c r="AR24" s="163"/>
      <c r="AS24" s="168"/>
      <c r="AT24" s="163"/>
      <c r="AU24" s="168"/>
      <c r="AV24" s="163"/>
      <c r="AW24" s="114"/>
      <c r="AX24" s="145"/>
      <c r="AY24" s="146"/>
      <c r="AZ24" s="145"/>
      <c r="BA24" s="145"/>
      <c r="BB24" s="146"/>
      <c r="BC24" s="114"/>
      <c r="BD24" s="114"/>
      <c r="BE24" s="163"/>
      <c r="BF24" s="163"/>
      <c r="BG24" s="162"/>
      <c r="BH24" s="168"/>
      <c r="BI24" s="168"/>
      <c r="BJ24" s="163"/>
      <c r="BK24" s="163"/>
      <c r="BL24" s="162"/>
      <c r="BM24" s="168"/>
      <c r="BN24" s="168"/>
      <c r="BO24" s="145"/>
      <c r="BP24" s="145"/>
      <c r="BQ24" s="146"/>
      <c r="BR24" s="114"/>
      <c r="BS24" s="114"/>
      <c r="BT24" s="168"/>
      <c r="BU24" s="145"/>
      <c r="BV24" s="145"/>
      <c r="BW24" s="145"/>
      <c r="BX24" s="114"/>
      <c r="BY24" s="145"/>
      <c r="BZ24" s="145"/>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f t="shared" si="1"/>
        <v>0</v>
      </c>
      <c r="X25" s="117" t="str">
        <f t="shared" si="0"/>
        <v>DEBIL</v>
      </c>
      <c r="Y25" s="172"/>
      <c r="Z25" s="118" t="str">
        <f t="shared" si="2"/>
        <v/>
      </c>
      <c r="AA25" s="116" t="str">
        <f t="shared" si="3"/>
        <v>SI</v>
      </c>
      <c r="AB25" s="171"/>
      <c r="AC25" s="422"/>
      <c r="AD25" s="422"/>
      <c r="AE25" s="420"/>
      <c r="AF25" s="420"/>
      <c r="AG25" s="418"/>
      <c r="AH25" s="418"/>
      <c r="AI25" s="419"/>
      <c r="AJ25" s="419"/>
      <c r="AK25" s="411"/>
      <c r="AL25" s="413"/>
      <c r="AM25" s="416"/>
      <c r="AN25" s="163"/>
      <c r="AO25" s="162"/>
      <c r="AP25" s="168"/>
      <c r="AQ25" s="168"/>
      <c r="AR25" s="163"/>
      <c r="AS25" s="168"/>
      <c r="AT25" s="163"/>
      <c r="AU25" s="168"/>
      <c r="AV25" s="163"/>
      <c r="AW25" s="114"/>
      <c r="AX25" s="145"/>
      <c r="AY25" s="146"/>
      <c r="AZ25" s="145"/>
      <c r="BA25" s="145"/>
      <c r="BB25" s="146"/>
      <c r="BC25" s="114"/>
      <c r="BD25" s="114"/>
      <c r="BE25" s="163"/>
      <c r="BF25" s="163"/>
      <c r="BG25" s="162"/>
      <c r="BH25" s="168"/>
      <c r="BI25" s="168"/>
      <c r="BJ25" s="163"/>
      <c r="BK25" s="163"/>
      <c r="BL25" s="162"/>
      <c r="BM25" s="168"/>
      <c r="BN25" s="168"/>
      <c r="BO25" s="145"/>
      <c r="BP25" s="145"/>
      <c r="BQ25" s="146"/>
      <c r="BR25" s="114"/>
      <c r="BS25" s="114"/>
      <c r="BT25" s="168"/>
      <c r="BU25" s="145"/>
      <c r="BV25" s="145"/>
      <c r="BW25" s="145"/>
      <c r="BX25" s="114"/>
      <c r="BY25" s="145"/>
      <c r="BZ25" s="145"/>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f t="shared" si="1"/>
        <v>0</v>
      </c>
      <c r="X26" s="117" t="str">
        <f t="shared" si="0"/>
        <v>DEBIL</v>
      </c>
      <c r="Y26" s="172"/>
      <c r="Z26" s="118" t="str">
        <f t="shared" si="2"/>
        <v/>
      </c>
      <c r="AA26" s="116" t="str">
        <f t="shared" si="3"/>
        <v>SI</v>
      </c>
      <c r="AB26" s="171"/>
      <c r="AC26" s="422"/>
      <c r="AD26" s="422"/>
      <c r="AE26" s="420"/>
      <c r="AF26" s="420"/>
      <c r="AG26" s="418"/>
      <c r="AH26" s="418"/>
      <c r="AI26" s="419"/>
      <c r="AJ26" s="419"/>
      <c r="AK26" s="411"/>
      <c r="AL26" s="413"/>
      <c r="AM26" s="416"/>
      <c r="AN26" s="163"/>
      <c r="AO26" s="162"/>
      <c r="AP26" s="168"/>
      <c r="AQ26" s="168"/>
      <c r="AR26" s="163"/>
      <c r="AS26" s="168"/>
      <c r="AT26" s="163"/>
      <c r="AU26" s="168"/>
      <c r="AV26" s="163"/>
      <c r="AW26" s="114"/>
      <c r="AX26" s="145"/>
      <c r="AY26" s="146"/>
      <c r="AZ26" s="145"/>
      <c r="BA26" s="145"/>
      <c r="BB26" s="146"/>
      <c r="BC26" s="114"/>
      <c r="BD26" s="114"/>
      <c r="BE26" s="163"/>
      <c r="BF26" s="163"/>
      <c r="BG26" s="162"/>
      <c r="BH26" s="168"/>
      <c r="BI26" s="168"/>
      <c r="BJ26" s="163"/>
      <c r="BK26" s="163"/>
      <c r="BL26" s="162"/>
      <c r="BM26" s="168"/>
      <c r="BN26" s="168"/>
      <c r="BO26" s="145"/>
      <c r="BP26" s="145"/>
      <c r="BQ26" s="146"/>
      <c r="BR26" s="114"/>
      <c r="BS26" s="114"/>
      <c r="BT26" s="168"/>
      <c r="BU26" s="145"/>
      <c r="BV26" s="145"/>
      <c r="BW26" s="145"/>
      <c r="BX26" s="114"/>
      <c r="BY26" s="145"/>
      <c r="BZ26" s="145"/>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f t="shared" si="1"/>
        <v>0</v>
      </c>
      <c r="X27" s="117" t="str">
        <f t="shared" si="0"/>
        <v>DEBIL</v>
      </c>
      <c r="Y27" s="172"/>
      <c r="Z27" s="118" t="str">
        <f t="shared" si="2"/>
        <v/>
      </c>
      <c r="AA27" s="116" t="str">
        <f t="shared" si="3"/>
        <v>SI</v>
      </c>
      <c r="AB27" s="171"/>
      <c r="AC27" s="422"/>
      <c r="AD27" s="422"/>
      <c r="AE27" s="420"/>
      <c r="AF27" s="420"/>
      <c r="AG27" s="418"/>
      <c r="AH27" s="418"/>
      <c r="AI27" s="419"/>
      <c r="AJ27" s="419"/>
      <c r="AK27" s="411"/>
      <c r="AL27" s="413"/>
      <c r="AM27" s="416"/>
      <c r="AN27" s="163"/>
      <c r="AO27" s="162"/>
      <c r="AP27" s="168"/>
      <c r="AQ27" s="168"/>
      <c r="AR27" s="163"/>
      <c r="AS27" s="168"/>
      <c r="AT27" s="163"/>
      <c r="AU27" s="168"/>
      <c r="AV27" s="163"/>
      <c r="AW27" s="114"/>
      <c r="AX27" s="145"/>
      <c r="AY27" s="146"/>
      <c r="AZ27" s="145"/>
      <c r="BA27" s="145"/>
      <c r="BB27" s="146"/>
      <c r="BC27" s="114"/>
      <c r="BD27" s="114"/>
      <c r="BE27" s="163"/>
      <c r="BF27" s="163"/>
      <c r="BG27" s="162"/>
      <c r="BH27" s="168"/>
      <c r="BI27" s="168"/>
      <c r="BJ27" s="163"/>
      <c r="BK27" s="163"/>
      <c r="BL27" s="162"/>
      <c r="BM27" s="168"/>
      <c r="BN27" s="168"/>
      <c r="BO27" s="145"/>
      <c r="BP27" s="145"/>
      <c r="BQ27" s="146"/>
      <c r="BR27" s="114"/>
      <c r="BS27" s="114"/>
      <c r="BT27" s="168"/>
      <c r="BU27" s="145"/>
      <c r="BV27" s="145"/>
      <c r="BW27" s="145"/>
      <c r="BX27" s="114"/>
      <c r="BY27" s="145"/>
      <c r="BZ27" s="145"/>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f t="shared" si="1"/>
        <v>0</v>
      </c>
      <c r="X28" s="117" t="str">
        <f t="shared" si="0"/>
        <v>DEBIL</v>
      </c>
      <c r="Y28" s="172"/>
      <c r="Z28" s="118" t="str">
        <f t="shared" si="2"/>
        <v/>
      </c>
      <c r="AA28" s="116" t="str">
        <f t="shared" si="3"/>
        <v>SI</v>
      </c>
      <c r="AB28" s="171"/>
      <c r="AC28" s="422"/>
      <c r="AD28" s="422"/>
      <c r="AE28" s="420"/>
      <c r="AF28" s="420"/>
      <c r="AG28" s="418"/>
      <c r="AH28" s="418"/>
      <c r="AI28" s="419"/>
      <c r="AJ28" s="419"/>
      <c r="AK28" s="411"/>
      <c r="AL28" s="414"/>
      <c r="AM28" s="417"/>
      <c r="AN28" s="163"/>
      <c r="AO28" s="162"/>
      <c r="AP28" s="168"/>
      <c r="AQ28" s="168"/>
      <c r="AR28" s="163"/>
      <c r="AS28" s="168"/>
      <c r="AT28" s="163"/>
      <c r="AU28" s="168"/>
      <c r="AV28" s="163"/>
      <c r="AW28" s="114"/>
      <c r="AX28" s="145"/>
      <c r="AY28" s="146"/>
      <c r="AZ28" s="145"/>
      <c r="BA28" s="145"/>
      <c r="BB28" s="146"/>
      <c r="BC28" s="114"/>
      <c r="BD28" s="114"/>
      <c r="BE28" s="163"/>
      <c r="BF28" s="163"/>
      <c r="BG28" s="162"/>
      <c r="BH28" s="168"/>
      <c r="BI28" s="168"/>
      <c r="BJ28" s="163"/>
      <c r="BK28" s="163"/>
      <c r="BL28" s="162"/>
      <c r="BM28" s="168"/>
      <c r="BN28" s="168"/>
      <c r="BO28" s="145"/>
      <c r="BP28" s="145"/>
      <c r="BQ28" s="146"/>
      <c r="BR28" s="114"/>
      <c r="BS28" s="114"/>
      <c r="BT28" s="168"/>
      <c r="BU28" s="145"/>
      <c r="BV28" s="145"/>
      <c r="BW28" s="145"/>
      <c r="BX28" s="114"/>
      <c r="BY28" s="145"/>
      <c r="BZ28" s="145"/>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c r="B29" s="423"/>
      <c r="C29" s="423"/>
      <c r="D29" s="423"/>
      <c r="E29" s="424"/>
      <c r="F29" s="423"/>
      <c r="G29" s="423"/>
      <c r="H29" s="423"/>
      <c r="I29" s="423"/>
      <c r="J29" s="421"/>
      <c r="K29" s="421"/>
      <c r="L29" s="411">
        <f>+(J29*K29)*4</f>
        <v>0</v>
      </c>
      <c r="M29" s="412" t="b">
        <f>IF(OR(AND(J29=3,K29=4),AND(J29=2,K29=5),AND(J29=2,K29=5),AND(L29=20),AND(L29&gt;=52,L29&lt;=100)),"ZONA RIESGO EXTREMA",IF(OR(AND(J29=5,K29=2),AND(J29=4,K29=3),AND(J29=1,K29=4),AND(L29=16),AND(L29&gt;=28,L29&lt;=48)),"ZONA RIESGO ALTA",IF(OR(AND(J29=1,K29=3),AND(J29=4,K29=1),AND(L29=24)),"ZONA RIESGO MODERADA",IF(AND(L29&gt;=4,L29&lt;=16),"ZONA RIESGO BAJA"))))</f>
        <v>0</v>
      </c>
      <c r="N29" s="162">
        <v>1</v>
      </c>
      <c r="O29" s="166"/>
      <c r="P29" s="171"/>
      <c r="Q29" s="171"/>
      <c r="R29" s="171"/>
      <c r="S29" s="171"/>
      <c r="T29" s="171"/>
      <c r="U29" s="171"/>
      <c r="V29" s="171"/>
      <c r="W29" s="116">
        <f t="shared" si="1"/>
        <v>0</v>
      </c>
      <c r="X29" s="117" t="str">
        <f t="shared" si="0"/>
        <v>DEBIL</v>
      </c>
      <c r="Y29" s="172"/>
      <c r="Z29" s="118" t="str">
        <f t="shared" si="2"/>
        <v/>
      </c>
      <c r="AA29" s="116" t="str">
        <f t="shared" si="3"/>
        <v>SI</v>
      </c>
      <c r="AB29" s="171"/>
      <c r="AC29" s="422">
        <f>IF(AND(W29&gt;0,SUM(W30:W34)=0),W29,IF(AND(SUM(W29:W30)&gt;0,SUM(W31:W34)=0),AVERAGE(W29:W30),IF(AND(SUM(W29:W31)&gt;0,SUM(W32:W34)=0),AVERAGE(W29:W31),IF(AND(SUM(W29:W32)&gt;0,SUM(W33:W34)=0),AVERAGE(W29:W32),IF(AND(SUM(W29:W33)&gt;0,W34=0),AVERAGE(W29:W33),AVERAGE(W29:W34))))))</f>
        <v>0</v>
      </c>
      <c r="AD29" s="422" t="str">
        <f>IF(AND(AC29&gt;=50,AC29&lt;=99),"MODERADO",IF(AND(AC29=100), "FUERTE",IF(AND(AC29&lt;50), "DEBIL")))</f>
        <v>DEBIL</v>
      </c>
      <c r="AE29" s="420"/>
      <c r="AF29" s="420"/>
      <c r="AG29" s="418" t="str">
        <f>IFERROR(_xlfn.IFS(AND(AD29="MODERADO",AE29="Directamente"),1,AND(AD29="FUERTE",AE29="Directamente"),2),"0")</f>
        <v>0</v>
      </c>
      <c r="AH29" s="418" t="str">
        <f>IFERROR(_xlfn.IFS(AND(AD29="MODERADO",AF29="Directamente"),1,AND(AD29="FUERTE",AF29="Directamente"),2,AND(AD29="FUERTE",AF29="Indirectamente"),1),"0")</f>
        <v>0</v>
      </c>
      <c r="AI29" s="419"/>
      <c r="AJ29" s="419"/>
      <c r="AK29" s="411">
        <f>+(AI29*AJ29)*4</f>
        <v>0</v>
      </c>
      <c r="AL29" s="41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15"/>
      <c r="AN29" s="163"/>
      <c r="AO29" s="162"/>
      <c r="AP29" s="168"/>
      <c r="AQ29" s="114"/>
      <c r="AR29" s="145"/>
      <c r="AS29" s="168"/>
      <c r="AT29" s="163"/>
      <c r="AU29" s="168"/>
      <c r="AV29" s="163"/>
      <c r="AW29" s="114"/>
      <c r="AX29" s="145"/>
      <c r="AY29" s="146"/>
      <c r="AZ29" s="145"/>
      <c r="BA29" s="145"/>
      <c r="BB29" s="146"/>
      <c r="BC29" s="114"/>
      <c r="BD29" s="114"/>
      <c r="BE29" s="163"/>
      <c r="BF29" s="163"/>
      <c r="BG29" s="162"/>
      <c r="BH29" s="168"/>
      <c r="BI29" s="168"/>
      <c r="BJ29" s="163"/>
      <c r="BK29" s="163"/>
      <c r="BL29" s="162"/>
      <c r="BM29" s="168"/>
      <c r="BN29" s="168"/>
      <c r="BO29" s="145"/>
      <c r="BP29" s="145"/>
      <c r="BQ29" s="146"/>
      <c r="BR29" s="114"/>
      <c r="BS29" s="114"/>
      <c r="BT29" s="168"/>
      <c r="BU29" s="145"/>
      <c r="BV29" s="145"/>
      <c r="BW29" s="145"/>
      <c r="BX29" s="114"/>
      <c r="BY29" s="145"/>
      <c r="BZ29" s="145"/>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f t="shared" si="1"/>
        <v>0</v>
      </c>
      <c r="X30" s="117" t="str">
        <f t="shared" si="0"/>
        <v>DEBIL</v>
      </c>
      <c r="Y30" s="172"/>
      <c r="Z30" s="118" t="str">
        <f t="shared" si="2"/>
        <v/>
      </c>
      <c r="AA30" s="116" t="str">
        <f t="shared" si="3"/>
        <v>SI</v>
      </c>
      <c r="AB30" s="171"/>
      <c r="AC30" s="422"/>
      <c r="AD30" s="422"/>
      <c r="AE30" s="420"/>
      <c r="AF30" s="420"/>
      <c r="AG30" s="418"/>
      <c r="AH30" s="418"/>
      <c r="AI30" s="419"/>
      <c r="AJ30" s="419"/>
      <c r="AK30" s="411"/>
      <c r="AL30" s="413"/>
      <c r="AM30" s="416"/>
      <c r="AN30" s="163"/>
      <c r="AO30" s="162"/>
      <c r="AP30" s="168"/>
      <c r="AQ30" s="114"/>
      <c r="AR30" s="145"/>
      <c r="AS30" s="168"/>
      <c r="AT30" s="163"/>
      <c r="AU30" s="168"/>
      <c r="AV30" s="163"/>
      <c r="AW30" s="114"/>
      <c r="AX30" s="145"/>
      <c r="AY30" s="146"/>
      <c r="AZ30" s="145"/>
      <c r="BA30" s="145"/>
      <c r="BB30" s="146"/>
      <c r="BC30" s="114"/>
      <c r="BD30" s="114"/>
      <c r="BE30" s="163"/>
      <c r="BF30" s="163"/>
      <c r="BG30" s="162"/>
      <c r="BH30" s="168"/>
      <c r="BI30" s="168"/>
      <c r="BJ30" s="163"/>
      <c r="BK30" s="163"/>
      <c r="BL30" s="162"/>
      <c r="BM30" s="168"/>
      <c r="BN30" s="168"/>
      <c r="BO30" s="145"/>
      <c r="BP30" s="145"/>
      <c r="BQ30" s="146"/>
      <c r="BR30" s="114"/>
      <c r="BS30" s="114"/>
      <c r="BT30" s="168"/>
      <c r="BU30" s="145"/>
      <c r="BV30" s="145"/>
      <c r="BW30" s="145"/>
      <c r="BX30" s="114"/>
      <c r="BY30" s="145"/>
      <c r="BZ30" s="145"/>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f t="shared" si="1"/>
        <v>0</v>
      </c>
      <c r="X31" s="117" t="str">
        <f t="shared" si="0"/>
        <v>DEBIL</v>
      </c>
      <c r="Y31" s="172"/>
      <c r="Z31" s="118" t="str">
        <f t="shared" si="2"/>
        <v/>
      </c>
      <c r="AA31" s="116" t="str">
        <f t="shared" si="3"/>
        <v>SI</v>
      </c>
      <c r="AB31" s="171"/>
      <c r="AC31" s="422"/>
      <c r="AD31" s="422"/>
      <c r="AE31" s="420"/>
      <c r="AF31" s="420"/>
      <c r="AG31" s="418"/>
      <c r="AH31" s="418"/>
      <c r="AI31" s="419"/>
      <c r="AJ31" s="419"/>
      <c r="AK31" s="411"/>
      <c r="AL31" s="413"/>
      <c r="AM31" s="416"/>
      <c r="AN31" s="163"/>
      <c r="AO31" s="162"/>
      <c r="AP31" s="168"/>
      <c r="AQ31" s="114"/>
      <c r="AR31" s="145"/>
      <c r="AS31" s="168"/>
      <c r="AT31" s="163"/>
      <c r="AU31" s="168"/>
      <c r="AV31" s="163"/>
      <c r="AW31" s="114"/>
      <c r="AX31" s="145"/>
      <c r="AY31" s="146"/>
      <c r="AZ31" s="145"/>
      <c r="BA31" s="145"/>
      <c r="BB31" s="146"/>
      <c r="BC31" s="114"/>
      <c r="BD31" s="114"/>
      <c r="BE31" s="163"/>
      <c r="BF31" s="163"/>
      <c r="BG31" s="162"/>
      <c r="BH31" s="168"/>
      <c r="BI31" s="168"/>
      <c r="BJ31" s="163"/>
      <c r="BK31" s="163"/>
      <c r="BL31" s="162"/>
      <c r="BM31" s="168"/>
      <c r="BN31" s="168"/>
      <c r="BO31" s="145"/>
      <c r="BP31" s="145"/>
      <c r="BQ31" s="146"/>
      <c r="BR31" s="114"/>
      <c r="BS31" s="114"/>
      <c r="BT31" s="168"/>
      <c r="BU31" s="145"/>
      <c r="BV31" s="145"/>
      <c r="BW31" s="145"/>
      <c r="BX31" s="114"/>
      <c r="BY31" s="145"/>
      <c r="BZ31" s="145"/>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f t="shared" si="1"/>
        <v>0</v>
      </c>
      <c r="X32" s="117" t="str">
        <f t="shared" si="0"/>
        <v>DEBIL</v>
      </c>
      <c r="Y32" s="172"/>
      <c r="Z32" s="118" t="str">
        <f t="shared" si="2"/>
        <v/>
      </c>
      <c r="AA32" s="116" t="str">
        <f t="shared" si="3"/>
        <v>SI</v>
      </c>
      <c r="AB32" s="171"/>
      <c r="AC32" s="422"/>
      <c r="AD32" s="422"/>
      <c r="AE32" s="420"/>
      <c r="AF32" s="420"/>
      <c r="AG32" s="418"/>
      <c r="AH32" s="418"/>
      <c r="AI32" s="419"/>
      <c r="AJ32" s="419"/>
      <c r="AK32" s="411"/>
      <c r="AL32" s="413"/>
      <c r="AM32" s="416"/>
      <c r="AN32" s="163"/>
      <c r="AO32" s="162"/>
      <c r="AP32" s="168"/>
      <c r="AQ32" s="114"/>
      <c r="AR32" s="145"/>
      <c r="AS32" s="168"/>
      <c r="AT32" s="163"/>
      <c r="AU32" s="168"/>
      <c r="AV32" s="163"/>
      <c r="AW32" s="114"/>
      <c r="AX32" s="145"/>
      <c r="AY32" s="146"/>
      <c r="AZ32" s="145"/>
      <c r="BA32" s="145"/>
      <c r="BB32" s="146"/>
      <c r="BC32" s="114"/>
      <c r="BD32" s="114"/>
      <c r="BE32" s="163"/>
      <c r="BF32" s="163"/>
      <c r="BG32" s="162"/>
      <c r="BH32" s="168"/>
      <c r="BI32" s="168"/>
      <c r="BJ32" s="163"/>
      <c r="BK32" s="163"/>
      <c r="BL32" s="162"/>
      <c r="BM32" s="168"/>
      <c r="BN32" s="168"/>
      <c r="BO32" s="145"/>
      <c r="BP32" s="145"/>
      <c r="BQ32" s="146"/>
      <c r="BR32" s="114"/>
      <c r="BS32" s="114"/>
      <c r="BT32" s="168"/>
      <c r="BU32" s="145"/>
      <c r="BV32" s="145"/>
      <c r="BW32" s="145"/>
      <c r="BX32" s="114"/>
      <c r="BY32" s="145"/>
      <c r="BZ32" s="145"/>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f t="shared" si="1"/>
        <v>0</v>
      </c>
      <c r="X33" s="117" t="str">
        <f t="shared" si="0"/>
        <v>DEBIL</v>
      </c>
      <c r="Y33" s="172"/>
      <c r="Z33" s="118" t="str">
        <f t="shared" si="2"/>
        <v/>
      </c>
      <c r="AA33" s="116" t="str">
        <f t="shared" si="3"/>
        <v>SI</v>
      </c>
      <c r="AB33" s="171"/>
      <c r="AC33" s="422"/>
      <c r="AD33" s="422"/>
      <c r="AE33" s="420"/>
      <c r="AF33" s="420"/>
      <c r="AG33" s="418"/>
      <c r="AH33" s="418"/>
      <c r="AI33" s="419"/>
      <c r="AJ33" s="419"/>
      <c r="AK33" s="411"/>
      <c r="AL33" s="413"/>
      <c r="AM33" s="416"/>
      <c r="AN33" s="163"/>
      <c r="AO33" s="162"/>
      <c r="AP33" s="168"/>
      <c r="AQ33" s="114"/>
      <c r="AR33" s="145"/>
      <c r="AS33" s="168"/>
      <c r="AT33" s="163"/>
      <c r="AU33" s="168"/>
      <c r="AV33" s="163"/>
      <c r="AW33" s="114"/>
      <c r="AX33" s="145"/>
      <c r="AY33" s="146"/>
      <c r="AZ33" s="145"/>
      <c r="BA33" s="145"/>
      <c r="BB33" s="146"/>
      <c r="BC33" s="114"/>
      <c r="BD33" s="114"/>
      <c r="BE33" s="163"/>
      <c r="BF33" s="163"/>
      <c r="BG33" s="162"/>
      <c r="BH33" s="168"/>
      <c r="BI33" s="168"/>
      <c r="BJ33" s="163"/>
      <c r="BK33" s="163"/>
      <c r="BL33" s="162"/>
      <c r="BM33" s="168"/>
      <c r="BN33" s="168"/>
      <c r="BO33" s="145"/>
      <c r="BP33" s="145"/>
      <c r="BQ33" s="146"/>
      <c r="BR33" s="114"/>
      <c r="BS33" s="114"/>
      <c r="BT33" s="168"/>
      <c r="BU33" s="145"/>
      <c r="BV33" s="145"/>
      <c r="BW33" s="145"/>
      <c r="BX33" s="114"/>
      <c r="BY33" s="145"/>
      <c r="BZ33" s="145"/>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f t="shared" si="1"/>
        <v>0</v>
      </c>
      <c r="X34" s="117" t="str">
        <f t="shared" si="0"/>
        <v>DEBIL</v>
      </c>
      <c r="Y34" s="172"/>
      <c r="Z34" s="118" t="str">
        <f t="shared" si="2"/>
        <v/>
      </c>
      <c r="AA34" s="116" t="str">
        <f t="shared" si="3"/>
        <v>SI</v>
      </c>
      <c r="AB34" s="171"/>
      <c r="AC34" s="422"/>
      <c r="AD34" s="422"/>
      <c r="AE34" s="420"/>
      <c r="AF34" s="420"/>
      <c r="AG34" s="418"/>
      <c r="AH34" s="418"/>
      <c r="AI34" s="419"/>
      <c r="AJ34" s="419"/>
      <c r="AK34" s="411"/>
      <c r="AL34" s="414"/>
      <c r="AM34" s="417"/>
      <c r="AN34" s="163"/>
      <c r="AO34" s="162"/>
      <c r="AP34" s="168"/>
      <c r="AQ34" s="114"/>
      <c r="AR34" s="145"/>
      <c r="AS34" s="168"/>
      <c r="AT34" s="163"/>
      <c r="AU34" s="168"/>
      <c r="AV34" s="163"/>
      <c r="AW34" s="114"/>
      <c r="AX34" s="145"/>
      <c r="AY34" s="146"/>
      <c r="AZ34" s="145"/>
      <c r="BA34" s="145"/>
      <c r="BB34" s="146"/>
      <c r="BC34" s="114"/>
      <c r="BD34" s="114"/>
      <c r="BE34" s="163"/>
      <c r="BF34" s="163"/>
      <c r="BG34" s="162"/>
      <c r="BH34" s="168"/>
      <c r="BI34" s="168"/>
      <c r="BJ34" s="163"/>
      <c r="BK34" s="163"/>
      <c r="BL34" s="162"/>
      <c r="BM34" s="168"/>
      <c r="BN34" s="168"/>
      <c r="BO34" s="145"/>
      <c r="BP34" s="145"/>
      <c r="BQ34" s="146"/>
      <c r="BR34" s="114"/>
      <c r="BS34" s="114"/>
      <c r="BT34" s="168"/>
      <c r="BU34" s="145"/>
      <c r="BV34" s="145"/>
      <c r="BW34" s="145"/>
      <c r="BX34" s="114"/>
      <c r="BY34" s="145"/>
      <c r="BZ34" s="145"/>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c r="B35" s="423"/>
      <c r="C35" s="423"/>
      <c r="D35" s="423"/>
      <c r="E35" s="424"/>
      <c r="F35" s="423"/>
      <c r="G35" s="423"/>
      <c r="H35" s="423"/>
      <c r="I35" s="423"/>
      <c r="J35" s="421"/>
      <c r="K35" s="421"/>
      <c r="L35" s="411">
        <f>+(J35*K35)*4</f>
        <v>0</v>
      </c>
      <c r="M35" s="412" t="b">
        <f>IF(OR(AND(J35=3,K35=4),AND(J35=2,K35=5),AND(J35=2,K35=5),AND(L35=20),AND(L35&gt;=52,L35&lt;=100)),"ZONA RIESGO EXTREMA",IF(OR(AND(J35=5,K35=2),AND(J35=4,K35=3),AND(J35=1,K35=4),AND(L35=16),AND(L35&gt;=28,L35&lt;=48)),"ZONA RIESGO ALTA",IF(OR(AND(J35=1,K35=3),AND(J35=4,K35=1),AND(L35=24)),"ZONA RIESGO MODERADA",IF(AND(L35&gt;=4,L35&lt;=16),"ZONA RIESGO BAJA"))))</f>
        <v>0</v>
      </c>
      <c r="N35" s="162">
        <v>1</v>
      </c>
      <c r="O35" s="166"/>
      <c r="P35" s="171"/>
      <c r="Q35" s="171"/>
      <c r="R35" s="171"/>
      <c r="S35" s="171"/>
      <c r="T35" s="171"/>
      <c r="U35" s="171"/>
      <c r="V35" s="171"/>
      <c r="W35" s="116">
        <f t="shared" si="1"/>
        <v>0</v>
      </c>
      <c r="X35" s="117" t="str">
        <f t="shared" si="0"/>
        <v>DEBIL</v>
      </c>
      <c r="Y35" s="172"/>
      <c r="Z35" s="118" t="str">
        <f t="shared" si="2"/>
        <v/>
      </c>
      <c r="AA35" s="116" t="str">
        <f t="shared" si="3"/>
        <v>SI</v>
      </c>
      <c r="AB35" s="171"/>
      <c r="AC35" s="422">
        <f>IF(AND(W35&gt;0,SUM(W36:W40)=0),W35,IF(AND(SUM(W35:W36)&gt;0,SUM(W37:W40)=0),AVERAGE(W35:W36),IF(AND(SUM(W35:W37)&gt;0,SUM(W38:W40)=0),AVERAGE(W35:W37),IF(AND(SUM(W35:W38)&gt;0,SUM(W39:W40)=0),AVERAGE(W35:W38),IF(AND(SUM(W35:W39)&gt;0,W40=0),AVERAGE(W35:W39),AVERAGE(W35:W40))))))</f>
        <v>0</v>
      </c>
      <c r="AD35" s="422" t="str">
        <f>IF(AND(AC35&gt;=50,AC35&lt;=99),"MODERADO",IF(AND(AC35=100), "FUERTE",IF(AND(AC35&lt;50), "DEBIL")))</f>
        <v>DEBIL</v>
      </c>
      <c r="AE35" s="420"/>
      <c r="AF35" s="420"/>
      <c r="AG35" s="418" t="str">
        <f>IFERROR(_xlfn.IFS(AND(AD35="MODERADO",AE35="Directamente"),1,AND(AD35="FUERTE",AE35="Directamente"),2),"0")</f>
        <v>0</v>
      </c>
      <c r="AH35" s="418" t="str">
        <f>IFERROR(_xlfn.IFS(AND(AD35="MODERADO",AF35="Directamente"),1,AND(AD35="FUERTE",AF35="Directamente"),2,AND(AD35="FUERTE",AF35="Indirectamente"),1),"0")</f>
        <v>0</v>
      </c>
      <c r="AI35" s="419"/>
      <c r="AJ35" s="419"/>
      <c r="AK35" s="411">
        <f>+(AI35*AJ35)*4</f>
        <v>0</v>
      </c>
      <c r="AL35" s="41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15"/>
      <c r="AN35" s="163"/>
      <c r="AO35" s="162"/>
      <c r="AP35" s="168"/>
      <c r="AQ35" s="114"/>
      <c r="AR35" s="145"/>
      <c r="AS35" s="168"/>
      <c r="AT35" s="163"/>
      <c r="AU35" s="168"/>
      <c r="AV35" s="163"/>
      <c r="AW35" s="114"/>
      <c r="AX35" s="145"/>
      <c r="AY35" s="146"/>
      <c r="AZ35" s="145"/>
      <c r="BA35" s="145"/>
      <c r="BB35" s="146"/>
      <c r="BC35" s="114"/>
      <c r="BD35" s="114"/>
      <c r="BE35" s="163"/>
      <c r="BF35" s="163"/>
      <c r="BG35" s="162"/>
      <c r="BH35" s="168"/>
      <c r="BI35" s="168"/>
      <c r="BJ35" s="163"/>
      <c r="BK35" s="163"/>
      <c r="BL35" s="162"/>
      <c r="BM35" s="168"/>
      <c r="BN35" s="168"/>
      <c r="BO35" s="145"/>
      <c r="BP35" s="145"/>
      <c r="BQ35" s="146"/>
      <c r="BR35" s="114"/>
      <c r="BS35" s="114"/>
      <c r="BT35" s="168"/>
      <c r="BU35" s="145"/>
      <c r="BV35" s="145"/>
      <c r="BW35" s="145"/>
      <c r="BX35" s="114"/>
      <c r="BY35" s="145"/>
      <c r="BZ35" s="145"/>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f t="shared" si="1"/>
        <v>0</v>
      </c>
      <c r="X36" s="117" t="str">
        <f t="shared" si="0"/>
        <v>DEBIL</v>
      </c>
      <c r="Y36" s="172"/>
      <c r="Z36" s="118" t="str">
        <f t="shared" si="2"/>
        <v/>
      </c>
      <c r="AA36" s="116" t="str">
        <f t="shared" si="3"/>
        <v>SI</v>
      </c>
      <c r="AB36" s="171"/>
      <c r="AC36" s="422"/>
      <c r="AD36" s="422"/>
      <c r="AE36" s="420"/>
      <c r="AF36" s="420"/>
      <c r="AG36" s="418"/>
      <c r="AH36" s="418"/>
      <c r="AI36" s="419"/>
      <c r="AJ36" s="419"/>
      <c r="AK36" s="411"/>
      <c r="AL36" s="413"/>
      <c r="AM36" s="416"/>
      <c r="AN36" s="163"/>
      <c r="AO36" s="162"/>
      <c r="AP36" s="168"/>
      <c r="AQ36" s="114"/>
      <c r="AR36" s="145"/>
      <c r="AS36" s="168"/>
      <c r="AT36" s="163"/>
      <c r="AU36" s="168"/>
      <c r="AV36" s="163"/>
      <c r="AW36" s="114"/>
      <c r="AX36" s="145"/>
      <c r="AY36" s="146"/>
      <c r="AZ36" s="145"/>
      <c r="BA36" s="145"/>
      <c r="BB36" s="146"/>
      <c r="BC36" s="114"/>
      <c r="BD36" s="114"/>
      <c r="BE36" s="163"/>
      <c r="BF36" s="163"/>
      <c r="BG36" s="162"/>
      <c r="BH36" s="168"/>
      <c r="BI36" s="168"/>
      <c r="BJ36" s="163"/>
      <c r="BK36" s="163"/>
      <c r="BL36" s="162"/>
      <c r="BM36" s="168"/>
      <c r="BN36" s="168"/>
      <c r="BO36" s="145"/>
      <c r="BP36" s="145"/>
      <c r="BQ36" s="146"/>
      <c r="BR36" s="114"/>
      <c r="BS36" s="114"/>
      <c r="BT36" s="168"/>
      <c r="BU36" s="145"/>
      <c r="BV36" s="145"/>
      <c r="BW36" s="145"/>
      <c r="BX36" s="114"/>
      <c r="BY36" s="145"/>
      <c r="BZ36" s="145"/>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f t="shared" si="1"/>
        <v>0</v>
      </c>
      <c r="X37" s="117" t="str">
        <f t="shared" si="0"/>
        <v>DEBIL</v>
      </c>
      <c r="Y37" s="172"/>
      <c r="Z37" s="118" t="str">
        <f t="shared" si="2"/>
        <v/>
      </c>
      <c r="AA37" s="116" t="str">
        <f t="shared" si="3"/>
        <v>SI</v>
      </c>
      <c r="AB37" s="171"/>
      <c r="AC37" s="422"/>
      <c r="AD37" s="422"/>
      <c r="AE37" s="420"/>
      <c r="AF37" s="420"/>
      <c r="AG37" s="418"/>
      <c r="AH37" s="418"/>
      <c r="AI37" s="419"/>
      <c r="AJ37" s="419"/>
      <c r="AK37" s="411"/>
      <c r="AL37" s="413"/>
      <c r="AM37" s="416"/>
      <c r="AN37" s="163"/>
      <c r="AO37" s="162"/>
      <c r="AP37" s="168"/>
      <c r="AQ37" s="114"/>
      <c r="AR37" s="145"/>
      <c r="AS37" s="168"/>
      <c r="AT37" s="163"/>
      <c r="AU37" s="168"/>
      <c r="AV37" s="163"/>
      <c r="AW37" s="114"/>
      <c r="AX37" s="145"/>
      <c r="AY37" s="146"/>
      <c r="AZ37" s="145"/>
      <c r="BA37" s="145"/>
      <c r="BB37" s="146"/>
      <c r="BC37" s="114"/>
      <c r="BD37" s="114"/>
      <c r="BE37" s="163"/>
      <c r="BF37" s="163"/>
      <c r="BG37" s="162"/>
      <c r="BH37" s="168"/>
      <c r="BI37" s="168"/>
      <c r="BJ37" s="163"/>
      <c r="BK37" s="163"/>
      <c r="BL37" s="162"/>
      <c r="BM37" s="168"/>
      <c r="BN37" s="168"/>
      <c r="BO37" s="145"/>
      <c r="BP37" s="145"/>
      <c r="BQ37" s="146"/>
      <c r="BR37" s="114"/>
      <c r="BS37" s="114"/>
      <c r="BT37" s="168"/>
      <c r="BU37" s="145"/>
      <c r="BV37" s="145"/>
      <c r="BW37" s="145"/>
      <c r="BX37" s="114"/>
      <c r="BY37" s="145"/>
      <c r="BZ37" s="145"/>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f t="shared" si="1"/>
        <v>0</v>
      </c>
      <c r="X38" s="117" t="str">
        <f t="shared" si="0"/>
        <v>DEBIL</v>
      </c>
      <c r="Y38" s="172"/>
      <c r="Z38" s="118" t="str">
        <f t="shared" si="2"/>
        <v/>
      </c>
      <c r="AA38" s="116" t="str">
        <f t="shared" si="3"/>
        <v>SI</v>
      </c>
      <c r="AB38" s="171"/>
      <c r="AC38" s="422"/>
      <c r="AD38" s="422"/>
      <c r="AE38" s="420"/>
      <c r="AF38" s="420"/>
      <c r="AG38" s="418"/>
      <c r="AH38" s="418"/>
      <c r="AI38" s="419"/>
      <c r="AJ38" s="419"/>
      <c r="AK38" s="411"/>
      <c r="AL38" s="413"/>
      <c r="AM38" s="416"/>
      <c r="AN38" s="163"/>
      <c r="AO38" s="162"/>
      <c r="AP38" s="168"/>
      <c r="AQ38" s="114"/>
      <c r="AR38" s="145"/>
      <c r="AS38" s="168"/>
      <c r="AT38" s="163"/>
      <c r="AU38" s="168"/>
      <c r="AV38" s="163"/>
      <c r="AW38" s="114"/>
      <c r="AX38" s="145"/>
      <c r="AY38" s="146"/>
      <c r="AZ38" s="145"/>
      <c r="BA38" s="145"/>
      <c r="BB38" s="146"/>
      <c r="BC38" s="114"/>
      <c r="BD38" s="114"/>
      <c r="BE38" s="163"/>
      <c r="BF38" s="163"/>
      <c r="BG38" s="162"/>
      <c r="BH38" s="168"/>
      <c r="BI38" s="168"/>
      <c r="BJ38" s="163"/>
      <c r="BK38" s="163"/>
      <c r="BL38" s="162"/>
      <c r="BM38" s="168"/>
      <c r="BN38" s="168"/>
      <c r="BO38" s="145"/>
      <c r="BP38" s="145"/>
      <c r="BQ38" s="146"/>
      <c r="BR38" s="114"/>
      <c r="BS38" s="114"/>
      <c r="BT38" s="168"/>
      <c r="BU38" s="145"/>
      <c r="BV38" s="145"/>
      <c r="BW38" s="145"/>
      <c r="BX38" s="114"/>
      <c r="BY38" s="145"/>
      <c r="BZ38" s="145"/>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f t="shared" si="1"/>
        <v>0</v>
      </c>
      <c r="X39" s="117" t="str">
        <f t="shared" si="0"/>
        <v>DEBIL</v>
      </c>
      <c r="Y39" s="172"/>
      <c r="Z39" s="118" t="str">
        <f t="shared" si="2"/>
        <v/>
      </c>
      <c r="AA39" s="116" t="str">
        <f t="shared" si="3"/>
        <v>SI</v>
      </c>
      <c r="AB39" s="171"/>
      <c r="AC39" s="422"/>
      <c r="AD39" s="422"/>
      <c r="AE39" s="420"/>
      <c r="AF39" s="420"/>
      <c r="AG39" s="418"/>
      <c r="AH39" s="418"/>
      <c r="AI39" s="419"/>
      <c r="AJ39" s="419"/>
      <c r="AK39" s="411"/>
      <c r="AL39" s="413"/>
      <c r="AM39" s="416"/>
      <c r="AN39" s="163"/>
      <c r="AO39" s="162"/>
      <c r="AP39" s="168"/>
      <c r="AQ39" s="114"/>
      <c r="AR39" s="145"/>
      <c r="AS39" s="168"/>
      <c r="AT39" s="163"/>
      <c r="AU39" s="168"/>
      <c r="AV39" s="163"/>
      <c r="AW39" s="114"/>
      <c r="AX39" s="145"/>
      <c r="AY39" s="146"/>
      <c r="AZ39" s="145"/>
      <c r="BA39" s="145"/>
      <c r="BB39" s="146"/>
      <c r="BC39" s="114"/>
      <c r="BD39" s="114"/>
      <c r="BE39" s="163"/>
      <c r="BF39" s="163"/>
      <c r="BG39" s="162"/>
      <c r="BH39" s="168"/>
      <c r="BI39" s="168"/>
      <c r="BJ39" s="163"/>
      <c r="BK39" s="163"/>
      <c r="BL39" s="162"/>
      <c r="BM39" s="168"/>
      <c r="BN39" s="168"/>
      <c r="BO39" s="145"/>
      <c r="BP39" s="145"/>
      <c r="BQ39" s="146"/>
      <c r="BR39" s="114"/>
      <c r="BS39" s="114"/>
      <c r="BT39" s="168"/>
      <c r="BU39" s="145"/>
      <c r="BV39" s="145"/>
      <c r="BW39" s="145"/>
      <c r="BX39" s="114"/>
      <c r="BY39" s="145"/>
      <c r="BZ39" s="145"/>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f t="shared" si="1"/>
        <v>0</v>
      </c>
      <c r="X40" s="117" t="str">
        <f t="shared" si="0"/>
        <v>DEBIL</v>
      </c>
      <c r="Y40" s="172"/>
      <c r="Z40" s="118" t="str">
        <f t="shared" si="2"/>
        <v/>
      </c>
      <c r="AA40" s="116" t="str">
        <f t="shared" si="3"/>
        <v>SI</v>
      </c>
      <c r="AB40" s="171"/>
      <c r="AC40" s="422"/>
      <c r="AD40" s="422"/>
      <c r="AE40" s="420"/>
      <c r="AF40" s="420"/>
      <c r="AG40" s="418"/>
      <c r="AH40" s="418"/>
      <c r="AI40" s="419"/>
      <c r="AJ40" s="419"/>
      <c r="AK40" s="411"/>
      <c r="AL40" s="414"/>
      <c r="AM40" s="417"/>
      <c r="AN40" s="163"/>
      <c r="AO40" s="162"/>
      <c r="AP40" s="168"/>
      <c r="AQ40" s="114"/>
      <c r="AR40" s="145"/>
      <c r="AS40" s="168"/>
      <c r="AT40" s="163"/>
      <c r="AU40" s="168"/>
      <c r="AV40" s="163"/>
      <c r="AW40" s="114"/>
      <c r="AX40" s="145"/>
      <c r="AY40" s="146"/>
      <c r="AZ40" s="145"/>
      <c r="BA40" s="145"/>
      <c r="BB40" s="146"/>
      <c r="BC40" s="114"/>
      <c r="BD40" s="114"/>
      <c r="BE40" s="163"/>
      <c r="BF40" s="163"/>
      <c r="BG40" s="162"/>
      <c r="BH40" s="168"/>
      <c r="BI40" s="168"/>
      <c r="BJ40" s="163"/>
      <c r="BK40" s="163"/>
      <c r="BL40" s="162"/>
      <c r="BM40" s="168"/>
      <c r="BN40" s="168"/>
      <c r="BO40" s="145"/>
      <c r="BP40" s="145"/>
      <c r="BQ40" s="146"/>
      <c r="BR40" s="114"/>
      <c r="BS40" s="114"/>
      <c r="BT40" s="168"/>
      <c r="BU40" s="145"/>
      <c r="BV40" s="145"/>
      <c r="BW40" s="145"/>
      <c r="BX40" s="114"/>
      <c r="BY40" s="145"/>
      <c r="BZ40" s="145"/>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c r="B41" s="423"/>
      <c r="C41" s="423"/>
      <c r="D41" s="423"/>
      <c r="E41" s="424"/>
      <c r="F41" s="423"/>
      <c r="G41" s="423"/>
      <c r="H41" s="423"/>
      <c r="I41" s="423"/>
      <c r="J41" s="421"/>
      <c r="K41" s="421"/>
      <c r="L41" s="411">
        <f>+(J41*K41)*4</f>
        <v>0</v>
      </c>
      <c r="M41" s="412" t="b">
        <f>IF(OR(AND(J41=3,K41=4),AND(J41=2,K41=5),AND(J41=2,K41=5),AND(L41=20),AND(L41&gt;=52,L41&lt;=100)),"ZONA RIESGO EXTREMA",IF(OR(AND(J41=5,K41=2),AND(J41=4,K41=3),AND(J41=1,K41=4),AND(L41=16),AND(L41&gt;=28,L41&lt;=48)),"ZONA RIESGO ALTA",IF(OR(AND(J41=1,K41=3),AND(J41=4,K41=1),AND(L41=24)),"ZONA RIESGO MODERADA",IF(AND(L41&gt;=4,L41&lt;=16),"ZONA RIESGO BAJA"))))</f>
        <v>0</v>
      </c>
      <c r="N41" s="162">
        <v>1</v>
      </c>
      <c r="O41" s="166"/>
      <c r="P41" s="171"/>
      <c r="Q41" s="171"/>
      <c r="R41" s="171"/>
      <c r="S41" s="171"/>
      <c r="T41" s="171"/>
      <c r="U41" s="171"/>
      <c r="V41" s="171"/>
      <c r="W41" s="116">
        <f t="shared" si="1"/>
        <v>0</v>
      </c>
      <c r="X41" s="117" t="str">
        <f t="shared" si="0"/>
        <v>DEBIL</v>
      </c>
      <c r="Y41" s="172"/>
      <c r="Z41" s="118" t="str">
        <f t="shared" si="2"/>
        <v/>
      </c>
      <c r="AA41" s="116" t="str">
        <f t="shared" si="3"/>
        <v>SI</v>
      </c>
      <c r="AB41" s="171"/>
      <c r="AC41" s="422">
        <f>IF(AND(W41&gt;0,SUM(W42:W46)=0),W41,IF(AND(SUM(W41:W42)&gt;0,SUM(W43:W46)=0),AVERAGE(W41:W42),IF(AND(SUM(W41:W43)&gt;0,SUM(W44:W46)=0),AVERAGE(W41:W43),IF(AND(SUM(W41:W44)&gt;0,SUM(W45:W46)=0),AVERAGE(W41:W44),IF(AND(SUM(W41:W45)&gt;0,W46=0),AVERAGE(W41:W45),AVERAGE(W41:W46))))))</f>
        <v>0</v>
      </c>
      <c r="AD41" s="422" t="str">
        <f>IF(AND(AC41&gt;=50,AC41&lt;=99),"MODERADO",IF(AND(AC41=100), "FUERTE",IF(AND(AC41&lt;50), "DEBIL")))</f>
        <v>DEBIL</v>
      </c>
      <c r="AE41" s="420"/>
      <c r="AF41" s="420"/>
      <c r="AG41" s="418" t="str">
        <f>IFERROR(_xlfn.IFS(AND(AD41="MODERADO",AE41="Directamente"),1,AND(AD41="FUERTE",AE41="Directamente"),2),"0")</f>
        <v>0</v>
      </c>
      <c r="AH41" s="418" t="str">
        <f>IFERROR(_xlfn.IFS(AND(AD41="MODERADO",AF41="Directamente"),1,AND(AD41="FUERTE",AF41="Directamente"),2,AND(AD41="FUERTE",AF41="Indirectamente"),1),"0")</f>
        <v>0</v>
      </c>
      <c r="AI41" s="419"/>
      <c r="AJ41" s="419"/>
      <c r="AK41" s="411">
        <f>+(AI41*AJ41)*4</f>
        <v>0</v>
      </c>
      <c r="AL41" s="41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15"/>
      <c r="AN41" s="163"/>
      <c r="AO41" s="162"/>
      <c r="AP41" s="168"/>
      <c r="AQ41" s="114"/>
      <c r="AR41" s="145"/>
      <c r="AS41" s="168"/>
      <c r="AT41" s="163"/>
      <c r="AU41" s="168"/>
      <c r="AV41" s="163"/>
      <c r="AW41" s="114"/>
      <c r="AX41" s="145"/>
      <c r="AY41" s="146"/>
      <c r="AZ41" s="145"/>
      <c r="BA41" s="145"/>
      <c r="BB41" s="146"/>
      <c r="BC41" s="114"/>
      <c r="BD41" s="114"/>
      <c r="BE41" s="163"/>
      <c r="BF41" s="163"/>
      <c r="BG41" s="162"/>
      <c r="BH41" s="168"/>
      <c r="BI41" s="168"/>
      <c r="BJ41" s="163"/>
      <c r="BK41" s="163"/>
      <c r="BL41" s="162"/>
      <c r="BM41" s="168"/>
      <c r="BN41" s="168"/>
      <c r="BO41" s="145"/>
      <c r="BP41" s="145"/>
      <c r="BQ41" s="146"/>
      <c r="BR41" s="114"/>
      <c r="BS41" s="114"/>
      <c r="BT41" s="168"/>
      <c r="BU41" s="145"/>
      <c r="BV41" s="145"/>
      <c r="BW41" s="145"/>
      <c r="BX41" s="114"/>
      <c r="BY41" s="145"/>
      <c r="BZ41" s="145"/>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f t="shared" si="1"/>
        <v>0</v>
      </c>
      <c r="X42" s="117" t="str">
        <f t="shared" si="0"/>
        <v>DEBIL</v>
      </c>
      <c r="Y42" s="172"/>
      <c r="Z42" s="118" t="str">
        <f t="shared" si="2"/>
        <v/>
      </c>
      <c r="AA42" s="116" t="str">
        <f t="shared" si="3"/>
        <v>SI</v>
      </c>
      <c r="AB42" s="171"/>
      <c r="AC42" s="422"/>
      <c r="AD42" s="422"/>
      <c r="AE42" s="420"/>
      <c r="AF42" s="420"/>
      <c r="AG42" s="418"/>
      <c r="AH42" s="418"/>
      <c r="AI42" s="419"/>
      <c r="AJ42" s="419"/>
      <c r="AK42" s="411"/>
      <c r="AL42" s="413"/>
      <c r="AM42" s="416"/>
      <c r="AN42" s="163"/>
      <c r="AO42" s="162"/>
      <c r="AP42" s="168"/>
      <c r="AQ42" s="114"/>
      <c r="AR42" s="145"/>
      <c r="AS42" s="168"/>
      <c r="AT42" s="163"/>
      <c r="AU42" s="168"/>
      <c r="AV42" s="163"/>
      <c r="AW42" s="114"/>
      <c r="AX42" s="145"/>
      <c r="AY42" s="146"/>
      <c r="AZ42" s="145"/>
      <c r="BA42" s="145"/>
      <c r="BB42" s="146"/>
      <c r="BC42" s="114"/>
      <c r="BD42" s="114"/>
      <c r="BE42" s="163"/>
      <c r="BF42" s="163"/>
      <c r="BG42" s="162"/>
      <c r="BH42" s="168"/>
      <c r="BI42" s="168"/>
      <c r="BJ42" s="163"/>
      <c r="BK42" s="163"/>
      <c r="BL42" s="162"/>
      <c r="BM42" s="168"/>
      <c r="BN42" s="168"/>
      <c r="BO42" s="145"/>
      <c r="BP42" s="145"/>
      <c r="BQ42" s="146"/>
      <c r="BR42" s="114"/>
      <c r="BS42" s="114"/>
      <c r="BT42" s="168"/>
      <c r="BU42" s="145"/>
      <c r="BV42" s="145"/>
      <c r="BW42" s="145"/>
      <c r="BX42" s="114"/>
      <c r="BY42" s="145"/>
      <c r="BZ42" s="145"/>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f t="shared" si="1"/>
        <v>0</v>
      </c>
      <c r="X43" s="117" t="str">
        <f t="shared" si="0"/>
        <v>DEBIL</v>
      </c>
      <c r="Y43" s="172"/>
      <c r="Z43" s="118" t="str">
        <f t="shared" si="2"/>
        <v/>
      </c>
      <c r="AA43" s="116" t="str">
        <f t="shared" si="3"/>
        <v>SI</v>
      </c>
      <c r="AB43" s="171"/>
      <c r="AC43" s="422"/>
      <c r="AD43" s="422"/>
      <c r="AE43" s="420"/>
      <c r="AF43" s="420"/>
      <c r="AG43" s="418"/>
      <c r="AH43" s="418"/>
      <c r="AI43" s="419"/>
      <c r="AJ43" s="419"/>
      <c r="AK43" s="411"/>
      <c r="AL43" s="413"/>
      <c r="AM43" s="416"/>
      <c r="AN43" s="163"/>
      <c r="AO43" s="162"/>
      <c r="AP43" s="168"/>
      <c r="AQ43" s="114"/>
      <c r="AR43" s="145"/>
      <c r="AS43" s="168"/>
      <c r="AT43" s="163"/>
      <c r="AU43" s="168"/>
      <c r="AV43" s="163"/>
      <c r="AW43" s="114"/>
      <c r="AX43" s="145"/>
      <c r="AY43" s="146"/>
      <c r="AZ43" s="145"/>
      <c r="BA43" s="145"/>
      <c r="BB43" s="146"/>
      <c r="BC43" s="114"/>
      <c r="BD43" s="114"/>
      <c r="BE43" s="163"/>
      <c r="BF43" s="163"/>
      <c r="BG43" s="162"/>
      <c r="BH43" s="168"/>
      <c r="BI43" s="168"/>
      <c r="BJ43" s="163"/>
      <c r="BK43" s="163"/>
      <c r="BL43" s="162"/>
      <c r="BM43" s="168"/>
      <c r="BN43" s="168"/>
      <c r="BO43" s="145"/>
      <c r="BP43" s="145"/>
      <c r="BQ43" s="146"/>
      <c r="BR43" s="114"/>
      <c r="BS43" s="114"/>
      <c r="BT43" s="168"/>
      <c r="BU43" s="145"/>
      <c r="BV43" s="145"/>
      <c r="BW43" s="145"/>
      <c r="BX43" s="114"/>
      <c r="BY43" s="145"/>
      <c r="BZ43" s="145"/>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f t="shared" si="1"/>
        <v>0</v>
      </c>
      <c r="X44" s="117" t="str">
        <f t="shared" si="0"/>
        <v>DEBIL</v>
      </c>
      <c r="Y44" s="172"/>
      <c r="Z44" s="118" t="str">
        <f t="shared" si="2"/>
        <v/>
      </c>
      <c r="AA44" s="116" t="str">
        <f t="shared" si="3"/>
        <v>SI</v>
      </c>
      <c r="AB44" s="171"/>
      <c r="AC44" s="422"/>
      <c r="AD44" s="422"/>
      <c r="AE44" s="420"/>
      <c r="AF44" s="420"/>
      <c r="AG44" s="418"/>
      <c r="AH44" s="418"/>
      <c r="AI44" s="419"/>
      <c r="AJ44" s="419"/>
      <c r="AK44" s="411"/>
      <c r="AL44" s="413"/>
      <c r="AM44" s="416"/>
      <c r="AN44" s="163"/>
      <c r="AO44" s="162"/>
      <c r="AP44" s="168"/>
      <c r="AQ44" s="114"/>
      <c r="AR44" s="145"/>
      <c r="AS44" s="168"/>
      <c r="AT44" s="163"/>
      <c r="AU44" s="168"/>
      <c r="AV44" s="163"/>
      <c r="AW44" s="114"/>
      <c r="AX44" s="145"/>
      <c r="AY44" s="146"/>
      <c r="AZ44" s="145"/>
      <c r="BA44" s="145"/>
      <c r="BB44" s="146"/>
      <c r="BC44" s="114"/>
      <c r="BD44" s="114"/>
      <c r="BE44" s="163"/>
      <c r="BF44" s="163"/>
      <c r="BG44" s="162"/>
      <c r="BH44" s="168"/>
      <c r="BI44" s="168"/>
      <c r="BJ44" s="163"/>
      <c r="BK44" s="163"/>
      <c r="BL44" s="162"/>
      <c r="BM44" s="168"/>
      <c r="BN44" s="168"/>
      <c r="BO44" s="145"/>
      <c r="BP44" s="145"/>
      <c r="BQ44" s="146"/>
      <c r="BR44" s="114"/>
      <c r="BS44" s="114"/>
      <c r="BT44" s="168"/>
      <c r="BU44" s="145"/>
      <c r="BV44" s="145"/>
      <c r="BW44" s="145"/>
      <c r="BX44" s="114"/>
      <c r="BY44" s="145"/>
      <c r="BZ44" s="145"/>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f t="shared" si="1"/>
        <v>0</v>
      </c>
      <c r="X45" s="117" t="str">
        <f t="shared" si="0"/>
        <v>DEBIL</v>
      </c>
      <c r="Y45" s="172"/>
      <c r="Z45" s="118" t="str">
        <f t="shared" si="2"/>
        <v/>
      </c>
      <c r="AA45" s="116" t="str">
        <f t="shared" si="3"/>
        <v>SI</v>
      </c>
      <c r="AB45" s="171"/>
      <c r="AC45" s="422"/>
      <c r="AD45" s="422"/>
      <c r="AE45" s="420"/>
      <c r="AF45" s="420"/>
      <c r="AG45" s="418"/>
      <c r="AH45" s="418"/>
      <c r="AI45" s="419"/>
      <c r="AJ45" s="419"/>
      <c r="AK45" s="411"/>
      <c r="AL45" s="413"/>
      <c r="AM45" s="416"/>
      <c r="AN45" s="163"/>
      <c r="AO45" s="162"/>
      <c r="AP45" s="168"/>
      <c r="AQ45" s="114"/>
      <c r="AR45" s="145"/>
      <c r="AS45" s="168"/>
      <c r="AT45" s="163"/>
      <c r="AU45" s="168"/>
      <c r="AV45" s="163"/>
      <c r="AW45" s="114"/>
      <c r="AX45" s="145"/>
      <c r="AY45" s="146"/>
      <c r="AZ45" s="145"/>
      <c r="BA45" s="145"/>
      <c r="BB45" s="146"/>
      <c r="BC45" s="114"/>
      <c r="BD45" s="114"/>
      <c r="BE45" s="163"/>
      <c r="BF45" s="163"/>
      <c r="BG45" s="162"/>
      <c r="BH45" s="168"/>
      <c r="BI45" s="168"/>
      <c r="BJ45" s="163"/>
      <c r="BK45" s="163"/>
      <c r="BL45" s="162"/>
      <c r="BM45" s="168"/>
      <c r="BN45" s="168"/>
      <c r="BO45" s="145"/>
      <c r="BP45" s="145"/>
      <c r="BQ45" s="146"/>
      <c r="BR45" s="114"/>
      <c r="BS45" s="114"/>
      <c r="BT45" s="168"/>
      <c r="BU45" s="145"/>
      <c r="BV45" s="145"/>
      <c r="BW45" s="145"/>
      <c r="BX45" s="114"/>
      <c r="BY45" s="145"/>
      <c r="BZ45" s="145"/>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f t="shared" si="1"/>
        <v>0</v>
      </c>
      <c r="X46" s="117" t="str">
        <f t="shared" si="0"/>
        <v>DEBIL</v>
      </c>
      <c r="Y46" s="172"/>
      <c r="Z46" s="118" t="str">
        <f t="shared" si="2"/>
        <v/>
      </c>
      <c r="AA46" s="116" t="str">
        <f t="shared" si="3"/>
        <v>SI</v>
      </c>
      <c r="AB46" s="171"/>
      <c r="AC46" s="422"/>
      <c r="AD46" s="422"/>
      <c r="AE46" s="420"/>
      <c r="AF46" s="420"/>
      <c r="AG46" s="418"/>
      <c r="AH46" s="418"/>
      <c r="AI46" s="419"/>
      <c r="AJ46" s="419"/>
      <c r="AK46" s="411"/>
      <c r="AL46" s="414"/>
      <c r="AM46" s="417"/>
      <c r="AN46" s="163"/>
      <c r="AO46" s="162"/>
      <c r="AP46" s="168"/>
      <c r="AQ46" s="114"/>
      <c r="AR46" s="145"/>
      <c r="AS46" s="168"/>
      <c r="AT46" s="163"/>
      <c r="AU46" s="168"/>
      <c r="AV46" s="163"/>
      <c r="AW46" s="114"/>
      <c r="AX46" s="145"/>
      <c r="AY46" s="146"/>
      <c r="AZ46" s="145"/>
      <c r="BA46" s="145"/>
      <c r="BB46" s="146"/>
      <c r="BC46" s="114"/>
      <c r="BD46" s="114"/>
      <c r="BE46" s="163"/>
      <c r="BF46" s="163"/>
      <c r="BG46" s="162"/>
      <c r="BH46" s="168"/>
      <c r="BI46" s="168"/>
      <c r="BJ46" s="163"/>
      <c r="BK46" s="163"/>
      <c r="BL46" s="162"/>
      <c r="BM46" s="168"/>
      <c r="BN46" s="168"/>
      <c r="BO46" s="145"/>
      <c r="BP46" s="145"/>
      <c r="BQ46" s="146"/>
      <c r="BR46" s="114"/>
      <c r="BS46" s="114"/>
      <c r="BT46" s="168"/>
      <c r="BU46" s="145"/>
      <c r="BV46" s="145"/>
      <c r="BW46" s="145"/>
      <c r="BX46" s="114"/>
      <c r="BY46" s="145"/>
      <c r="BZ46" s="145"/>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c r="B47" s="423"/>
      <c r="C47" s="423"/>
      <c r="D47" s="423"/>
      <c r="E47" s="424"/>
      <c r="F47" s="423"/>
      <c r="G47" s="423"/>
      <c r="H47" s="423"/>
      <c r="I47" s="423"/>
      <c r="J47" s="421"/>
      <c r="K47" s="421"/>
      <c r="L47" s="411">
        <f>+(J47*K47)*4</f>
        <v>0</v>
      </c>
      <c r="M47" s="412" t="b">
        <f>IF(OR(AND(J47=3,K47=4),AND(J47=2,K47=5),AND(J47=2,K47=5),AND(L47=20),AND(L47&gt;=52,L47&lt;=100)),"ZONA RIESGO EXTREMA",IF(OR(AND(J47=5,K47=2),AND(J47=4,K47=3),AND(J47=1,K47=4),AND(L47=16),AND(L47&gt;=28,L47&lt;=48)),"ZONA RIESGO ALTA",IF(OR(AND(J47=1,K47=3),AND(J47=4,K47=1),AND(L47=24)),"ZONA RIESGO MODERADA",IF(AND(L47&gt;=4,L47&lt;=16),"ZONA RIESGO BAJA"))))</f>
        <v>0</v>
      </c>
      <c r="N47" s="162">
        <v>1</v>
      </c>
      <c r="O47" s="166"/>
      <c r="P47" s="171"/>
      <c r="Q47" s="171"/>
      <c r="R47" s="171"/>
      <c r="S47" s="171"/>
      <c r="T47" s="171"/>
      <c r="U47" s="171"/>
      <c r="V47" s="171"/>
      <c r="W47" s="116">
        <f t="shared" si="1"/>
        <v>0</v>
      </c>
      <c r="X47" s="117" t="str">
        <f t="shared" si="0"/>
        <v>DEBIL</v>
      </c>
      <c r="Y47" s="172"/>
      <c r="Z47" s="118" t="str">
        <f t="shared" si="2"/>
        <v/>
      </c>
      <c r="AA47" s="116" t="str">
        <f t="shared" si="3"/>
        <v>SI</v>
      </c>
      <c r="AB47" s="171"/>
      <c r="AC47" s="422">
        <f>IF(AND(W47&gt;0,SUM(W48:W52)=0),W47,IF(AND(SUM(W47:W48)&gt;0,SUM(W49:W52)=0),AVERAGE(W47:W48),IF(AND(SUM(W47:W49)&gt;0,SUM(W50:W52)=0),AVERAGE(W47:W49),IF(AND(SUM(W47:W50)&gt;0,SUM(W51:W52)=0),AVERAGE(W47:W50),IF(AND(SUM(W47:W51)&gt;0,W52=0),AVERAGE(W47:W51),AVERAGE(W47:W52))))))</f>
        <v>0</v>
      </c>
      <c r="AD47" s="422" t="str">
        <f>IF(AND(AC47&gt;=50,AC47&lt;=99),"MODERADO",IF(AND(AC47=100), "FUERTE",IF(AND(AC47&lt;50), "DEBIL")))</f>
        <v>DEBIL</v>
      </c>
      <c r="AE47" s="420"/>
      <c r="AF47" s="420"/>
      <c r="AG47" s="418" t="str">
        <f>IFERROR(_xlfn.IFS(AND(AD47="MODERADO",AE47="Directamente"),1,AND(AD47="FUERTE",AE47="Directamente"),2),"0")</f>
        <v>0</v>
      </c>
      <c r="AH47" s="418" t="str">
        <f>IFERROR(_xlfn.IFS(AND(AD47="MODERADO",AF47="Directamente"),1,AND(AD47="FUERTE",AF47="Directamente"),2,AND(AD47="FUERTE",AF47="Indirectamente"),1),"0")</f>
        <v>0</v>
      </c>
      <c r="AI47" s="419"/>
      <c r="AJ47" s="419"/>
      <c r="AK47" s="411">
        <f>+(AI47*AJ47)*4</f>
        <v>0</v>
      </c>
      <c r="AL47" s="41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15"/>
      <c r="AN47" s="163"/>
      <c r="AO47" s="162"/>
      <c r="AP47" s="168"/>
      <c r="AQ47" s="114"/>
      <c r="AR47" s="145"/>
      <c r="AS47" s="168"/>
      <c r="AT47" s="163"/>
      <c r="AU47" s="168"/>
      <c r="AV47" s="163"/>
      <c r="AW47" s="114"/>
      <c r="AX47" s="145"/>
      <c r="AY47" s="146"/>
      <c r="AZ47" s="145"/>
      <c r="BA47" s="145"/>
      <c r="BB47" s="146"/>
      <c r="BC47" s="114"/>
      <c r="BD47" s="114"/>
      <c r="BE47" s="163"/>
      <c r="BF47" s="163"/>
      <c r="BG47" s="162"/>
      <c r="BH47" s="168"/>
      <c r="BI47" s="168"/>
      <c r="BJ47" s="163"/>
      <c r="BK47" s="163"/>
      <c r="BL47" s="162"/>
      <c r="BM47" s="168"/>
      <c r="BN47" s="168"/>
      <c r="BO47" s="145"/>
      <c r="BP47" s="145"/>
      <c r="BQ47" s="146"/>
      <c r="BR47" s="114"/>
      <c r="BS47" s="114"/>
      <c r="BT47" s="168"/>
      <c r="BU47" s="145"/>
      <c r="BV47" s="145"/>
      <c r="BW47" s="145"/>
      <c r="BX47" s="114"/>
      <c r="BY47" s="145"/>
      <c r="BZ47" s="145"/>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f t="shared" si="1"/>
        <v>0</v>
      </c>
      <c r="X48" s="117" t="str">
        <f t="shared" si="0"/>
        <v>DEBIL</v>
      </c>
      <c r="Y48" s="172"/>
      <c r="Z48" s="118" t="str">
        <f t="shared" si="2"/>
        <v/>
      </c>
      <c r="AA48" s="116" t="str">
        <f t="shared" si="3"/>
        <v>SI</v>
      </c>
      <c r="AB48" s="171"/>
      <c r="AC48" s="422"/>
      <c r="AD48" s="422"/>
      <c r="AE48" s="420"/>
      <c r="AF48" s="420"/>
      <c r="AG48" s="418"/>
      <c r="AH48" s="418"/>
      <c r="AI48" s="419"/>
      <c r="AJ48" s="419"/>
      <c r="AK48" s="411"/>
      <c r="AL48" s="413"/>
      <c r="AM48" s="416"/>
      <c r="AN48" s="163"/>
      <c r="AO48" s="162"/>
      <c r="AP48" s="168"/>
      <c r="AQ48" s="114"/>
      <c r="AR48" s="145"/>
      <c r="AS48" s="168"/>
      <c r="AT48" s="163"/>
      <c r="AU48" s="168"/>
      <c r="AV48" s="163"/>
      <c r="AW48" s="114"/>
      <c r="AX48" s="145"/>
      <c r="AY48" s="146"/>
      <c r="AZ48" s="145"/>
      <c r="BA48" s="145"/>
      <c r="BB48" s="146"/>
      <c r="BC48" s="114"/>
      <c r="BD48" s="114"/>
      <c r="BE48" s="163"/>
      <c r="BF48" s="163"/>
      <c r="BG48" s="162"/>
      <c r="BH48" s="168"/>
      <c r="BI48" s="168"/>
      <c r="BJ48" s="163"/>
      <c r="BK48" s="163"/>
      <c r="BL48" s="162"/>
      <c r="BM48" s="168"/>
      <c r="BN48" s="168"/>
      <c r="BO48" s="145"/>
      <c r="BP48" s="145"/>
      <c r="BQ48" s="146"/>
      <c r="BR48" s="114"/>
      <c r="BS48" s="114"/>
      <c r="BT48" s="168"/>
      <c r="BU48" s="145"/>
      <c r="BV48" s="145"/>
      <c r="BW48" s="145"/>
      <c r="BX48" s="114"/>
      <c r="BY48" s="145"/>
      <c r="BZ48" s="145"/>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f t="shared" si="1"/>
        <v>0</v>
      </c>
      <c r="X49" s="117" t="str">
        <f t="shared" si="0"/>
        <v>DEBIL</v>
      </c>
      <c r="Y49" s="172"/>
      <c r="Z49" s="118" t="str">
        <f t="shared" si="2"/>
        <v/>
      </c>
      <c r="AA49" s="116" t="str">
        <f t="shared" si="3"/>
        <v>SI</v>
      </c>
      <c r="AB49" s="171"/>
      <c r="AC49" s="422"/>
      <c r="AD49" s="422"/>
      <c r="AE49" s="420"/>
      <c r="AF49" s="420"/>
      <c r="AG49" s="418"/>
      <c r="AH49" s="418"/>
      <c r="AI49" s="419"/>
      <c r="AJ49" s="419"/>
      <c r="AK49" s="411"/>
      <c r="AL49" s="413"/>
      <c r="AM49" s="416"/>
      <c r="AN49" s="163"/>
      <c r="AO49" s="162"/>
      <c r="AP49" s="168"/>
      <c r="AQ49" s="114"/>
      <c r="AR49" s="145"/>
      <c r="AS49" s="168"/>
      <c r="AT49" s="163"/>
      <c r="AU49" s="168"/>
      <c r="AV49" s="163"/>
      <c r="AW49" s="114"/>
      <c r="AX49" s="145"/>
      <c r="AY49" s="146"/>
      <c r="AZ49" s="145"/>
      <c r="BA49" s="145"/>
      <c r="BB49" s="146"/>
      <c r="BC49" s="114"/>
      <c r="BD49" s="114"/>
      <c r="BE49" s="163"/>
      <c r="BF49" s="163"/>
      <c r="BG49" s="162"/>
      <c r="BH49" s="168"/>
      <c r="BI49" s="168"/>
      <c r="BJ49" s="163"/>
      <c r="BK49" s="163"/>
      <c r="BL49" s="162"/>
      <c r="BM49" s="168"/>
      <c r="BN49" s="168"/>
      <c r="BO49" s="145"/>
      <c r="BP49" s="145"/>
      <c r="BQ49" s="146"/>
      <c r="BR49" s="114"/>
      <c r="BS49" s="114"/>
      <c r="BT49" s="168"/>
      <c r="BU49" s="145"/>
      <c r="BV49" s="145"/>
      <c r="BW49" s="145"/>
      <c r="BX49" s="114"/>
      <c r="BY49" s="145"/>
      <c r="BZ49" s="145"/>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f t="shared" si="1"/>
        <v>0</v>
      </c>
      <c r="X50" s="117" t="str">
        <f t="shared" si="0"/>
        <v>DEBIL</v>
      </c>
      <c r="Y50" s="172"/>
      <c r="Z50" s="118" t="str">
        <f t="shared" si="2"/>
        <v/>
      </c>
      <c r="AA50" s="116" t="str">
        <f t="shared" si="3"/>
        <v>SI</v>
      </c>
      <c r="AB50" s="171"/>
      <c r="AC50" s="422"/>
      <c r="AD50" s="422"/>
      <c r="AE50" s="420"/>
      <c r="AF50" s="420"/>
      <c r="AG50" s="418"/>
      <c r="AH50" s="418"/>
      <c r="AI50" s="419"/>
      <c r="AJ50" s="419"/>
      <c r="AK50" s="411"/>
      <c r="AL50" s="413"/>
      <c r="AM50" s="416"/>
      <c r="AN50" s="163"/>
      <c r="AO50" s="162"/>
      <c r="AP50" s="168"/>
      <c r="AQ50" s="114"/>
      <c r="AR50" s="145"/>
      <c r="AS50" s="168"/>
      <c r="AT50" s="163"/>
      <c r="AU50" s="168"/>
      <c r="AV50" s="163"/>
      <c r="AW50" s="114"/>
      <c r="AX50" s="145"/>
      <c r="AY50" s="146"/>
      <c r="AZ50" s="145"/>
      <c r="BA50" s="145"/>
      <c r="BB50" s="146"/>
      <c r="BC50" s="114"/>
      <c r="BD50" s="114"/>
      <c r="BE50" s="163"/>
      <c r="BF50" s="163"/>
      <c r="BG50" s="162"/>
      <c r="BH50" s="168"/>
      <c r="BI50" s="168"/>
      <c r="BJ50" s="163"/>
      <c r="BK50" s="163"/>
      <c r="BL50" s="162"/>
      <c r="BM50" s="168"/>
      <c r="BN50" s="168"/>
      <c r="BO50" s="145"/>
      <c r="BP50" s="145"/>
      <c r="BQ50" s="146"/>
      <c r="BR50" s="114"/>
      <c r="BS50" s="114"/>
      <c r="BT50" s="168"/>
      <c r="BU50" s="145"/>
      <c r="BV50" s="145"/>
      <c r="BW50" s="145"/>
      <c r="BX50" s="114"/>
      <c r="BY50" s="145"/>
      <c r="BZ50" s="145"/>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f t="shared" si="1"/>
        <v>0</v>
      </c>
      <c r="X51" s="117" t="str">
        <f t="shared" si="0"/>
        <v>DEBIL</v>
      </c>
      <c r="Y51" s="172"/>
      <c r="Z51" s="118" t="str">
        <f t="shared" si="2"/>
        <v/>
      </c>
      <c r="AA51" s="116" t="str">
        <f t="shared" si="3"/>
        <v>SI</v>
      </c>
      <c r="AB51" s="171"/>
      <c r="AC51" s="422"/>
      <c r="AD51" s="422"/>
      <c r="AE51" s="420"/>
      <c r="AF51" s="420"/>
      <c r="AG51" s="418"/>
      <c r="AH51" s="418"/>
      <c r="AI51" s="419"/>
      <c r="AJ51" s="419"/>
      <c r="AK51" s="411"/>
      <c r="AL51" s="413"/>
      <c r="AM51" s="416"/>
      <c r="AN51" s="163"/>
      <c r="AO51" s="162"/>
      <c r="AP51" s="168"/>
      <c r="AQ51" s="114"/>
      <c r="AR51" s="145"/>
      <c r="AS51" s="168"/>
      <c r="AT51" s="163"/>
      <c r="AU51" s="168"/>
      <c r="AV51" s="163"/>
      <c r="AW51" s="114"/>
      <c r="AX51" s="145"/>
      <c r="AY51" s="146"/>
      <c r="AZ51" s="145"/>
      <c r="BA51" s="145"/>
      <c r="BB51" s="146"/>
      <c r="BC51" s="114"/>
      <c r="BD51" s="114"/>
      <c r="BE51" s="163"/>
      <c r="BF51" s="163"/>
      <c r="BG51" s="162"/>
      <c r="BH51" s="168"/>
      <c r="BI51" s="168"/>
      <c r="BJ51" s="163"/>
      <c r="BK51" s="163"/>
      <c r="BL51" s="162"/>
      <c r="BM51" s="168"/>
      <c r="BN51" s="168"/>
      <c r="BO51" s="145"/>
      <c r="BP51" s="145"/>
      <c r="BQ51" s="146"/>
      <c r="BR51" s="114"/>
      <c r="BS51" s="114"/>
      <c r="BT51" s="168"/>
      <c r="BU51" s="145"/>
      <c r="BV51" s="145"/>
      <c r="BW51" s="145"/>
      <c r="BX51" s="114"/>
      <c r="BY51" s="145"/>
      <c r="BZ51" s="145"/>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f t="shared" si="1"/>
        <v>0</v>
      </c>
      <c r="X52" s="117" t="str">
        <f t="shared" si="0"/>
        <v>DEBIL</v>
      </c>
      <c r="Y52" s="172"/>
      <c r="Z52" s="118" t="str">
        <f t="shared" si="2"/>
        <v/>
      </c>
      <c r="AA52" s="116" t="str">
        <f t="shared" si="3"/>
        <v>SI</v>
      </c>
      <c r="AB52" s="171"/>
      <c r="AC52" s="422"/>
      <c r="AD52" s="422"/>
      <c r="AE52" s="420"/>
      <c r="AF52" s="420"/>
      <c r="AG52" s="418"/>
      <c r="AH52" s="418"/>
      <c r="AI52" s="419"/>
      <c r="AJ52" s="419"/>
      <c r="AK52" s="411"/>
      <c r="AL52" s="414"/>
      <c r="AM52" s="417"/>
      <c r="AN52" s="163"/>
      <c r="AO52" s="162"/>
      <c r="AP52" s="168"/>
      <c r="AQ52" s="114"/>
      <c r="AR52" s="145"/>
      <c r="AS52" s="168"/>
      <c r="AT52" s="163"/>
      <c r="AU52" s="168"/>
      <c r="AV52" s="163"/>
      <c r="AW52" s="114"/>
      <c r="AX52" s="145"/>
      <c r="AY52" s="146"/>
      <c r="AZ52" s="145"/>
      <c r="BA52" s="145"/>
      <c r="BB52" s="146"/>
      <c r="BC52" s="114"/>
      <c r="BD52" s="114"/>
      <c r="BE52" s="163"/>
      <c r="BF52" s="163"/>
      <c r="BG52" s="162"/>
      <c r="BH52" s="168"/>
      <c r="BI52" s="168"/>
      <c r="BJ52" s="163"/>
      <c r="BK52" s="163"/>
      <c r="BL52" s="162"/>
      <c r="BM52" s="168"/>
      <c r="BN52" s="168"/>
      <c r="BO52" s="145"/>
      <c r="BP52" s="145"/>
      <c r="BQ52" s="146"/>
      <c r="BR52" s="114"/>
      <c r="BS52" s="114"/>
      <c r="BT52" s="168"/>
      <c r="BU52" s="145"/>
      <c r="BV52" s="145"/>
      <c r="BW52" s="145"/>
      <c r="BX52" s="114"/>
      <c r="BY52" s="145"/>
      <c r="BZ52" s="145"/>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c r="B53" s="423"/>
      <c r="C53" s="423"/>
      <c r="D53" s="423"/>
      <c r="E53" s="424"/>
      <c r="F53" s="423"/>
      <c r="G53" s="423"/>
      <c r="H53" s="423"/>
      <c r="I53" s="423"/>
      <c r="J53" s="421"/>
      <c r="K53" s="421"/>
      <c r="L53" s="411">
        <f>+(J53*K53)*4</f>
        <v>0</v>
      </c>
      <c r="M53" s="412" t="b">
        <f>IF(OR(AND(J53=3,K53=4),AND(J53=2,K53=5),AND(J53=2,K53=5),AND(L53=20),AND(L53&gt;=52,L53&lt;=100)),"ZONA RIESGO EXTREMA",IF(OR(AND(J53=5,K53=2),AND(J53=4,K53=3),AND(J53=1,K53=4),AND(L53=16),AND(L53&gt;=28,L53&lt;=48)),"ZONA RIESGO ALTA",IF(OR(AND(J53=1,K53=3),AND(J53=4,K53=1),AND(L53=24)),"ZONA RIESGO MODERADA",IF(AND(L53&gt;=4,L53&lt;=16),"ZONA RIESGO BAJA"))))</f>
        <v>0</v>
      </c>
      <c r="N53" s="162">
        <v>1</v>
      </c>
      <c r="O53" s="166"/>
      <c r="P53" s="171"/>
      <c r="Q53" s="171"/>
      <c r="R53" s="171"/>
      <c r="S53" s="171"/>
      <c r="T53" s="171"/>
      <c r="U53" s="171"/>
      <c r="V53" s="171"/>
      <c r="W53" s="116">
        <f t="shared" si="1"/>
        <v>0</v>
      </c>
      <c r="X53" s="117" t="str">
        <f t="shared" si="0"/>
        <v>DEBIL</v>
      </c>
      <c r="Y53" s="172"/>
      <c r="Z53" s="118" t="str">
        <f t="shared" si="2"/>
        <v/>
      </c>
      <c r="AA53" s="116" t="str">
        <f t="shared" si="3"/>
        <v>SI</v>
      </c>
      <c r="AB53" s="171"/>
      <c r="AC53" s="422">
        <f>IF(AND(W53&gt;0,SUM(W54:W58)=0),W53,IF(AND(SUM(W53:W54)&gt;0,SUM(W55:W58)=0),AVERAGE(W53:W54),IF(AND(SUM(W53:W55)&gt;0,SUM(W56:W58)=0),AVERAGE(W53:W55),IF(AND(SUM(W53:W56)&gt;0,SUM(W57:W58)=0),AVERAGE(W53:W56),IF(AND(SUM(W53:W57)&gt;0,W58=0),AVERAGE(W53:W57),AVERAGE(W53:W58))))))</f>
        <v>0</v>
      </c>
      <c r="AD53" s="422" t="str">
        <f>IF(AND(AC53&gt;=50,AC53&lt;=99),"MODERADO",IF(AND(AC53=100), "FUERTE",IF(AND(AC53&lt;50), "DEBIL")))</f>
        <v>DEBIL</v>
      </c>
      <c r="AE53" s="420"/>
      <c r="AF53" s="420"/>
      <c r="AG53" s="418" t="str">
        <f>IFERROR(_xlfn.IFS(AND(AD53="MODERADO",AE53="Directamente"),1,AND(AD53="FUERTE",AE53="Directamente"),2),"0")</f>
        <v>0</v>
      </c>
      <c r="AH53" s="418" t="str">
        <f>IFERROR(_xlfn.IFS(AND(AD53="MODERADO",AF53="Directamente"),1,AND(AD53="FUERTE",AF53="Directamente"),2,AND(AD53="FUERTE",AF53="Indirectamente"),1),"0")</f>
        <v>0</v>
      </c>
      <c r="AI53" s="419"/>
      <c r="AJ53" s="419"/>
      <c r="AK53" s="411">
        <f>+(AI53*AJ53)*4</f>
        <v>0</v>
      </c>
      <c r="AL53" s="41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15"/>
      <c r="AN53" s="163"/>
      <c r="AO53" s="162"/>
      <c r="AP53" s="168"/>
      <c r="AQ53" s="114"/>
      <c r="AR53" s="145"/>
      <c r="AS53" s="168"/>
      <c r="AT53" s="163"/>
      <c r="AU53" s="168"/>
      <c r="AV53" s="163"/>
      <c r="AW53" s="114"/>
      <c r="AX53" s="145"/>
      <c r="AY53" s="146"/>
      <c r="AZ53" s="145"/>
      <c r="BA53" s="145"/>
      <c r="BB53" s="146"/>
      <c r="BC53" s="114"/>
      <c r="BD53" s="114"/>
      <c r="BE53" s="163"/>
      <c r="BF53" s="163"/>
      <c r="BG53" s="162"/>
      <c r="BH53" s="168"/>
      <c r="BI53" s="168"/>
      <c r="BJ53" s="163"/>
      <c r="BK53" s="163"/>
      <c r="BL53" s="162"/>
      <c r="BM53" s="168"/>
      <c r="BN53" s="168"/>
      <c r="BO53" s="145"/>
      <c r="BP53" s="145"/>
      <c r="BQ53" s="146"/>
      <c r="BR53" s="114"/>
      <c r="BS53" s="114"/>
      <c r="BT53" s="168"/>
      <c r="BU53" s="145"/>
      <c r="BV53" s="145"/>
      <c r="BW53" s="145"/>
      <c r="BX53" s="114"/>
      <c r="BY53" s="145"/>
      <c r="BZ53" s="145"/>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f t="shared" si="1"/>
        <v>0</v>
      </c>
      <c r="X54" s="117" t="str">
        <f t="shared" si="0"/>
        <v>DEBIL</v>
      </c>
      <c r="Y54" s="172"/>
      <c r="Z54" s="118" t="str">
        <f t="shared" si="2"/>
        <v/>
      </c>
      <c r="AA54" s="116" t="str">
        <f t="shared" si="3"/>
        <v>SI</v>
      </c>
      <c r="AB54" s="171"/>
      <c r="AC54" s="422"/>
      <c r="AD54" s="422"/>
      <c r="AE54" s="420"/>
      <c r="AF54" s="420"/>
      <c r="AG54" s="418"/>
      <c r="AH54" s="418"/>
      <c r="AI54" s="419"/>
      <c r="AJ54" s="419"/>
      <c r="AK54" s="411"/>
      <c r="AL54" s="413"/>
      <c r="AM54" s="416"/>
      <c r="AN54" s="163"/>
      <c r="AO54" s="162"/>
      <c r="AP54" s="168"/>
      <c r="AQ54" s="114"/>
      <c r="AR54" s="145"/>
      <c r="AS54" s="168"/>
      <c r="AT54" s="163"/>
      <c r="AU54" s="168"/>
      <c r="AV54" s="163"/>
      <c r="AW54" s="114"/>
      <c r="AX54" s="145"/>
      <c r="AY54" s="146"/>
      <c r="AZ54" s="145"/>
      <c r="BA54" s="145"/>
      <c r="BB54" s="146"/>
      <c r="BC54" s="114"/>
      <c r="BD54" s="114"/>
      <c r="BE54" s="163"/>
      <c r="BF54" s="163"/>
      <c r="BG54" s="162"/>
      <c r="BH54" s="168"/>
      <c r="BI54" s="168"/>
      <c r="BJ54" s="163"/>
      <c r="BK54" s="163"/>
      <c r="BL54" s="162"/>
      <c r="BM54" s="168"/>
      <c r="BN54" s="168"/>
      <c r="BO54" s="145"/>
      <c r="BP54" s="145"/>
      <c r="BQ54" s="146"/>
      <c r="BR54" s="114"/>
      <c r="BS54" s="114"/>
      <c r="BT54" s="168"/>
      <c r="BU54" s="145"/>
      <c r="BV54" s="145"/>
      <c r="BW54" s="145"/>
      <c r="BX54" s="114"/>
      <c r="BY54" s="145"/>
      <c r="BZ54" s="145"/>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f t="shared" si="1"/>
        <v>0</v>
      </c>
      <c r="X55" s="117" t="str">
        <f t="shared" si="0"/>
        <v>DEBIL</v>
      </c>
      <c r="Y55" s="172"/>
      <c r="Z55" s="118" t="str">
        <f t="shared" si="2"/>
        <v/>
      </c>
      <c r="AA55" s="116" t="str">
        <f t="shared" si="3"/>
        <v>SI</v>
      </c>
      <c r="AB55" s="171"/>
      <c r="AC55" s="422"/>
      <c r="AD55" s="422"/>
      <c r="AE55" s="420"/>
      <c r="AF55" s="420"/>
      <c r="AG55" s="418"/>
      <c r="AH55" s="418"/>
      <c r="AI55" s="419"/>
      <c r="AJ55" s="419"/>
      <c r="AK55" s="411"/>
      <c r="AL55" s="413"/>
      <c r="AM55" s="416"/>
      <c r="AN55" s="163"/>
      <c r="AO55" s="162"/>
      <c r="AP55" s="168"/>
      <c r="AQ55" s="114"/>
      <c r="AR55" s="145"/>
      <c r="AS55" s="168"/>
      <c r="AT55" s="163"/>
      <c r="AU55" s="168"/>
      <c r="AV55" s="163"/>
      <c r="AW55" s="114"/>
      <c r="AX55" s="145"/>
      <c r="AY55" s="146"/>
      <c r="AZ55" s="145"/>
      <c r="BA55" s="145"/>
      <c r="BB55" s="146"/>
      <c r="BC55" s="114"/>
      <c r="BD55" s="114"/>
      <c r="BE55" s="163"/>
      <c r="BF55" s="163"/>
      <c r="BG55" s="162"/>
      <c r="BH55" s="168"/>
      <c r="BI55" s="168"/>
      <c r="BJ55" s="163"/>
      <c r="BK55" s="163"/>
      <c r="BL55" s="162"/>
      <c r="BM55" s="168"/>
      <c r="BN55" s="168"/>
      <c r="BO55" s="145"/>
      <c r="BP55" s="145"/>
      <c r="BQ55" s="146"/>
      <c r="BR55" s="114"/>
      <c r="BS55" s="114"/>
      <c r="BT55" s="168"/>
      <c r="BU55" s="145"/>
      <c r="BV55" s="145"/>
      <c r="BW55" s="145"/>
      <c r="BX55" s="114"/>
      <c r="BY55" s="145"/>
      <c r="BZ55" s="145"/>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f t="shared" si="1"/>
        <v>0</v>
      </c>
      <c r="X56" s="117" t="str">
        <f t="shared" si="0"/>
        <v>DEBIL</v>
      </c>
      <c r="Y56" s="172"/>
      <c r="Z56" s="118" t="str">
        <f t="shared" si="2"/>
        <v/>
      </c>
      <c r="AA56" s="116" t="str">
        <f t="shared" si="3"/>
        <v>SI</v>
      </c>
      <c r="AB56" s="171"/>
      <c r="AC56" s="422"/>
      <c r="AD56" s="422"/>
      <c r="AE56" s="420"/>
      <c r="AF56" s="420"/>
      <c r="AG56" s="418"/>
      <c r="AH56" s="418"/>
      <c r="AI56" s="419"/>
      <c r="AJ56" s="419"/>
      <c r="AK56" s="411"/>
      <c r="AL56" s="413"/>
      <c r="AM56" s="416"/>
      <c r="AN56" s="163"/>
      <c r="AO56" s="162"/>
      <c r="AP56" s="168"/>
      <c r="AQ56" s="114"/>
      <c r="AR56" s="145"/>
      <c r="AS56" s="168"/>
      <c r="AT56" s="163"/>
      <c r="AU56" s="168"/>
      <c r="AV56" s="163"/>
      <c r="AW56" s="114"/>
      <c r="AX56" s="145"/>
      <c r="AY56" s="146"/>
      <c r="AZ56" s="145"/>
      <c r="BA56" s="145"/>
      <c r="BB56" s="146"/>
      <c r="BC56" s="114"/>
      <c r="BD56" s="114"/>
      <c r="BE56" s="163"/>
      <c r="BF56" s="163"/>
      <c r="BG56" s="162"/>
      <c r="BH56" s="168"/>
      <c r="BI56" s="168"/>
      <c r="BJ56" s="163"/>
      <c r="BK56" s="163"/>
      <c r="BL56" s="162"/>
      <c r="BM56" s="168"/>
      <c r="BN56" s="168"/>
      <c r="BO56" s="145"/>
      <c r="BP56" s="145"/>
      <c r="BQ56" s="146"/>
      <c r="BR56" s="114"/>
      <c r="BS56" s="114"/>
      <c r="BT56" s="168"/>
      <c r="BU56" s="145"/>
      <c r="BV56" s="145"/>
      <c r="BW56" s="145"/>
      <c r="BX56" s="114"/>
      <c r="BY56" s="145"/>
      <c r="BZ56" s="145"/>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f t="shared" si="1"/>
        <v>0</v>
      </c>
      <c r="X57" s="117" t="str">
        <f t="shared" si="0"/>
        <v>DEBIL</v>
      </c>
      <c r="Y57" s="172"/>
      <c r="Z57" s="118" t="str">
        <f t="shared" si="2"/>
        <v/>
      </c>
      <c r="AA57" s="116" t="str">
        <f t="shared" si="3"/>
        <v>SI</v>
      </c>
      <c r="AB57" s="171"/>
      <c r="AC57" s="422"/>
      <c r="AD57" s="422"/>
      <c r="AE57" s="420"/>
      <c r="AF57" s="420"/>
      <c r="AG57" s="418"/>
      <c r="AH57" s="418"/>
      <c r="AI57" s="419"/>
      <c r="AJ57" s="419"/>
      <c r="AK57" s="411"/>
      <c r="AL57" s="413"/>
      <c r="AM57" s="416"/>
      <c r="AN57" s="163"/>
      <c r="AO57" s="162"/>
      <c r="AP57" s="168"/>
      <c r="AQ57" s="114"/>
      <c r="AR57" s="145"/>
      <c r="AS57" s="168"/>
      <c r="AT57" s="163"/>
      <c r="AU57" s="168"/>
      <c r="AV57" s="163"/>
      <c r="AW57" s="114"/>
      <c r="AX57" s="145"/>
      <c r="AY57" s="146"/>
      <c r="AZ57" s="145"/>
      <c r="BA57" s="145"/>
      <c r="BB57" s="146"/>
      <c r="BC57" s="114"/>
      <c r="BD57" s="114"/>
      <c r="BE57" s="163"/>
      <c r="BF57" s="163"/>
      <c r="BG57" s="162"/>
      <c r="BH57" s="168"/>
      <c r="BI57" s="168"/>
      <c r="BJ57" s="163"/>
      <c r="BK57" s="163"/>
      <c r="BL57" s="162"/>
      <c r="BM57" s="168"/>
      <c r="BN57" s="168"/>
      <c r="BO57" s="145"/>
      <c r="BP57" s="145"/>
      <c r="BQ57" s="146"/>
      <c r="BR57" s="114"/>
      <c r="BS57" s="114"/>
      <c r="BT57" s="168"/>
      <c r="BU57" s="145"/>
      <c r="BV57" s="145"/>
      <c r="BW57" s="145"/>
      <c r="BX57" s="114"/>
      <c r="BY57" s="145"/>
      <c r="BZ57" s="145"/>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f t="shared" si="1"/>
        <v>0</v>
      </c>
      <c r="X58" s="117" t="str">
        <f t="shared" si="0"/>
        <v>DEBIL</v>
      </c>
      <c r="Y58" s="172"/>
      <c r="Z58" s="118" t="str">
        <f t="shared" si="2"/>
        <v/>
      </c>
      <c r="AA58" s="116" t="str">
        <f t="shared" si="3"/>
        <v>SI</v>
      </c>
      <c r="AB58" s="171"/>
      <c r="AC58" s="422"/>
      <c r="AD58" s="422"/>
      <c r="AE58" s="420"/>
      <c r="AF58" s="420"/>
      <c r="AG58" s="418"/>
      <c r="AH58" s="418"/>
      <c r="AI58" s="419"/>
      <c r="AJ58" s="419"/>
      <c r="AK58" s="411"/>
      <c r="AL58" s="414"/>
      <c r="AM58" s="417"/>
      <c r="AN58" s="163"/>
      <c r="AO58" s="162"/>
      <c r="AP58" s="168"/>
      <c r="AQ58" s="114"/>
      <c r="AR58" s="145"/>
      <c r="AS58" s="168"/>
      <c r="AT58" s="163"/>
      <c r="AU58" s="168"/>
      <c r="AV58" s="163"/>
      <c r="AW58" s="114"/>
      <c r="AX58" s="145"/>
      <c r="AY58" s="146"/>
      <c r="AZ58" s="145"/>
      <c r="BA58" s="145"/>
      <c r="BB58" s="146"/>
      <c r="BC58" s="114"/>
      <c r="BD58" s="114"/>
      <c r="BE58" s="163"/>
      <c r="BF58" s="163"/>
      <c r="BG58" s="162"/>
      <c r="BH58" s="168"/>
      <c r="BI58" s="168"/>
      <c r="BJ58" s="163"/>
      <c r="BK58" s="163"/>
      <c r="BL58" s="162"/>
      <c r="BM58" s="168"/>
      <c r="BN58" s="168"/>
      <c r="BO58" s="145"/>
      <c r="BP58" s="145"/>
      <c r="BQ58" s="146"/>
      <c r="BR58" s="114"/>
      <c r="BS58" s="114"/>
      <c r="BT58" s="168"/>
      <c r="BU58" s="145"/>
      <c r="BV58" s="145"/>
      <c r="BW58" s="145"/>
      <c r="BX58" s="114"/>
      <c r="BY58" s="145"/>
      <c r="BZ58" s="145"/>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c r="B59" s="423"/>
      <c r="C59" s="423"/>
      <c r="D59" s="423"/>
      <c r="E59" s="424"/>
      <c r="F59" s="423"/>
      <c r="G59" s="423"/>
      <c r="H59" s="423"/>
      <c r="I59" s="423"/>
      <c r="J59" s="421"/>
      <c r="K59" s="421"/>
      <c r="L59" s="411">
        <f>+(J59*K59)*4</f>
        <v>0</v>
      </c>
      <c r="M59" s="412" t="b">
        <f>IF(OR(AND(J59=3,K59=4),AND(J59=2,K59=5),AND(J59=2,K59=5),AND(L59=20),AND(L59&gt;=52,L59&lt;=100)),"ZONA RIESGO EXTREMA",IF(OR(AND(J59=5,K59=2),AND(J59=4,K59=3),AND(J59=1,K59=4),AND(L59=16),AND(L59&gt;=28,L59&lt;=48)),"ZONA RIESGO ALTA",IF(OR(AND(J59=1,K59=3),AND(J59=4,K59=1),AND(L59=24)),"ZONA RIESGO MODERADA",IF(AND(L59&gt;=4,L59&lt;=16),"ZONA RIESGO BAJA"))))</f>
        <v>0</v>
      </c>
      <c r="N59" s="162">
        <v>1</v>
      </c>
      <c r="O59" s="166"/>
      <c r="P59" s="171"/>
      <c r="Q59" s="171"/>
      <c r="R59" s="171"/>
      <c r="S59" s="171"/>
      <c r="T59" s="171"/>
      <c r="U59" s="171"/>
      <c r="V59" s="171"/>
      <c r="W59" s="116">
        <f t="shared" si="1"/>
        <v>0</v>
      </c>
      <c r="X59" s="117" t="str">
        <f t="shared" si="0"/>
        <v>DEBIL</v>
      </c>
      <c r="Y59" s="172"/>
      <c r="Z59" s="118" t="str">
        <f t="shared" si="2"/>
        <v/>
      </c>
      <c r="AA59" s="116" t="str">
        <f t="shared" si="3"/>
        <v>SI</v>
      </c>
      <c r="AB59" s="171"/>
      <c r="AC59" s="422">
        <f>IF(AND(W59&gt;0,SUM(W60:W64)=0),W59,IF(AND(SUM(W59:W60)&gt;0,SUM(W61:W64)=0),AVERAGE(W59:W60),IF(AND(SUM(W59:W61)&gt;0,SUM(W62:W64)=0),AVERAGE(W59:W61),IF(AND(SUM(W59:W62)&gt;0,SUM(W63:W64)=0),AVERAGE(W59:W62),IF(AND(SUM(W59:W63)&gt;0,W64=0),AVERAGE(W59:W63),AVERAGE(W59:W64))))))</f>
        <v>0</v>
      </c>
      <c r="AD59" s="422" t="str">
        <f>IF(AND(AC59&gt;=50,AC59&lt;=99),"MODERADO",IF(AND(AC59=100), "FUERTE",IF(AND(AC59&lt;50), "DEBIL")))</f>
        <v>DEBIL</v>
      </c>
      <c r="AE59" s="420"/>
      <c r="AF59" s="420"/>
      <c r="AG59" s="418" t="str">
        <f>IFERROR(_xlfn.IFS(AND(AD59="MODERADO",AE59="Directamente"),1,AND(AD59="FUERTE",AE59="Directamente"),2),"0")</f>
        <v>0</v>
      </c>
      <c r="AH59" s="418" t="str">
        <f>IFERROR(_xlfn.IFS(AND(AD59="MODERADO",AF59="Directamente"),1,AND(AD59="FUERTE",AF59="Directamente"),2,AND(AD59="FUERTE",AF59="Indirectamente"),1),"0")</f>
        <v>0</v>
      </c>
      <c r="AI59" s="419"/>
      <c r="AJ59" s="419"/>
      <c r="AK59" s="411">
        <f>+(AI59*AJ59)*4</f>
        <v>0</v>
      </c>
      <c r="AL59" s="41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15"/>
      <c r="AN59" s="163"/>
      <c r="AO59" s="162"/>
      <c r="AP59" s="168"/>
      <c r="AQ59" s="114"/>
      <c r="AR59" s="145"/>
      <c r="AS59" s="168"/>
      <c r="AT59" s="163"/>
      <c r="AU59" s="168"/>
      <c r="AV59" s="163"/>
      <c r="AW59" s="114"/>
      <c r="AX59" s="145"/>
      <c r="AY59" s="146"/>
      <c r="AZ59" s="145"/>
      <c r="BA59" s="145"/>
      <c r="BB59" s="146"/>
      <c r="BC59" s="114"/>
      <c r="BD59" s="114"/>
      <c r="BE59" s="163"/>
      <c r="BF59" s="163"/>
      <c r="BG59" s="162"/>
      <c r="BH59" s="168"/>
      <c r="BI59" s="168"/>
      <c r="BJ59" s="163"/>
      <c r="BK59" s="163"/>
      <c r="BL59" s="162"/>
      <c r="BM59" s="168"/>
      <c r="BN59" s="168"/>
      <c r="BO59" s="145"/>
      <c r="BP59" s="145"/>
      <c r="BQ59" s="146"/>
      <c r="BR59" s="114"/>
      <c r="BS59" s="114"/>
      <c r="BT59" s="168"/>
      <c r="BU59" s="145"/>
      <c r="BV59" s="145"/>
      <c r="BW59" s="145"/>
      <c r="BX59" s="114"/>
      <c r="BY59" s="145"/>
      <c r="BZ59" s="145"/>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f t="shared" si="1"/>
        <v>0</v>
      </c>
      <c r="X60" s="117" t="str">
        <f t="shared" si="0"/>
        <v>DEBIL</v>
      </c>
      <c r="Y60" s="172"/>
      <c r="Z60" s="118" t="str">
        <f t="shared" si="2"/>
        <v/>
      </c>
      <c r="AA60" s="116" t="str">
        <f t="shared" si="3"/>
        <v>SI</v>
      </c>
      <c r="AB60" s="171"/>
      <c r="AC60" s="422"/>
      <c r="AD60" s="422"/>
      <c r="AE60" s="420"/>
      <c r="AF60" s="420"/>
      <c r="AG60" s="418"/>
      <c r="AH60" s="418"/>
      <c r="AI60" s="419"/>
      <c r="AJ60" s="419"/>
      <c r="AK60" s="411"/>
      <c r="AL60" s="413"/>
      <c r="AM60" s="416"/>
      <c r="AN60" s="163"/>
      <c r="AO60" s="162"/>
      <c r="AP60" s="168"/>
      <c r="AQ60" s="114"/>
      <c r="AR60" s="145"/>
      <c r="AS60" s="168"/>
      <c r="AT60" s="163"/>
      <c r="AU60" s="168"/>
      <c r="AV60" s="163"/>
      <c r="AW60" s="114"/>
      <c r="AX60" s="145"/>
      <c r="AY60" s="146"/>
      <c r="AZ60" s="145"/>
      <c r="BA60" s="145"/>
      <c r="BB60" s="146"/>
      <c r="BC60" s="114"/>
      <c r="BD60" s="114"/>
      <c r="BE60" s="163"/>
      <c r="BF60" s="163"/>
      <c r="BG60" s="162"/>
      <c r="BH60" s="168"/>
      <c r="BI60" s="168"/>
      <c r="BJ60" s="163"/>
      <c r="BK60" s="163"/>
      <c r="BL60" s="162"/>
      <c r="BM60" s="168"/>
      <c r="BN60" s="168"/>
      <c r="BO60" s="145"/>
      <c r="BP60" s="145"/>
      <c r="BQ60" s="146"/>
      <c r="BR60" s="114"/>
      <c r="BS60" s="114"/>
      <c r="BT60" s="168"/>
      <c r="BU60" s="145"/>
      <c r="BV60" s="145"/>
      <c r="BW60" s="145"/>
      <c r="BX60" s="114"/>
      <c r="BY60" s="145"/>
      <c r="BZ60" s="145"/>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f t="shared" si="1"/>
        <v>0</v>
      </c>
      <c r="X61" s="117" t="str">
        <f t="shared" si="0"/>
        <v>DEBIL</v>
      </c>
      <c r="Y61" s="172"/>
      <c r="Z61" s="118" t="str">
        <f t="shared" si="2"/>
        <v/>
      </c>
      <c r="AA61" s="116" t="str">
        <f t="shared" si="3"/>
        <v>SI</v>
      </c>
      <c r="AB61" s="171"/>
      <c r="AC61" s="422"/>
      <c r="AD61" s="422"/>
      <c r="AE61" s="420"/>
      <c r="AF61" s="420"/>
      <c r="AG61" s="418"/>
      <c r="AH61" s="418"/>
      <c r="AI61" s="419"/>
      <c r="AJ61" s="419"/>
      <c r="AK61" s="411"/>
      <c r="AL61" s="413"/>
      <c r="AM61" s="416"/>
      <c r="AN61" s="163"/>
      <c r="AO61" s="162"/>
      <c r="AP61" s="168"/>
      <c r="AQ61" s="114"/>
      <c r="AR61" s="145"/>
      <c r="AS61" s="168"/>
      <c r="AT61" s="163"/>
      <c r="AU61" s="168"/>
      <c r="AV61" s="163"/>
      <c r="AW61" s="114"/>
      <c r="AX61" s="145"/>
      <c r="AY61" s="146"/>
      <c r="AZ61" s="145"/>
      <c r="BA61" s="145"/>
      <c r="BB61" s="146"/>
      <c r="BC61" s="114"/>
      <c r="BD61" s="114"/>
      <c r="BE61" s="163"/>
      <c r="BF61" s="163"/>
      <c r="BG61" s="162"/>
      <c r="BH61" s="168"/>
      <c r="BI61" s="168"/>
      <c r="BJ61" s="163"/>
      <c r="BK61" s="163"/>
      <c r="BL61" s="162"/>
      <c r="BM61" s="168"/>
      <c r="BN61" s="168"/>
      <c r="BO61" s="145"/>
      <c r="BP61" s="145"/>
      <c r="BQ61" s="146"/>
      <c r="BR61" s="114"/>
      <c r="BS61" s="114"/>
      <c r="BT61" s="168"/>
      <c r="BU61" s="145"/>
      <c r="BV61" s="145"/>
      <c r="BW61" s="145"/>
      <c r="BX61" s="114"/>
      <c r="BY61" s="145"/>
      <c r="BZ61" s="145"/>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f t="shared" si="1"/>
        <v>0</v>
      </c>
      <c r="X62" s="117" t="str">
        <f t="shared" si="0"/>
        <v>DEBIL</v>
      </c>
      <c r="Y62" s="172"/>
      <c r="Z62" s="118" t="str">
        <f t="shared" si="2"/>
        <v/>
      </c>
      <c r="AA62" s="116" t="str">
        <f t="shared" si="3"/>
        <v>SI</v>
      </c>
      <c r="AB62" s="171"/>
      <c r="AC62" s="422"/>
      <c r="AD62" s="422"/>
      <c r="AE62" s="420"/>
      <c r="AF62" s="420"/>
      <c r="AG62" s="418"/>
      <c r="AH62" s="418"/>
      <c r="AI62" s="419"/>
      <c r="AJ62" s="419"/>
      <c r="AK62" s="411"/>
      <c r="AL62" s="413"/>
      <c r="AM62" s="416"/>
      <c r="AN62" s="163"/>
      <c r="AO62" s="162"/>
      <c r="AP62" s="168"/>
      <c r="AQ62" s="114"/>
      <c r="AR62" s="145"/>
      <c r="AS62" s="168"/>
      <c r="AT62" s="163"/>
      <c r="AU62" s="168"/>
      <c r="AV62" s="163"/>
      <c r="AW62" s="114"/>
      <c r="AX62" s="145"/>
      <c r="AY62" s="146"/>
      <c r="AZ62" s="145"/>
      <c r="BA62" s="145"/>
      <c r="BB62" s="146"/>
      <c r="BC62" s="114"/>
      <c r="BD62" s="114"/>
      <c r="BE62" s="163"/>
      <c r="BF62" s="163"/>
      <c r="BG62" s="162"/>
      <c r="BH62" s="168"/>
      <c r="BI62" s="168"/>
      <c r="BJ62" s="163"/>
      <c r="BK62" s="163"/>
      <c r="BL62" s="162"/>
      <c r="BM62" s="168"/>
      <c r="BN62" s="168"/>
      <c r="BO62" s="145"/>
      <c r="BP62" s="145"/>
      <c r="BQ62" s="146"/>
      <c r="BR62" s="114"/>
      <c r="BS62" s="114"/>
      <c r="BT62" s="168"/>
      <c r="BU62" s="145"/>
      <c r="BV62" s="145"/>
      <c r="BW62" s="145"/>
      <c r="BX62" s="114"/>
      <c r="BY62" s="145"/>
      <c r="BZ62" s="145"/>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f t="shared" si="1"/>
        <v>0</v>
      </c>
      <c r="X63" s="117" t="str">
        <f t="shared" si="0"/>
        <v>DEBIL</v>
      </c>
      <c r="Y63" s="172"/>
      <c r="Z63" s="118" t="str">
        <f t="shared" si="2"/>
        <v/>
      </c>
      <c r="AA63" s="116" t="str">
        <f t="shared" si="3"/>
        <v>SI</v>
      </c>
      <c r="AB63" s="171"/>
      <c r="AC63" s="422"/>
      <c r="AD63" s="422"/>
      <c r="AE63" s="420"/>
      <c r="AF63" s="420"/>
      <c r="AG63" s="418"/>
      <c r="AH63" s="418"/>
      <c r="AI63" s="419"/>
      <c r="AJ63" s="419"/>
      <c r="AK63" s="411"/>
      <c r="AL63" s="413"/>
      <c r="AM63" s="416"/>
      <c r="AN63" s="163"/>
      <c r="AO63" s="162"/>
      <c r="AP63" s="168"/>
      <c r="AQ63" s="114"/>
      <c r="AR63" s="145"/>
      <c r="AS63" s="114"/>
      <c r="AT63" s="145"/>
      <c r="AU63" s="168"/>
      <c r="AV63" s="163"/>
      <c r="AW63" s="114"/>
      <c r="AX63" s="145"/>
      <c r="AY63" s="146"/>
      <c r="AZ63" s="145"/>
      <c r="BA63" s="145"/>
      <c r="BB63" s="146"/>
      <c r="BC63" s="114"/>
      <c r="BD63" s="114"/>
      <c r="BE63" s="163"/>
      <c r="BF63" s="163"/>
      <c r="BG63" s="162"/>
      <c r="BH63" s="168"/>
      <c r="BI63" s="168"/>
      <c r="BJ63" s="163"/>
      <c r="BK63" s="163"/>
      <c r="BL63" s="162"/>
      <c r="BM63" s="168"/>
      <c r="BN63" s="168"/>
      <c r="BO63" s="145"/>
      <c r="BP63" s="145"/>
      <c r="BQ63" s="146"/>
      <c r="BR63" s="114"/>
      <c r="BS63" s="114"/>
      <c r="BT63" s="168"/>
      <c r="BU63" s="145"/>
      <c r="BV63" s="145"/>
      <c r="BW63" s="145"/>
      <c r="BX63" s="114"/>
      <c r="BY63" s="145"/>
      <c r="BZ63" s="145"/>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f t="shared" si="1"/>
        <v>0</v>
      </c>
      <c r="X64" s="117" t="str">
        <f t="shared" si="0"/>
        <v>DEBIL</v>
      </c>
      <c r="Y64" s="172"/>
      <c r="Z64" s="118" t="str">
        <f t="shared" si="2"/>
        <v/>
      </c>
      <c r="AA64" s="116" t="str">
        <f t="shared" si="3"/>
        <v>SI</v>
      </c>
      <c r="AB64" s="171"/>
      <c r="AC64" s="422"/>
      <c r="AD64" s="422"/>
      <c r="AE64" s="420"/>
      <c r="AF64" s="420"/>
      <c r="AG64" s="418"/>
      <c r="AH64" s="418"/>
      <c r="AI64" s="419"/>
      <c r="AJ64" s="419"/>
      <c r="AK64" s="411"/>
      <c r="AL64" s="414"/>
      <c r="AM64" s="417"/>
      <c r="AN64" s="163"/>
      <c r="AO64" s="162"/>
      <c r="AP64" s="168"/>
      <c r="AQ64" s="114"/>
      <c r="AR64" s="145"/>
      <c r="AS64" s="114"/>
      <c r="AT64" s="145"/>
      <c r="AU64" s="168"/>
      <c r="AV64" s="163"/>
      <c r="AW64" s="114"/>
      <c r="AX64" s="145"/>
      <c r="AY64" s="146"/>
      <c r="AZ64" s="145"/>
      <c r="BA64" s="145"/>
      <c r="BB64" s="146"/>
      <c r="BC64" s="114"/>
      <c r="BD64" s="114"/>
      <c r="BE64" s="163"/>
      <c r="BF64" s="163"/>
      <c r="BG64" s="162"/>
      <c r="BH64" s="168"/>
      <c r="BI64" s="168"/>
      <c r="BJ64" s="163"/>
      <c r="BK64" s="163"/>
      <c r="BL64" s="162"/>
      <c r="BM64" s="168"/>
      <c r="BN64" s="168"/>
      <c r="BO64" s="145"/>
      <c r="BP64" s="145"/>
      <c r="BQ64" s="146"/>
      <c r="BR64" s="114"/>
      <c r="BS64" s="114"/>
      <c r="BT64" s="168"/>
      <c r="BU64" s="145"/>
      <c r="BV64" s="145"/>
      <c r="BW64" s="145"/>
      <c r="BX64" s="114"/>
      <c r="BY64" s="145"/>
      <c r="BZ64" s="145"/>
      <c r="CA64" s="114"/>
      <c r="CB64" s="145"/>
      <c r="CC64" s="146"/>
      <c r="CD64" s="145"/>
    </row>
    <row r="65" ht="21" customHeight="1" thickTop="1"/>
  </sheetData>
  <sheetProtection algorithmName="SHA-512" hashValue="XN35B/sI3BnrPZKwqGFBGBeC/Cn9fbC3kYdMMpUwC8xn+ywe+rVpAhiCZG63yv2++HAFumBM8JAJTfucZ2zh/Q==" saltValue="WW9r7MvYwvaPxg/BvA8mGg=="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577" priority="32" stopIfTrue="1" operator="equal">
      <formula>"Muy Alta"</formula>
    </cfRule>
    <cfRule type="containsText" dxfId="576" priority="33" operator="containsText" text="ZONA RIESGO ALTA">
      <formula>NOT(ISERROR(SEARCH("ZONA RIESGO ALTA",M5)))</formula>
    </cfRule>
    <cfRule type="containsText" dxfId="575" priority="34" operator="containsText" text="ZONA RIESGO MODERADA">
      <formula>NOT(ISERROR(SEARCH("ZONA RIESGO MODERADA",M5)))</formula>
    </cfRule>
    <cfRule type="containsText" dxfId="574" priority="35" operator="containsText" text="ZONA RIESGO BAJA">
      <formula>NOT(ISERROR(SEARCH("ZONA RIESGO BAJA",M5)))</formula>
    </cfRule>
    <cfRule type="cellIs" dxfId="573" priority="36" operator="equal">
      <formula>"Muy Baja"</formula>
    </cfRule>
  </conditionalFormatting>
  <conditionalFormatting sqref="M5:M64">
    <cfRule type="containsText" dxfId="572" priority="31" operator="containsText" text="ZONA RIESGO EXTREMA">
      <formula>NOT(ISERROR(SEARCH("ZONA RIESGO EXTREMA",M5)))</formula>
    </cfRule>
  </conditionalFormatting>
  <conditionalFormatting sqref="X5:X64">
    <cfRule type="containsText" dxfId="571" priority="28" operator="containsText" text="DEBIL">
      <formula>NOT(ISERROR(SEARCH("DEBIL",X5)))</formula>
    </cfRule>
    <cfRule type="containsText" dxfId="570" priority="29" operator="containsText" text="MODERADO">
      <formula>NOT(ISERROR(SEARCH("MODERADO",X5)))</formula>
    </cfRule>
    <cfRule type="containsText" dxfId="569" priority="30" operator="containsText" text="FUERTE">
      <formula>NOT(ISERROR(SEARCH("FUERTE",X5)))</formula>
    </cfRule>
  </conditionalFormatting>
  <conditionalFormatting sqref="AC5 AC11 AC17 AC23 AC41 AC59 AC29 AC47 AC35 AC53">
    <cfRule type="containsText" dxfId="568" priority="25" operator="containsText" text="DEBIL">
      <formula>NOT(ISERROR(SEARCH("DEBIL",AC5)))</formula>
    </cfRule>
    <cfRule type="containsText" dxfId="567" priority="26" operator="containsText" text="MODERADO">
      <formula>NOT(ISERROR(SEARCH("MODERADO",AC5)))</formula>
    </cfRule>
    <cfRule type="containsText" dxfId="566" priority="27" operator="containsText" text="FUERTE">
      <formula>NOT(ISERROR(SEARCH("FUERTE",AC5)))</formula>
    </cfRule>
  </conditionalFormatting>
  <conditionalFormatting sqref="AI5 AI11 AI17 AI23 AI29 AI35 AI41 AI47 AI53 AI59">
    <cfRule type="containsText" dxfId="565" priority="20" operator="containsText" text="casi seguro">
      <formula>NOT(ISERROR(SEARCH("casi seguro",AI5)))</formula>
    </cfRule>
    <cfRule type="containsText" dxfId="564" priority="21" operator="containsText" text="PROBABLE">
      <formula>NOT(ISERROR(SEARCH("PROBABLE",AI5)))</formula>
    </cfRule>
    <cfRule type="containsText" dxfId="563" priority="22" operator="containsText" text="posible">
      <formula>NOT(ISERROR(SEARCH("posible",AI5)))</formula>
    </cfRule>
    <cfRule type="containsText" dxfId="562" priority="23" operator="containsText" text="Improbable">
      <formula>NOT(ISERROR(SEARCH("Improbable",AI5)))</formula>
    </cfRule>
    <cfRule type="containsText" dxfId="561" priority="24" operator="containsText" text="Rara vez">
      <formula>NOT(ISERROR(SEARCH("Rara vez",AI5)))</formula>
    </cfRule>
  </conditionalFormatting>
  <conditionalFormatting sqref="AD5 AD11 AD17 AD23 AD41 AD59 AD29 AD47 AD35 AD53">
    <cfRule type="containsText" dxfId="560" priority="17" operator="containsText" text="DEBIL">
      <formula>NOT(ISERROR(SEARCH("DEBIL",AD5)))</formula>
    </cfRule>
    <cfRule type="containsText" dxfId="559" priority="18" operator="containsText" text="MODERADO">
      <formula>NOT(ISERROR(SEARCH("MODERADO",AD5)))</formula>
    </cfRule>
    <cfRule type="containsText" dxfId="558" priority="19" operator="containsText" text="FUERTE">
      <formula>NOT(ISERROR(SEARCH("FUERTE",AD5)))</formula>
    </cfRule>
  </conditionalFormatting>
  <conditionalFormatting sqref="AL5 AL11 AL17 AL23 AL29 AL35 AL41 AL47 AL53 AL59">
    <cfRule type="cellIs" dxfId="557" priority="12" stopIfTrue="1" operator="equal">
      <formula>"Muy Alta"</formula>
    </cfRule>
    <cfRule type="containsText" dxfId="556" priority="13" operator="containsText" text="ZONA RIESGO ALTA">
      <formula>NOT(ISERROR(SEARCH("ZONA RIESGO ALTA",AL5)))</formula>
    </cfRule>
    <cfRule type="containsText" dxfId="555" priority="14" operator="containsText" text="ZONA RIESGO MODERADA">
      <formula>NOT(ISERROR(SEARCH("ZONA RIESGO MODERADA",AL5)))</formula>
    </cfRule>
    <cfRule type="containsText" dxfId="554" priority="15" operator="containsText" text="ZONA RIESGO BAJA">
      <formula>NOT(ISERROR(SEARCH("ZONA RIESGO BAJA",AL5)))</formula>
    </cfRule>
    <cfRule type="cellIs" dxfId="553" priority="16" operator="equal">
      <formula>"Muy Baja"</formula>
    </cfRule>
  </conditionalFormatting>
  <conditionalFormatting sqref="AL5:AL64">
    <cfRule type="containsText" dxfId="552" priority="11" operator="containsText" text="ZONA RIESGO EXTREMA">
      <formula>NOT(ISERROR(SEARCH("ZONA RIESGO EXTREMA",AL5)))</formula>
    </cfRule>
  </conditionalFormatting>
  <conditionalFormatting sqref="AJ5 AJ11 AJ17 AJ23 AJ29 AJ35 AJ41 AJ47 AJ53 AJ59">
    <cfRule type="containsText" dxfId="551" priority="1" operator="containsText" text="casi seguro">
      <formula>NOT(ISERROR(SEARCH("casi seguro",AJ5)))</formula>
    </cfRule>
    <cfRule type="containsText" dxfId="550" priority="2" operator="containsText" text="PROBABLE">
      <formula>NOT(ISERROR(SEARCH("PROBABLE",AJ5)))</formula>
    </cfRule>
    <cfRule type="containsText" dxfId="549" priority="3" operator="containsText" text="posible">
      <formula>NOT(ISERROR(SEARCH("posible",AJ5)))</formula>
    </cfRule>
    <cfRule type="containsText" dxfId="548" priority="4" operator="containsText" text="Improbable">
      <formula>NOT(ISERROR(SEARCH("Improbable",AJ5)))</formula>
    </cfRule>
    <cfRule type="containsText" dxfId="547"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BN13:BN64 BD13:BD64 BI13:BI64 BI6:BI10 BN6:BN10 BS6:BS10 BS13:BS64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DA2A-E86D-41E5-A5B9-964FE40E5081}">
  <dimension ref="A1:DD65"/>
  <sheetViews>
    <sheetView topLeftCell="BO1" workbookViewId="0">
      <selection activeCell="CC6" sqref="CC6"/>
    </sheetView>
  </sheetViews>
  <sheetFormatPr baseColWidth="10" defaultColWidth="11.42578125" defaultRowHeight="16.5"/>
  <cols>
    <col min="1" max="1" width="4" style="152" bestFit="1" customWidth="1"/>
    <col min="2" max="2" width="18.7109375" style="153" customWidth="1"/>
    <col min="3" max="3" width="39.42578125" style="153" customWidth="1"/>
    <col min="4" max="4" width="18.7109375" style="153" customWidth="1"/>
    <col min="5" max="5" width="32.42578125" style="149" customWidth="1"/>
    <col min="6" max="6" width="14.140625" style="152" customWidth="1"/>
    <col min="7" max="7" width="20.42578125" style="152" customWidth="1"/>
    <col min="8" max="8" width="16.1406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0.5703125" style="149" hidden="1" customWidth="1"/>
    <col min="44" max="44" width="61.42578125" style="149" hidden="1" customWidth="1"/>
    <col min="45" max="45" width="20.5703125" style="149" hidden="1" customWidth="1"/>
    <col min="46" max="46" width="35.28515625" style="149" hidden="1" customWidth="1"/>
    <col min="47" max="47" width="20.5703125" style="1" customWidth="1"/>
    <col min="48" max="48" width="46.28515625" style="1" customWidth="1"/>
    <col min="49" max="49" width="20.5703125" style="149" customWidth="1"/>
    <col min="50" max="50" width="47.28515625" style="149" customWidth="1"/>
    <col min="51" max="51" width="21" style="149" customWidth="1"/>
    <col min="52" max="52" width="23" style="1" hidden="1" customWidth="1"/>
    <col min="53" max="53" width="38.7109375" style="1" hidden="1" customWidth="1"/>
    <col min="54" max="54" width="28.28515625" style="1" hidden="1" customWidth="1"/>
    <col min="55" max="55" width="29.85546875" style="1" hidden="1" customWidth="1"/>
    <col min="56" max="56" width="19.5703125" style="1" hidden="1" customWidth="1"/>
    <col min="57" max="57" width="23" style="1" hidden="1" customWidth="1"/>
    <col min="58" max="58" width="53" style="1" hidden="1" customWidth="1"/>
    <col min="59" max="59" width="18.85546875" style="1" hidden="1" customWidth="1"/>
    <col min="60" max="60" width="23.28515625" style="1" hidden="1" customWidth="1"/>
    <col min="61" max="61" width="19.5703125" style="1" hidden="1" customWidth="1"/>
    <col min="62" max="62" width="16.42578125" style="1" hidden="1" customWidth="1"/>
    <col min="63" max="63" width="53.140625" style="1" hidden="1" customWidth="1"/>
    <col min="64" max="64" width="18.85546875" style="1" hidden="1" customWidth="1"/>
    <col min="65" max="65" width="21.85546875" style="1" hidden="1" customWidth="1"/>
    <col min="66" max="66" width="14.140625" style="1" hidden="1" customWidth="1"/>
    <col min="67" max="67" width="23" style="149" customWidth="1"/>
    <col min="68" max="68" width="46.85546875" style="149" customWidth="1"/>
    <col min="69" max="69" width="18.85546875" style="149" customWidth="1"/>
    <col min="70" max="70" width="32" style="149" customWidth="1"/>
    <col min="71" max="71" width="19.5703125" style="149" customWidth="1"/>
    <col min="72" max="72" width="20.5703125" style="149" customWidth="1"/>
    <col min="73" max="74" width="23" style="149" hidden="1" customWidth="1"/>
    <col min="75" max="75" width="18.5703125" style="149" hidden="1" customWidth="1"/>
    <col min="76" max="76" width="20.5703125" style="1" customWidth="1"/>
    <col min="77" max="77" width="36.28515625" style="1" customWidth="1"/>
    <col min="78" max="78" width="18.5703125" style="1" customWidth="1"/>
    <col min="79" max="79" width="20.5703125" style="149" customWidth="1"/>
    <col min="80" max="80" width="36.7109375" style="149" customWidth="1"/>
    <col min="81" max="81" width="34" style="149" customWidth="1"/>
    <col min="82" max="82" width="49.8554687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49.5"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235.5" customHeight="1" thickTop="1" thickBot="1">
      <c r="A5" s="421">
        <v>1</v>
      </c>
      <c r="B5" s="423" t="s">
        <v>482</v>
      </c>
      <c r="C5" s="460" t="s">
        <v>483</v>
      </c>
      <c r="D5" s="423" t="s">
        <v>496</v>
      </c>
      <c r="E5" s="424" t="s">
        <v>497</v>
      </c>
      <c r="F5" s="423" t="s">
        <v>104</v>
      </c>
      <c r="G5" s="461" t="s">
        <v>498</v>
      </c>
      <c r="H5" s="423" t="s">
        <v>499</v>
      </c>
      <c r="I5" s="423" t="s">
        <v>144</v>
      </c>
      <c r="J5" s="421">
        <v>1</v>
      </c>
      <c r="K5" s="421">
        <v>5</v>
      </c>
      <c r="L5" s="411">
        <v>20</v>
      </c>
      <c r="M5" s="412" t="s">
        <v>500</v>
      </c>
      <c r="N5" s="162">
        <v>1</v>
      </c>
      <c r="O5" s="167" t="s">
        <v>501</v>
      </c>
      <c r="P5" s="171">
        <v>15</v>
      </c>
      <c r="Q5" s="171">
        <v>15</v>
      </c>
      <c r="R5" s="171">
        <v>15</v>
      </c>
      <c r="S5" s="171">
        <v>15</v>
      </c>
      <c r="T5" s="171">
        <v>15</v>
      </c>
      <c r="U5" s="171">
        <v>15</v>
      </c>
      <c r="V5" s="171">
        <v>10</v>
      </c>
      <c r="W5" s="116">
        <v>100</v>
      </c>
      <c r="X5" s="117" t="s">
        <v>146</v>
      </c>
      <c r="Y5" s="172" t="s">
        <v>146</v>
      </c>
      <c r="Z5" s="118" t="s">
        <v>146</v>
      </c>
      <c r="AA5" s="116" t="s">
        <v>502</v>
      </c>
      <c r="AB5" s="171" t="s">
        <v>210</v>
      </c>
      <c r="AC5" s="422">
        <v>100</v>
      </c>
      <c r="AD5" s="422" t="s">
        <v>146</v>
      </c>
      <c r="AE5" s="420" t="s">
        <v>147</v>
      </c>
      <c r="AF5" s="420" t="s">
        <v>147</v>
      </c>
      <c r="AG5" s="418">
        <v>2</v>
      </c>
      <c r="AH5" s="418">
        <v>2</v>
      </c>
      <c r="AI5" s="419">
        <v>1</v>
      </c>
      <c r="AJ5" s="419">
        <v>4</v>
      </c>
      <c r="AK5" s="411">
        <v>16</v>
      </c>
      <c r="AL5" s="412" t="s">
        <v>503</v>
      </c>
      <c r="AM5" s="415" t="s">
        <v>148</v>
      </c>
      <c r="AN5" s="238" t="s">
        <v>504</v>
      </c>
      <c r="AO5" s="163" t="s">
        <v>505</v>
      </c>
      <c r="AP5" s="168">
        <v>44926</v>
      </c>
      <c r="AQ5" s="170" t="s">
        <v>506</v>
      </c>
      <c r="AR5" s="237" t="s">
        <v>507</v>
      </c>
      <c r="AS5" s="170" t="s">
        <v>508</v>
      </c>
      <c r="AT5" s="237" t="s">
        <v>509</v>
      </c>
      <c r="AU5" s="170" t="s">
        <v>510</v>
      </c>
      <c r="AV5" s="231" t="s">
        <v>511</v>
      </c>
      <c r="AW5" s="240" t="s">
        <v>512</v>
      </c>
      <c r="AX5" s="198" t="s">
        <v>513</v>
      </c>
      <c r="AY5" s="146" t="s">
        <v>115</v>
      </c>
      <c r="AZ5" s="170" t="s">
        <v>506</v>
      </c>
      <c r="BA5" s="237" t="s">
        <v>514</v>
      </c>
      <c r="BB5" s="163" t="s">
        <v>505</v>
      </c>
      <c r="BC5" s="170" t="s">
        <v>515</v>
      </c>
      <c r="BD5" s="168" t="s">
        <v>116</v>
      </c>
      <c r="BE5" s="170" t="s">
        <v>508</v>
      </c>
      <c r="BF5" s="237" t="s">
        <v>516</v>
      </c>
      <c r="BG5" s="163" t="s">
        <v>505</v>
      </c>
      <c r="BH5" s="170" t="s">
        <v>515</v>
      </c>
      <c r="BI5" s="168" t="s">
        <v>116</v>
      </c>
      <c r="BJ5" s="170" t="s">
        <v>517</v>
      </c>
      <c r="BK5" s="239" t="s">
        <v>518</v>
      </c>
      <c r="BL5" s="163" t="s">
        <v>505</v>
      </c>
      <c r="BM5" s="170" t="s">
        <v>519</v>
      </c>
      <c r="BN5" s="168" t="s">
        <v>116</v>
      </c>
      <c r="BO5" s="240" t="s">
        <v>512</v>
      </c>
      <c r="BP5" s="241" t="s">
        <v>520</v>
      </c>
      <c r="BQ5" s="242" t="s">
        <v>505</v>
      </c>
      <c r="BR5" s="240" t="s">
        <v>521</v>
      </c>
      <c r="BS5" s="114" t="s">
        <v>116</v>
      </c>
      <c r="BT5" s="239" t="s">
        <v>522</v>
      </c>
      <c r="BU5" s="145"/>
      <c r="BV5" s="145"/>
      <c r="BW5" s="145"/>
      <c r="BX5" s="170" t="s">
        <v>523</v>
      </c>
      <c r="BY5" s="163" t="s">
        <v>524</v>
      </c>
      <c r="BZ5" s="163" t="s">
        <v>525</v>
      </c>
      <c r="CA5" s="232" t="s">
        <v>539</v>
      </c>
      <c r="CB5" s="222" t="s">
        <v>540</v>
      </c>
      <c r="CC5" s="222" t="s">
        <v>541</v>
      </c>
      <c r="CD5" s="221" t="s">
        <v>542</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241.5" customHeight="1" thickTop="1" thickBot="1">
      <c r="A6" s="421"/>
      <c r="B6" s="423"/>
      <c r="C6" s="460"/>
      <c r="D6" s="423"/>
      <c r="E6" s="424"/>
      <c r="F6" s="423"/>
      <c r="G6" s="461"/>
      <c r="H6" s="423"/>
      <c r="I6" s="423"/>
      <c r="J6" s="421"/>
      <c r="K6" s="421"/>
      <c r="L6" s="411"/>
      <c r="M6" s="413"/>
      <c r="N6" s="162">
        <v>2</v>
      </c>
      <c r="O6" s="167" t="s">
        <v>526</v>
      </c>
      <c r="P6" s="171">
        <v>15</v>
      </c>
      <c r="Q6" s="171">
        <v>15</v>
      </c>
      <c r="R6" s="171">
        <v>15</v>
      </c>
      <c r="S6" s="171">
        <v>15</v>
      </c>
      <c r="T6" s="171">
        <v>15</v>
      </c>
      <c r="U6" s="171">
        <v>15</v>
      </c>
      <c r="V6" s="171">
        <v>10</v>
      </c>
      <c r="W6" s="116">
        <v>100</v>
      </c>
      <c r="X6" s="117" t="s">
        <v>146</v>
      </c>
      <c r="Y6" s="172" t="s">
        <v>146</v>
      </c>
      <c r="Z6" s="118" t="s">
        <v>146</v>
      </c>
      <c r="AA6" s="116" t="s">
        <v>502</v>
      </c>
      <c r="AB6" s="171" t="s">
        <v>210</v>
      </c>
      <c r="AC6" s="422"/>
      <c r="AD6" s="422"/>
      <c r="AE6" s="420"/>
      <c r="AF6" s="420"/>
      <c r="AG6" s="418"/>
      <c r="AH6" s="418"/>
      <c r="AI6" s="419"/>
      <c r="AJ6" s="419"/>
      <c r="AK6" s="411"/>
      <c r="AL6" s="413"/>
      <c r="AM6" s="416"/>
      <c r="AN6" s="163"/>
      <c r="AO6" s="162"/>
      <c r="AP6" s="168"/>
      <c r="AQ6" s="202"/>
      <c r="AR6" s="237"/>
      <c r="AS6" s="168"/>
      <c r="AT6" s="163"/>
      <c r="AU6" s="168"/>
      <c r="AV6" s="163"/>
      <c r="AW6" s="114"/>
      <c r="AX6" s="145"/>
      <c r="AY6" s="146"/>
      <c r="AZ6" s="170" t="s">
        <v>506</v>
      </c>
      <c r="BA6" s="238" t="s">
        <v>527</v>
      </c>
      <c r="BB6" s="163" t="s">
        <v>505</v>
      </c>
      <c r="BC6" s="170" t="s">
        <v>528</v>
      </c>
      <c r="BD6" s="168" t="s">
        <v>116</v>
      </c>
      <c r="BE6" s="170" t="s">
        <v>508</v>
      </c>
      <c r="BF6" s="238" t="s">
        <v>529</v>
      </c>
      <c r="BG6" s="163" t="s">
        <v>505</v>
      </c>
      <c r="BH6" s="170" t="s">
        <v>530</v>
      </c>
      <c r="BI6" s="168" t="s">
        <v>116</v>
      </c>
      <c r="BJ6" s="170" t="s">
        <v>517</v>
      </c>
      <c r="BK6" s="239" t="s">
        <v>531</v>
      </c>
      <c r="BL6" s="163" t="s">
        <v>505</v>
      </c>
      <c r="BM6" s="170" t="s">
        <v>532</v>
      </c>
      <c r="BN6" s="168" t="s">
        <v>116</v>
      </c>
      <c r="BO6" s="240" t="s">
        <v>512</v>
      </c>
      <c r="BP6" s="241" t="s">
        <v>533</v>
      </c>
      <c r="BQ6" s="242" t="s">
        <v>505</v>
      </c>
      <c r="BR6" s="240" t="s">
        <v>534</v>
      </c>
      <c r="BS6" s="114" t="s">
        <v>116</v>
      </c>
      <c r="BT6" s="168"/>
      <c r="BU6" s="145"/>
      <c r="BV6" s="145"/>
      <c r="BW6" s="145"/>
      <c r="BX6" s="170" t="s">
        <v>523</v>
      </c>
      <c r="BY6" s="163" t="s">
        <v>535</v>
      </c>
      <c r="BZ6" s="163"/>
      <c r="CA6" s="232" t="s">
        <v>539</v>
      </c>
      <c r="CB6" s="222" t="s">
        <v>543</v>
      </c>
      <c r="CC6" s="221" t="s">
        <v>544</v>
      </c>
      <c r="CD6" s="221" t="s">
        <v>210</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thickTop="1" thickBot="1">
      <c r="A7" s="421"/>
      <c r="B7" s="423"/>
      <c r="C7" s="460"/>
      <c r="D7" s="423"/>
      <c r="E7" s="424"/>
      <c r="F7" s="423"/>
      <c r="G7" s="461"/>
      <c r="H7" s="423"/>
      <c r="I7" s="423"/>
      <c r="J7" s="421"/>
      <c r="K7" s="421"/>
      <c r="L7" s="411"/>
      <c r="M7" s="413"/>
      <c r="N7" s="162">
        <v>3</v>
      </c>
      <c r="O7" s="173"/>
      <c r="P7" s="171"/>
      <c r="Q7" s="171"/>
      <c r="R7" s="171"/>
      <c r="S7" s="171"/>
      <c r="T7" s="171"/>
      <c r="U7" s="171"/>
      <c r="V7" s="171"/>
      <c r="W7" s="116">
        <v>0</v>
      </c>
      <c r="X7" s="117" t="s">
        <v>485</v>
      </c>
      <c r="Y7" s="172"/>
      <c r="Z7" s="118" t="s">
        <v>536</v>
      </c>
      <c r="AA7" s="116" t="s">
        <v>537</v>
      </c>
      <c r="AB7" s="171"/>
      <c r="AC7" s="422"/>
      <c r="AD7" s="422"/>
      <c r="AE7" s="420"/>
      <c r="AF7" s="420"/>
      <c r="AG7" s="418"/>
      <c r="AH7" s="418"/>
      <c r="AI7" s="419"/>
      <c r="AJ7" s="419"/>
      <c r="AK7" s="411"/>
      <c r="AL7" s="413"/>
      <c r="AM7" s="416"/>
      <c r="AN7" s="163"/>
      <c r="AO7" s="162"/>
      <c r="AP7" s="168"/>
      <c r="AQ7" s="168"/>
      <c r="AR7" s="163"/>
      <c r="AS7" s="168"/>
      <c r="AT7" s="163"/>
      <c r="AU7" s="168"/>
      <c r="AV7" s="163"/>
      <c r="AW7" s="114"/>
      <c r="AX7" s="145"/>
      <c r="AY7" s="146"/>
      <c r="AZ7" s="163"/>
      <c r="BA7" s="163"/>
      <c r="BB7" s="162"/>
      <c r="BC7" s="168"/>
      <c r="BD7" s="168"/>
      <c r="BE7" s="163"/>
      <c r="BF7" s="163"/>
      <c r="BG7" s="162"/>
      <c r="BH7" s="168"/>
      <c r="BI7" s="168"/>
      <c r="BJ7" s="163"/>
      <c r="BK7" s="163"/>
      <c r="BL7" s="162"/>
      <c r="BM7" s="168"/>
      <c r="BN7" s="168"/>
      <c r="BO7" s="145"/>
      <c r="BP7" s="145"/>
      <c r="BQ7" s="146"/>
      <c r="BR7" s="114"/>
      <c r="BS7" s="114"/>
      <c r="BT7" s="168"/>
      <c r="BU7" s="145"/>
      <c r="BV7" s="145"/>
      <c r="BW7" s="145"/>
      <c r="BX7" s="168"/>
      <c r="BY7" s="163"/>
      <c r="BZ7" s="163"/>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60"/>
      <c r="D8" s="423"/>
      <c r="E8" s="424"/>
      <c r="F8" s="423"/>
      <c r="G8" s="461"/>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68"/>
      <c r="AR8" s="163"/>
      <c r="AS8" s="168"/>
      <c r="AT8" s="163"/>
      <c r="AU8" s="168"/>
      <c r="AV8" s="163"/>
      <c r="AW8" s="114"/>
      <c r="AX8" s="145"/>
      <c r="AY8" s="146"/>
      <c r="AZ8" s="163"/>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60"/>
      <c r="D9" s="423"/>
      <c r="E9" s="424"/>
      <c r="F9" s="423"/>
      <c r="G9" s="461"/>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68"/>
      <c r="AR9" s="163"/>
      <c r="AS9" s="168"/>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60"/>
      <c r="D10" s="423"/>
      <c r="E10" s="424"/>
      <c r="F10" s="423"/>
      <c r="G10" s="461"/>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68"/>
      <c r="AR10" s="163"/>
      <c r="AS10" s="168"/>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68"/>
      <c r="AR11" s="163"/>
      <c r="AS11" s="168"/>
      <c r="AT11" s="163"/>
      <c r="AU11" s="168"/>
      <c r="AV11" s="163"/>
      <c r="AW11" s="114"/>
      <c r="AX11" s="145"/>
      <c r="AY11" s="146"/>
      <c r="AZ11" s="163"/>
      <c r="BA11" s="163"/>
      <c r="BB11" s="162"/>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68"/>
      <c r="AR12" s="163"/>
      <c r="AS12" s="168"/>
      <c r="AT12" s="163"/>
      <c r="AU12" s="168"/>
      <c r="AV12" s="163"/>
      <c r="AW12" s="114"/>
      <c r="AX12" s="145"/>
      <c r="AY12" s="146"/>
      <c r="AZ12" s="163"/>
      <c r="BA12" s="163"/>
      <c r="BB12" s="162"/>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68"/>
      <c r="AR13" s="163"/>
      <c r="AS13" s="168"/>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68"/>
      <c r="AR14" s="163"/>
      <c r="AS14" s="168"/>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68"/>
      <c r="AR15" s="163"/>
      <c r="AS15" s="168"/>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68"/>
      <c r="AR16" s="163"/>
      <c r="AS16" s="168"/>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68"/>
      <c r="AR17" s="163"/>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68"/>
      <c r="AR18" s="163"/>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68"/>
      <c r="AR19" s="163"/>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68"/>
      <c r="AR20" s="163"/>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68"/>
      <c r="AR21" s="163"/>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68"/>
      <c r="AR22" s="163"/>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68"/>
      <c r="AR23" s="163"/>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68"/>
      <c r="AR24" s="163"/>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68"/>
      <c r="AR25" s="163"/>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68"/>
      <c r="AR26" s="163"/>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68"/>
      <c r="AR27" s="163"/>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68"/>
      <c r="AR28" s="163"/>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68"/>
      <c r="AR29" s="163"/>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68"/>
      <c r="AR30" s="163"/>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68"/>
      <c r="AR31" s="163"/>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68"/>
      <c r="AR32" s="163"/>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68"/>
      <c r="AR33" s="163"/>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68"/>
      <c r="AR34" s="163"/>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68"/>
      <c r="AR35" s="163"/>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68"/>
      <c r="AR36" s="163"/>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68"/>
      <c r="AR37" s="163"/>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68"/>
      <c r="AR38" s="163"/>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14"/>
      <c r="AR39" s="145"/>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14"/>
      <c r="AR40" s="145"/>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14"/>
      <c r="AR41" s="145"/>
      <c r="AS41" s="168"/>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14"/>
      <c r="AR42" s="145"/>
      <c r="AS42" s="168"/>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14"/>
      <c r="AR43" s="145"/>
      <c r="AS43" s="168"/>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14"/>
      <c r="AR44" s="145"/>
      <c r="AS44" s="168"/>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14"/>
      <c r="AR45" s="145"/>
      <c r="AS45" s="168"/>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14"/>
      <c r="AR46" s="145"/>
      <c r="AS46" s="168"/>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14"/>
      <c r="AR47" s="145"/>
      <c r="AS47" s="168"/>
      <c r="AT47" s="163"/>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14"/>
      <c r="AR48" s="145"/>
      <c r="AS48" s="168"/>
      <c r="AT48" s="163"/>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14"/>
      <c r="AR49" s="145"/>
      <c r="AS49" s="168"/>
      <c r="AT49" s="163"/>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14"/>
      <c r="AR50" s="145"/>
      <c r="AS50" s="168"/>
      <c r="AT50" s="163"/>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14"/>
      <c r="AR51" s="145"/>
      <c r="AS51" s="168"/>
      <c r="AT51" s="163"/>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14"/>
      <c r="AR52" s="145"/>
      <c r="AS52" s="168"/>
      <c r="AT52" s="163"/>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14"/>
      <c r="AR53" s="145"/>
      <c r="AS53" s="168"/>
      <c r="AT53" s="163"/>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14"/>
      <c r="AR54" s="145"/>
      <c r="AS54" s="168"/>
      <c r="AT54" s="163"/>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14"/>
      <c r="AR55" s="145"/>
      <c r="AS55" s="168"/>
      <c r="AT55" s="163"/>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14"/>
      <c r="AR56" s="145"/>
      <c r="AS56" s="168"/>
      <c r="AT56" s="163"/>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14"/>
      <c r="AR57" s="145"/>
      <c r="AS57" s="114"/>
      <c r="AT57" s="145"/>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14"/>
      <c r="AR58" s="145"/>
      <c r="AS58" s="114"/>
      <c r="AT58" s="145"/>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14"/>
      <c r="AR59" s="145"/>
      <c r="AS59" s="114"/>
      <c r="AT59" s="145"/>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14"/>
      <c r="AR60" s="145"/>
      <c r="AS60" s="114"/>
      <c r="AT60" s="145"/>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14"/>
      <c r="AT61" s="145"/>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14"/>
      <c r="AT62" s="145"/>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14"/>
      <c r="AT63" s="145"/>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14"/>
      <c r="AT64" s="145"/>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536" priority="32" stopIfTrue="1" operator="equal">
      <formula>"Muy Alta"</formula>
    </cfRule>
    <cfRule type="containsText" dxfId="535" priority="33" operator="containsText" text="ZONA RIESGO ALTA">
      <formula>NOT(ISERROR(SEARCH("ZONA RIESGO ALTA",M5)))</formula>
    </cfRule>
    <cfRule type="containsText" dxfId="534" priority="34" operator="containsText" text="ZONA RIESGO MODERADA">
      <formula>NOT(ISERROR(SEARCH("ZONA RIESGO MODERADA",M5)))</formula>
    </cfRule>
    <cfRule type="containsText" dxfId="533" priority="35" operator="containsText" text="ZONA RIESGO BAJA">
      <formula>NOT(ISERROR(SEARCH("ZONA RIESGO BAJA",M5)))</formula>
    </cfRule>
    <cfRule type="cellIs" dxfId="532" priority="36" operator="equal">
      <formula>"Muy Baja"</formula>
    </cfRule>
  </conditionalFormatting>
  <conditionalFormatting sqref="M5:M64">
    <cfRule type="containsText" dxfId="531" priority="31" operator="containsText" text="ZONA RIESGO EXTREMA">
      <formula>NOT(ISERROR(SEARCH("ZONA RIESGO EXTREMA",M5)))</formula>
    </cfRule>
  </conditionalFormatting>
  <conditionalFormatting sqref="X5:X64">
    <cfRule type="containsText" dxfId="530" priority="28" operator="containsText" text="DEBIL">
      <formula>NOT(ISERROR(SEARCH("DEBIL",X5)))</formula>
    </cfRule>
    <cfRule type="containsText" dxfId="529" priority="29" operator="containsText" text="MODERADO">
      <formula>NOT(ISERROR(SEARCH("MODERADO",X5)))</formula>
    </cfRule>
    <cfRule type="containsText" dxfId="528" priority="30" operator="containsText" text="FUERTE">
      <formula>NOT(ISERROR(SEARCH("FUERTE",X5)))</formula>
    </cfRule>
  </conditionalFormatting>
  <conditionalFormatting sqref="AC5 AC11 AC17 AC23 AC41 AC59 AC29 AC47 AC35 AC53">
    <cfRule type="containsText" dxfId="527" priority="25" operator="containsText" text="DEBIL">
      <formula>NOT(ISERROR(SEARCH("DEBIL",AC5)))</formula>
    </cfRule>
    <cfRule type="containsText" dxfId="526" priority="26" operator="containsText" text="MODERADO">
      <formula>NOT(ISERROR(SEARCH("MODERADO",AC5)))</formula>
    </cfRule>
    <cfRule type="containsText" dxfId="525" priority="27" operator="containsText" text="FUERTE">
      <formula>NOT(ISERROR(SEARCH("FUERTE",AC5)))</formula>
    </cfRule>
  </conditionalFormatting>
  <conditionalFormatting sqref="AI5 AI11 AI17 AI23 AI29 AI35 AI41 AI47 AI53 AI59">
    <cfRule type="containsText" dxfId="524" priority="20" operator="containsText" text="casi seguro">
      <formula>NOT(ISERROR(SEARCH("casi seguro",AI5)))</formula>
    </cfRule>
    <cfRule type="containsText" dxfId="523" priority="21" operator="containsText" text="PROBABLE">
      <formula>NOT(ISERROR(SEARCH("PROBABLE",AI5)))</formula>
    </cfRule>
    <cfRule type="containsText" dxfId="522" priority="22" operator="containsText" text="posible">
      <formula>NOT(ISERROR(SEARCH("posible",AI5)))</formula>
    </cfRule>
    <cfRule type="containsText" dxfId="521" priority="23" operator="containsText" text="Improbable">
      <formula>NOT(ISERROR(SEARCH("Improbable",AI5)))</formula>
    </cfRule>
    <cfRule type="containsText" dxfId="520" priority="24" operator="containsText" text="Rara vez">
      <formula>NOT(ISERROR(SEARCH("Rara vez",AI5)))</formula>
    </cfRule>
  </conditionalFormatting>
  <conditionalFormatting sqref="AD5 AD11 AD17 AD23 AD41 AD59 AD29 AD47 AD35 AD53">
    <cfRule type="containsText" dxfId="519" priority="17" operator="containsText" text="DEBIL">
      <formula>NOT(ISERROR(SEARCH("DEBIL",AD5)))</formula>
    </cfRule>
    <cfRule type="containsText" dxfId="518" priority="18" operator="containsText" text="MODERADO">
      <formula>NOT(ISERROR(SEARCH("MODERADO",AD5)))</formula>
    </cfRule>
    <cfRule type="containsText" dxfId="517" priority="19" operator="containsText" text="FUERTE">
      <formula>NOT(ISERROR(SEARCH("FUERTE",AD5)))</formula>
    </cfRule>
  </conditionalFormatting>
  <conditionalFormatting sqref="AL5 AL11 AL17 AL23 AL29 AL35 AL41 AL47 AL53 AL59">
    <cfRule type="cellIs" dxfId="516" priority="12" stopIfTrue="1" operator="equal">
      <formula>"Muy Alta"</formula>
    </cfRule>
    <cfRule type="containsText" dxfId="515" priority="13" operator="containsText" text="ZONA RIESGO ALTA">
      <formula>NOT(ISERROR(SEARCH("ZONA RIESGO ALTA",AL5)))</formula>
    </cfRule>
    <cfRule type="containsText" dxfId="514" priority="14" operator="containsText" text="ZONA RIESGO MODERADA">
      <formula>NOT(ISERROR(SEARCH("ZONA RIESGO MODERADA",AL5)))</formula>
    </cfRule>
    <cfRule type="containsText" dxfId="513" priority="15" operator="containsText" text="ZONA RIESGO BAJA">
      <formula>NOT(ISERROR(SEARCH("ZONA RIESGO BAJA",AL5)))</formula>
    </cfRule>
    <cfRule type="cellIs" dxfId="512" priority="16" operator="equal">
      <formula>"Muy Baja"</formula>
    </cfRule>
  </conditionalFormatting>
  <conditionalFormatting sqref="AL5:AL64">
    <cfRule type="containsText" dxfId="511" priority="11" operator="containsText" text="ZONA RIESGO EXTREMA">
      <formula>NOT(ISERROR(SEARCH("ZONA RIESGO EXTREMA",AL5)))</formula>
    </cfRule>
  </conditionalFormatting>
  <conditionalFormatting sqref="AJ5 AJ11 AJ17 AJ23 AJ29 AJ35 AJ41 AJ47 AJ53 AJ59">
    <cfRule type="containsText" dxfId="510" priority="1" operator="containsText" text="casi seguro">
      <formula>NOT(ISERROR(SEARCH("casi seguro",AJ5)))</formula>
    </cfRule>
    <cfRule type="containsText" dxfId="509" priority="2" operator="containsText" text="PROBABLE">
      <formula>NOT(ISERROR(SEARCH("PROBABLE",AJ5)))</formula>
    </cfRule>
    <cfRule type="containsText" dxfId="508" priority="3" operator="containsText" text="posible">
      <formula>NOT(ISERROR(SEARCH("posible",AJ5)))</formula>
    </cfRule>
    <cfRule type="containsText" dxfId="507" priority="4" operator="containsText" text="Improbable">
      <formula>NOT(ISERROR(SEARCH("Improbable",AJ5)))</formula>
    </cfRule>
    <cfRule type="containsText" dxfId="506"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337CFEDD-F6DB-4DE8-8C36-6933D9CF4C2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AB5379AF-6155-4C32-872C-EB897B161CBA}">
            <xm:f>NOT(ISERROR(SEARCH(#REF!,AI5)))</xm:f>
            <xm:f>#REF!</xm:f>
            <x14:dxf>
              <fill>
                <gradientFill degree="180">
                  <stop position="0">
                    <color rgb="FF008744"/>
                  </stop>
                  <stop position="1">
                    <color theme="0"/>
                  </stop>
                </gradientFill>
              </fill>
            </x14:dxf>
          </x14:cfRule>
          <x14:cfRule type="containsText" priority="38" operator="containsText" id="{01107E5D-80D5-4842-8267-0416E69B4D0E}">
            <xm:f>NOT(ISERROR(SEARCH(#REF!,AI5)))</xm:f>
            <xm:f>#REF!</xm:f>
            <x14:dxf>
              <fill>
                <gradientFill degree="180">
                  <stop position="0">
                    <color rgb="FF008744"/>
                  </stop>
                  <stop position="1">
                    <color theme="0"/>
                  </stop>
                </gradientFill>
              </fill>
            </x14:dxf>
          </x14:cfRule>
          <x14:cfRule type="containsText" priority="39" operator="containsText" id="{7450A39D-A40B-4DD9-9B6D-7F248258AB24}">
            <xm:f>NOT(ISERROR(SEARCH(#REF!,AI5)))</xm:f>
            <xm:f>#REF!</xm:f>
            <x14:dxf>
              <fill>
                <gradientFill degree="180">
                  <stop position="0">
                    <color rgb="FF008744"/>
                  </stop>
                  <stop position="1">
                    <color rgb="FFFFFFFF"/>
                  </stop>
                </gradientFill>
              </fill>
            </x14:dxf>
          </x14:cfRule>
          <x14:cfRule type="containsText" priority="40" operator="containsText" id="{0C544B9E-3F52-4CF7-9D90-53107122ED03}">
            <xm:f>NOT(ISERROR(SEARCH(#REF!,AI5)))</xm:f>
            <xm:f>#REF!</xm:f>
            <x14:dxf>
              <fill>
                <gradientFill>
                  <stop position="0">
                    <color theme="0"/>
                  </stop>
                  <stop position="1">
                    <color rgb="FFFFFF00"/>
                  </stop>
                </gradientFill>
              </fill>
            </x14:dxf>
          </x14:cfRule>
          <x14:cfRule type="containsText" priority="41" operator="containsText" id="{C153CFBD-8E4B-4985-BA68-1AF9B27C5E87}">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D442005C-F9E5-4F59-B0D3-94D6171F2E62}">
            <xm:f>NOT(ISERROR(SEARCH(#REF!,AJ5)))</xm:f>
            <xm:f>#REF!</xm:f>
            <x14:dxf>
              <fill>
                <gradientFill degree="180">
                  <stop position="0">
                    <color rgb="FF008744"/>
                  </stop>
                  <stop position="1">
                    <color theme="0"/>
                  </stop>
                </gradientFill>
              </fill>
            </x14:dxf>
          </x14:cfRule>
          <x14:cfRule type="containsText" priority="7" operator="containsText" id="{C1E03FF0-202C-4288-9280-A22E7E9AE3D6}">
            <xm:f>NOT(ISERROR(SEARCH(#REF!,AJ5)))</xm:f>
            <xm:f>#REF!</xm:f>
            <x14:dxf>
              <fill>
                <gradientFill degree="180">
                  <stop position="0">
                    <color rgb="FF008744"/>
                  </stop>
                  <stop position="1">
                    <color theme="0"/>
                  </stop>
                </gradientFill>
              </fill>
            </x14:dxf>
          </x14:cfRule>
          <x14:cfRule type="containsText" priority="8" operator="containsText" id="{996E864E-40BB-4723-9BFB-D1EF1A7C9055}">
            <xm:f>NOT(ISERROR(SEARCH(#REF!,AJ5)))</xm:f>
            <xm:f>#REF!</xm:f>
            <x14:dxf>
              <fill>
                <gradientFill degree="180">
                  <stop position="0">
                    <color rgb="FF008744"/>
                  </stop>
                  <stop position="1">
                    <color rgb="FFFFFFFF"/>
                  </stop>
                </gradientFill>
              </fill>
            </x14:dxf>
          </x14:cfRule>
          <x14:cfRule type="containsText" priority="9" operator="containsText" id="{9B068FD3-C3ED-4E09-85B5-2D403A04B2AE}">
            <xm:f>NOT(ISERROR(SEARCH(#REF!,AJ5)))</xm:f>
            <xm:f>#REF!</xm:f>
            <x14:dxf>
              <fill>
                <gradientFill>
                  <stop position="0">
                    <color theme="0"/>
                  </stop>
                  <stop position="1">
                    <color rgb="FFFFFF00"/>
                  </stop>
                </gradientFill>
              </fill>
            </x14:dxf>
          </x14:cfRule>
          <x14:cfRule type="containsText" priority="10" operator="containsText" id="{440C0716-D66E-463A-A88E-7AE59D108B9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9E450-5873-486D-954A-E621E8505CD8}">
  <dimension ref="A1:DD65"/>
  <sheetViews>
    <sheetView topLeftCell="BY6" workbookViewId="0">
      <selection activeCell="CD5" sqref="CD5"/>
    </sheetView>
  </sheetViews>
  <sheetFormatPr baseColWidth="10" defaultColWidth="11.42578125" defaultRowHeight="16.5"/>
  <cols>
    <col min="1" max="1" width="4" style="152" bestFit="1" customWidth="1"/>
    <col min="2" max="2" width="18.7109375" style="153" customWidth="1"/>
    <col min="3" max="3" width="26.7109375" style="153" customWidth="1"/>
    <col min="4" max="4" width="18.7109375" style="153" customWidth="1"/>
    <col min="5" max="5" width="32.42578125" style="149" customWidth="1"/>
    <col min="6" max="6" width="14.140625" style="152" customWidth="1"/>
    <col min="7" max="7" width="13.140625" style="152" customWidth="1"/>
    <col min="8" max="8" width="18.57031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2" style="149" hidden="1" customWidth="1"/>
    <col min="44" max="44" width="51.5703125" style="149" hidden="1" customWidth="1"/>
    <col min="45" max="45" width="20.5703125" style="1" hidden="1" customWidth="1"/>
    <col min="46" max="46" width="18.5703125" style="1" hidden="1" customWidth="1"/>
    <col min="47" max="47" width="25.7109375" style="1" customWidth="1"/>
    <col min="48" max="48" width="28.7109375" style="1" customWidth="1"/>
    <col min="49" max="49" width="20.5703125" style="149" customWidth="1"/>
    <col min="50" max="50" width="29.85546875" style="149" customWidth="1"/>
    <col min="51" max="51" width="21" style="149" customWidth="1"/>
    <col min="52" max="52" width="23" style="1" hidden="1" customWidth="1"/>
    <col min="53" max="53" width="57.42578125" style="1" hidden="1" customWidth="1"/>
    <col min="54" max="54" width="18.85546875" style="1" hidden="1" customWidth="1"/>
    <col min="55" max="55" width="16.85546875" style="1" hidden="1" customWidth="1"/>
    <col min="56" max="56" width="19.5703125" style="1" hidden="1" customWidth="1"/>
    <col min="57" max="57" width="23" style="1" hidden="1" customWidth="1"/>
    <col min="58" max="58" width="54.28515625" style="1" hidden="1" customWidth="1"/>
    <col min="59" max="59" width="18.85546875" style="1" hidden="1" customWidth="1"/>
    <col min="60" max="60" width="16.85546875" style="1" hidden="1" customWidth="1"/>
    <col min="61" max="61" width="10.140625" style="1" bestFit="1" customWidth="1"/>
    <col min="62" max="62" width="23" style="1" customWidth="1"/>
    <col min="63" max="63" width="30.5703125" style="1" customWidth="1"/>
    <col min="64" max="64" width="18.85546875" style="1" customWidth="1"/>
    <col min="65" max="65" width="16.85546875" style="1" customWidth="1"/>
    <col min="66" max="66" width="19.5703125" style="1" customWidth="1"/>
    <col min="67" max="67" width="23" style="149" customWidth="1"/>
    <col min="68" max="68" width="30.28515625" style="149" customWidth="1"/>
    <col min="69" max="69" width="18.85546875" style="149" customWidth="1"/>
    <col min="70" max="70" width="16.85546875" style="149" customWidth="1"/>
    <col min="71" max="71" width="19.5703125" style="149" customWidth="1"/>
    <col min="72" max="72" width="28.85546875" style="149" customWidth="1"/>
    <col min="73" max="74" width="23" style="149" hidden="1" customWidth="1"/>
    <col min="75" max="75" width="18.5703125" style="149" hidden="1" customWidth="1"/>
    <col min="76" max="76" width="20.5703125" style="1" customWidth="1"/>
    <col min="77" max="77" width="33.42578125" style="1" customWidth="1"/>
    <col min="78" max="78" width="25.5703125" style="1" customWidth="1"/>
    <col min="79" max="79" width="14" style="149" customWidth="1"/>
    <col min="80" max="80" width="47.7109375" style="149" customWidth="1"/>
    <col min="81" max="81" width="32.85546875" style="149" customWidth="1"/>
    <col min="82" max="82" width="60.4257812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260.25" customHeight="1" thickTop="1" thickBot="1">
      <c r="A5" s="421">
        <v>1</v>
      </c>
      <c r="B5" s="423" t="s">
        <v>472</v>
      </c>
      <c r="C5" s="423" t="s">
        <v>473</v>
      </c>
      <c r="D5" s="423" t="s">
        <v>545</v>
      </c>
      <c r="E5" s="424" t="s">
        <v>546</v>
      </c>
      <c r="F5" s="423" t="s">
        <v>104</v>
      </c>
      <c r="G5" s="423" t="s">
        <v>547</v>
      </c>
      <c r="H5" s="423" t="s">
        <v>548</v>
      </c>
      <c r="I5" s="423" t="s">
        <v>144</v>
      </c>
      <c r="J5" s="421">
        <v>4</v>
      </c>
      <c r="K5" s="421">
        <v>5</v>
      </c>
      <c r="L5" s="411">
        <v>80</v>
      </c>
      <c r="M5" s="412" t="s">
        <v>500</v>
      </c>
      <c r="N5" s="162">
        <v>1</v>
      </c>
      <c r="O5" s="173" t="s">
        <v>549</v>
      </c>
      <c r="P5" s="171">
        <v>15</v>
      </c>
      <c r="Q5" s="171">
        <v>15</v>
      </c>
      <c r="R5" s="171">
        <v>15</v>
      </c>
      <c r="S5" s="171">
        <v>15</v>
      </c>
      <c r="T5" s="171">
        <v>15</v>
      </c>
      <c r="U5" s="171">
        <v>15</v>
      </c>
      <c r="V5" s="171">
        <v>10</v>
      </c>
      <c r="W5" s="116">
        <v>100</v>
      </c>
      <c r="X5" s="117" t="s">
        <v>146</v>
      </c>
      <c r="Y5" s="172" t="s">
        <v>146</v>
      </c>
      <c r="Z5" s="118" t="s">
        <v>146</v>
      </c>
      <c r="AA5" s="116" t="s">
        <v>502</v>
      </c>
      <c r="AB5" s="171" t="s">
        <v>550</v>
      </c>
      <c r="AC5" s="422">
        <v>100</v>
      </c>
      <c r="AD5" s="422" t="s">
        <v>146</v>
      </c>
      <c r="AE5" s="420" t="s">
        <v>487</v>
      </c>
      <c r="AF5" s="420" t="s">
        <v>147</v>
      </c>
      <c r="AG5" s="418" t="s">
        <v>538</v>
      </c>
      <c r="AH5" s="418">
        <v>2</v>
      </c>
      <c r="AI5" s="419">
        <v>4</v>
      </c>
      <c r="AJ5" s="419">
        <v>3</v>
      </c>
      <c r="AK5" s="411">
        <v>48</v>
      </c>
      <c r="AL5" s="412" t="s">
        <v>503</v>
      </c>
      <c r="AM5" s="415" t="s">
        <v>148</v>
      </c>
      <c r="AN5" s="164" t="s">
        <v>551</v>
      </c>
      <c r="AO5" s="163" t="s">
        <v>552</v>
      </c>
      <c r="AP5" s="168">
        <v>44926</v>
      </c>
      <c r="AQ5" s="243" t="s">
        <v>553</v>
      </c>
      <c r="AR5" s="163" t="s">
        <v>554</v>
      </c>
      <c r="AS5" s="168" t="s">
        <v>555</v>
      </c>
      <c r="AT5" s="163" t="s">
        <v>556</v>
      </c>
      <c r="AU5" s="170" t="s">
        <v>557</v>
      </c>
      <c r="AV5" s="163" t="s">
        <v>558</v>
      </c>
      <c r="AW5" s="147" t="s">
        <v>559</v>
      </c>
      <c r="AX5" s="232" t="s">
        <v>560</v>
      </c>
      <c r="AY5" s="146" t="s">
        <v>115</v>
      </c>
      <c r="AZ5" s="243" t="s">
        <v>553</v>
      </c>
      <c r="BA5" s="163" t="s">
        <v>561</v>
      </c>
      <c r="BB5" s="163" t="s">
        <v>562</v>
      </c>
      <c r="BC5" s="170" t="s">
        <v>563</v>
      </c>
      <c r="BD5" s="168" t="s">
        <v>116</v>
      </c>
      <c r="BE5" s="170" t="s">
        <v>564</v>
      </c>
      <c r="BF5" s="244" t="s">
        <v>565</v>
      </c>
      <c r="BG5" s="163" t="s">
        <v>562</v>
      </c>
      <c r="BH5" s="170" t="s">
        <v>563</v>
      </c>
      <c r="BI5" s="168" t="s">
        <v>116</v>
      </c>
      <c r="BJ5" s="163" t="s">
        <v>566</v>
      </c>
      <c r="BK5" s="186" t="s">
        <v>567</v>
      </c>
      <c r="BL5" s="163" t="s">
        <v>562</v>
      </c>
      <c r="BM5" s="170" t="s">
        <v>563</v>
      </c>
      <c r="BN5" s="168" t="s">
        <v>116</v>
      </c>
      <c r="BO5" s="245" t="s">
        <v>568</v>
      </c>
      <c r="BP5" s="246" t="s">
        <v>569</v>
      </c>
      <c r="BQ5" s="145" t="s">
        <v>570</v>
      </c>
      <c r="BR5" s="147" t="s">
        <v>563</v>
      </c>
      <c r="BS5" s="114" t="s">
        <v>116</v>
      </c>
      <c r="BT5" s="247" t="s">
        <v>571</v>
      </c>
      <c r="BU5" s="145"/>
      <c r="BV5" s="145"/>
      <c r="BW5" s="145"/>
      <c r="BX5" s="170" t="s">
        <v>572</v>
      </c>
      <c r="BY5" s="163" t="s">
        <v>573</v>
      </c>
      <c r="BZ5" s="163" t="s">
        <v>574</v>
      </c>
      <c r="CA5" s="248" t="s">
        <v>593</v>
      </c>
      <c r="CB5" s="249" t="s">
        <v>596</v>
      </c>
      <c r="CC5" s="234" t="s">
        <v>595</v>
      </c>
      <c r="CD5" s="249" t="s">
        <v>1121</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234" customHeight="1" thickTop="1" thickBot="1">
      <c r="A6" s="421"/>
      <c r="B6" s="423"/>
      <c r="C6" s="423"/>
      <c r="D6" s="423"/>
      <c r="E6" s="424"/>
      <c r="F6" s="423"/>
      <c r="G6" s="423"/>
      <c r="H6" s="423"/>
      <c r="I6" s="423"/>
      <c r="J6" s="421"/>
      <c r="K6" s="421"/>
      <c r="L6" s="411"/>
      <c r="M6" s="413"/>
      <c r="N6" s="162">
        <v>2</v>
      </c>
      <c r="O6" s="173" t="s">
        <v>575</v>
      </c>
      <c r="P6" s="171">
        <v>15</v>
      </c>
      <c r="Q6" s="171">
        <v>15</v>
      </c>
      <c r="R6" s="171">
        <v>15</v>
      </c>
      <c r="S6" s="171">
        <v>15</v>
      </c>
      <c r="T6" s="171">
        <v>15</v>
      </c>
      <c r="U6" s="171">
        <v>15</v>
      </c>
      <c r="V6" s="171">
        <v>10</v>
      </c>
      <c r="W6" s="116">
        <v>100</v>
      </c>
      <c r="X6" s="117" t="s">
        <v>146</v>
      </c>
      <c r="Y6" s="172" t="s">
        <v>146</v>
      </c>
      <c r="Z6" s="118" t="s">
        <v>146</v>
      </c>
      <c r="AA6" s="116" t="s">
        <v>502</v>
      </c>
      <c r="AB6" s="171" t="s">
        <v>550</v>
      </c>
      <c r="AC6" s="422"/>
      <c r="AD6" s="422"/>
      <c r="AE6" s="420"/>
      <c r="AF6" s="420"/>
      <c r="AG6" s="418"/>
      <c r="AH6" s="418"/>
      <c r="AI6" s="419"/>
      <c r="AJ6" s="419"/>
      <c r="AK6" s="411"/>
      <c r="AL6" s="413"/>
      <c r="AM6" s="416"/>
      <c r="AN6" s="163"/>
      <c r="AO6" s="162"/>
      <c r="AP6" s="168"/>
      <c r="AQ6" s="168"/>
      <c r="AR6" s="163"/>
      <c r="AS6" s="168"/>
      <c r="AT6" s="163"/>
      <c r="AU6" s="168"/>
      <c r="AV6" s="163"/>
      <c r="AW6" s="114"/>
      <c r="AX6" s="145"/>
      <c r="AY6" s="146"/>
      <c r="AZ6" s="163" t="s">
        <v>553</v>
      </c>
      <c r="BA6" s="163" t="s">
        <v>576</v>
      </c>
      <c r="BB6" s="163" t="s">
        <v>562</v>
      </c>
      <c r="BC6" s="170" t="s">
        <v>577</v>
      </c>
      <c r="BD6" s="168" t="s">
        <v>116</v>
      </c>
      <c r="BE6" s="170" t="s">
        <v>564</v>
      </c>
      <c r="BF6" s="237" t="s">
        <v>578</v>
      </c>
      <c r="BG6" s="163" t="s">
        <v>562</v>
      </c>
      <c r="BH6" s="168" t="s">
        <v>577</v>
      </c>
      <c r="BI6" s="168" t="s">
        <v>116</v>
      </c>
      <c r="BJ6" s="163" t="s">
        <v>579</v>
      </c>
      <c r="BK6" s="186" t="s">
        <v>580</v>
      </c>
      <c r="BL6" s="163" t="s">
        <v>562</v>
      </c>
      <c r="BM6" s="168" t="s">
        <v>577</v>
      </c>
      <c r="BN6" s="168" t="s">
        <v>116</v>
      </c>
      <c r="BO6" s="145" t="s">
        <v>568</v>
      </c>
      <c r="BP6" s="248" t="s">
        <v>581</v>
      </c>
      <c r="BQ6" s="145" t="s">
        <v>570</v>
      </c>
      <c r="BR6" s="114" t="s">
        <v>582</v>
      </c>
      <c r="BS6" s="114" t="s">
        <v>116</v>
      </c>
      <c r="BT6" s="170" t="s">
        <v>583</v>
      </c>
      <c r="BU6" s="145"/>
      <c r="BV6" s="145"/>
      <c r="BW6" s="145"/>
      <c r="BX6" s="170" t="s">
        <v>572</v>
      </c>
      <c r="BY6" s="163" t="s">
        <v>584</v>
      </c>
      <c r="BZ6" s="163"/>
      <c r="CA6" s="250" t="s">
        <v>650</v>
      </c>
      <c r="CB6" s="251" t="s">
        <v>648</v>
      </c>
      <c r="CC6" s="252" t="s">
        <v>649</v>
      </c>
      <c r="CD6" s="252" t="s">
        <v>210</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70" customHeight="1" thickTop="1" thickBot="1">
      <c r="A7" s="421"/>
      <c r="B7" s="423"/>
      <c r="C7" s="423"/>
      <c r="D7" s="423"/>
      <c r="E7" s="424"/>
      <c r="F7" s="423"/>
      <c r="G7" s="423"/>
      <c r="H7" s="423"/>
      <c r="I7" s="423"/>
      <c r="J7" s="421"/>
      <c r="K7" s="421"/>
      <c r="L7" s="411"/>
      <c r="M7" s="413"/>
      <c r="N7" s="162">
        <v>3</v>
      </c>
      <c r="O7" s="173" t="s">
        <v>585</v>
      </c>
      <c r="P7" s="171">
        <v>15</v>
      </c>
      <c r="Q7" s="171">
        <v>15</v>
      </c>
      <c r="R7" s="171">
        <v>15</v>
      </c>
      <c r="S7" s="171">
        <v>15</v>
      </c>
      <c r="T7" s="171">
        <v>15</v>
      </c>
      <c r="U7" s="171">
        <v>15</v>
      </c>
      <c r="V7" s="171">
        <v>10</v>
      </c>
      <c r="W7" s="116">
        <v>100</v>
      </c>
      <c r="X7" s="117" t="s">
        <v>146</v>
      </c>
      <c r="Y7" s="172" t="s">
        <v>146</v>
      </c>
      <c r="Z7" s="118" t="s">
        <v>146</v>
      </c>
      <c r="AA7" s="116" t="s">
        <v>502</v>
      </c>
      <c r="AB7" s="171" t="s">
        <v>550</v>
      </c>
      <c r="AC7" s="422"/>
      <c r="AD7" s="422"/>
      <c r="AE7" s="420"/>
      <c r="AF7" s="420"/>
      <c r="AG7" s="418"/>
      <c r="AH7" s="418"/>
      <c r="AI7" s="419"/>
      <c r="AJ7" s="419"/>
      <c r="AK7" s="411"/>
      <c r="AL7" s="413"/>
      <c r="AM7" s="416"/>
      <c r="AN7" s="163"/>
      <c r="AO7" s="162"/>
      <c r="AP7" s="168"/>
      <c r="AQ7" s="168"/>
      <c r="AR7" s="163"/>
      <c r="AS7" s="168"/>
      <c r="AT7" s="163"/>
      <c r="AU7" s="168"/>
      <c r="AV7" s="163"/>
      <c r="AW7" s="114"/>
      <c r="AX7" s="145"/>
      <c r="AY7" s="146"/>
      <c r="AZ7" s="163" t="s">
        <v>553</v>
      </c>
      <c r="BA7" s="163" t="s">
        <v>586</v>
      </c>
      <c r="BB7" s="163" t="s">
        <v>562</v>
      </c>
      <c r="BC7" s="170" t="s">
        <v>587</v>
      </c>
      <c r="BD7" s="168" t="s">
        <v>116</v>
      </c>
      <c r="BE7" s="170" t="s">
        <v>564</v>
      </c>
      <c r="BF7" s="238" t="s">
        <v>588</v>
      </c>
      <c r="BG7" s="163" t="s">
        <v>562</v>
      </c>
      <c r="BH7" s="168" t="s">
        <v>587</v>
      </c>
      <c r="BI7" s="168" t="s">
        <v>116</v>
      </c>
      <c r="BJ7" s="163" t="s">
        <v>579</v>
      </c>
      <c r="BK7" s="253" t="s">
        <v>589</v>
      </c>
      <c r="BL7" s="163" t="s">
        <v>562</v>
      </c>
      <c r="BM7" s="168" t="s">
        <v>587</v>
      </c>
      <c r="BN7" s="168" t="s">
        <v>116</v>
      </c>
      <c r="BO7" s="145" t="s">
        <v>568</v>
      </c>
      <c r="BP7" s="248" t="s">
        <v>590</v>
      </c>
      <c r="BQ7" s="145" t="s">
        <v>570</v>
      </c>
      <c r="BR7" s="114" t="s">
        <v>591</v>
      </c>
      <c r="BS7" s="114" t="s">
        <v>116</v>
      </c>
      <c r="BT7" s="168"/>
      <c r="BU7" s="145"/>
      <c r="BV7" s="145"/>
      <c r="BW7" s="145"/>
      <c r="BX7" s="170" t="s">
        <v>572</v>
      </c>
      <c r="BY7" s="254" t="s">
        <v>592</v>
      </c>
      <c r="BZ7" s="163"/>
      <c r="CA7" s="250" t="s">
        <v>594</v>
      </c>
      <c r="CB7" s="251" t="s">
        <v>597</v>
      </c>
      <c r="CC7" s="252" t="s">
        <v>598</v>
      </c>
      <c r="CD7" s="252" t="s">
        <v>210</v>
      </c>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23"/>
      <c r="D8" s="423"/>
      <c r="E8" s="424"/>
      <c r="F8" s="423"/>
      <c r="G8" s="423"/>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68"/>
      <c r="AR8" s="163"/>
      <c r="AS8" s="168"/>
      <c r="AT8" s="163"/>
      <c r="AU8" s="168"/>
      <c r="AV8" s="163"/>
      <c r="AW8" s="114"/>
      <c r="AX8" s="145"/>
      <c r="AY8" s="146"/>
      <c r="AZ8" s="163"/>
      <c r="BA8" s="163"/>
      <c r="BB8" s="163"/>
      <c r="BC8" s="170"/>
      <c r="BD8" s="168"/>
      <c r="BE8" s="163"/>
      <c r="BF8" s="163"/>
      <c r="BG8" s="162"/>
      <c r="BH8" s="168"/>
      <c r="BI8" s="168"/>
      <c r="BJ8" s="163"/>
      <c r="BK8" s="163"/>
      <c r="BL8" s="162"/>
      <c r="BM8" s="168"/>
      <c r="BN8" s="168"/>
      <c r="BO8" s="145"/>
      <c r="BP8" s="145"/>
      <c r="BQ8" s="146"/>
      <c r="BR8" s="114"/>
      <c r="BS8" s="114"/>
      <c r="BT8" s="168"/>
      <c r="BU8" s="145"/>
      <c r="BV8" s="145"/>
      <c r="BW8" s="145"/>
      <c r="BX8" s="255"/>
      <c r="BY8" s="256"/>
      <c r="BZ8" s="257"/>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68"/>
      <c r="AR9" s="163"/>
      <c r="AS9" s="168"/>
      <c r="AT9" s="163"/>
      <c r="AU9" s="168"/>
      <c r="AV9" s="163"/>
      <c r="AW9" s="114"/>
      <c r="AX9" s="145"/>
      <c r="AY9" s="146"/>
      <c r="AZ9" s="163"/>
      <c r="BA9" s="163"/>
      <c r="BB9" s="163"/>
      <c r="BC9" s="170"/>
      <c r="BD9" s="168"/>
      <c r="BE9" s="163"/>
      <c r="BF9" s="163"/>
      <c r="BG9" s="162"/>
      <c r="BH9" s="168"/>
      <c r="BI9" s="168"/>
      <c r="BJ9" s="163"/>
      <c r="BK9" s="163"/>
      <c r="BL9" s="162"/>
      <c r="BM9" s="168"/>
      <c r="BN9" s="168"/>
      <c r="BO9" s="145"/>
      <c r="BP9" s="145"/>
      <c r="BQ9" s="146"/>
      <c r="BR9" s="114"/>
      <c r="BS9" s="114"/>
      <c r="BT9" s="168"/>
      <c r="BU9" s="145"/>
      <c r="BV9" s="145"/>
      <c r="BW9" s="145"/>
      <c r="BX9" s="168"/>
      <c r="BY9" s="258"/>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42.75" customHeight="1" thickTop="1" thickBot="1">
      <c r="A10" s="421"/>
      <c r="B10" s="423"/>
      <c r="C10" s="423"/>
      <c r="D10" s="423"/>
      <c r="E10" s="424"/>
      <c r="F10" s="423"/>
      <c r="G10" s="423"/>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68"/>
      <c r="AR10" s="163"/>
      <c r="AS10" s="168"/>
      <c r="AT10" s="163"/>
      <c r="AU10" s="168"/>
      <c r="AV10" s="163"/>
      <c r="AW10" s="114"/>
      <c r="AX10" s="145"/>
      <c r="AY10" s="146"/>
      <c r="AZ10" s="163"/>
      <c r="BA10" s="163"/>
      <c r="BB10" s="163"/>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68"/>
      <c r="AR11" s="163"/>
      <c r="AS11" s="168"/>
      <c r="AT11" s="163"/>
      <c r="AU11" s="168"/>
      <c r="AV11" s="163"/>
      <c r="AW11" s="114"/>
      <c r="AX11" s="145"/>
      <c r="AY11" s="146"/>
      <c r="AZ11" s="163"/>
      <c r="BA11" s="163"/>
      <c r="BB11" s="163"/>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68"/>
      <c r="AR12" s="163"/>
      <c r="AS12" s="168"/>
      <c r="AT12" s="163"/>
      <c r="AU12" s="168"/>
      <c r="AV12" s="163"/>
      <c r="AW12" s="114"/>
      <c r="AX12" s="145"/>
      <c r="AY12" s="146"/>
      <c r="AZ12" s="163"/>
      <c r="BA12" s="163"/>
      <c r="BB12" s="163"/>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68"/>
      <c r="AR13" s="163"/>
      <c r="AS13" s="168"/>
      <c r="AT13" s="163"/>
      <c r="AU13" s="168"/>
      <c r="AV13" s="163"/>
      <c r="AW13" s="114"/>
      <c r="AX13" s="145"/>
      <c r="AY13" s="146"/>
      <c r="AZ13" s="163"/>
      <c r="BA13" s="163"/>
      <c r="BB13" s="163"/>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68"/>
      <c r="AR14" s="163"/>
      <c r="AS14" s="168"/>
      <c r="AT14" s="163"/>
      <c r="AU14" s="168"/>
      <c r="AV14" s="163"/>
      <c r="AW14" s="114"/>
      <c r="AX14" s="145"/>
      <c r="AY14" s="146"/>
      <c r="AZ14" s="163"/>
      <c r="BA14" s="163"/>
      <c r="BB14" s="163"/>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68"/>
      <c r="AR15" s="163"/>
      <c r="AS15" s="168"/>
      <c r="AT15" s="163"/>
      <c r="AU15" s="168"/>
      <c r="AV15" s="163"/>
      <c r="AW15" s="114"/>
      <c r="AX15" s="145"/>
      <c r="AY15" s="146"/>
      <c r="AZ15" s="163"/>
      <c r="BA15" s="163"/>
      <c r="BB15" s="163"/>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68"/>
      <c r="AR16" s="163"/>
      <c r="AS16" s="168"/>
      <c r="AT16" s="163"/>
      <c r="AU16" s="168"/>
      <c r="AV16" s="163"/>
      <c r="AW16" s="114"/>
      <c r="AX16" s="145"/>
      <c r="AY16" s="146"/>
      <c r="AZ16" s="163"/>
      <c r="BA16" s="163"/>
      <c r="BB16" s="163"/>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68"/>
      <c r="AR17" s="163"/>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68"/>
      <c r="AR18" s="163"/>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68"/>
      <c r="AR19" s="163"/>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68"/>
      <c r="AR20" s="163"/>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68"/>
      <c r="AR21" s="163"/>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68"/>
      <c r="AR22" s="163"/>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68"/>
      <c r="AR23" s="163"/>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68"/>
      <c r="AR24" s="163"/>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68"/>
      <c r="AR25" s="163"/>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68"/>
      <c r="AR26" s="163"/>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68"/>
      <c r="AR27" s="163"/>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68"/>
      <c r="AR28" s="163"/>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68"/>
      <c r="AR29" s="163"/>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68"/>
      <c r="AR30" s="163"/>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68"/>
      <c r="AR31" s="163"/>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68"/>
      <c r="AR32" s="163"/>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68"/>
      <c r="AR33" s="163"/>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68"/>
      <c r="AR34" s="163"/>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68"/>
      <c r="AR35" s="163"/>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68"/>
      <c r="AR36" s="163"/>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68"/>
      <c r="AR37" s="163"/>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68"/>
      <c r="AR38" s="163"/>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68"/>
      <c r="AR39" s="163"/>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68"/>
      <c r="AR40" s="163"/>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68"/>
      <c r="AR41" s="163"/>
      <c r="AS41" s="168"/>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68"/>
      <c r="AR42" s="163"/>
      <c r="AS42" s="168"/>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68"/>
      <c r="AR43" s="163"/>
      <c r="AS43" s="168"/>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14"/>
      <c r="AR44" s="145"/>
      <c r="AS44" s="168"/>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14"/>
      <c r="AR45" s="145"/>
      <c r="AS45" s="168"/>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14"/>
      <c r="AR46" s="145"/>
      <c r="AS46" s="168"/>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14"/>
      <c r="AR47" s="145"/>
      <c r="AS47" s="168"/>
      <c r="AT47" s="163"/>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14"/>
      <c r="AR48" s="145"/>
      <c r="AS48" s="168"/>
      <c r="AT48" s="163"/>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14"/>
      <c r="AR49" s="145"/>
      <c r="AS49" s="168"/>
      <c r="AT49" s="163"/>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14"/>
      <c r="AR50" s="145"/>
      <c r="AS50" s="168"/>
      <c r="AT50" s="163"/>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14"/>
      <c r="AR51" s="145"/>
      <c r="AS51" s="168"/>
      <c r="AT51" s="163"/>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14"/>
      <c r="AR52" s="145"/>
      <c r="AS52" s="168"/>
      <c r="AT52" s="163"/>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14"/>
      <c r="AR53" s="145"/>
      <c r="AS53" s="168"/>
      <c r="AT53" s="163"/>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14"/>
      <c r="AR54" s="145"/>
      <c r="AS54" s="168"/>
      <c r="AT54" s="163"/>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14"/>
      <c r="AR55" s="145"/>
      <c r="AS55" s="168"/>
      <c r="AT55" s="163"/>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14"/>
      <c r="AR56" s="145"/>
      <c r="AS56" s="168"/>
      <c r="AT56" s="163"/>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14"/>
      <c r="AR57" s="145"/>
      <c r="AS57" s="168"/>
      <c r="AT57" s="163"/>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14"/>
      <c r="AR58" s="145"/>
      <c r="AS58" s="168"/>
      <c r="AT58" s="163"/>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14"/>
      <c r="AR59" s="145"/>
      <c r="AS59" s="168"/>
      <c r="AT59" s="163"/>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14"/>
      <c r="AR60" s="145"/>
      <c r="AS60" s="168"/>
      <c r="AT60" s="163"/>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68"/>
      <c r="AT61" s="163"/>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68"/>
      <c r="AT62" s="163"/>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68"/>
      <c r="AT63" s="163"/>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68"/>
      <c r="AT64" s="163"/>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495" priority="32" stopIfTrue="1" operator="equal">
      <formula>"Muy Alta"</formula>
    </cfRule>
    <cfRule type="containsText" dxfId="494" priority="33" operator="containsText" text="ZONA RIESGO ALTA">
      <formula>NOT(ISERROR(SEARCH("ZONA RIESGO ALTA",M5)))</formula>
    </cfRule>
    <cfRule type="containsText" dxfId="493" priority="34" operator="containsText" text="ZONA RIESGO MODERADA">
      <formula>NOT(ISERROR(SEARCH("ZONA RIESGO MODERADA",M5)))</formula>
    </cfRule>
    <cfRule type="containsText" dxfId="492" priority="35" operator="containsText" text="ZONA RIESGO BAJA">
      <formula>NOT(ISERROR(SEARCH("ZONA RIESGO BAJA",M5)))</formula>
    </cfRule>
    <cfRule type="cellIs" dxfId="491" priority="36" operator="equal">
      <formula>"Muy Baja"</formula>
    </cfRule>
  </conditionalFormatting>
  <conditionalFormatting sqref="M5:M64">
    <cfRule type="containsText" dxfId="490" priority="31" operator="containsText" text="ZONA RIESGO EXTREMA">
      <formula>NOT(ISERROR(SEARCH("ZONA RIESGO EXTREMA",M5)))</formula>
    </cfRule>
  </conditionalFormatting>
  <conditionalFormatting sqref="X5:X64">
    <cfRule type="containsText" dxfId="489" priority="28" operator="containsText" text="DEBIL">
      <formula>NOT(ISERROR(SEARCH("DEBIL",X5)))</formula>
    </cfRule>
    <cfRule type="containsText" dxfId="488" priority="29" operator="containsText" text="MODERADO">
      <formula>NOT(ISERROR(SEARCH("MODERADO",X5)))</formula>
    </cfRule>
    <cfRule type="containsText" dxfId="487" priority="30" operator="containsText" text="FUERTE">
      <formula>NOT(ISERROR(SEARCH("FUERTE",X5)))</formula>
    </cfRule>
  </conditionalFormatting>
  <conditionalFormatting sqref="AC5 AC11 AC17 AC23 AC41 AC59 AC29 AC47 AC35 AC53">
    <cfRule type="containsText" dxfId="486" priority="25" operator="containsText" text="DEBIL">
      <formula>NOT(ISERROR(SEARCH("DEBIL",AC5)))</formula>
    </cfRule>
    <cfRule type="containsText" dxfId="485" priority="26" operator="containsText" text="MODERADO">
      <formula>NOT(ISERROR(SEARCH("MODERADO",AC5)))</formula>
    </cfRule>
    <cfRule type="containsText" dxfId="484" priority="27" operator="containsText" text="FUERTE">
      <formula>NOT(ISERROR(SEARCH("FUERTE",AC5)))</formula>
    </cfRule>
  </conditionalFormatting>
  <conditionalFormatting sqref="AI5 AI11 AI17 AI23 AI29 AI35 AI41 AI47 AI53 AI59">
    <cfRule type="containsText" dxfId="483" priority="20" operator="containsText" text="casi seguro">
      <formula>NOT(ISERROR(SEARCH("casi seguro",AI5)))</formula>
    </cfRule>
    <cfRule type="containsText" dxfId="482" priority="21" operator="containsText" text="PROBABLE">
      <formula>NOT(ISERROR(SEARCH("PROBABLE",AI5)))</formula>
    </cfRule>
    <cfRule type="containsText" dxfId="481" priority="22" operator="containsText" text="posible">
      <formula>NOT(ISERROR(SEARCH("posible",AI5)))</formula>
    </cfRule>
    <cfRule type="containsText" dxfId="480" priority="23" operator="containsText" text="Improbable">
      <formula>NOT(ISERROR(SEARCH("Improbable",AI5)))</formula>
    </cfRule>
    <cfRule type="containsText" dxfId="479" priority="24" operator="containsText" text="Rara vez">
      <formula>NOT(ISERROR(SEARCH("Rara vez",AI5)))</formula>
    </cfRule>
  </conditionalFormatting>
  <conditionalFormatting sqref="AD5 AD11 AD17 AD23 AD41 AD59 AD29 AD47 AD35 AD53">
    <cfRule type="containsText" dxfId="478" priority="17" operator="containsText" text="DEBIL">
      <formula>NOT(ISERROR(SEARCH("DEBIL",AD5)))</formula>
    </cfRule>
    <cfRule type="containsText" dxfId="477" priority="18" operator="containsText" text="MODERADO">
      <formula>NOT(ISERROR(SEARCH("MODERADO",AD5)))</formula>
    </cfRule>
    <cfRule type="containsText" dxfId="476" priority="19" operator="containsText" text="FUERTE">
      <formula>NOT(ISERROR(SEARCH("FUERTE",AD5)))</formula>
    </cfRule>
  </conditionalFormatting>
  <conditionalFormatting sqref="AL5 AL11 AL17 AL23 AL29 AL35 AL41 AL47 AL53 AL59">
    <cfRule type="cellIs" dxfId="475" priority="12" stopIfTrue="1" operator="equal">
      <formula>"Muy Alta"</formula>
    </cfRule>
    <cfRule type="containsText" dxfId="474" priority="13" operator="containsText" text="ZONA RIESGO ALTA">
      <formula>NOT(ISERROR(SEARCH("ZONA RIESGO ALTA",AL5)))</formula>
    </cfRule>
    <cfRule type="containsText" dxfId="473" priority="14" operator="containsText" text="ZONA RIESGO MODERADA">
      <formula>NOT(ISERROR(SEARCH("ZONA RIESGO MODERADA",AL5)))</formula>
    </cfRule>
    <cfRule type="containsText" dxfId="472" priority="15" operator="containsText" text="ZONA RIESGO BAJA">
      <formula>NOT(ISERROR(SEARCH("ZONA RIESGO BAJA",AL5)))</formula>
    </cfRule>
    <cfRule type="cellIs" dxfId="471" priority="16" operator="equal">
      <formula>"Muy Baja"</formula>
    </cfRule>
  </conditionalFormatting>
  <conditionalFormatting sqref="AL5:AL64">
    <cfRule type="containsText" dxfId="470" priority="11" operator="containsText" text="ZONA RIESGO EXTREMA">
      <formula>NOT(ISERROR(SEARCH("ZONA RIESGO EXTREMA",AL5)))</formula>
    </cfRule>
  </conditionalFormatting>
  <conditionalFormatting sqref="AJ5 AJ11 AJ17 AJ23 AJ29 AJ35 AJ41 AJ47 AJ53 AJ59">
    <cfRule type="containsText" dxfId="469" priority="1" operator="containsText" text="casi seguro">
      <formula>NOT(ISERROR(SEARCH("casi seguro",AJ5)))</formula>
    </cfRule>
    <cfRule type="containsText" dxfId="468" priority="2" operator="containsText" text="PROBABLE">
      <formula>NOT(ISERROR(SEARCH("PROBABLE",AJ5)))</formula>
    </cfRule>
    <cfRule type="containsText" dxfId="467" priority="3" operator="containsText" text="posible">
      <formula>NOT(ISERROR(SEARCH("posible",AJ5)))</formula>
    </cfRule>
    <cfRule type="containsText" dxfId="466" priority="4" operator="containsText" text="Improbable">
      <formula>NOT(ISERROR(SEARCH("Improbable",AJ5)))</formula>
    </cfRule>
    <cfRule type="containsText" dxfId="46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D498F2E2-F555-43E5-A912-56117F995AC4}"/>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0BB238F9-5DEB-46D1-A5B0-70A4B4E515F5}">
            <xm:f>NOT(ISERROR(SEARCH(#REF!,AI5)))</xm:f>
            <xm:f>#REF!</xm:f>
            <x14:dxf>
              <fill>
                <gradientFill degree="180">
                  <stop position="0">
                    <color rgb="FF008744"/>
                  </stop>
                  <stop position="1">
                    <color theme="0"/>
                  </stop>
                </gradientFill>
              </fill>
            </x14:dxf>
          </x14:cfRule>
          <x14:cfRule type="containsText" priority="38" operator="containsText" id="{C2CF7E84-EEA0-488F-824C-4DC8C8CE7791}">
            <xm:f>NOT(ISERROR(SEARCH(#REF!,AI5)))</xm:f>
            <xm:f>#REF!</xm:f>
            <x14:dxf>
              <fill>
                <gradientFill degree="180">
                  <stop position="0">
                    <color rgb="FF008744"/>
                  </stop>
                  <stop position="1">
                    <color theme="0"/>
                  </stop>
                </gradientFill>
              </fill>
            </x14:dxf>
          </x14:cfRule>
          <x14:cfRule type="containsText" priority="39" operator="containsText" id="{941DEE7D-CA2A-4545-AA5B-DD7D798F6530}">
            <xm:f>NOT(ISERROR(SEARCH(#REF!,AI5)))</xm:f>
            <xm:f>#REF!</xm:f>
            <x14:dxf>
              <fill>
                <gradientFill degree="180">
                  <stop position="0">
                    <color rgb="FF008744"/>
                  </stop>
                  <stop position="1">
                    <color rgb="FFFFFFFF"/>
                  </stop>
                </gradientFill>
              </fill>
            </x14:dxf>
          </x14:cfRule>
          <x14:cfRule type="containsText" priority="40" operator="containsText" id="{0BF852DA-1A94-41CF-80DA-06EB83FD34C1}">
            <xm:f>NOT(ISERROR(SEARCH(#REF!,AI5)))</xm:f>
            <xm:f>#REF!</xm:f>
            <x14:dxf>
              <fill>
                <gradientFill>
                  <stop position="0">
                    <color theme="0"/>
                  </stop>
                  <stop position="1">
                    <color rgb="FFFFFF00"/>
                  </stop>
                </gradientFill>
              </fill>
            </x14:dxf>
          </x14:cfRule>
          <x14:cfRule type="containsText" priority="41" operator="containsText" id="{C81C6EF1-46AE-45FC-90DB-1DA679FFE14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2D0B684F-5C62-474A-981C-D9E193E6F768}">
            <xm:f>NOT(ISERROR(SEARCH(#REF!,AJ5)))</xm:f>
            <xm:f>#REF!</xm:f>
            <x14:dxf>
              <fill>
                <gradientFill degree="180">
                  <stop position="0">
                    <color rgb="FF008744"/>
                  </stop>
                  <stop position="1">
                    <color theme="0"/>
                  </stop>
                </gradientFill>
              </fill>
            </x14:dxf>
          </x14:cfRule>
          <x14:cfRule type="containsText" priority="7" operator="containsText" id="{0FC85C70-502F-49DB-B946-27B2DCD21A65}">
            <xm:f>NOT(ISERROR(SEARCH(#REF!,AJ5)))</xm:f>
            <xm:f>#REF!</xm:f>
            <x14:dxf>
              <fill>
                <gradientFill degree="180">
                  <stop position="0">
                    <color rgb="FF008744"/>
                  </stop>
                  <stop position="1">
                    <color theme="0"/>
                  </stop>
                </gradientFill>
              </fill>
            </x14:dxf>
          </x14:cfRule>
          <x14:cfRule type="containsText" priority="8" operator="containsText" id="{BAA81C9E-AF08-472E-BC5D-89D4859C7CD6}">
            <xm:f>NOT(ISERROR(SEARCH(#REF!,AJ5)))</xm:f>
            <xm:f>#REF!</xm:f>
            <x14:dxf>
              <fill>
                <gradientFill degree="180">
                  <stop position="0">
                    <color rgb="FF008744"/>
                  </stop>
                  <stop position="1">
                    <color rgb="FFFFFFFF"/>
                  </stop>
                </gradientFill>
              </fill>
            </x14:dxf>
          </x14:cfRule>
          <x14:cfRule type="containsText" priority="9" operator="containsText" id="{E411E470-D42E-4FE4-B3F3-0D850C216168}">
            <xm:f>NOT(ISERROR(SEARCH(#REF!,AJ5)))</xm:f>
            <xm:f>#REF!</xm:f>
            <x14:dxf>
              <fill>
                <gradientFill>
                  <stop position="0">
                    <color theme="0"/>
                  </stop>
                  <stop position="1">
                    <color rgb="FFFFFF00"/>
                  </stop>
                </gradientFill>
              </fill>
            </x14:dxf>
          </x14:cfRule>
          <x14:cfRule type="containsText" priority="10" operator="containsText" id="{F24AEB84-2D51-49B4-BA96-F0717DFE655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721B-3071-4F8F-8CC4-57503417E0A6}">
  <dimension ref="A1:DD65"/>
  <sheetViews>
    <sheetView topLeftCell="BZ5" workbookViewId="0">
      <selection activeCell="CC5" sqref="CC5"/>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6.1406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0.5703125" style="149" hidden="1" customWidth="1"/>
    <col min="44" max="44" width="18.5703125" style="149" hidden="1" customWidth="1"/>
    <col min="45" max="45" width="20.5703125" style="1" hidden="1" customWidth="1"/>
    <col min="46" max="46" width="18.5703125" style="1" hidden="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2" width="23" style="1" hidden="1" customWidth="1"/>
    <col min="53" max="53" width="37.7109375" style="1" hidden="1" customWidth="1"/>
    <col min="54" max="54" width="18.85546875" style="1" hidden="1" customWidth="1"/>
    <col min="55" max="55" width="15.140625" style="1" hidden="1" customWidth="1"/>
    <col min="56" max="56" width="19.5703125" style="1" hidden="1" customWidth="1"/>
    <col min="57" max="57" width="23" style="1" hidden="1" customWidth="1"/>
    <col min="58" max="58" width="38.5703125" style="1" hidden="1" customWidth="1"/>
    <col min="59" max="59" width="18.85546875" style="1" hidden="1" customWidth="1"/>
    <col min="60" max="60" width="16.85546875" style="1" hidden="1" customWidth="1"/>
    <col min="61" max="61" width="19.5703125" style="1" hidden="1" customWidth="1"/>
    <col min="62" max="62" width="23" style="1" customWidth="1"/>
    <col min="63" max="63" width="32.140625" style="1" customWidth="1"/>
    <col min="64" max="64" width="18.85546875" style="1" customWidth="1"/>
    <col min="65" max="65" width="16.85546875" style="1" customWidth="1"/>
    <col min="66" max="66" width="19.5703125" style="1" customWidth="1"/>
    <col min="67" max="67" width="23" style="149" customWidth="1"/>
    <col min="68" max="68" width="33.140625" style="149" customWidth="1"/>
    <col min="69" max="69" width="18.85546875" style="149" customWidth="1"/>
    <col min="70" max="70" width="16.85546875" style="149" customWidth="1"/>
    <col min="71" max="71" width="19.5703125" style="149" customWidth="1"/>
    <col min="72" max="72" width="23.28515625" style="149" customWidth="1"/>
    <col min="73" max="74" width="23" style="149" hidden="1" customWidth="1"/>
    <col min="75" max="75" width="18.5703125" style="149" hidden="1" customWidth="1"/>
    <col min="76" max="76" width="20.5703125" style="1" customWidth="1"/>
    <col min="77" max="77" width="30" style="1" customWidth="1"/>
    <col min="78" max="78" width="28.140625" style="1" customWidth="1"/>
    <col min="79" max="79" width="20.5703125" style="149" customWidth="1"/>
    <col min="80" max="80" width="49.5703125" style="149" customWidth="1"/>
    <col min="81" max="81" width="33.42578125" style="149" customWidth="1"/>
    <col min="82" max="82" width="53.4257812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248.1" customHeight="1" thickTop="1" thickBot="1">
      <c r="A5" s="421">
        <v>1</v>
      </c>
      <c r="B5" s="423" t="s">
        <v>470</v>
      </c>
      <c r="C5" s="423" t="s">
        <v>463</v>
      </c>
      <c r="D5" s="423" t="s">
        <v>599</v>
      </c>
      <c r="E5" s="424" t="s">
        <v>600</v>
      </c>
      <c r="F5" s="423" t="s">
        <v>104</v>
      </c>
      <c r="G5" s="423" t="s">
        <v>601</v>
      </c>
      <c r="H5" s="423" t="s">
        <v>602</v>
      </c>
      <c r="I5" s="423" t="s">
        <v>144</v>
      </c>
      <c r="J5" s="421">
        <v>1</v>
      </c>
      <c r="K5" s="421">
        <v>5</v>
      </c>
      <c r="L5" s="411">
        <v>20</v>
      </c>
      <c r="M5" s="412" t="s">
        <v>500</v>
      </c>
      <c r="N5" s="162">
        <v>1</v>
      </c>
      <c r="O5" s="166" t="s">
        <v>603</v>
      </c>
      <c r="P5" s="171">
        <v>15</v>
      </c>
      <c r="Q5" s="171">
        <v>15</v>
      </c>
      <c r="R5" s="171">
        <v>15</v>
      </c>
      <c r="S5" s="171">
        <v>15</v>
      </c>
      <c r="T5" s="171">
        <v>15</v>
      </c>
      <c r="U5" s="171">
        <v>15</v>
      </c>
      <c r="V5" s="171">
        <v>10</v>
      </c>
      <c r="W5" s="116">
        <v>100</v>
      </c>
      <c r="X5" s="117" t="s">
        <v>146</v>
      </c>
      <c r="Y5" s="172" t="s">
        <v>146</v>
      </c>
      <c r="Z5" s="118" t="s">
        <v>146</v>
      </c>
      <c r="AA5" s="116" t="s">
        <v>502</v>
      </c>
      <c r="AB5" s="171" t="s">
        <v>604</v>
      </c>
      <c r="AC5" s="422">
        <v>100</v>
      </c>
      <c r="AD5" s="422" t="s">
        <v>146</v>
      </c>
      <c r="AE5" s="420" t="s">
        <v>147</v>
      </c>
      <c r="AF5" s="420" t="s">
        <v>147</v>
      </c>
      <c r="AG5" s="418">
        <v>2</v>
      </c>
      <c r="AH5" s="418">
        <v>2</v>
      </c>
      <c r="AI5" s="419">
        <v>1</v>
      </c>
      <c r="AJ5" s="419">
        <v>5</v>
      </c>
      <c r="AK5" s="411">
        <v>20</v>
      </c>
      <c r="AL5" s="412" t="s">
        <v>500</v>
      </c>
      <c r="AM5" s="415" t="s">
        <v>148</v>
      </c>
      <c r="AN5" s="163" t="s">
        <v>605</v>
      </c>
      <c r="AO5" s="163" t="s">
        <v>606</v>
      </c>
      <c r="AP5" s="168">
        <v>44926</v>
      </c>
      <c r="AQ5" s="259" t="s">
        <v>607</v>
      </c>
      <c r="AR5" s="175" t="s">
        <v>608</v>
      </c>
      <c r="AS5" s="259" t="s">
        <v>609</v>
      </c>
      <c r="AT5" s="179" t="s">
        <v>610</v>
      </c>
      <c r="AU5" s="259" t="s">
        <v>611</v>
      </c>
      <c r="AV5" s="185" t="s">
        <v>612</v>
      </c>
      <c r="AW5" s="232" t="s">
        <v>613</v>
      </c>
      <c r="AX5" s="215" t="s">
        <v>614</v>
      </c>
      <c r="AY5" s="146" t="s">
        <v>115</v>
      </c>
      <c r="AZ5" s="260" t="s">
        <v>607</v>
      </c>
      <c r="BA5" s="176" t="s">
        <v>615</v>
      </c>
      <c r="BB5" s="193" t="s">
        <v>616</v>
      </c>
      <c r="BC5" s="185" t="s">
        <v>617</v>
      </c>
      <c r="BD5" s="168" t="s">
        <v>116</v>
      </c>
      <c r="BE5" s="261" t="s">
        <v>609</v>
      </c>
      <c r="BF5" s="179" t="s">
        <v>618</v>
      </c>
      <c r="BG5" s="183" t="s">
        <v>619</v>
      </c>
      <c r="BH5" s="196" t="s">
        <v>617</v>
      </c>
      <c r="BI5" s="168" t="s">
        <v>116</v>
      </c>
      <c r="BJ5" s="259" t="s">
        <v>611</v>
      </c>
      <c r="BK5" s="185" t="s">
        <v>620</v>
      </c>
      <c r="BL5" s="193" t="s">
        <v>619</v>
      </c>
      <c r="BM5" s="193" t="s">
        <v>617</v>
      </c>
      <c r="BN5" s="168" t="s">
        <v>116</v>
      </c>
      <c r="BO5" s="232" t="s">
        <v>613</v>
      </c>
      <c r="BP5" s="215" t="s">
        <v>621</v>
      </c>
      <c r="BQ5" s="216" t="s">
        <v>619</v>
      </c>
      <c r="BR5" s="216" t="s">
        <v>617</v>
      </c>
      <c r="BS5" s="114" t="s">
        <v>116</v>
      </c>
      <c r="BT5" s="170" t="s">
        <v>622</v>
      </c>
      <c r="BU5" s="145"/>
      <c r="BV5" s="145"/>
      <c r="BW5" s="145"/>
      <c r="BX5" s="170" t="s">
        <v>623</v>
      </c>
      <c r="BY5" s="163" t="s">
        <v>624</v>
      </c>
      <c r="BZ5" s="163" t="s">
        <v>625</v>
      </c>
      <c r="CA5" s="248" t="s">
        <v>647</v>
      </c>
      <c r="CB5" s="221" t="s">
        <v>652</v>
      </c>
      <c r="CC5" s="221" t="s">
        <v>653</v>
      </c>
      <c r="CD5" s="221" t="s">
        <v>654</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174.75" customHeight="1" thickTop="1" thickBot="1">
      <c r="A6" s="421"/>
      <c r="B6" s="423"/>
      <c r="C6" s="423"/>
      <c r="D6" s="423"/>
      <c r="E6" s="424"/>
      <c r="F6" s="423"/>
      <c r="G6" s="423"/>
      <c r="H6" s="423"/>
      <c r="I6" s="423"/>
      <c r="J6" s="421"/>
      <c r="K6" s="421"/>
      <c r="L6" s="411"/>
      <c r="M6" s="413"/>
      <c r="N6" s="162">
        <v>2</v>
      </c>
      <c r="O6" s="166" t="s">
        <v>626</v>
      </c>
      <c r="P6" s="171">
        <v>15</v>
      </c>
      <c r="Q6" s="171">
        <v>15</v>
      </c>
      <c r="R6" s="171">
        <v>15</v>
      </c>
      <c r="S6" s="171">
        <v>15</v>
      </c>
      <c r="T6" s="171">
        <v>15</v>
      </c>
      <c r="U6" s="171">
        <v>15</v>
      </c>
      <c r="V6" s="171">
        <v>10</v>
      </c>
      <c r="W6" s="116">
        <v>100</v>
      </c>
      <c r="X6" s="117" t="s">
        <v>146</v>
      </c>
      <c r="Y6" s="172" t="s">
        <v>146</v>
      </c>
      <c r="Z6" s="118" t="s">
        <v>146</v>
      </c>
      <c r="AA6" s="116" t="s">
        <v>502</v>
      </c>
      <c r="AB6" s="171" t="s">
        <v>627</v>
      </c>
      <c r="AC6" s="422"/>
      <c r="AD6" s="422"/>
      <c r="AE6" s="420"/>
      <c r="AF6" s="420"/>
      <c r="AG6" s="418"/>
      <c r="AH6" s="418"/>
      <c r="AI6" s="419"/>
      <c r="AJ6" s="419"/>
      <c r="AK6" s="411"/>
      <c r="AL6" s="413"/>
      <c r="AM6" s="416"/>
      <c r="AN6" s="163" t="s">
        <v>628</v>
      </c>
      <c r="AO6" s="163" t="s">
        <v>606</v>
      </c>
      <c r="AP6" s="168">
        <v>44926</v>
      </c>
      <c r="AQ6" s="259" t="s">
        <v>607</v>
      </c>
      <c r="AR6" s="195" t="s">
        <v>629</v>
      </c>
      <c r="AS6" s="259" t="s">
        <v>609</v>
      </c>
      <c r="AT6" s="179" t="s">
        <v>630</v>
      </c>
      <c r="AU6" s="262" t="s">
        <v>611</v>
      </c>
      <c r="AV6" s="196" t="s">
        <v>631</v>
      </c>
      <c r="AW6" s="212" t="s">
        <v>613</v>
      </c>
      <c r="AX6" s="213" t="s">
        <v>632</v>
      </c>
      <c r="AY6" s="146" t="s">
        <v>115</v>
      </c>
      <c r="AZ6" s="260" t="s">
        <v>607</v>
      </c>
      <c r="BA6" s="179" t="s">
        <v>633</v>
      </c>
      <c r="BB6" s="183" t="s">
        <v>616</v>
      </c>
      <c r="BC6" s="196" t="s">
        <v>617</v>
      </c>
      <c r="BD6" s="168" t="s">
        <v>116</v>
      </c>
      <c r="BE6" s="261" t="s">
        <v>609</v>
      </c>
      <c r="BF6" s="179" t="s">
        <v>634</v>
      </c>
      <c r="BG6" s="183" t="s">
        <v>619</v>
      </c>
      <c r="BH6" s="196" t="s">
        <v>617</v>
      </c>
      <c r="BI6" s="168" t="s">
        <v>116</v>
      </c>
      <c r="BJ6" s="262" t="s">
        <v>611</v>
      </c>
      <c r="BK6" s="196" t="s">
        <v>635</v>
      </c>
      <c r="BL6" s="183" t="s">
        <v>619</v>
      </c>
      <c r="BM6" s="183" t="s">
        <v>617</v>
      </c>
      <c r="BN6" s="168" t="s">
        <v>116</v>
      </c>
      <c r="BO6" s="212" t="s">
        <v>636</v>
      </c>
      <c r="BP6" s="213" t="s">
        <v>637</v>
      </c>
      <c r="BQ6" s="214" t="s">
        <v>619</v>
      </c>
      <c r="BR6" s="214" t="s">
        <v>617</v>
      </c>
      <c r="BS6" s="114" t="s">
        <v>116</v>
      </c>
      <c r="BT6" s="170" t="s">
        <v>638</v>
      </c>
      <c r="BU6" s="145"/>
      <c r="BV6" s="145"/>
      <c r="BW6" s="145"/>
      <c r="BX6" s="170" t="s">
        <v>623</v>
      </c>
      <c r="BY6" s="163" t="s">
        <v>624</v>
      </c>
      <c r="BZ6" s="163" t="s">
        <v>639</v>
      </c>
      <c r="CA6" s="250" t="s">
        <v>651</v>
      </c>
      <c r="CB6" s="200" t="s">
        <v>656</v>
      </c>
      <c r="CC6" s="200" t="s">
        <v>655</v>
      </c>
      <c r="CD6" s="200" t="s">
        <v>657</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50.5" customHeight="1" thickTop="1" thickBot="1">
      <c r="A7" s="421"/>
      <c r="B7" s="423"/>
      <c r="C7" s="423"/>
      <c r="D7" s="423"/>
      <c r="E7" s="424"/>
      <c r="F7" s="423"/>
      <c r="G7" s="423"/>
      <c r="H7" s="423"/>
      <c r="I7" s="423"/>
      <c r="J7" s="421"/>
      <c r="K7" s="421"/>
      <c r="L7" s="411"/>
      <c r="M7" s="413"/>
      <c r="N7" s="162">
        <v>3</v>
      </c>
      <c r="O7" s="173" t="s">
        <v>640</v>
      </c>
      <c r="P7" s="171">
        <v>15</v>
      </c>
      <c r="Q7" s="171">
        <v>15</v>
      </c>
      <c r="R7" s="171">
        <v>15</v>
      </c>
      <c r="S7" s="171">
        <v>15</v>
      </c>
      <c r="T7" s="171">
        <v>15</v>
      </c>
      <c r="U7" s="171">
        <v>15</v>
      </c>
      <c r="V7" s="171">
        <v>10</v>
      </c>
      <c r="W7" s="116">
        <v>100</v>
      </c>
      <c r="X7" s="117" t="s">
        <v>146</v>
      </c>
      <c r="Y7" s="172" t="s">
        <v>146</v>
      </c>
      <c r="Z7" s="118" t="s">
        <v>146</v>
      </c>
      <c r="AA7" s="116" t="s">
        <v>502</v>
      </c>
      <c r="AB7" s="171" t="s">
        <v>641</v>
      </c>
      <c r="AC7" s="422"/>
      <c r="AD7" s="422"/>
      <c r="AE7" s="420"/>
      <c r="AF7" s="420"/>
      <c r="AG7" s="418"/>
      <c r="AH7" s="418"/>
      <c r="AI7" s="419"/>
      <c r="AJ7" s="419"/>
      <c r="AK7" s="411"/>
      <c r="AL7" s="413"/>
      <c r="AM7" s="416"/>
      <c r="AN7" s="163"/>
      <c r="AO7" s="162"/>
      <c r="AP7" s="168"/>
      <c r="AQ7" s="168"/>
      <c r="AR7" s="163"/>
      <c r="AS7" s="168"/>
      <c r="AT7" s="163"/>
      <c r="AU7" s="168"/>
      <c r="AV7" s="163"/>
      <c r="AW7" s="114"/>
      <c r="AX7" s="145"/>
      <c r="AY7" s="146"/>
      <c r="AZ7" s="260" t="s">
        <v>607</v>
      </c>
      <c r="BA7" s="179" t="s">
        <v>642</v>
      </c>
      <c r="BB7" s="183" t="s">
        <v>616</v>
      </c>
      <c r="BC7" s="196" t="s">
        <v>617</v>
      </c>
      <c r="BD7" s="168" t="s">
        <v>116</v>
      </c>
      <c r="BE7" s="261" t="s">
        <v>609</v>
      </c>
      <c r="BF7" s="179" t="s">
        <v>643</v>
      </c>
      <c r="BG7" s="183" t="s">
        <v>619</v>
      </c>
      <c r="BH7" s="196" t="s">
        <v>617</v>
      </c>
      <c r="BI7" s="168" t="s">
        <v>116</v>
      </c>
      <c r="BJ7" s="262" t="s">
        <v>611</v>
      </c>
      <c r="BK7" s="196" t="s">
        <v>644</v>
      </c>
      <c r="BL7" s="183" t="s">
        <v>619</v>
      </c>
      <c r="BM7" s="183" t="s">
        <v>617</v>
      </c>
      <c r="BN7" s="168" t="s">
        <v>116</v>
      </c>
      <c r="BO7" s="212" t="s">
        <v>613</v>
      </c>
      <c r="BP7" s="213" t="s">
        <v>645</v>
      </c>
      <c r="BQ7" s="214" t="s">
        <v>619</v>
      </c>
      <c r="BR7" s="214" t="s">
        <v>617</v>
      </c>
      <c r="BS7" s="114" t="s">
        <v>116</v>
      </c>
      <c r="BT7" s="168"/>
      <c r="BU7" s="145"/>
      <c r="BV7" s="145"/>
      <c r="BW7" s="145"/>
      <c r="BX7" s="170" t="s">
        <v>623</v>
      </c>
      <c r="BY7" s="163" t="s">
        <v>624</v>
      </c>
      <c r="BZ7" s="163"/>
      <c r="CA7" s="250" t="s">
        <v>647</v>
      </c>
      <c r="CB7" s="200" t="s">
        <v>658</v>
      </c>
      <c r="CC7" s="200" t="s">
        <v>659</v>
      </c>
      <c r="CD7" s="200" t="s">
        <v>646</v>
      </c>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59.25" customHeight="1" thickTop="1" thickBot="1">
      <c r="A8" s="421"/>
      <c r="B8" s="423"/>
      <c r="C8" s="423"/>
      <c r="D8" s="423"/>
      <c r="E8" s="424"/>
      <c r="F8" s="423"/>
      <c r="G8" s="423"/>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68"/>
      <c r="AR8" s="163"/>
      <c r="AS8" s="168"/>
      <c r="AT8" s="163"/>
      <c r="AU8" s="168"/>
      <c r="AV8" s="163"/>
      <c r="AW8" s="114"/>
      <c r="AX8" s="145"/>
      <c r="AY8" s="146"/>
      <c r="AZ8" s="163"/>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59.25" customHeight="1" thickTop="1" thickBot="1">
      <c r="A9" s="421"/>
      <c r="B9" s="423"/>
      <c r="C9" s="423"/>
      <c r="D9" s="423"/>
      <c r="E9" s="424"/>
      <c r="F9" s="423"/>
      <c r="G9" s="423"/>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68"/>
      <c r="AR9" s="163"/>
      <c r="AS9" s="168"/>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59.25" customHeight="1" thickTop="1" thickBot="1">
      <c r="A10" s="421"/>
      <c r="B10" s="423"/>
      <c r="C10" s="423"/>
      <c r="D10" s="423"/>
      <c r="E10" s="424"/>
      <c r="F10" s="423"/>
      <c r="G10" s="423"/>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68"/>
      <c r="AR10" s="163"/>
      <c r="AS10" s="168"/>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68"/>
      <c r="AR11" s="163"/>
      <c r="AS11" s="168"/>
      <c r="AT11" s="163"/>
      <c r="AU11" s="168"/>
      <c r="AV11" s="163"/>
      <c r="AW11" s="114"/>
      <c r="AX11" s="145"/>
      <c r="AY11" s="146"/>
      <c r="AZ11" s="163"/>
      <c r="BA11" s="163"/>
      <c r="BB11" s="162"/>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68"/>
      <c r="AR12" s="163"/>
      <c r="AS12" s="168"/>
      <c r="AT12" s="163"/>
      <c r="AU12" s="168"/>
      <c r="AV12" s="163"/>
      <c r="AW12" s="114"/>
      <c r="AX12" s="145"/>
      <c r="AY12" s="146"/>
      <c r="AZ12" s="163"/>
      <c r="BA12" s="163"/>
      <c r="BB12" s="162"/>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68"/>
      <c r="AR13" s="163"/>
      <c r="AS13" s="168"/>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68"/>
      <c r="AR14" s="163"/>
      <c r="AS14" s="168"/>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68"/>
      <c r="AR15" s="163"/>
      <c r="AS15" s="168"/>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68"/>
      <c r="AR16" s="163"/>
      <c r="AS16" s="168"/>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68"/>
      <c r="AR17" s="163"/>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68"/>
      <c r="AR18" s="163"/>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68"/>
      <c r="AR19" s="163"/>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68"/>
      <c r="AR20" s="163"/>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68"/>
      <c r="AR21" s="163"/>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68"/>
      <c r="AR22" s="163"/>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68"/>
      <c r="AR23" s="163"/>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68"/>
      <c r="AR24" s="163"/>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68"/>
      <c r="AR25" s="163"/>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68"/>
      <c r="AR26" s="163"/>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68"/>
      <c r="AR27" s="163"/>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68"/>
      <c r="AR28" s="163"/>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68"/>
      <c r="AR29" s="163"/>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68"/>
      <c r="AR30" s="163"/>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68"/>
      <c r="AR31" s="163"/>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68"/>
      <c r="AR32" s="163"/>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68"/>
      <c r="AR33" s="163"/>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68"/>
      <c r="AR34" s="163"/>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68"/>
      <c r="AR35" s="163"/>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68"/>
      <c r="AR36" s="163"/>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68"/>
      <c r="AR37" s="163"/>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68"/>
      <c r="AR38" s="163"/>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68"/>
      <c r="AR39" s="163"/>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68"/>
      <c r="AR40" s="163"/>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68"/>
      <c r="AR41" s="163"/>
      <c r="AS41" s="168"/>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68"/>
      <c r="AR42" s="163"/>
      <c r="AS42" s="168"/>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68"/>
      <c r="AR43" s="163"/>
      <c r="AS43" s="168"/>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68"/>
      <c r="AR44" s="163"/>
      <c r="AS44" s="168"/>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68"/>
      <c r="AR45" s="163"/>
      <c r="AS45" s="168"/>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68"/>
      <c r="AR46" s="163"/>
      <c r="AS46" s="168"/>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68"/>
      <c r="AR47" s="163"/>
      <c r="AS47" s="168"/>
      <c r="AT47" s="163"/>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68"/>
      <c r="AR48" s="163"/>
      <c r="AS48" s="168"/>
      <c r="AT48" s="163"/>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68"/>
      <c r="AR49" s="163"/>
      <c r="AS49" s="168"/>
      <c r="AT49" s="163"/>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68"/>
      <c r="AR50" s="163"/>
      <c r="AS50" s="168"/>
      <c r="AT50" s="163"/>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68"/>
      <c r="AR51" s="163"/>
      <c r="AS51" s="168"/>
      <c r="AT51" s="163"/>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68"/>
      <c r="AR52" s="163"/>
      <c r="AS52" s="168"/>
      <c r="AT52" s="163"/>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68"/>
      <c r="AR53" s="163"/>
      <c r="AS53" s="168"/>
      <c r="AT53" s="163"/>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68"/>
      <c r="AR54" s="163"/>
      <c r="AS54" s="168"/>
      <c r="AT54" s="163"/>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68"/>
      <c r="AR55" s="163"/>
      <c r="AS55" s="168"/>
      <c r="AT55" s="163"/>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68"/>
      <c r="AR56" s="163"/>
      <c r="AS56" s="168"/>
      <c r="AT56" s="163"/>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68"/>
      <c r="AR57" s="163"/>
      <c r="AS57" s="168"/>
      <c r="AT57" s="163"/>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14"/>
      <c r="AR58" s="145"/>
      <c r="AS58" s="168"/>
      <c r="AT58" s="163"/>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14"/>
      <c r="AR59" s="145"/>
      <c r="AS59" s="168"/>
      <c r="AT59" s="163"/>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14"/>
      <c r="AR60" s="145"/>
      <c r="AS60" s="168"/>
      <c r="AT60" s="163"/>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68"/>
      <c r="AT61" s="163"/>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68"/>
      <c r="AT62" s="163"/>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68"/>
      <c r="AT63" s="163"/>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68"/>
      <c r="AT64" s="163"/>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spans="72:72" ht="21" customHeight="1" thickTop="1">
      <c r="BT65" s="1"/>
    </row>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454" priority="32" stopIfTrue="1" operator="equal">
      <formula>"Muy Alta"</formula>
    </cfRule>
    <cfRule type="containsText" dxfId="453" priority="33" operator="containsText" text="ZONA RIESGO ALTA">
      <formula>NOT(ISERROR(SEARCH("ZONA RIESGO ALTA",M5)))</formula>
    </cfRule>
    <cfRule type="containsText" dxfId="452" priority="34" operator="containsText" text="ZONA RIESGO MODERADA">
      <formula>NOT(ISERROR(SEARCH("ZONA RIESGO MODERADA",M5)))</formula>
    </cfRule>
    <cfRule type="containsText" dxfId="451" priority="35" operator="containsText" text="ZONA RIESGO BAJA">
      <formula>NOT(ISERROR(SEARCH("ZONA RIESGO BAJA",M5)))</formula>
    </cfRule>
    <cfRule type="cellIs" dxfId="450" priority="36" operator="equal">
      <formula>"Muy Baja"</formula>
    </cfRule>
  </conditionalFormatting>
  <conditionalFormatting sqref="M5:M64">
    <cfRule type="containsText" dxfId="449" priority="31" operator="containsText" text="ZONA RIESGO EXTREMA">
      <formula>NOT(ISERROR(SEARCH("ZONA RIESGO EXTREMA",M5)))</formula>
    </cfRule>
  </conditionalFormatting>
  <conditionalFormatting sqref="X5:X64">
    <cfRule type="containsText" dxfId="448" priority="28" operator="containsText" text="DEBIL">
      <formula>NOT(ISERROR(SEARCH("DEBIL",X5)))</formula>
    </cfRule>
    <cfRule type="containsText" dxfId="447" priority="29" operator="containsText" text="MODERADO">
      <formula>NOT(ISERROR(SEARCH("MODERADO",X5)))</formula>
    </cfRule>
    <cfRule type="containsText" dxfId="446" priority="30" operator="containsText" text="FUERTE">
      <formula>NOT(ISERROR(SEARCH("FUERTE",X5)))</formula>
    </cfRule>
  </conditionalFormatting>
  <conditionalFormatting sqref="AC5 AC11 AC17 AC23 AC41 AC59 AC29 AC47 AC35 AC53">
    <cfRule type="containsText" dxfId="445" priority="25" operator="containsText" text="DEBIL">
      <formula>NOT(ISERROR(SEARCH("DEBIL",AC5)))</formula>
    </cfRule>
    <cfRule type="containsText" dxfId="444" priority="26" operator="containsText" text="MODERADO">
      <formula>NOT(ISERROR(SEARCH("MODERADO",AC5)))</formula>
    </cfRule>
    <cfRule type="containsText" dxfId="443" priority="27" operator="containsText" text="FUERTE">
      <formula>NOT(ISERROR(SEARCH("FUERTE",AC5)))</formula>
    </cfRule>
  </conditionalFormatting>
  <conditionalFormatting sqref="AI5 AI11 AI17 AI23 AI29 AI35 AI41 AI47 AI53 AI59">
    <cfRule type="containsText" dxfId="442" priority="20" operator="containsText" text="casi seguro">
      <formula>NOT(ISERROR(SEARCH("casi seguro",AI5)))</formula>
    </cfRule>
    <cfRule type="containsText" dxfId="441" priority="21" operator="containsText" text="PROBABLE">
      <formula>NOT(ISERROR(SEARCH("PROBABLE",AI5)))</formula>
    </cfRule>
    <cfRule type="containsText" dxfId="440" priority="22" operator="containsText" text="posible">
      <formula>NOT(ISERROR(SEARCH("posible",AI5)))</formula>
    </cfRule>
    <cfRule type="containsText" dxfId="439" priority="23" operator="containsText" text="Improbable">
      <formula>NOT(ISERROR(SEARCH("Improbable",AI5)))</formula>
    </cfRule>
    <cfRule type="containsText" dxfId="438" priority="24" operator="containsText" text="Rara vez">
      <formula>NOT(ISERROR(SEARCH("Rara vez",AI5)))</formula>
    </cfRule>
  </conditionalFormatting>
  <conditionalFormatting sqref="AD5 AD11 AD17 AD23 AD41 AD59 AD29 AD47 AD35 AD53">
    <cfRule type="containsText" dxfId="437" priority="17" operator="containsText" text="DEBIL">
      <formula>NOT(ISERROR(SEARCH("DEBIL",AD5)))</formula>
    </cfRule>
    <cfRule type="containsText" dxfId="436" priority="18" operator="containsText" text="MODERADO">
      <formula>NOT(ISERROR(SEARCH("MODERADO",AD5)))</formula>
    </cfRule>
    <cfRule type="containsText" dxfId="435" priority="19" operator="containsText" text="FUERTE">
      <formula>NOT(ISERROR(SEARCH("FUERTE",AD5)))</formula>
    </cfRule>
  </conditionalFormatting>
  <conditionalFormatting sqref="AL5 AL11 AL17 AL23 AL29 AL35 AL41 AL47 AL53 AL59">
    <cfRule type="cellIs" dxfId="434" priority="12" stopIfTrue="1" operator="equal">
      <formula>"Muy Alta"</formula>
    </cfRule>
    <cfRule type="containsText" dxfId="433" priority="13" operator="containsText" text="ZONA RIESGO ALTA">
      <formula>NOT(ISERROR(SEARCH("ZONA RIESGO ALTA",AL5)))</formula>
    </cfRule>
    <cfRule type="containsText" dxfId="432" priority="14" operator="containsText" text="ZONA RIESGO MODERADA">
      <formula>NOT(ISERROR(SEARCH("ZONA RIESGO MODERADA",AL5)))</formula>
    </cfRule>
    <cfRule type="containsText" dxfId="431" priority="15" operator="containsText" text="ZONA RIESGO BAJA">
      <formula>NOT(ISERROR(SEARCH("ZONA RIESGO BAJA",AL5)))</formula>
    </cfRule>
    <cfRule type="cellIs" dxfId="430" priority="16" operator="equal">
      <formula>"Muy Baja"</formula>
    </cfRule>
  </conditionalFormatting>
  <conditionalFormatting sqref="AL5:AL64">
    <cfRule type="containsText" dxfId="429" priority="11" operator="containsText" text="ZONA RIESGO EXTREMA">
      <formula>NOT(ISERROR(SEARCH("ZONA RIESGO EXTREMA",AL5)))</formula>
    </cfRule>
  </conditionalFormatting>
  <conditionalFormatting sqref="AJ5 AJ11 AJ17 AJ23 AJ29 AJ35 AJ41 AJ47 AJ53 AJ59">
    <cfRule type="containsText" dxfId="428" priority="1" operator="containsText" text="casi seguro">
      <formula>NOT(ISERROR(SEARCH("casi seguro",AJ5)))</formula>
    </cfRule>
    <cfRule type="containsText" dxfId="427" priority="2" operator="containsText" text="PROBABLE">
      <formula>NOT(ISERROR(SEARCH("PROBABLE",AJ5)))</formula>
    </cfRule>
    <cfRule type="containsText" dxfId="426" priority="3" operator="containsText" text="posible">
      <formula>NOT(ISERROR(SEARCH("posible",AJ5)))</formula>
    </cfRule>
    <cfRule type="containsText" dxfId="425" priority="4" operator="containsText" text="Improbable">
      <formula>NOT(ISERROR(SEARCH("Improbable",AJ5)))</formula>
    </cfRule>
    <cfRule type="containsText" dxfId="424"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AC27A7B-A22C-4569-AEC1-A85586551D68}"/>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588F1BE9-876A-412B-B34A-E540A36829EB}">
            <xm:f>NOT(ISERROR(SEARCH(#REF!,AI5)))</xm:f>
            <xm:f>#REF!</xm:f>
            <x14:dxf>
              <fill>
                <gradientFill degree="180">
                  <stop position="0">
                    <color rgb="FF008744"/>
                  </stop>
                  <stop position="1">
                    <color theme="0"/>
                  </stop>
                </gradientFill>
              </fill>
            </x14:dxf>
          </x14:cfRule>
          <x14:cfRule type="containsText" priority="38" operator="containsText" id="{52D68D08-0D46-40A4-B8B4-F44BDD7DC732}">
            <xm:f>NOT(ISERROR(SEARCH(#REF!,AI5)))</xm:f>
            <xm:f>#REF!</xm:f>
            <x14:dxf>
              <fill>
                <gradientFill degree="180">
                  <stop position="0">
                    <color rgb="FF008744"/>
                  </stop>
                  <stop position="1">
                    <color theme="0"/>
                  </stop>
                </gradientFill>
              </fill>
            </x14:dxf>
          </x14:cfRule>
          <x14:cfRule type="containsText" priority="39" operator="containsText" id="{E5F79DF5-232A-42D3-BB1D-3CACC5AB68B4}">
            <xm:f>NOT(ISERROR(SEARCH(#REF!,AI5)))</xm:f>
            <xm:f>#REF!</xm:f>
            <x14:dxf>
              <fill>
                <gradientFill degree="180">
                  <stop position="0">
                    <color rgb="FF008744"/>
                  </stop>
                  <stop position="1">
                    <color rgb="FFFFFFFF"/>
                  </stop>
                </gradientFill>
              </fill>
            </x14:dxf>
          </x14:cfRule>
          <x14:cfRule type="containsText" priority="40" operator="containsText" id="{E6960957-4911-43FB-8315-2C03A2C1EFF1}">
            <xm:f>NOT(ISERROR(SEARCH(#REF!,AI5)))</xm:f>
            <xm:f>#REF!</xm:f>
            <x14:dxf>
              <fill>
                <gradientFill>
                  <stop position="0">
                    <color theme="0"/>
                  </stop>
                  <stop position="1">
                    <color rgb="FFFFFF00"/>
                  </stop>
                </gradientFill>
              </fill>
            </x14:dxf>
          </x14:cfRule>
          <x14:cfRule type="containsText" priority="41" operator="containsText" id="{B5273C52-105F-40B8-A95D-B128536FF40A}">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2C8309A0-FB8B-4446-ABC6-EAA13D6D3C2E}">
            <xm:f>NOT(ISERROR(SEARCH(#REF!,AJ5)))</xm:f>
            <xm:f>#REF!</xm:f>
            <x14:dxf>
              <fill>
                <gradientFill degree="180">
                  <stop position="0">
                    <color rgb="FF008744"/>
                  </stop>
                  <stop position="1">
                    <color theme="0"/>
                  </stop>
                </gradientFill>
              </fill>
            </x14:dxf>
          </x14:cfRule>
          <x14:cfRule type="containsText" priority="7" operator="containsText" id="{74A2C595-5681-4BE8-9D25-2F65A73C5824}">
            <xm:f>NOT(ISERROR(SEARCH(#REF!,AJ5)))</xm:f>
            <xm:f>#REF!</xm:f>
            <x14:dxf>
              <fill>
                <gradientFill degree="180">
                  <stop position="0">
                    <color rgb="FF008744"/>
                  </stop>
                  <stop position="1">
                    <color theme="0"/>
                  </stop>
                </gradientFill>
              </fill>
            </x14:dxf>
          </x14:cfRule>
          <x14:cfRule type="containsText" priority="8" operator="containsText" id="{501EA62F-64A5-42E9-950D-ABAFAA42DFA4}">
            <xm:f>NOT(ISERROR(SEARCH(#REF!,AJ5)))</xm:f>
            <xm:f>#REF!</xm:f>
            <x14:dxf>
              <fill>
                <gradientFill degree="180">
                  <stop position="0">
                    <color rgb="FF008744"/>
                  </stop>
                  <stop position="1">
                    <color rgb="FFFFFFFF"/>
                  </stop>
                </gradientFill>
              </fill>
            </x14:dxf>
          </x14:cfRule>
          <x14:cfRule type="containsText" priority="9" operator="containsText" id="{F86CE849-BD6C-4C81-AF84-A3947A6213CF}">
            <xm:f>NOT(ISERROR(SEARCH(#REF!,AJ5)))</xm:f>
            <xm:f>#REF!</xm:f>
            <x14:dxf>
              <fill>
                <gradientFill>
                  <stop position="0">
                    <color theme="0"/>
                  </stop>
                  <stop position="1">
                    <color rgb="FFFFFF00"/>
                  </stop>
                </gradientFill>
              </fill>
            </x14:dxf>
          </x14:cfRule>
          <x14:cfRule type="containsText" priority="10" operator="containsText" id="{99D96336-3BBC-4807-B581-63A9D4CCE6DE}">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57C7-E818-4FF5-A02D-330F3C9BD965}">
  <dimension ref="A1:DD65"/>
  <sheetViews>
    <sheetView showGridLines="0" tabSelected="1" topLeftCell="C1" zoomScale="85" zoomScaleNormal="85" zoomScaleSheetLayoutView="10" zoomScalePageLayoutView="55" workbookViewId="0">
      <selection activeCell="CF6" sqref="CF6"/>
    </sheetView>
  </sheetViews>
  <sheetFormatPr baseColWidth="10" defaultColWidth="11.42578125" defaultRowHeight="21" customHeight="1"/>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8.57031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8.28515625" style="149" hidden="1" customWidth="1"/>
    <col min="44" max="44" width="52.7109375" style="149" hidden="1" customWidth="1"/>
    <col min="45" max="45" width="20.5703125" style="1" hidden="1" customWidth="1"/>
    <col min="46" max="46" width="43.28515625" style="1" hidden="1" customWidth="1"/>
    <col min="47" max="47" width="20.5703125" style="1" hidden="1" customWidth="1"/>
    <col min="48" max="48" width="58" style="1" hidden="1" customWidth="1"/>
    <col min="49" max="49" width="26.5703125" style="149" customWidth="1"/>
    <col min="50" max="50" width="52.28515625" style="149" customWidth="1"/>
    <col min="51" max="51" width="16" style="149" customWidth="1"/>
    <col min="52" max="57" width="40.5703125" style="1" hidden="1" customWidth="1"/>
    <col min="58" max="58" width="52.42578125" style="1" hidden="1" customWidth="1"/>
    <col min="59" max="59" width="28.28515625" style="1" hidden="1" customWidth="1"/>
    <col min="60" max="60" width="24" style="1" hidden="1" customWidth="1"/>
    <col min="61" max="61" width="22.28515625" style="1" hidden="1" customWidth="1"/>
    <col min="62" max="62" width="23" style="1" hidden="1" customWidth="1"/>
    <col min="63" max="63" width="50.7109375" style="1" hidden="1" customWidth="1"/>
    <col min="64" max="64" width="23.42578125" style="1" hidden="1" customWidth="1"/>
    <col min="65" max="65" width="27.28515625" style="1" hidden="1" customWidth="1"/>
    <col min="66" max="66" width="19.5703125" style="1" hidden="1" customWidth="1"/>
    <col min="67" max="67" width="15.28515625" style="149" customWidth="1"/>
    <col min="68" max="68" width="51.7109375" style="149" customWidth="1"/>
    <col min="69" max="69" width="18.85546875" style="149" customWidth="1"/>
    <col min="70" max="70" width="26.5703125" style="149" customWidth="1"/>
    <col min="71" max="71" width="19.5703125" style="149" customWidth="1"/>
    <col min="72" max="72" width="28.85546875" style="149" customWidth="1"/>
    <col min="73" max="74" width="23" style="149" hidden="1" customWidth="1"/>
    <col min="75" max="75" width="14.7109375" style="149" customWidth="1"/>
    <col min="76" max="76" width="20.5703125" style="1" customWidth="1"/>
    <col min="77" max="77" width="23" style="1" customWidth="1"/>
    <col min="78" max="78" width="18.5703125" style="1" customWidth="1"/>
    <col min="79" max="79" width="20.5703125" style="149" customWidth="1"/>
    <col min="80" max="80" width="89.5703125" style="149" customWidth="1"/>
    <col min="81" max="81" width="38.5703125" style="149" customWidth="1"/>
    <col min="82" max="82" width="44.2851562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s="669" customFormat="1" ht="28.5" customHeight="1">
      <c r="A2" s="467" t="s">
        <v>66</v>
      </c>
      <c r="B2" s="468"/>
      <c r="C2" s="468"/>
      <c r="D2" s="468"/>
      <c r="E2" s="468"/>
      <c r="F2" s="468"/>
      <c r="G2" s="468"/>
      <c r="H2" s="468"/>
      <c r="I2" s="469"/>
      <c r="J2" s="467" t="s">
        <v>67</v>
      </c>
      <c r="K2" s="468"/>
      <c r="L2" s="468"/>
      <c r="M2" s="469"/>
      <c r="N2" s="664" t="s">
        <v>68</v>
      </c>
      <c r="O2" s="665"/>
      <c r="P2" s="665"/>
      <c r="Q2" s="665"/>
      <c r="R2" s="665"/>
      <c r="S2" s="665"/>
      <c r="T2" s="665"/>
      <c r="U2" s="665"/>
      <c r="V2" s="665"/>
      <c r="W2" s="665"/>
      <c r="X2" s="665"/>
      <c r="Y2" s="665"/>
      <c r="Z2" s="665"/>
      <c r="AA2" s="665"/>
      <c r="AB2" s="665"/>
      <c r="AC2" s="665"/>
      <c r="AD2" s="665"/>
      <c r="AE2" s="665"/>
      <c r="AF2" s="665"/>
      <c r="AG2" s="665"/>
      <c r="AH2" s="666"/>
      <c r="AI2" s="467" t="s">
        <v>120</v>
      </c>
      <c r="AJ2" s="468"/>
      <c r="AK2" s="468"/>
      <c r="AL2" s="469"/>
      <c r="AM2" s="371"/>
      <c r="AN2" s="470" t="s">
        <v>69</v>
      </c>
      <c r="AO2" s="470"/>
      <c r="AP2" s="470"/>
      <c r="AQ2" s="470"/>
      <c r="AR2" s="470"/>
      <c r="AS2" s="470"/>
      <c r="AT2" s="470"/>
      <c r="AU2" s="470"/>
      <c r="AV2" s="470"/>
      <c r="AW2" s="470"/>
      <c r="AX2" s="470"/>
      <c r="AY2" s="470"/>
      <c r="AZ2" s="462" t="s">
        <v>70</v>
      </c>
      <c r="BA2" s="462"/>
      <c r="BB2" s="462"/>
      <c r="BC2" s="462"/>
      <c r="BD2" s="462"/>
      <c r="BE2" s="462" t="s">
        <v>71</v>
      </c>
      <c r="BF2" s="462"/>
      <c r="BG2" s="462"/>
      <c r="BH2" s="462"/>
      <c r="BI2" s="462"/>
      <c r="BJ2" s="462" t="s">
        <v>72</v>
      </c>
      <c r="BK2" s="462"/>
      <c r="BL2" s="462"/>
      <c r="BM2" s="462"/>
      <c r="BN2" s="462"/>
      <c r="BO2" s="462" t="s">
        <v>73</v>
      </c>
      <c r="BP2" s="462"/>
      <c r="BQ2" s="462"/>
      <c r="BR2" s="462"/>
      <c r="BS2" s="462"/>
      <c r="BT2" s="667" t="s">
        <v>74</v>
      </c>
      <c r="BU2" s="667"/>
      <c r="BV2" s="667"/>
      <c r="BW2" s="667"/>
      <c r="BX2" s="463" t="s">
        <v>75</v>
      </c>
      <c r="BY2" s="463"/>
      <c r="BZ2" s="463"/>
      <c r="CA2" s="464" t="s">
        <v>76</v>
      </c>
      <c r="CB2" s="465"/>
      <c r="CC2" s="465"/>
      <c r="CD2" s="466"/>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367.5" customHeight="1" thickTop="1" thickBot="1">
      <c r="A5" s="421">
        <v>1</v>
      </c>
      <c r="B5" s="423" t="s">
        <v>460</v>
      </c>
      <c r="C5" s="423" t="s">
        <v>461</v>
      </c>
      <c r="D5" s="423" t="s">
        <v>660</v>
      </c>
      <c r="E5" s="424" t="s">
        <v>1126</v>
      </c>
      <c r="F5" s="423" t="s">
        <v>104</v>
      </c>
      <c r="G5" s="423" t="s">
        <v>1127</v>
      </c>
      <c r="H5" s="423" t="s">
        <v>1128</v>
      </c>
      <c r="I5" s="423" t="s">
        <v>144</v>
      </c>
      <c r="J5" s="421">
        <v>1</v>
      </c>
      <c r="K5" s="421">
        <v>5</v>
      </c>
      <c r="L5" s="411">
        <f>+(J5*K5)*4</f>
        <v>20</v>
      </c>
      <c r="M5" s="412" t="str">
        <f>IF(OR(AND(J5=3,K5=4),AND(J5=2,K5=5),AND(J5=2,K5=5),AND(L5=20),AND(L5&gt;=52,L5&lt;=100)),"ZONA RIESGO EXTREMA",IF(OR(AND(J5=5,K5=2),AND(J5=4,K5=3),AND(J5=1,K5=4),AND(L5=16),AND(L5&gt;=28,L5&lt;=48)),"ZONA RIESGO ALTA",IF(OR(AND(J5=1,K5=3),AND(J5=4,K5=1),AND(L5=24)),"ZONA RIESGO MODERADA",IF(AND(L5&gt;=4,L5&lt;=16),"ZONA RIESGO BAJA"))))</f>
        <v>ZONA RIESGO EXTREMA</v>
      </c>
      <c r="N5" s="367">
        <v>1</v>
      </c>
      <c r="O5" s="166" t="s">
        <v>1129</v>
      </c>
      <c r="P5" s="171">
        <v>15</v>
      </c>
      <c r="Q5" s="171">
        <v>15</v>
      </c>
      <c r="R5" s="171">
        <v>15</v>
      </c>
      <c r="S5" s="171">
        <v>15</v>
      </c>
      <c r="T5" s="171">
        <v>15</v>
      </c>
      <c r="U5" s="171">
        <v>15</v>
      </c>
      <c r="V5" s="171">
        <v>10</v>
      </c>
      <c r="W5" s="116">
        <f>SUM(P5:V5)</f>
        <v>100</v>
      </c>
      <c r="X5" s="117" t="str">
        <f t="shared" ref="X5:X64" si="0">IF(AND(W5&gt;=86,W5&lt;=95),"MODERADO",IF(AND(W5&gt;=96), "FUERTE",IF(AND(W5&lt;=85), "DEBIL")))</f>
        <v>FUERTE</v>
      </c>
      <c r="Y5" s="172" t="s">
        <v>146</v>
      </c>
      <c r="Z5" s="118" t="str">
        <f>IFERROR((_xlfn.IFS(AND(X5="FUERTE",Y5="FUERTE"),"FUERTE",AND(X5="FUERTE",Y5="MODERADO"),"MODERADO",AND(X5="FUERTE",Y5="DEBIL"),"DEBIL",AND(X5="MODERADO",Y5="FUERTE"),"MODERADO",AND(X5="MODERADO",Y5="MODERADO"),"MODERADO",AND(X5="MODERADO",Y5="DEBIL"),"DEBIL",AND(X5="DEBIL",Y5="FUERTE"),"DEBIL",AND(X5="DEBIL",Y5="MODERADO"),"DEBIL",AND(X5="DEBIL",Y5="DEBIL"),"DEBIL")),"")</f>
        <v>FUERTE</v>
      </c>
      <c r="AA5" s="116" t="str">
        <f>IF(AND(Z5="FUERTE"),"NO", "SI")</f>
        <v>NO</v>
      </c>
      <c r="AB5" s="171" t="s">
        <v>550</v>
      </c>
      <c r="AC5" s="422">
        <f>IF(AND(W5&gt;0,SUM(W6:W10)=0),W5,IF(AND(SUM(W5:W6)&gt;0,SUM(W7:W10)=0),AVERAGE(W5:W6),IF(AND(SUM(W5:W7)&gt;0,SUM(W8:W10)=0),AVERAGE(W5:W7),IF(AND(SUM(W5:W8)&gt;0,SUM(W9:W10)=0),AVERAGE(W5:W8),IF(AND(SUM(W5:W9)&gt;0,W10=0),AVERAGE(W5:W9),AVERAGE(W5:W10))))))</f>
        <v>100</v>
      </c>
      <c r="AD5" s="422" t="str">
        <f>IF(AND(AC5&gt;=50,AC5&lt;=99),"MODERADO",IF(AND(AC5=100), "FUERTE",IF(AND(AC5&lt;50), "DEBIL")))</f>
        <v>FUERTE</v>
      </c>
      <c r="AE5" s="420" t="s">
        <v>147</v>
      </c>
      <c r="AF5" s="420" t="s">
        <v>487</v>
      </c>
      <c r="AG5" s="418">
        <f>IFERROR(_xlfn.IFS(AND(AD5="MODERADO",AE5="Directamente"),1,AND(AD5="FUERTE",AE5="Directamente"),2),"0")</f>
        <v>2</v>
      </c>
      <c r="AH5" s="418">
        <f>IFERROR(_xlfn.IFS(AND(AD5="MODERADO",AF5="Directamente"),1,AND(AD5="FUERTE",AF5="Directamente"),2,AND(AD5="FUERTE",AF5="Indirectamente"),1),"0")</f>
        <v>1</v>
      </c>
      <c r="AI5" s="419">
        <v>1</v>
      </c>
      <c r="AJ5" s="419">
        <v>4</v>
      </c>
      <c r="AK5" s="411">
        <f>+(AI5*AJ5)*4</f>
        <v>16</v>
      </c>
      <c r="AL5" s="41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415" t="s">
        <v>148</v>
      </c>
      <c r="AN5" s="368" t="s">
        <v>1130</v>
      </c>
      <c r="AO5" s="263" t="s">
        <v>661</v>
      </c>
      <c r="AP5" s="168">
        <v>44926</v>
      </c>
      <c r="AQ5" s="170" t="s">
        <v>1131</v>
      </c>
      <c r="AR5" s="186" t="s">
        <v>1132</v>
      </c>
      <c r="AS5" s="168">
        <v>44749</v>
      </c>
      <c r="AT5" s="244" t="s">
        <v>1133</v>
      </c>
      <c r="AU5" s="264" t="s">
        <v>1134</v>
      </c>
      <c r="AV5" s="186" t="s">
        <v>1135</v>
      </c>
      <c r="AW5" s="240" t="s">
        <v>1136</v>
      </c>
      <c r="AX5" s="222" t="s">
        <v>1137</v>
      </c>
      <c r="AY5" s="369" t="s">
        <v>115</v>
      </c>
      <c r="AZ5" s="170">
        <v>44651</v>
      </c>
      <c r="BA5" s="244" t="s">
        <v>1138</v>
      </c>
      <c r="BB5" s="368" t="s">
        <v>662</v>
      </c>
      <c r="BC5" s="670" t="s">
        <v>1139</v>
      </c>
      <c r="BD5" s="168" t="s">
        <v>116</v>
      </c>
      <c r="BE5" s="170">
        <v>44749</v>
      </c>
      <c r="BF5" s="671" t="s">
        <v>1140</v>
      </c>
      <c r="BG5" s="367" t="s">
        <v>1141</v>
      </c>
      <c r="BH5" s="168" t="s">
        <v>1142</v>
      </c>
      <c r="BI5" s="168" t="s">
        <v>116</v>
      </c>
      <c r="BJ5" s="202" t="s">
        <v>663</v>
      </c>
      <c r="BK5" s="671" t="s">
        <v>1143</v>
      </c>
      <c r="BL5" s="368" t="s">
        <v>1141</v>
      </c>
      <c r="BM5" s="170" t="s">
        <v>1142</v>
      </c>
      <c r="BN5" s="168" t="s">
        <v>116</v>
      </c>
      <c r="BO5" s="240" t="s">
        <v>1144</v>
      </c>
      <c r="BP5" s="241" t="s">
        <v>1145</v>
      </c>
      <c r="BQ5" s="370" t="s">
        <v>1141</v>
      </c>
      <c r="BR5" s="147" t="s">
        <v>1142</v>
      </c>
      <c r="BS5" s="114"/>
      <c r="BT5" s="170" t="s">
        <v>664</v>
      </c>
      <c r="BU5" s="370"/>
      <c r="BV5" s="370"/>
      <c r="BW5" s="370"/>
      <c r="BX5" s="170" t="s">
        <v>1146</v>
      </c>
      <c r="BY5" s="368" t="s">
        <v>1147</v>
      </c>
      <c r="BZ5" s="368" t="s">
        <v>1148</v>
      </c>
      <c r="CA5" s="672" t="s">
        <v>1149</v>
      </c>
      <c r="CB5" s="673" t="s">
        <v>1150</v>
      </c>
      <c r="CC5" s="673" t="s">
        <v>1151</v>
      </c>
      <c r="CD5" s="673" t="s">
        <v>1152</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272.25" customHeight="1" thickTop="1" thickBot="1">
      <c r="A6" s="421"/>
      <c r="B6" s="423"/>
      <c r="C6" s="423"/>
      <c r="D6" s="423"/>
      <c r="E6" s="424"/>
      <c r="F6" s="423"/>
      <c r="G6" s="423"/>
      <c r="H6" s="423"/>
      <c r="I6" s="423"/>
      <c r="J6" s="421"/>
      <c r="K6" s="421"/>
      <c r="L6" s="411"/>
      <c r="M6" s="413"/>
      <c r="N6" s="367">
        <v>2</v>
      </c>
      <c r="O6" s="166" t="s">
        <v>1153</v>
      </c>
      <c r="P6" s="171">
        <v>15</v>
      </c>
      <c r="Q6" s="171">
        <v>15</v>
      </c>
      <c r="R6" s="171">
        <v>15</v>
      </c>
      <c r="S6" s="171">
        <v>15</v>
      </c>
      <c r="T6" s="171">
        <v>15</v>
      </c>
      <c r="U6" s="171">
        <v>15</v>
      </c>
      <c r="V6" s="171">
        <v>10</v>
      </c>
      <c r="W6" s="116">
        <f t="shared" ref="W6:W64" si="1">SUM(P6:V6)</f>
        <v>100</v>
      </c>
      <c r="X6" s="117" t="str">
        <f t="shared" si="0"/>
        <v>FUERTE</v>
      </c>
      <c r="Y6" s="172" t="s">
        <v>146</v>
      </c>
      <c r="Z6" s="118"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6" t="str">
        <f t="shared" ref="AA6:AA64" si="3">IF(AND(Z6="FUERTE"),"NO", "SI")</f>
        <v>NO</v>
      </c>
      <c r="AB6" s="171" t="s">
        <v>550</v>
      </c>
      <c r="AC6" s="422"/>
      <c r="AD6" s="422"/>
      <c r="AE6" s="420"/>
      <c r="AF6" s="420"/>
      <c r="AG6" s="418"/>
      <c r="AH6" s="418"/>
      <c r="AI6" s="419"/>
      <c r="AJ6" s="419"/>
      <c r="AK6" s="411"/>
      <c r="AL6" s="413"/>
      <c r="AM6" s="416"/>
      <c r="AN6" s="368" t="s">
        <v>1154</v>
      </c>
      <c r="AO6" s="263" t="s">
        <v>661</v>
      </c>
      <c r="AP6" s="168">
        <v>44926</v>
      </c>
      <c r="AQ6" s="202" t="s">
        <v>1155</v>
      </c>
      <c r="AR6" s="186" t="s">
        <v>1156</v>
      </c>
      <c r="AS6" s="168">
        <v>44749</v>
      </c>
      <c r="AT6" s="186" t="s">
        <v>1157</v>
      </c>
      <c r="AU6" s="264" t="s">
        <v>1158</v>
      </c>
      <c r="AV6" s="186" t="s">
        <v>1159</v>
      </c>
      <c r="AW6" s="240" t="s">
        <v>1136</v>
      </c>
      <c r="AX6" s="222" t="s">
        <v>1160</v>
      </c>
      <c r="AY6" s="369" t="s">
        <v>115</v>
      </c>
      <c r="AZ6" s="202" t="s">
        <v>1161</v>
      </c>
      <c r="BA6" s="186" t="s">
        <v>1162</v>
      </c>
      <c r="BB6" s="367" t="s">
        <v>662</v>
      </c>
      <c r="BC6" s="239" t="s">
        <v>1163</v>
      </c>
      <c r="BD6" s="168" t="s">
        <v>116</v>
      </c>
      <c r="BE6" s="674">
        <v>44749</v>
      </c>
      <c r="BF6" s="671" t="s">
        <v>1162</v>
      </c>
      <c r="BG6" s="675" t="s">
        <v>662</v>
      </c>
      <c r="BH6" s="676" t="s">
        <v>1163</v>
      </c>
      <c r="BI6" s="677" t="s">
        <v>116</v>
      </c>
      <c r="BJ6" s="202" t="s">
        <v>1164</v>
      </c>
      <c r="BK6" s="671" t="s">
        <v>1165</v>
      </c>
      <c r="BL6" s="678" t="s">
        <v>1166</v>
      </c>
      <c r="BM6" s="676" t="s">
        <v>1163</v>
      </c>
      <c r="BN6" s="677" t="s">
        <v>116</v>
      </c>
      <c r="BO6" s="240" t="s">
        <v>1167</v>
      </c>
      <c r="BP6" s="679" t="s">
        <v>1168</v>
      </c>
      <c r="BQ6" s="370" t="s">
        <v>1141</v>
      </c>
      <c r="BR6" s="680" t="s">
        <v>1163</v>
      </c>
      <c r="BS6" s="114"/>
      <c r="BT6" s="170"/>
      <c r="BU6" s="370"/>
      <c r="BV6" s="370"/>
      <c r="BW6" s="370"/>
      <c r="BX6" s="170" t="s">
        <v>1146</v>
      </c>
      <c r="BY6" s="368" t="s">
        <v>1169</v>
      </c>
      <c r="BZ6" s="368" t="s">
        <v>1170</v>
      </c>
      <c r="CA6" s="681" t="s">
        <v>1171</v>
      </c>
      <c r="CB6" s="682" t="s">
        <v>1172</v>
      </c>
      <c r="CC6" s="682" t="s">
        <v>1173</v>
      </c>
      <c r="CD6" s="682" t="s">
        <v>1174</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0.75" customHeight="1" thickTop="1" thickBot="1">
      <c r="A7" s="421"/>
      <c r="B7" s="423"/>
      <c r="C7" s="423"/>
      <c r="D7" s="423"/>
      <c r="E7" s="424"/>
      <c r="F7" s="423"/>
      <c r="G7" s="423"/>
      <c r="H7" s="423"/>
      <c r="I7" s="423"/>
      <c r="J7" s="421"/>
      <c r="K7" s="421"/>
      <c r="L7" s="411"/>
      <c r="M7" s="413"/>
      <c r="N7" s="367">
        <v>3</v>
      </c>
      <c r="O7" s="173" t="s">
        <v>1175</v>
      </c>
      <c r="P7" s="171">
        <v>15</v>
      </c>
      <c r="Q7" s="171">
        <v>15</v>
      </c>
      <c r="R7" s="171">
        <v>15</v>
      </c>
      <c r="S7" s="171">
        <v>15</v>
      </c>
      <c r="T7" s="171">
        <v>15</v>
      </c>
      <c r="U7" s="171">
        <v>15</v>
      </c>
      <c r="V7" s="171">
        <v>10</v>
      </c>
      <c r="W7" s="116">
        <f t="shared" si="1"/>
        <v>100</v>
      </c>
      <c r="X7" s="117" t="str">
        <f t="shared" si="0"/>
        <v>FUERTE</v>
      </c>
      <c r="Y7" s="172" t="s">
        <v>146</v>
      </c>
      <c r="Z7" s="118" t="str">
        <f t="shared" si="2"/>
        <v>FUERTE</v>
      </c>
      <c r="AA7" s="116" t="str">
        <f t="shared" si="3"/>
        <v>NO</v>
      </c>
      <c r="AB7" s="171" t="s">
        <v>550</v>
      </c>
      <c r="AC7" s="422"/>
      <c r="AD7" s="422"/>
      <c r="AE7" s="420"/>
      <c r="AF7" s="420"/>
      <c r="AG7" s="418"/>
      <c r="AH7" s="418"/>
      <c r="AI7" s="419"/>
      <c r="AJ7" s="419"/>
      <c r="AK7" s="411"/>
      <c r="AL7" s="413"/>
      <c r="AM7" s="416"/>
      <c r="AN7" s="368"/>
      <c r="AO7" s="367"/>
      <c r="AP7" s="168"/>
      <c r="AQ7" s="202"/>
      <c r="AR7" s="368"/>
      <c r="AS7" s="168"/>
      <c r="AT7" s="368"/>
      <c r="AU7" s="168"/>
      <c r="AV7" s="368"/>
      <c r="AW7" s="114"/>
      <c r="AX7" s="370"/>
      <c r="AY7" s="369" t="s">
        <v>115</v>
      </c>
      <c r="AZ7" s="170">
        <v>44651</v>
      </c>
      <c r="BA7" s="186" t="s">
        <v>1162</v>
      </c>
      <c r="BB7" s="367" t="s">
        <v>662</v>
      </c>
      <c r="BC7" s="239" t="s">
        <v>1163</v>
      </c>
      <c r="BD7" s="168" t="s">
        <v>116</v>
      </c>
      <c r="BE7" s="674">
        <v>44749</v>
      </c>
      <c r="BF7" s="683" t="s">
        <v>1176</v>
      </c>
      <c r="BG7" s="675" t="s">
        <v>662</v>
      </c>
      <c r="BH7" s="676" t="s">
        <v>1177</v>
      </c>
      <c r="BI7" s="677" t="s">
        <v>116</v>
      </c>
      <c r="BJ7" s="202" t="s">
        <v>1178</v>
      </c>
      <c r="BK7" s="671" t="s">
        <v>1179</v>
      </c>
      <c r="BL7" s="678" t="s">
        <v>662</v>
      </c>
      <c r="BM7" s="676" t="s">
        <v>1177</v>
      </c>
      <c r="BN7" s="677" t="s">
        <v>116</v>
      </c>
      <c r="BO7" s="240" t="s">
        <v>1180</v>
      </c>
      <c r="BP7" s="679" t="s">
        <v>1181</v>
      </c>
      <c r="BQ7" s="370" t="s">
        <v>1141</v>
      </c>
      <c r="BR7" s="680" t="s">
        <v>1177</v>
      </c>
      <c r="BS7" s="114"/>
      <c r="BT7" s="168"/>
      <c r="BU7" s="370"/>
      <c r="BV7" s="370"/>
      <c r="BW7" s="370"/>
      <c r="BX7" s="170" t="s">
        <v>1146</v>
      </c>
      <c r="BY7" s="368" t="s">
        <v>1182</v>
      </c>
      <c r="BZ7" s="368"/>
      <c r="CA7" s="681" t="s">
        <v>1171</v>
      </c>
      <c r="CB7" s="682" t="s">
        <v>1183</v>
      </c>
      <c r="CC7" s="682" t="s">
        <v>1184</v>
      </c>
      <c r="CD7" s="684" t="s">
        <v>1185</v>
      </c>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23"/>
      <c r="D8" s="423"/>
      <c r="E8" s="424"/>
      <c r="F8" s="423"/>
      <c r="G8" s="423"/>
      <c r="H8" s="423"/>
      <c r="I8" s="423"/>
      <c r="J8" s="421"/>
      <c r="K8" s="421"/>
      <c r="L8" s="411"/>
      <c r="M8" s="413"/>
      <c r="N8" s="367">
        <v>4</v>
      </c>
      <c r="O8" s="166"/>
      <c r="P8" s="171"/>
      <c r="Q8" s="171"/>
      <c r="R8" s="171"/>
      <c r="S8" s="171"/>
      <c r="T8" s="171"/>
      <c r="U8" s="171"/>
      <c r="V8" s="171"/>
      <c r="W8" s="116">
        <f t="shared" si="1"/>
        <v>0</v>
      </c>
      <c r="X8" s="117" t="str">
        <f t="shared" si="0"/>
        <v>DEBIL</v>
      </c>
      <c r="Y8" s="172"/>
      <c r="Z8" s="118" t="str">
        <f t="shared" si="2"/>
        <v/>
      </c>
      <c r="AA8" s="116" t="str">
        <f t="shared" si="3"/>
        <v>SI</v>
      </c>
      <c r="AB8" s="171"/>
      <c r="AC8" s="422"/>
      <c r="AD8" s="422"/>
      <c r="AE8" s="420"/>
      <c r="AF8" s="420"/>
      <c r="AG8" s="418"/>
      <c r="AH8" s="418"/>
      <c r="AI8" s="419"/>
      <c r="AJ8" s="419"/>
      <c r="AK8" s="411"/>
      <c r="AL8" s="413"/>
      <c r="AM8" s="416"/>
      <c r="AN8" s="368"/>
      <c r="AO8" s="367"/>
      <c r="AP8" s="168"/>
      <c r="AQ8" s="168"/>
      <c r="AR8" s="368"/>
      <c r="AS8" s="168"/>
      <c r="AT8" s="368"/>
      <c r="AU8" s="168"/>
      <c r="AV8" s="368"/>
      <c r="AW8" s="114"/>
      <c r="AX8" s="370"/>
      <c r="AY8" s="369"/>
      <c r="AZ8" s="368"/>
      <c r="BA8" s="368"/>
      <c r="BB8" s="367"/>
      <c r="BC8" s="168"/>
      <c r="BD8" s="168"/>
      <c r="BE8" s="368"/>
      <c r="BF8" s="368"/>
      <c r="BG8" s="367"/>
      <c r="BH8" s="168"/>
      <c r="BI8" s="168"/>
      <c r="BJ8" s="368"/>
      <c r="BK8" s="368"/>
      <c r="BL8" s="367"/>
      <c r="BM8" s="168"/>
      <c r="BN8" s="168"/>
      <c r="BO8" s="370"/>
      <c r="BP8" s="370"/>
      <c r="BQ8" s="369"/>
      <c r="BR8" s="114"/>
      <c r="BS8" s="114"/>
      <c r="BT8" s="168"/>
      <c r="BU8" s="370"/>
      <c r="BV8" s="370"/>
      <c r="BW8" s="370"/>
      <c r="BX8" s="168"/>
      <c r="BY8" s="368"/>
      <c r="BZ8" s="368"/>
      <c r="CA8" s="114"/>
      <c r="CB8" s="198"/>
      <c r="CC8" s="685"/>
      <c r="CD8" s="19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367">
        <v>5</v>
      </c>
      <c r="O9" s="166"/>
      <c r="P9" s="171"/>
      <c r="Q9" s="171"/>
      <c r="R9" s="171"/>
      <c r="S9" s="171"/>
      <c r="T9" s="171"/>
      <c r="U9" s="171"/>
      <c r="V9" s="171"/>
      <c r="W9" s="116">
        <f t="shared" si="1"/>
        <v>0</v>
      </c>
      <c r="X9" s="117" t="str">
        <f t="shared" si="0"/>
        <v>DEBIL</v>
      </c>
      <c r="Y9" s="172"/>
      <c r="Z9" s="118" t="str">
        <f t="shared" si="2"/>
        <v/>
      </c>
      <c r="AA9" s="116" t="str">
        <f t="shared" si="3"/>
        <v>SI</v>
      </c>
      <c r="AB9" s="171"/>
      <c r="AC9" s="422"/>
      <c r="AD9" s="422"/>
      <c r="AE9" s="420"/>
      <c r="AF9" s="420"/>
      <c r="AG9" s="418"/>
      <c r="AH9" s="418"/>
      <c r="AI9" s="419"/>
      <c r="AJ9" s="419"/>
      <c r="AK9" s="411"/>
      <c r="AL9" s="413"/>
      <c r="AM9" s="416"/>
      <c r="AN9" s="368"/>
      <c r="AO9" s="367"/>
      <c r="AP9" s="168"/>
      <c r="AQ9" s="168"/>
      <c r="AR9" s="368"/>
      <c r="AS9" s="168"/>
      <c r="AT9" s="368"/>
      <c r="AU9" s="168"/>
      <c r="AV9" s="368"/>
      <c r="AW9" s="114"/>
      <c r="AX9" s="370"/>
      <c r="AY9" s="369"/>
      <c r="AZ9" s="368"/>
      <c r="BA9" s="368"/>
      <c r="BB9" s="367"/>
      <c r="BC9" s="168"/>
      <c r="BD9" s="168"/>
      <c r="BE9" s="368"/>
      <c r="BF9" s="368"/>
      <c r="BG9" s="367"/>
      <c r="BH9" s="168"/>
      <c r="BI9" s="168"/>
      <c r="BJ9" s="368"/>
      <c r="BK9" s="368"/>
      <c r="BL9" s="367"/>
      <c r="BM9" s="168"/>
      <c r="BN9" s="168"/>
      <c r="BO9" s="370"/>
      <c r="BP9" s="370"/>
      <c r="BQ9" s="369"/>
      <c r="BR9" s="114"/>
      <c r="BS9" s="114"/>
      <c r="BT9" s="168"/>
      <c r="BU9" s="370"/>
      <c r="BV9" s="370"/>
      <c r="BW9" s="370"/>
      <c r="BX9" s="168"/>
      <c r="BY9" s="368"/>
      <c r="BZ9" s="368"/>
      <c r="CA9" s="114"/>
      <c r="CB9" s="198"/>
      <c r="CC9" s="685"/>
      <c r="CD9" s="19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23"/>
      <c r="D10" s="423"/>
      <c r="E10" s="424"/>
      <c r="F10" s="423"/>
      <c r="G10" s="423"/>
      <c r="H10" s="423"/>
      <c r="I10" s="423"/>
      <c r="J10" s="421"/>
      <c r="K10" s="421"/>
      <c r="L10" s="411"/>
      <c r="M10" s="414"/>
      <c r="N10" s="367">
        <v>6</v>
      </c>
      <c r="O10" s="166"/>
      <c r="P10" s="171"/>
      <c r="Q10" s="171"/>
      <c r="R10" s="171"/>
      <c r="S10" s="171"/>
      <c r="T10" s="171"/>
      <c r="U10" s="171"/>
      <c r="V10" s="171"/>
      <c r="W10" s="116">
        <f t="shared" si="1"/>
        <v>0</v>
      </c>
      <c r="X10" s="117" t="str">
        <f t="shared" si="0"/>
        <v>DEBIL</v>
      </c>
      <c r="Y10" s="172"/>
      <c r="Z10" s="118" t="str">
        <f t="shared" si="2"/>
        <v/>
      </c>
      <c r="AA10" s="116" t="str">
        <f t="shared" si="3"/>
        <v>SI</v>
      </c>
      <c r="AB10" s="171"/>
      <c r="AC10" s="422"/>
      <c r="AD10" s="422"/>
      <c r="AE10" s="420"/>
      <c r="AF10" s="420"/>
      <c r="AG10" s="418"/>
      <c r="AH10" s="418"/>
      <c r="AI10" s="419"/>
      <c r="AJ10" s="419"/>
      <c r="AK10" s="411"/>
      <c r="AL10" s="414"/>
      <c r="AM10" s="417"/>
      <c r="AN10" s="368"/>
      <c r="AO10" s="367"/>
      <c r="AP10" s="168"/>
      <c r="AQ10" s="168"/>
      <c r="AR10" s="368"/>
      <c r="AS10" s="168"/>
      <c r="AT10" s="368"/>
      <c r="AU10" s="168"/>
      <c r="AV10" s="368"/>
      <c r="AW10" s="114"/>
      <c r="AX10" s="370"/>
      <c r="AY10" s="369"/>
      <c r="AZ10" s="368"/>
      <c r="BA10" s="368"/>
      <c r="BB10" s="367"/>
      <c r="BC10" s="168"/>
      <c r="BD10" s="168"/>
      <c r="BE10" s="368"/>
      <c r="BF10" s="368"/>
      <c r="BG10" s="367"/>
      <c r="BH10" s="168"/>
      <c r="BI10" s="168"/>
      <c r="BJ10" s="368"/>
      <c r="BK10" s="368"/>
      <c r="BL10" s="367"/>
      <c r="BM10" s="168"/>
      <c r="BN10" s="168"/>
      <c r="BO10" s="370"/>
      <c r="BP10" s="370"/>
      <c r="BQ10" s="369"/>
      <c r="BR10" s="114"/>
      <c r="BS10" s="114"/>
      <c r="BT10" s="168"/>
      <c r="BU10" s="370"/>
      <c r="BV10" s="370"/>
      <c r="BW10" s="370"/>
      <c r="BX10" s="168"/>
      <c r="BY10" s="368"/>
      <c r="BZ10" s="368"/>
      <c r="CA10" s="114"/>
      <c r="CB10" s="198"/>
      <c r="CC10" s="685"/>
      <c r="CD10" s="19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f>+(J11*K11)*4</f>
        <v>0</v>
      </c>
      <c r="M11" s="412" t="b">
        <f>IF(OR(AND(J11=3,K11=4),AND(J11=2,K11=5),AND(J11=2,K11=5),AND(L11=20),AND(L11&gt;=52,L11&lt;=100)),"ZONA RIESGO EXTREMA",IF(OR(AND(J11=5,K11=2),AND(J11=4,K11=3),AND(J11=1,K11=4),AND(L11=16),AND(L11&gt;=28,L11&lt;=48)),"ZONA RIESGO ALTA",IF(OR(AND(J11=1,K11=3),AND(J11=4,K11=1),AND(L11=24)),"ZONA RIESGO MODERADA",IF(AND(L11&gt;=4,L11&lt;=16),"ZONA RIESGO BAJA"))))</f>
        <v>0</v>
      </c>
      <c r="N11" s="367">
        <v>1</v>
      </c>
      <c r="O11" s="166"/>
      <c r="P11" s="171"/>
      <c r="Q11" s="171"/>
      <c r="R11" s="171"/>
      <c r="S11" s="171"/>
      <c r="T11" s="171"/>
      <c r="U11" s="171"/>
      <c r="V11" s="171"/>
      <c r="W11" s="116">
        <f t="shared" si="1"/>
        <v>0</v>
      </c>
      <c r="X11" s="117" t="str">
        <f t="shared" si="0"/>
        <v>DEBIL</v>
      </c>
      <c r="Y11" s="172"/>
      <c r="Z11" s="118" t="str">
        <f t="shared" si="2"/>
        <v/>
      </c>
      <c r="AA11" s="116" t="str">
        <f t="shared" si="3"/>
        <v>SI</v>
      </c>
      <c r="AB11" s="171"/>
      <c r="AC11" s="422">
        <f>IF(AND(W11&gt;0,SUM(W12:W16)=0),W11,IF(AND(SUM(W11:W12)&gt;0,SUM(W13:W16)=0),AVERAGE(W11:W12),IF(AND(SUM(W11:W13)&gt;0,SUM(W14:W16)=0),AVERAGE(W11:W13),IF(AND(SUM(W11:W14)&gt;0,SUM(W15:W16)=0),AVERAGE(W11:W14),IF(AND(SUM(W11:W15)&gt;0,W16=0),AVERAGE(W11:W15),AVERAGE(W11:W16))))))</f>
        <v>0</v>
      </c>
      <c r="AD11" s="422" t="str">
        <f>IF(AND(AC11&gt;=50,AC11&lt;=99),"MODERADO",IF(AND(AC11=100), "FUERTE",IF(AND(AC11&lt;50), "DEBIL")))</f>
        <v>DEBIL</v>
      </c>
      <c r="AE11" s="420"/>
      <c r="AF11" s="420"/>
      <c r="AG11" s="418" t="str">
        <f>IFERROR(_xlfn.IFS(AND(AD11="MODERADO",AE11="Directamente"),1,AND(AD11="FUERTE",AE11="Directamente"),2),"0")</f>
        <v>0</v>
      </c>
      <c r="AH11" s="418" t="str">
        <f>IFERROR(_xlfn.IFS(AND(AD11="MODERADO",AF11="Directamente"),1,AND(AD11="FUERTE",AF11="Directamente"),2,AND(AD11="FUERTE",AF11="Indirectamente"),1),"0")</f>
        <v>0</v>
      </c>
      <c r="AI11" s="419"/>
      <c r="AJ11" s="419"/>
      <c r="AK11" s="411">
        <f>+(AI11*AJ11)*4</f>
        <v>0</v>
      </c>
      <c r="AL11" s="41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15"/>
      <c r="AN11" s="368"/>
      <c r="AO11" s="367"/>
      <c r="AP11" s="168"/>
      <c r="AQ11" s="168"/>
      <c r="AR11" s="368"/>
      <c r="AS11" s="168"/>
      <c r="AT11" s="368"/>
      <c r="AU11" s="168"/>
      <c r="AV11" s="368"/>
      <c r="AW11" s="114"/>
      <c r="AX11" s="370"/>
      <c r="AY11" s="369"/>
      <c r="AZ11" s="368"/>
      <c r="BA11" s="368"/>
      <c r="BB11" s="367"/>
      <c r="BC11" s="168"/>
      <c r="BD11" s="168"/>
      <c r="BE11" s="368"/>
      <c r="BF11" s="368"/>
      <c r="BG11" s="367"/>
      <c r="BH11" s="168"/>
      <c r="BI11" s="168"/>
      <c r="BJ11" s="368"/>
      <c r="BK11" s="368"/>
      <c r="BL11" s="367"/>
      <c r="BM11" s="168"/>
      <c r="BN11" s="168"/>
      <c r="BO11" s="370"/>
      <c r="BP11" s="370"/>
      <c r="BQ11" s="369"/>
      <c r="BR11" s="114"/>
      <c r="BS11" s="114"/>
      <c r="BT11" s="168"/>
      <c r="BU11" s="370"/>
      <c r="BV11" s="370"/>
      <c r="BW11" s="370"/>
      <c r="BX11" s="168"/>
      <c r="BY11" s="368"/>
      <c r="BZ11" s="368"/>
      <c r="CA11" s="114"/>
      <c r="CB11" s="370"/>
      <c r="CC11" s="369"/>
      <c r="CD11" s="370"/>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367">
        <v>2</v>
      </c>
      <c r="O12" s="166"/>
      <c r="P12" s="171"/>
      <c r="Q12" s="171"/>
      <c r="R12" s="171"/>
      <c r="S12" s="171"/>
      <c r="T12" s="171"/>
      <c r="U12" s="171"/>
      <c r="V12" s="171"/>
      <c r="W12" s="116">
        <f t="shared" si="1"/>
        <v>0</v>
      </c>
      <c r="X12" s="117" t="str">
        <f t="shared" si="0"/>
        <v>DEBIL</v>
      </c>
      <c r="Y12" s="172"/>
      <c r="Z12" s="118" t="str">
        <f t="shared" si="2"/>
        <v/>
      </c>
      <c r="AA12" s="116" t="str">
        <f t="shared" si="3"/>
        <v>SI</v>
      </c>
      <c r="AB12" s="171"/>
      <c r="AC12" s="422"/>
      <c r="AD12" s="422"/>
      <c r="AE12" s="420"/>
      <c r="AF12" s="420"/>
      <c r="AG12" s="418"/>
      <c r="AH12" s="418"/>
      <c r="AI12" s="419"/>
      <c r="AJ12" s="419"/>
      <c r="AK12" s="411"/>
      <c r="AL12" s="413"/>
      <c r="AM12" s="416"/>
      <c r="AN12" s="368"/>
      <c r="AO12" s="367"/>
      <c r="AP12" s="168"/>
      <c r="AQ12" s="168"/>
      <c r="AR12" s="368"/>
      <c r="AS12" s="168"/>
      <c r="AT12" s="368"/>
      <c r="AU12" s="168"/>
      <c r="AV12" s="368"/>
      <c r="AW12" s="114"/>
      <c r="AX12" s="370"/>
      <c r="AY12" s="369"/>
      <c r="AZ12" s="368"/>
      <c r="BA12" s="368"/>
      <c r="BB12" s="367"/>
      <c r="BC12" s="168"/>
      <c r="BD12" s="168"/>
      <c r="BE12" s="368"/>
      <c r="BF12" s="368"/>
      <c r="BG12" s="367"/>
      <c r="BH12" s="168"/>
      <c r="BI12" s="168"/>
      <c r="BJ12" s="368"/>
      <c r="BK12" s="368"/>
      <c r="BL12" s="367"/>
      <c r="BM12" s="168"/>
      <c r="BN12" s="168"/>
      <c r="BO12" s="370"/>
      <c r="BP12" s="370"/>
      <c r="BQ12" s="369"/>
      <c r="BR12" s="114"/>
      <c r="BS12" s="114"/>
      <c r="BT12" s="168"/>
      <c r="BU12" s="370"/>
      <c r="BV12" s="370"/>
      <c r="BW12" s="370"/>
      <c r="BX12" s="168"/>
      <c r="BY12" s="368"/>
      <c r="BZ12" s="368"/>
      <c r="CA12" s="114"/>
      <c r="CB12" s="370"/>
      <c r="CC12" s="369"/>
      <c r="CD12" s="370"/>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367">
        <v>3</v>
      </c>
      <c r="O13" s="173"/>
      <c r="P13" s="171"/>
      <c r="Q13" s="171"/>
      <c r="R13" s="171"/>
      <c r="S13" s="171"/>
      <c r="T13" s="171"/>
      <c r="U13" s="171"/>
      <c r="V13" s="171"/>
      <c r="W13" s="116">
        <f t="shared" si="1"/>
        <v>0</v>
      </c>
      <c r="X13" s="117" t="str">
        <f t="shared" si="0"/>
        <v>DEBIL</v>
      </c>
      <c r="Y13" s="172"/>
      <c r="Z13" s="118" t="str">
        <f t="shared" si="2"/>
        <v/>
      </c>
      <c r="AA13" s="116" t="str">
        <f t="shared" si="3"/>
        <v>SI</v>
      </c>
      <c r="AB13" s="171"/>
      <c r="AC13" s="422"/>
      <c r="AD13" s="422"/>
      <c r="AE13" s="420"/>
      <c r="AF13" s="420"/>
      <c r="AG13" s="418"/>
      <c r="AH13" s="418"/>
      <c r="AI13" s="419"/>
      <c r="AJ13" s="419"/>
      <c r="AK13" s="411"/>
      <c r="AL13" s="413"/>
      <c r="AM13" s="416"/>
      <c r="AN13" s="368"/>
      <c r="AO13" s="367"/>
      <c r="AP13" s="168"/>
      <c r="AQ13" s="168"/>
      <c r="AR13" s="368"/>
      <c r="AS13" s="168"/>
      <c r="AT13" s="368"/>
      <c r="AU13" s="168"/>
      <c r="AV13" s="368"/>
      <c r="AW13" s="114"/>
      <c r="AX13" s="370"/>
      <c r="AY13" s="369"/>
      <c r="AZ13" s="368"/>
      <c r="BA13" s="368"/>
      <c r="BB13" s="367"/>
      <c r="BC13" s="168"/>
      <c r="BD13" s="168"/>
      <c r="BE13" s="368"/>
      <c r="BF13" s="368"/>
      <c r="BG13" s="367"/>
      <c r="BH13" s="168"/>
      <c r="BI13" s="168"/>
      <c r="BJ13" s="368"/>
      <c r="BK13" s="368"/>
      <c r="BL13" s="367"/>
      <c r="BM13" s="168"/>
      <c r="BN13" s="168"/>
      <c r="BO13" s="370"/>
      <c r="BP13" s="370"/>
      <c r="BQ13" s="369"/>
      <c r="BR13" s="114"/>
      <c r="BS13" s="114"/>
      <c r="BT13" s="168"/>
      <c r="BU13" s="370"/>
      <c r="BV13" s="370"/>
      <c r="BW13" s="370"/>
      <c r="BX13" s="168"/>
      <c r="BY13" s="368"/>
      <c r="BZ13" s="368"/>
      <c r="CA13" s="114"/>
      <c r="CB13" s="370"/>
      <c r="CC13" s="369"/>
      <c r="CD13" s="370"/>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367">
        <v>4</v>
      </c>
      <c r="O14" s="166"/>
      <c r="P14" s="171"/>
      <c r="Q14" s="171"/>
      <c r="R14" s="171"/>
      <c r="S14" s="171"/>
      <c r="T14" s="171"/>
      <c r="U14" s="171"/>
      <c r="V14" s="171"/>
      <c r="W14" s="116">
        <f t="shared" si="1"/>
        <v>0</v>
      </c>
      <c r="X14" s="117" t="str">
        <f t="shared" si="0"/>
        <v>DEBIL</v>
      </c>
      <c r="Y14" s="172"/>
      <c r="Z14" s="118" t="str">
        <f t="shared" si="2"/>
        <v/>
      </c>
      <c r="AA14" s="116" t="str">
        <f t="shared" si="3"/>
        <v>SI</v>
      </c>
      <c r="AB14" s="171"/>
      <c r="AC14" s="422"/>
      <c r="AD14" s="422"/>
      <c r="AE14" s="420"/>
      <c r="AF14" s="420"/>
      <c r="AG14" s="418"/>
      <c r="AH14" s="418"/>
      <c r="AI14" s="419"/>
      <c r="AJ14" s="419"/>
      <c r="AK14" s="411"/>
      <c r="AL14" s="413"/>
      <c r="AM14" s="416"/>
      <c r="AN14" s="368"/>
      <c r="AO14" s="367"/>
      <c r="AP14" s="168"/>
      <c r="AQ14" s="168"/>
      <c r="AR14" s="368"/>
      <c r="AS14" s="168"/>
      <c r="AT14" s="368"/>
      <c r="AU14" s="168"/>
      <c r="AV14" s="368"/>
      <c r="AW14" s="114"/>
      <c r="AX14" s="370"/>
      <c r="AY14" s="369"/>
      <c r="AZ14" s="368"/>
      <c r="BA14" s="368"/>
      <c r="BB14" s="367"/>
      <c r="BC14" s="168"/>
      <c r="BD14" s="168"/>
      <c r="BE14" s="368"/>
      <c r="BF14" s="368"/>
      <c r="BG14" s="367"/>
      <c r="BH14" s="168"/>
      <c r="BI14" s="168"/>
      <c r="BJ14" s="368"/>
      <c r="BK14" s="368"/>
      <c r="BL14" s="367"/>
      <c r="BM14" s="168"/>
      <c r="BN14" s="168"/>
      <c r="BO14" s="370"/>
      <c r="BP14" s="370"/>
      <c r="BQ14" s="369"/>
      <c r="BR14" s="114"/>
      <c r="BS14" s="114"/>
      <c r="BT14" s="168"/>
      <c r="BU14" s="370"/>
      <c r="BV14" s="370"/>
      <c r="BW14" s="370"/>
      <c r="BX14" s="168"/>
      <c r="BY14" s="368"/>
      <c r="BZ14" s="368"/>
      <c r="CA14" s="114"/>
      <c r="CB14" s="370"/>
      <c r="CC14" s="369"/>
      <c r="CD14" s="370"/>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367">
        <v>5</v>
      </c>
      <c r="O15" s="166"/>
      <c r="P15" s="171"/>
      <c r="Q15" s="171"/>
      <c r="R15" s="171"/>
      <c r="S15" s="171"/>
      <c r="T15" s="171"/>
      <c r="U15" s="171"/>
      <c r="V15" s="171"/>
      <c r="W15" s="116">
        <f t="shared" si="1"/>
        <v>0</v>
      </c>
      <c r="X15" s="117" t="str">
        <f t="shared" si="0"/>
        <v>DEBIL</v>
      </c>
      <c r="Y15" s="172"/>
      <c r="Z15" s="118" t="str">
        <f t="shared" si="2"/>
        <v/>
      </c>
      <c r="AA15" s="116" t="str">
        <f t="shared" si="3"/>
        <v>SI</v>
      </c>
      <c r="AB15" s="171"/>
      <c r="AC15" s="422"/>
      <c r="AD15" s="422"/>
      <c r="AE15" s="420"/>
      <c r="AF15" s="420"/>
      <c r="AG15" s="418"/>
      <c r="AH15" s="418"/>
      <c r="AI15" s="419"/>
      <c r="AJ15" s="419"/>
      <c r="AK15" s="411"/>
      <c r="AL15" s="413"/>
      <c r="AM15" s="416"/>
      <c r="AN15" s="368"/>
      <c r="AO15" s="367"/>
      <c r="AP15" s="168"/>
      <c r="AQ15" s="168"/>
      <c r="AR15" s="368"/>
      <c r="AS15" s="168"/>
      <c r="AT15" s="368"/>
      <c r="AU15" s="168"/>
      <c r="AV15" s="368"/>
      <c r="AW15" s="114"/>
      <c r="AX15" s="370"/>
      <c r="AY15" s="369"/>
      <c r="AZ15" s="368"/>
      <c r="BA15" s="368"/>
      <c r="BB15" s="367"/>
      <c r="BC15" s="168"/>
      <c r="BD15" s="168"/>
      <c r="BE15" s="368"/>
      <c r="BF15" s="368"/>
      <c r="BG15" s="367"/>
      <c r="BH15" s="168"/>
      <c r="BI15" s="168"/>
      <c r="BJ15" s="368"/>
      <c r="BK15" s="368"/>
      <c r="BL15" s="367"/>
      <c r="BM15" s="168"/>
      <c r="BN15" s="168"/>
      <c r="BO15" s="370"/>
      <c r="BP15" s="370"/>
      <c r="BQ15" s="369"/>
      <c r="BR15" s="114"/>
      <c r="BS15" s="114"/>
      <c r="BT15" s="168"/>
      <c r="BU15" s="370"/>
      <c r="BV15" s="370"/>
      <c r="BW15" s="370"/>
      <c r="BX15" s="168"/>
      <c r="BY15" s="368"/>
      <c r="BZ15" s="368"/>
      <c r="CA15" s="114"/>
      <c r="CB15" s="370"/>
      <c r="CC15" s="369"/>
      <c r="CD15" s="370"/>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367">
        <v>6</v>
      </c>
      <c r="O16" s="166"/>
      <c r="P16" s="171"/>
      <c r="Q16" s="171"/>
      <c r="R16" s="171"/>
      <c r="S16" s="171"/>
      <c r="T16" s="171"/>
      <c r="U16" s="171"/>
      <c r="V16" s="171"/>
      <c r="W16" s="116">
        <f t="shared" si="1"/>
        <v>0</v>
      </c>
      <c r="X16" s="117" t="str">
        <f t="shared" si="0"/>
        <v>DEBIL</v>
      </c>
      <c r="Y16" s="172"/>
      <c r="Z16" s="118" t="str">
        <f t="shared" si="2"/>
        <v/>
      </c>
      <c r="AA16" s="116" t="str">
        <f t="shared" si="3"/>
        <v>SI</v>
      </c>
      <c r="AB16" s="171"/>
      <c r="AC16" s="422"/>
      <c r="AD16" s="422"/>
      <c r="AE16" s="420"/>
      <c r="AF16" s="420"/>
      <c r="AG16" s="418"/>
      <c r="AH16" s="418"/>
      <c r="AI16" s="419"/>
      <c r="AJ16" s="419"/>
      <c r="AK16" s="411"/>
      <c r="AL16" s="414"/>
      <c r="AM16" s="417"/>
      <c r="AN16" s="368"/>
      <c r="AO16" s="367"/>
      <c r="AP16" s="168"/>
      <c r="AQ16" s="168"/>
      <c r="AR16" s="368"/>
      <c r="AS16" s="168"/>
      <c r="AT16" s="368"/>
      <c r="AU16" s="168"/>
      <c r="AV16" s="368"/>
      <c r="AW16" s="114"/>
      <c r="AX16" s="370"/>
      <c r="AY16" s="369"/>
      <c r="AZ16" s="368"/>
      <c r="BA16" s="368"/>
      <c r="BB16" s="367"/>
      <c r="BC16" s="168"/>
      <c r="BD16" s="168"/>
      <c r="BE16" s="368"/>
      <c r="BF16" s="368"/>
      <c r="BG16" s="367"/>
      <c r="BH16" s="168"/>
      <c r="BI16" s="168"/>
      <c r="BJ16" s="368"/>
      <c r="BK16" s="368"/>
      <c r="BL16" s="367"/>
      <c r="BM16" s="168"/>
      <c r="BN16" s="168"/>
      <c r="BO16" s="370"/>
      <c r="BP16" s="370"/>
      <c r="BQ16" s="369"/>
      <c r="BR16" s="114"/>
      <c r="BS16" s="114"/>
      <c r="BT16" s="168"/>
      <c r="BU16" s="370"/>
      <c r="BV16" s="370"/>
      <c r="BW16" s="370"/>
      <c r="BX16" s="168"/>
      <c r="BY16" s="368"/>
      <c r="BZ16" s="368"/>
      <c r="CA16" s="114"/>
      <c r="CB16" s="370"/>
      <c r="CC16" s="369"/>
      <c r="CD16" s="370"/>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f>+(J17*K17)*4</f>
        <v>0</v>
      </c>
      <c r="M17" s="412" t="b">
        <f>IF(OR(AND(J17=3,K17=4),AND(J17=2,K17=5),AND(J17=2,K17=5),AND(L17=20),AND(L17&gt;=52,L17&lt;=100)),"ZONA RIESGO EXTREMA",IF(OR(AND(J17=5,K17=2),AND(J17=4,K17=3),AND(J17=1,K17=4),AND(L17=16),AND(L17&gt;=28,L17&lt;=48)),"ZONA RIESGO ALTA",IF(OR(AND(J17=1,K17=3),AND(J17=4,K17=1),AND(L17=24)),"ZONA RIESGO MODERADA",IF(AND(L17&gt;=4,L17&lt;=16),"ZONA RIESGO BAJA"))))</f>
        <v>0</v>
      </c>
      <c r="N17" s="367">
        <v>1</v>
      </c>
      <c r="O17" s="166"/>
      <c r="P17" s="171"/>
      <c r="Q17" s="171"/>
      <c r="R17" s="171"/>
      <c r="S17" s="171"/>
      <c r="T17" s="171"/>
      <c r="U17" s="171"/>
      <c r="V17" s="171"/>
      <c r="W17" s="116">
        <f t="shared" si="1"/>
        <v>0</v>
      </c>
      <c r="X17" s="117" t="str">
        <f t="shared" si="0"/>
        <v>DEBIL</v>
      </c>
      <c r="Y17" s="172"/>
      <c r="Z17" s="118" t="str">
        <f t="shared" si="2"/>
        <v/>
      </c>
      <c r="AA17" s="116" t="str">
        <f t="shared" si="3"/>
        <v>SI</v>
      </c>
      <c r="AB17" s="171"/>
      <c r="AC17" s="422">
        <f>IF(AND(W17&gt;0,SUM(W18:W22)=0),W17,IF(AND(SUM(W17:W18)&gt;0,SUM(W19:W22)=0),AVERAGE(W17:W18),IF(AND(SUM(W17:W19)&gt;0,SUM(W20:W22)=0),AVERAGE(W17:W19),IF(AND(SUM(W17:W20)&gt;0,SUM(W21:W22)=0),AVERAGE(W17:W20),IF(AND(SUM(W17:W21)&gt;0,W22=0),AVERAGE(W17:W21),AVERAGE(W17:W22))))))</f>
        <v>0</v>
      </c>
      <c r="AD17" s="422" t="str">
        <f>IF(AND(AC17&gt;=50,AC17&lt;=99),"MODERADO",IF(AND(AC17=100), "FUERTE",IF(AND(AC17&lt;50), "DEBIL")))</f>
        <v>DEBIL</v>
      </c>
      <c r="AE17" s="420"/>
      <c r="AF17" s="420"/>
      <c r="AG17" s="418" t="str">
        <f>IFERROR(_xlfn.IFS(AND(AD17="MODERADO",AE17="Directamente"),1,AND(AD17="FUERTE",AE17="Directamente"),2),"0")</f>
        <v>0</v>
      </c>
      <c r="AH17" s="418" t="str">
        <f>IFERROR(_xlfn.IFS(AND(AD17="MODERADO",AF17="Directamente"),1,AND(AD17="FUERTE",AF17="Directamente"),2,AND(AD17="FUERTE",AF17="Indirectamente"),1),"0")</f>
        <v>0</v>
      </c>
      <c r="AI17" s="419"/>
      <c r="AJ17" s="419"/>
      <c r="AK17" s="411">
        <f>+(AI17*AJ17)*4</f>
        <v>0</v>
      </c>
      <c r="AL17" s="41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15"/>
      <c r="AN17" s="368"/>
      <c r="AO17" s="367"/>
      <c r="AP17" s="168"/>
      <c r="AQ17" s="168"/>
      <c r="AR17" s="368"/>
      <c r="AS17" s="168"/>
      <c r="AT17" s="368"/>
      <c r="AU17" s="168"/>
      <c r="AV17" s="368"/>
      <c r="AW17" s="114"/>
      <c r="AX17" s="370"/>
      <c r="AY17" s="369"/>
      <c r="AZ17" s="368"/>
      <c r="BA17" s="368"/>
      <c r="BB17" s="367"/>
      <c r="BC17" s="168"/>
      <c r="BD17" s="168"/>
      <c r="BE17" s="368"/>
      <c r="BF17" s="368"/>
      <c r="BG17" s="367"/>
      <c r="BH17" s="168"/>
      <c r="BI17" s="168"/>
      <c r="BJ17" s="368"/>
      <c r="BK17" s="368"/>
      <c r="BL17" s="367"/>
      <c r="BM17" s="168"/>
      <c r="BN17" s="168"/>
      <c r="BO17" s="370"/>
      <c r="BP17" s="370"/>
      <c r="BQ17" s="369"/>
      <c r="BR17" s="114"/>
      <c r="BS17" s="114"/>
      <c r="BT17" s="168"/>
      <c r="BU17" s="370"/>
      <c r="BV17" s="370"/>
      <c r="BW17" s="370"/>
      <c r="BX17" s="168"/>
      <c r="BY17" s="368"/>
      <c r="BZ17" s="368"/>
      <c r="CA17" s="114"/>
      <c r="CB17" s="370"/>
      <c r="CC17" s="369"/>
      <c r="CD17" s="370"/>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367">
        <v>2</v>
      </c>
      <c r="O18" s="166"/>
      <c r="P18" s="171"/>
      <c r="Q18" s="171"/>
      <c r="R18" s="171"/>
      <c r="S18" s="171"/>
      <c r="T18" s="171"/>
      <c r="U18" s="171"/>
      <c r="V18" s="171"/>
      <c r="W18" s="116">
        <f t="shared" si="1"/>
        <v>0</v>
      </c>
      <c r="X18" s="117" t="str">
        <f t="shared" si="0"/>
        <v>DEBIL</v>
      </c>
      <c r="Y18" s="172"/>
      <c r="Z18" s="118" t="str">
        <f t="shared" si="2"/>
        <v/>
      </c>
      <c r="AA18" s="116" t="str">
        <f t="shared" si="3"/>
        <v>SI</v>
      </c>
      <c r="AB18" s="171"/>
      <c r="AC18" s="422"/>
      <c r="AD18" s="422"/>
      <c r="AE18" s="420"/>
      <c r="AF18" s="420"/>
      <c r="AG18" s="418"/>
      <c r="AH18" s="418"/>
      <c r="AI18" s="419"/>
      <c r="AJ18" s="419"/>
      <c r="AK18" s="411"/>
      <c r="AL18" s="413"/>
      <c r="AM18" s="416"/>
      <c r="AN18" s="368"/>
      <c r="AO18" s="367"/>
      <c r="AP18" s="168"/>
      <c r="AQ18" s="168"/>
      <c r="AR18" s="368"/>
      <c r="AS18" s="168"/>
      <c r="AT18" s="368"/>
      <c r="AU18" s="168"/>
      <c r="AV18" s="368"/>
      <c r="AW18" s="114"/>
      <c r="AX18" s="370"/>
      <c r="AY18" s="369"/>
      <c r="AZ18" s="368"/>
      <c r="BA18" s="368"/>
      <c r="BB18" s="367"/>
      <c r="BC18" s="168"/>
      <c r="BD18" s="168"/>
      <c r="BE18" s="368"/>
      <c r="BF18" s="368"/>
      <c r="BG18" s="367"/>
      <c r="BH18" s="168"/>
      <c r="BI18" s="168"/>
      <c r="BJ18" s="368"/>
      <c r="BK18" s="368"/>
      <c r="BL18" s="367"/>
      <c r="BM18" s="168"/>
      <c r="BN18" s="168"/>
      <c r="BO18" s="370"/>
      <c r="BP18" s="370"/>
      <c r="BQ18" s="369"/>
      <c r="BR18" s="114"/>
      <c r="BS18" s="114"/>
      <c r="BT18" s="168"/>
      <c r="BU18" s="370"/>
      <c r="BV18" s="370"/>
      <c r="BW18" s="370"/>
      <c r="BX18" s="168"/>
      <c r="BY18" s="368"/>
      <c r="BZ18" s="368"/>
      <c r="CA18" s="114"/>
      <c r="CB18" s="370"/>
      <c r="CC18" s="369"/>
      <c r="CD18" s="370"/>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367">
        <v>3</v>
      </c>
      <c r="O19" s="173"/>
      <c r="P19" s="171"/>
      <c r="Q19" s="171"/>
      <c r="R19" s="171"/>
      <c r="S19" s="171"/>
      <c r="T19" s="171"/>
      <c r="U19" s="171"/>
      <c r="V19" s="171"/>
      <c r="W19" s="116">
        <f t="shared" si="1"/>
        <v>0</v>
      </c>
      <c r="X19" s="117" t="str">
        <f t="shared" si="0"/>
        <v>DEBIL</v>
      </c>
      <c r="Y19" s="172"/>
      <c r="Z19" s="118" t="str">
        <f t="shared" si="2"/>
        <v/>
      </c>
      <c r="AA19" s="116" t="str">
        <f t="shared" si="3"/>
        <v>SI</v>
      </c>
      <c r="AB19" s="171"/>
      <c r="AC19" s="422"/>
      <c r="AD19" s="422"/>
      <c r="AE19" s="420"/>
      <c r="AF19" s="420"/>
      <c r="AG19" s="418"/>
      <c r="AH19" s="418"/>
      <c r="AI19" s="419"/>
      <c r="AJ19" s="419"/>
      <c r="AK19" s="411"/>
      <c r="AL19" s="413"/>
      <c r="AM19" s="416"/>
      <c r="AN19" s="368"/>
      <c r="AO19" s="367"/>
      <c r="AP19" s="168"/>
      <c r="AQ19" s="168"/>
      <c r="AR19" s="368"/>
      <c r="AS19" s="168"/>
      <c r="AT19" s="368"/>
      <c r="AU19" s="168"/>
      <c r="AV19" s="368"/>
      <c r="AW19" s="114"/>
      <c r="AX19" s="370"/>
      <c r="AY19" s="369"/>
      <c r="AZ19" s="368"/>
      <c r="BA19" s="368"/>
      <c r="BB19" s="367"/>
      <c r="BC19" s="168"/>
      <c r="BD19" s="168"/>
      <c r="BE19" s="368"/>
      <c r="BF19" s="368"/>
      <c r="BG19" s="367"/>
      <c r="BH19" s="168"/>
      <c r="BI19" s="168"/>
      <c r="BJ19" s="368"/>
      <c r="BK19" s="368"/>
      <c r="BL19" s="367"/>
      <c r="BM19" s="168"/>
      <c r="BN19" s="168"/>
      <c r="BO19" s="370"/>
      <c r="BP19" s="370"/>
      <c r="BQ19" s="369"/>
      <c r="BR19" s="114"/>
      <c r="BS19" s="114"/>
      <c r="BT19" s="168"/>
      <c r="BU19" s="370"/>
      <c r="BV19" s="370"/>
      <c r="BW19" s="370"/>
      <c r="BX19" s="168"/>
      <c r="BY19" s="368"/>
      <c r="BZ19" s="368"/>
      <c r="CA19" s="114"/>
      <c r="CB19" s="370"/>
      <c r="CC19" s="369"/>
      <c r="CD19" s="370"/>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367">
        <v>4</v>
      </c>
      <c r="O20" s="166"/>
      <c r="P20" s="171"/>
      <c r="Q20" s="171"/>
      <c r="R20" s="171"/>
      <c r="S20" s="171"/>
      <c r="T20" s="171"/>
      <c r="U20" s="171"/>
      <c r="V20" s="171"/>
      <c r="W20" s="116">
        <f t="shared" si="1"/>
        <v>0</v>
      </c>
      <c r="X20" s="117" t="str">
        <f t="shared" si="0"/>
        <v>DEBIL</v>
      </c>
      <c r="Y20" s="172"/>
      <c r="Z20" s="118" t="str">
        <f t="shared" si="2"/>
        <v/>
      </c>
      <c r="AA20" s="116" t="str">
        <f t="shared" si="3"/>
        <v>SI</v>
      </c>
      <c r="AB20" s="171"/>
      <c r="AC20" s="422"/>
      <c r="AD20" s="422"/>
      <c r="AE20" s="420"/>
      <c r="AF20" s="420"/>
      <c r="AG20" s="418"/>
      <c r="AH20" s="418"/>
      <c r="AI20" s="419"/>
      <c r="AJ20" s="419"/>
      <c r="AK20" s="411"/>
      <c r="AL20" s="413"/>
      <c r="AM20" s="416"/>
      <c r="AN20" s="368"/>
      <c r="AO20" s="367"/>
      <c r="AP20" s="168"/>
      <c r="AQ20" s="168"/>
      <c r="AR20" s="368"/>
      <c r="AS20" s="168"/>
      <c r="AT20" s="368"/>
      <c r="AU20" s="168"/>
      <c r="AV20" s="368"/>
      <c r="AW20" s="114"/>
      <c r="AX20" s="370"/>
      <c r="AY20" s="369"/>
      <c r="AZ20" s="368"/>
      <c r="BA20" s="368"/>
      <c r="BB20" s="367"/>
      <c r="BC20" s="168"/>
      <c r="BD20" s="168"/>
      <c r="BE20" s="368"/>
      <c r="BF20" s="368"/>
      <c r="BG20" s="367"/>
      <c r="BH20" s="168"/>
      <c r="BI20" s="168"/>
      <c r="BJ20" s="368"/>
      <c r="BK20" s="368"/>
      <c r="BL20" s="367"/>
      <c r="BM20" s="168"/>
      <c r="BN20" s="168"/>
      <c r="BO20" s="370"/>
      <c r="BP20" s="370"/>
      <c r="BQ20" s="369"/>
      <c r="BR20" s="114"/>
      <c r="BS20" s="114"/>
      <c r="BT20" s="168"/>
      <c r="BU20" s="370"/>
      <c r="BV20" s="370"/>
      <c r="BW20" s="370"/>
      <c r="BX20" s="168"/>
      <c r="BY20" s="368"/>
      <c r="BZ20" s="368"/>
      <c r="CA20" s="114"/>
      <c r="CB20" s="370"/>
      <c r="CC20" s="369"/>
      <c r="CD20" s="370"/>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367">
        <v>5</v>
      </c>
      <c r="O21" s="166"/>
      <c r="P21" s="171"/>
      <c r="Q21" s="171"/>
      <c r="R21" s="171"/>
      <c r="S21" s="171"/>
      <c r="T21" s="171"/>
      <c r="U21" s="171"/>
      <c r="V21" s="171"/>
      <c r="W21" s="116">
        <f t="shared" si="1"/>
        <v>0</v>
      </c>
      <c r="X21" s="117" t="str">
        <f t="shared" si="0"/>
        <v>DEBIL</v>
      </c>
      <c r="Y21" s="172"/>
      <c r="Z21" s="118" t="str">
        <f t="shared" si="2"/>
        <v/>
      </c>
      <c r="AA21" s="116" t="str">
        <f t="shared" si="3"/>
        <v>SI</v>
      </c>
      <c r="AB21" s="171"/>
      <c r="AC21" s="422"/>
      <c r="AD21" s="422"/>
      <c r="AE21" s="420"/>
      <c r="AF21" s="420"/>
      <c r="AG21" s="418"/>
      <c r="AH21" s="418"/>
      <c r="AI21" s="419"/>
      <c r="AJ21" s="419"/>
      <c r="AK21" s="411"/>
      <c r="AL21" s="413"/>
      <c r="AM21" s="416"/>
      <c r="AN21" s="368"/>
      <c r="AO21" s="367"/>
      <c r="AP21" s="168"/>
      <c r="AQ21" s="168"/>
      <c r="AR21" s="368"/>
      <c r="AS21" s="168"/>
      <c r="AT21" s="368"/>
      <c r="AU21" s="168"/>
      <c r="AV21" s="368"/>
      <c r="AW21" s="114"/>
      <c r="AX21" s="370"/>
      <c r="AY21" s="369"/>
      <c r="AZ21" s="368"/>
      <c r="BA21" s="368"/>
      <c r="BB21" s="367"/>
      <c r="BC21" s="168"/>
      <c r="BD21" s="168"/>
      <c r="BE21" s="368"/>
      <c r="BF21" s="368"/>
      <c r="BG21" s="367"/>
      <c r="BH21" s="168"/>
      <c r="BI21" s="168"/>
      <c r="BJ21" s="368"/>
      <c r="BK21" s="368"/>
      <c r="BL21" s="367"/>
      <c r="BM21" s="168"/>
      <c r="BN21" s="168"/>
      <c r="BO21" s="370"/>
      <c r="BP21" s="370"/>
      <c r="BQ21" s="369"/>
      <c r="BR21" s="114"/>
      <c r="BS21" s="114"/>
      <c r="BT21" s="168"/>
      <c r="BU21" s="370"/>
      <c r="BV21" s="370"/>
      <c r="BW21" s="370"/>
      <c r="BX21" s="168"/>
      <c r="BY21" s="368"/>
      <c r="BZ21" s="368"/>
      <c r="CA21" s="114"/>
      <c r="CB21" s="370"/>
      <c r="CC21" s="369"/>
      <c r="CD21" s="370"/>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367">
        <v>6</v>
      </c>
      <c r="O22" s="166"/>
      <c r="P22" s="171"/>
      <c r="Q22" s="171"/>
      <c r="R22" s="171"/>
      <c r="S22" s="171"/>
      <c r="T22" s="171"/>
      <c r="U22" s="171"/>
      <c r="V22" s="171"/>
      <c r="W22" s="116">
        <f t="shared" si="1"/>
        <v>0</v>
      </c>
      <c r="X22" s="117" t="str">
        <f t="shared" si="0"/>
        <v>DEBIL</v>
      </c>
      <c r="Y22" s="172"/>
      <c r="Z22" s="118" t="str">
        <f t="shared" si="2"/>
        <v/>
      </c>
      <c r="AA22" s="116" t="str">
        <f t="shared" si="3"/>
        <v>SI</v>
      </c>
      <c r="AB22" s="171"/>
      <c r="AC22" s="422"/>
      <c r="AD22" s="422"/>
      <c r="AE22" s="420"/>
      <c r="AF22" s="420"/>
      <c r="AG22" s="418"/>
      <c r="AH22" s="418"/>
      <c r="AI22" s="419"/>
      <c r="AJ22" s="419"/>
      <c r="AK22" s="411"/>
      <c r="AL22" s="414"/>
      <c r="AM22" s="417"/>
      <c r="AN22" s="368"/>
      <c r="AO22" s="367"/>
      <c r="AP22" s="168"/>
      <c r="AQ22" s="168"/>
      <c r="AR22" s="368"/>
      <c r="AS22" s="168"/>
      <c r="AT22" s="368"/>
      <c r="AU22" s="168"/>
      <c r="AV22" s="368"/>
      <c r="AW22" s="114"/>
      <c r="AX22" s="370"/>
      <c r="AY22" s="369"/>
      <c r="AZ22" s="368"/>
      <c r="BA22" s="368"/>
      <c r="BB22" s="367"/>
      <c r="BC22" s="168"/>
      <c r="BD22" s="168"/>
      <c r="BE22" s="368"/>
      <c r="BF22" s="368"/>
      <c r="BG22" s="367"/>
      <c r="BH22" s="168"/>
      <c r="BI22" s="168"/>
      <c r="BJ22" s="368"/>
      <c r="BK22" s="368"/>
      <c r="BL22" s="367"/>
      <c r="BM22" s="168"/>
      <c r="BN22" s="168"/>
      <c r="BO22" s="370"/>
      <c r="BP22" s="370"/>
      <c r="BQ22" s="369"/>
      <c r="BR22" s="114"/>
      <c r="BS22" s="114"/>
      <c r="BT22" s="168"/>
      <c r="BU22" s="370"/>
      <c r="BV22" s="370"/>
      <c r="BW22" s="370"/>
      <c r="BX22" s="168"/>
      <c r="BY22" s="368"/>
      <c r="BZ22" s="368"/>
      <c r="CA22" s="114"/>
      <c r="CB22" s="370"/>
      <c r="CC22" s="369"/>
      <c r="CD22" s="370"/>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f>+(J23*K23)*4</f>
        <v>0</v>
      </c>
      <c r="M23" s="412" t="b">
        <f>IF(OR(AND(J23=3,K23=4),AND(J23=2,K23=5),AND(J23=2,K23=5),AND(L23=20),AND(L23&gt;=52,L23&lt;=100)),"ZONA RIESGO EXTREMA",IF(OR(AND(J23=5,K23=2),AND(J23=4,K23=3),AND(J23=1,K23=4),AND(L23=16),AND(L23&gt;=28,L23&lt;=48)),"ZONA RIESGO ALTA",IF(OR(AND(J23=1,K23=3),AND(J23=4,K23=1),AND(L23=24)),"ZONA RIESGO MODERADA",IF(AND(L23&gt;=4,L23&lt;=16),"ZONA RIESGO BAJA"))))</f>
        <v>0</v>
      </c>
      <c r="N23" s="367">
        <v>1</v>
      </c>
      <c r="O23" s="166"/>
      <c r="P23" s="171"/>
      <c r="Q23" s="171"/>
      <c r="R23" s="171"/>
      <c r="S23" s="171"/>
      <c r="T23" s="171"/>
      <c r="U23" s="171"/>
      <c r="V23" s="171"/>
      <c r="W23" s="116">
        <f t="shared" si="1"/>
        <v>0</v>
      </c>
      <c r="X23" s="117" t="str">
        <f t="shared" si="0"/>
        <v>DEBIL</v>
      </c>
      <c r="Y23" s="172"/>
      <c r="Z23" s="118" t="str">
        <f t="shared" si="2"/>
        <v/>
      </c>
      <c r="AA23" s="116" t="str">
        <f t="shared" si="3"/>
        <v>SI</v>
      </c>
      <c r="AB23" s="171"/>
      <c r="AC23" s="422">
        <f>IF(AND(W23&gt;0,SUM(W24:W28)=0),W23,IF(AND(SUM(W23:W24)&gt;0,SUM(W25:W28)=0),AVERAGE(W23:W24),IF(AND(SUM(W23:W25)&gt;0,SUM(W26:W28)=0),AVERAGE(W23:W25),IF(AND(SUM(W23:W26)&gt;0,SUM(W27:W28)=0),AVERAGE(W23:W26),IF(AND(SUM(W23:W27)&gt;0,W28=0),AVERAGE(W23:W27),AVERAGE(W23:W28))))))</f>
        <v>0</v>
      </c>
      <c r="AD23" s="422" t="str">
        <f>IF(AND(AC23&gt;=50,AC23&lt;=99),"MODERADO",IF(AND(AC23=100), "FUERTE",IF(AND(AC23&lt;50), "DEBIL")))</f>
        <v>DEBIL</v>
      </c>
      <c r="AE23" s="420"/>
      <c r="AF23" s="420"/>
      <c r="AG23" s="418" t="str">
        <f>IFERROR(_xlfn.IFS(AND(AD23="MODERADO",AE23="Directamente"),1,AND(AD23="FUERTE",AE23="Directamente"),2),"0")</f>
        <v>0</v>
      </c>
      <c r="AH23" s="418" t="str">
        <f>IFERROR(_xlfn.IFS(AND(AD23="MODERADO",AF23="Directamente"),1,AND(AD23="FUERTE",AF23="Directamente"),2,AND(AD23="FUERTE",AF23="Indirectamente"),1),"0")</f>
        <v>0</v>
      </c>
      <c r="AI23" s="419"/>
      <c r="AJ23" s="419"/>
      <c r="AK23" s="411">
        <f>+(AI23*AJ23)*4</f>
        <v>0</v>
      </c>
      <c r="AL23" s="41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15"/>
      <c r="AN23" s="368"/>
      <c r="AO23" s="367"/>
      <c r="AP23" s="168"/>
      <c r="AQ23" s="114"/>
      <c r="AR23" s="370"/>
      <c r="AS23" s="168"/>
      <c r="AT23" s="368"/>
      <c r="AU23" s="168"/>
      <c r="AV23" s="368"/>
      <c r="AW23" s="114"/>
      <c r="AX23" s="370"/>
      <c r="AY23" s="369"/>
      <c r="AZ23" s="368"/>
      <c r="BA23" s="368"/>
      <c r="BB23" s="367"/>
      <c r="BC23" s="168"/>
      <c r="BD23" s="168"/>
      <c r="BE23" s="368"/>
      <c r="BF23" s="368"/>
      <c r="BG23" s="367"/>
      <c r="BH23" s="168"/>
      <c r="BI23" s="168"/>
      <c r="BJ23" s="368"/>
      <c r="BK23" s="368"/>
      <c r="BL23" s="367"/>
      <c r="BM23" s="168"/>
      <c r="BN23" s="168"/>
      <c r="BO23" s="370"/>
      <c r="BP23" s="370"/>
      <c r="BQ23" s="369"/>
      <c r="BR23" s="114"/>
      <c r="BS23" s="114"/>
      <c r="BT23" s="168"/>
      <c r="BU23" s="370"/>
      <c r="BV23" s="370"/>
      <c r="BW23" s="370"/>
      <c r="BX23" s="168"/>
      <c r="BY23" s="368"/>
      <c r="BZ23" s="368"/>
      <c r="CA23" s="114"/>
      <c r="CB23" s="370"/>
      <c r="CC23" s="369"/>
      <c r="CD23" s="370"/>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367">
        <v>2</v>
      </c>
      <c r="O24" s="166"/>
      <c r="P24" s="171"/>
      <c r="Q24" s="171"/>
      <c r="R24" s="171"/>
      <c r="S24" s="171"/>
      <c r="T24" s="171"/>
      <c r="U24" s="171"/>
      <c r="V24" s="171"/>
      <c r="W24" s="116">
        <f t="shared" si="1"/>
        <v>0</v>
      </c>
      <c r="X24" s="117" t="str">
        <f t="shared" si="0"/>
        <v>DEBIL</v>
      </c>
      <c r="Y24" s="172"/>
      <c r="Z24" s="118" t="str">
        <f t="shared" si="2"/>
        <v/>
      </c>
      <c r="AA24" s="116" t="str">
        <f t="shared" si="3"/>
        <v>SI</v>
      </c>
      <c r="AB24" s="171"/>
      <c r="AC24" s="422"/>
      <c r="AD24" s="422"/>
      <c r="AE24" s="420"/>
      <c r="AF24" s="420"/>
      <c r="AG24" s="418"/>
      <c r="AH24" s="418"/>
      <c r="AI24" s="419"/>
      <c r="AJ24" s="419"/>
      <c r="AK24" s="411"/>
      <c r="AL24" s="413"/>
      <c r="AM24" s="416"/>
      <c r="AN24" s="368"/>
      <c r="AO24" s="367"/>
      <c r="AP24" s="168"/>
      <c r="AQ24" s="114"/>
      <c r="AR24" s="370"/>
      <c r="AS24" s="168"/>
      <c r="AT24" s="368"/>
      <c r="AU24" s="168"/>
      <c r="AV24" s="368"/>
      <c r="AW24" s="114"/>
      <c r="AX24" s="370"/>
      <c r="AY24" s="369"/>
      <c r="AZ24" s="368"/>
      <c r="BA24" s="368"/>
      <c r="BB24" s="367"/>
      <c r="BC24" s="168"/>
      <c r="BD24" s="168"/>
      <c r="BE24" s="368"/>
      <c r="BF24" s="368"/>
      <c r="BG24" s="367"/>
      <c r="BH24" s="168"/>
      <c r="BI24" s="168"/>
      <c r="BJ24" s="368"/>
      <c r="BK24" s="368"/>
      <c r="BL24" s="367"/>
      <c r="BM24" s="168"/>
      <c r="BN24" s="168"/>
      <c r="BO24" s="370"/>
      <c r="BP24" s="370"/>
      <c r="BQ24" s="369"/>
      <c r="BR24" s="114"/>
      <c r="BS24" s="114"/>
      <c r="BT24" s="168"/>
      <c r="BU24" s="370"/>
      <c r="BV24" s="370"/>
      <c r="BW24" s="370"/>
      <c r="BX24" s="168"/>
      <c r="BY24" s="368"/>
      <c r="BZ24" s="368"/>
      <c r="CA24" s="114"/>
      <c r="CB24" s="370"/>
      <c r="CC24" s="369"/>
      <c r="CD24" s="370"/>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367">
        <v>3</v>
      </c>
      <c r="O25" s="173"/>
      <c r="P25" s="171"/>
      <c r="Q25" s="171"/>
      <c r="R25" s="171"/>
      <c r="S25" s="171"/>
      <c r="T25" s="171"/>
      <c r="U25" s="171"/>
      <c r="V25" s="171"/>
      <c r="W25" s="116">
        <f t="shared" si="1"/>
        <v>0</v>
      </c>
      <c r="X25" s="117" t="str">
        <f t="shared" si="0"/>
        <v>DEBIL</v>
      </c>
      <c r="Y25" s="172"/>
      <c r="Z25" s="118" t="str">
        <f t="shared" si="2"/>
        <v/>
      </c>
      <c r="AA25" s="116" t="str">
        <f t="shared" si="3"/>
        <v>SI</v>
      </c>
      <c r="AB25" s="171"/>
      <c r="AC25" s="422"/>
      <c r="AD25" s="422"/>
      <c r="AE25" s="420"/>
      <c r="AF25" s="420"/>
      <c r="AG25" s="418"/>
      <c r="AH25" s="418"/>
      <c r="AI25" s="419"/>
      <c r="AJ25" s="419"/>
      <c r="AK25" s="411"/>
      <c r="AL25" s="413"/>
      <c r="AM25" s="416"/>
      <c r="AN25" s="368"/>
      <c r="AO25" s="367"/>
      <c r="AP25" s="168"/>
      <c r="AQ25" s="114"/>
      <c r="AR25" s="370"/>
      <c r="AS25" s="168"/>
      <c r="AT25" s="368"/>
      <c r="AU25" s="168"/>
      <c r="AV25" s="368"/>
      <c r="AW25" s="114"/>
      <c r="AX25" s="370"/>
      <c r="AY25" s="369"/>
      <c r="AZ25" s="368"/>
      <c r="BA25" s="368"/>
      <c r="BB25" s="367"/>
      <c r="BC25" s="168"/>
      <c r="BD25" s="168"/>
      <c r="BE25" s="368"/>
      <c r="BF25" s="368"/>
      <c r="BG25" s="367"/>
      <c r="BH25" s="168"/>
      <c r="BI25" s="168"/>
      <c r="BJ25" s="368"/>
      <c r="BK25" s="368"/>
      <c r="BL25" s="367"/>
      <c r="BM25" s="168"/>
      <c r="BN25" s="168"/>
      <c r="BO25" s="370"/>
      <c r="BP25" s="370"/>
      <c r="BQ25" s="369"/>
      <c r="BR25" s="114"/>
      <c r="BS25" s="114"/>
      <c r="BT25" s="168"/>
      <c r="BU25" s="370"/>
      <c r="BV25" s="370"/>
      <c r="BW25" s="370"/>
      <c r="BX25" s="168"/>
      <c r="BY25" s="368"/>
      <c r="BZ25" s="368"/>
      <c r="CA25" s="114"/>
      <c r="CB25" s="370"/>
      <c r="CC25" s="369"/>
      <c r="CD25" s="370"/>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367">
        <v>4</v>
      </c>
      <c r="O26" s="166"/>
      <c r="P26" s="171"/>
      <c r="Q26" s="171"/>
      <c r="R26" s="171"/>
      <c r="S26" s="171"/>
      <c r="T26" s="171"/>
      <c r="U26" s="171"/>
      <c r="V26" s="171"/>
      <c r="W26" s="116">
        <f t="shared" si="1"/>
        <v>0</v>
      </c>
      <c r="X26" s="117" t="str">
        <f t="shared" si="0"/>
        <v>DEBIL</v>
      </c>
      <c r="Y26" s="172"/>
      <c r="Z26" s="118" t="str">
        <f t="shared" si="2"/>
        <v/>
      </c>
      <c r="AA26" s="116" t="str">
        <f t="shared" si="3"/>
        <v>SI</v>
      </c>
      <c r="AB26" s="171"/>
      <c r="AC26" s="422"/>
      <c r="AD26" s="422"/>
      <c r="AE26" s="420"/>
      <c r="AF26" s="420"/>
      <c r="AG26" s="418"/>
      <c r="AH26" s="418"/>
      <c r="AI26" s="419"/>
      <c r="AJ26" s="419"/>
      <c r="AK26" s="411"/>
      <c r="AL26" s="413"/>
      <c r="AM26" s="416"/>
      <c r="AN26" s="368"/>
      <c r="AO26" s="367"/>
      <c r="AP26" s="168"/>
      <c r="AQ26" s="114"/>
      <c r="AR26" s="370"/>
      <c r="AS26" s="168"/>
      <c r="AT26" s="368"/>
      <c r="AU26" s="168"/>
      <c r="AV26" s="368"/>
      <c r="AW26" s="114"/>
      <c r="AX26" s="370"/>
      <c r="AY26" s="369"/>
      <c r="AZ26" s="368"/>
      <c r="BA26" s="368"/>
      <c r="BB26" s="367"/>
      <c r="BC26" s="168"/>
      <c r="BD26" s="168"/>
      <c r="BE26" s="368"/>
      <c r="BF26" s="368"/>
      <c r="BG26" s="367"/>
      <c r="BH26" s="168"/>
      <c r="BI26" s="168"/>
      <c r="BJ26" s="368"/>
      <c r="BK26" s="368"/>
      <c r="BL26" s="367"/>
      <c r="BM26" s="168"/>
      <c r="BN26" s="168"/>
      <c r="BO26" s="370"/>
      <c r="BP26" s="370"/>
      <c r="BQ26" s="369"/>
      <c r="BR26" s="114"/>
      <c r="BS26" s="114"/>
      <c r="BT26" s="168"/>
      <c r="BU26" s="370"/>
      <c r="BV26" s="370"/>
      <c r="BW26" s="370"/>
      <c r="BX26" s="168"/>
      <c r="BY26" s="368"/>
      <c r="BZ26" s="368"/>
      <c r="CA26" s="114"/>
      <c r="CB26" s="370"/>
      <c r="CC26" s="369"/>
      <c r="CD26" s="370"/>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367">
        <v>5</v>
      </c>
      <c r="O27" s="166"/>
      <c r="P27" s="171"/>
      <c r="Q27" s="171"/>
      <c r="R27" s="171"/>
      <c r="S27" s="171"/>
      <c r="T27" s="171"/>
      <c r="U27" s="171"/>
      <c r="V27" s="171"/>
      <c r="W27" s="116">
        <f t="shared" si="1"/>
        <v>0</v>
      </c>
      <c r="X27" s="117" t="str">
        <f t="shared" si="0"/>
        <v>DEBIL</v>
      </c>
      <c r="Y27" s="172"/>
      <c r="Z27" s="118" t="str">
        <f t="shared" si="2"/>
        <v/>
      </c>
      <c r="AA27" s="116" t="str">
        <f t="shared" si="3"/>
        <v>SI</v>
      </c>
      <c r="AB27" s="171"/>
      <c r="AC27" s="422"/>
      <c r="AD27" s="422"/>
      <c r="AE27" s="420"/>
      <c r="AF27" s="420"/>
      <c r="AG27" s="418"/>
      <c r="AH27" s="418"/>
      <c r="AI27" s="419"/>
      <c r="AJ27" s="419"/>
      <c r="AK27" s="411"/>
      <c r="AL27" s="413"/>
      <c r="AM27" s="416"/>
      <c r="AN27" s="368"/>
      <c r="AO27" s="367"/>
      <c r="AP27" s="168"/>
      <c r="AQ27" s="114"/>
      <c r="AR27" s="370"/>
      <c r="AS27" s="168"/>
      <c r="AT27" s="368"/>
      <c r="AU27" s="168"/>
      <c r="AV27" s="368"/>
      <c r="AW27" s="114"/>
      <c r="AX27" s="370"/>
      <c r="AY27" s="369"/>
      <c r="AZ27" s="368"/>
      <c r="BA27" s="368"/>
      <c r="BB27" s="367"/>
      <c r="BC27" s="168"/>
      <c r="BD27" s="168"/>
      <c r="BE27" s="368"/>
      <c r="BF27" s="368"/>
      <c r="BG27" s="367"/>
      <c r="BH27" s="168"/>
      <c r="BI27" s="168"/>
      <c r="BJ27" s="368"/>
      <c r="BK27" s="368"/>
      <c r="BL27" s="367"/>
      <c r="BM27" s="168"/>
      <c r="BN27" s="168"/>
      <c r="BO27" s="370"/>
      <c r="BP27" s="370"/>
      <c r="BQ27" s="369"/>
      <c r="BR27" s="114"/>
      <c r="BS27" s="114"/>
      <c r="BT27" s="168"/>
      <c r="BU27" s="370"/>
      <c r="BV27" s="370"/>
      <c r="BW27" s="370"/>
      <c r="BX27" s="168"/>
      <c r="BY27" s="368"/>
      <c r="BZ27" s="368"/>
      <c r="CA27" s="114"/>
      <c r="CB27" s="370"/>
      <c r="CC27" s="369"/>
      <c r="CD27" s="370"/>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367">
        <v>6</v>
      </c>
      <c r="O28" s="166"/>
      <c r="P28" s="171"/>
      <c r="Q28" s="171"/>
      <c r="R28" s="171"/>
      <c r="S28" s="171"/>
      <c r="T28" s="171"/>
      <c r="U28" s="171"/>
      <c r="V28" s="171"/>
      <c r="W28" s="116">
        <f t="shared" si="1"/>
        <v>0</v>
      </c>
      <c r="X28" s="117" t="str">
        <f t="shared" si="0"/>
        <v>DEBIL</v>
      </c>
      <c r="Y28" s="172"/>
      <c r="Z28" s="118" t="str">
        <f t="shared" si="2"/>
        <v/>
      </c>
      <c r="AA28" s="116" t="str">
        <f t="shared" si="3"/>
        <v>SI</v>
      </c>
      <c r="AB28" s="171"/>
      <c r="AC28" s="422"/>
      <c r="AD28" s="422"/>
      <c r="AE28" s="420"/>
      <c r="AF28" s="420"/>
      <c r="AG28" s="418"/>
      <c r="AH28" s="418"/>
      <c r="AI28" s="419"/>
      <c r="AJ28" s="419"/>
      <c r="AK28" s="411"/>
      <c r="AL28" s="414"/>
      <c r="AM28" s="417"/>
      <c r="AN28" s="368"/>
      <c r="AO28" s="367"/>
      <c r="AP28" s="168"/>
      <c r="AQ28" s="114"/>
      <c r="AR28" s="370"/>
      <c r="AS28" s="168"/>
      <c r="AT28" s="368"/>
      <c r="AU28" s="168"/>
      <c r="AV28" s="368"/>
      <c r="AW28" s="114"/>
      <c r="AX28" s="370"/>
      <c r="AY28" s="369"/>
      <c r="AZ28" s="368"/>
      <c r="BA28" s="368"/>
      <c r="BB28" s="367"/>
      <c r="BC28" s="168"/>
      <c r="BD28" s="168"/>
      <c r="BE28" s="368"/>
      <c r="BF28" s="368"/>
      <c r="BG28" s="367"/>
      <c r="BH28" s="168"/>
      <c r="BI28" s="168"/>
      <c r="BJ28" s="368"/>
      <c r="BK28" s="368"/>
      <c r="BL28" s="367"/>
      <c r="BM28" s="168"/>
      <c r="BN28" s="168"/>
      <c r="BO28" s="370"/>
      <c r="BP28" s="370"/>
      <c r="BQ28" s="369"/>
      <c r="BR28" s="114"/>
      <c r="BS28" s="114"/>
      <c r="BT28" s="168"/>
      <c r="BU28" s="370"/>
      <c r="BV28" s="370"/>
      <c r="BW28" s="370"/>
      <c r="BX28" s="168"/>
      <c r="BY28" s="368"/>
      <c r="BZ28" s="368"/>
      <c r="CA28" s="114"/>
      <c r="CB28" s="370"/>
      <c r="CC28" s="369"/>
      <c r="CD28" s="370"/>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f>+(J29*K29)*4</f>
        <v>0</v>
      </c>
      <c r="M29" s="412" t="b">
        <f>IF(OR(AND(J29=3,K29=4),AND(J29=2,K29=5),AND(J29=2,K29=5),AND(L29=20),AND(L29&gt;=52,L29&lt;=100)),"ZONA RIESGO EXTREMA",IF(OR(AND(J29=5,K29=2),AND(J29=4,K29=3),AND(J29=1,K29=4),AND(L29=16),AND(L29&gt;=28,L29&lt;=48)),"ZONA RIESGO ALTA",IF(OR(AND(J29=1,K29=3),AND(J29=4,K29=1),AND(L29=24)),"ZONA RIESGO MODERADA",IF(AND(L29&gt;=4,L29&lt;=16),"ZONA RIESGO BAJA"))))</f>
        <v>0</v>
      </c>
      <c r="N29" s="367">
        <v>1</v>
      </c>
      <c r="O29" s="166"/>
      <c r="P29" s="171"/>
      <c r="Q29" s="171"/>
      <c r="R29" s="171"/>
      <c r="S29" s="171"/>
      <c r="T29" s="171"/>
      <c r="U29" s="171"/>
      <c r="V29" s="171"/>
      <c r="W29" s="116">
        <f t="shared" si="1"/>
        <v>0</v>
      </c>
      <c r="X29" s="117" t="str">
        <f t="shared" si="0"/>
        <v>DEBIL</v>
      </c>
      <c r="Y29" s="172"/>
      <c r="Z29" s="118" t="str">
        <f t="shared" si="2"/>
        <v/>
      </c>
      <c r="AA29" s="116" t="str">
        <f t="shared" si="3"/>
        <v>SI</v>
      </c>
      <c r="AB29" s="171"/>
      <c r="AC29" s="422">
        <f>IF(AND(W29&gt;0,SUM(W30:W34)=0),W29,IF(AND(SUM(W29:W30)&gt;0,SUM(W31:W34)=0),AVERAGE(W29:W30),IF(AND(SUM(W29:W31)&gt;0,SUM(W32:W34)=0),AVERAGE(W29:W31),IF(AND(SUM(W29:W32)&gt;0,SUM(W33:W34)=0),AVERAGE(W29:W32),IF(AND(SUM(W29:W33)&gt;0,W34=0),AVERAGE(W29:W33),AVERAGE(W29:W34))))))</f>
        <v>0</v>
      </c>
      <c r="AD29" s="422" t="str">
        <f>IF(AND(AC29&gt;=50,AC29&lt;=99),"MODERADO",IF(AND(AC29=100), "FUERTE",IF(AND(AC29&lt;50), "DEBIL")))</f>
        <v>DEBIL</v>
      </c>
      <c r="AE29" s="420"/>
      <c r="AF29" s="420"/>
      <c r="AG29" s="418" t="str">
        <f>IFERROR(_xlfn.IFS(AND(AD29="MODERADO",AE29="Directamente"),1,AND(AD29="FUERTE",AE29="Directamente"),2),"0")</f>
        <v>0</v>
      </c>
      <c r="AH29" s="418" t="str">
        <f>IFERROR(_xlfn.IFS(AND(AD29="MODERADO",AF29="Directamente"),1,AND(AD29="FUERTE",AF29="Directamente"),2,AND(AD29="FUERTE",AF29="Indirectamente"),1),"0")</f>
        <v>0</v>
      </c>
      <c r="AI29" s="419"/>
      <c r="AJ29" s="419"/>
      <c r="AK29" s="411">
        <f>+(AI29*AJ29)*4</f>
        <v>0</v>
      </c>
      <c r="AL29" s="41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15"/>
      <c r="AN29" s="368"/>
      <c r="AO29" s="367"/>
      <c r="AP29" s="168"/>
      <c r="AQ29" s="114"/>
      <c r="AR29" s="370"/>
      <c r="AS29" s="168"/>
      <c r="AT29" s="368"/>
      <c r="AU29" s="168"/>
      <c r="AV29" s="368"/>
      <c r="AW29" s="114"/>
      <c r="AX29" s="370"/>
      <c r="AY29" s="369"/>
      <c r="AZ29" s="368"/>
      <c r="BA29" s="368"/>
      <c r="BB29" s="367"/>
      <c r="BC29" s="168"/>
      <c r="BD29" s="168"/>
      <c r="BE29" s="368"/>
      <c r="BF29" s="368"/>
      <c r="BG29" s="367"/>
      <c r="BH29" s="168"/>
      <c r="BI29" s="168"/>
      <c r="BJ29" s="368"/>
      <c r="BK29" s="368"/>
      <c r="BL29" s="367"/>
      <c r="BM29" s="168"/>
      <c r="BN29" s="168"/>
      <c r="BO29" s="370"/>
      <c r="BP29" s="370"/>
      <c r="BQ29" s="369"/>
      <c r="BR29" s="114"/>
      <c r="BS29" s="114"/>
      <c r="BT29" s="168"/>
      <c r="BU29" s="370"/>
      <c r="BV29" s="370"/>
      <c r="BW29" s="370"/>
      <c r="BX29" s="168"/>
      <c r="BY29" s="368"/>
      <c r="BZ29" s="368"/>
      <c r="CA29" s="114"/>
      <c r="CB29" s="370"/>
      <c r="CC29" s="369"/>
      <c r="CD29" s="370"/>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367">
        <v>2</v>
      </c>
      <c r="O30" s="166"/>
      <c r="P30" s="171"/>
      <c r="Q30" s="171"/>
      <c r="R30" s="171"/>
      <c r="S30" s="171"/>
      <c r="T30" s="171"/>
      <c r="U30" s="171"/>
      <c r="V30" s="171"/>
      <c r="W30" s="116">
        <f t="shared" si="1"/>
        <v>0</v>
      </c>
      <c r="X30" s="117" t="str">
        <f t="shared" si="0"/>
        <v>DEBIL</v>
      </c>
      <c r="Y30" s="172"/>
      <c r="Z30" s="118" t="str">
        <f t="shared" si="2"/>
        <v/>
      </c>
      <c r="AA30" s="116" t="str">
        <f t="shared" si="3"/>
        <v>SI</v>
      </c>
      <c r="AB30" s="171"/>
      <c r="AC30" s="422"/>
      <c r="AD30" s="422"/>
      <c r="AE30" s="420"/>
      <c r="AF30" s="420"/>
      <c r="AG30" s="418"/>
      <c r="AH30" s="418"/>
      <c r="AI30" s="419"/>
      <c r="AJ30" s="419"/>
      <c r="AK30" s="411"/>
      <c r="AL30" s="413"/>
      <c r="AM30" s="416"/>
      <c r="AN30" s="368"/>
      <c r="AO30" s="367"/>
      <c r="AP30" s="168"/>
      <c r="AQ30" s="114"/>
      <c r="AR30" s="370"/>
      <c r="AS30" s="168"/>
      <c r="AT30" s="368"/>
      <c r="AU30" s="168"/>
      <c r="AV30" s="368"/>
      <c r="AW30" s="114"/>
      <c r="AX30" s="370"/>
      <c r="AY30" s="369"/>
      <c r="AZ30" s="368"/>
      <c r="BA30" s="368"/>
      <c r="BB30" s="367"/>
      <c r="BC30" s="168"/>
      <c r="BD30" s="168"/>
      <c r="BE30" s="368"/>
      <c r="BF30" s="368"/>
      <c r="BG30" s="367"/>
      <c r="BH30" s="168"/>
      <c r="BI30" s="168"/>
      <c r="BJ30" s="368"/>
      <c r="BK30" s="368"/>
      <c r="BL30" s="367"/>
      <c r="BM30" s="168"/>
      <c r="BN30" s="168"/>
      <c r="BO30" s="370"/>
      <c r="BP30" s="370"/>
      <c r="BQ30" s="369"/>
      <c r="BR30" s="114"/>
      <c r="BS30" s="114"/>
      <c r="BT30" s="168"/>
      <c r="BU30" s="370"/>
      <c r="BV30" s="370"/>
      <c r="BW30" s="370"/>
      <c r="BX30" s="168"/>
      <c r="BY30" s="368"/>
      <c r="BZ30" s="368"/>
      <c r="CA30" s="114"/>
      <c r="CB30" s="370"/>
      <c r="CC30" s="369"/>
      <c r="CD30" s="370"/>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367">
        <v>3</v>
      </c>
      <c r="O31" s="173"/>
      <c r="P31" s="171"/>
      <c r="Q31" s="171"/>
      <c r="R31" s="171"/>
      <c r="S31" s="171"/>
      <c r="T31" s="171"/>
      <c r="U31" s="171"/>
      <c r="V31" s="171"/>
      <c r="W31" s="116">
        <f t="shared" si="1"/>
        <v>0</v>
      </c>
      <c r="X31" s="117" t="str">
        <f t="shared" si="0"/>
        <v>DEBIL</v>
      </c>
      <c r="Y31" s="172"/>
      <c r="Z31" s="118" t="str">
        <f t="shared" si="2"/>
        <v/>
      </c>
      <c r="AA31" s="116" t="str">
        <f t="shared" si="3"/>
        <v>SI</v>
      </c>
      <c r="AB31" s="171"/>
      <c r="AC31" s="422"/>
      <c r="AD31" s="422"/>
      <c r="AE31" s="420"/>
      <c r="AF31" s="420"/>
      <c r="AG31" s="418"/>
      <c r="AH31" s="418"/>
      <c r="AI31" s="419"/>
      <c r="AJ31" s="419"/>
      <c r="AK31" s="411"/>
      <c r="AL31" s="413"/>
      <c r="AM31" s="416"/>
      <c r="AN31" s="368"/>
      <c r="AO31" s="367"/>
      <c r="AP31" s="168"/>
      <c r="AQ31" s="114"/>
      <c r="AR31" s="370"/>
      <c r="AS31" s="168"/>
      <c r="AT31" s="368"/>
      <c r="AU31" s="168"/>
      <c r="AV31" s="368"/>
      <c r="AW31" s="114"/>
      <c r="AX31" s="370"/>
      <c r="AY31" s="369"/>
      <c r="AZ31" s="368"/>
      <c r="BA31" s="368"/>
      <c r="BB31" s="367"/>
      <c r="BC31" s="168"/>
      <c r="BD31" s="168"/>
      <c r="BE31" s="368"/>
      <c r="BF31" s="368"/>
      <c r="BG31" s="367"/>
      <c r="BH31" s="168"/>
      <c r="BI31" s="168"/>
      <c r="BJ31" s="368"/>
      <c r="BK31" s="368"/>
      <c r="BL31" s="367"/>
      <c r="BM31" s="168"/>
      <c r="BN31" s="168"/>
      <c r="BO31" s="370"/>
      <c r="BP31" s="370"/>
      <c r="BQ31" s="369"/>
      <c r="BR31" s="114"/>
      <c r="BS31" s="114"/>
      <c r="BT31" s="168"/>
      <c r="BU31" s="370"/>
      <c r="BV31" s="370"/>
      <c r="BW31" s="370"/>
      <c r="BX31" s="168"/>
      <c r="BY31" s="368"/>
      <c r="BZ31" s="368"/>
      <c r="CA31" s="114"/>
      <c r="CB31" s="370"/>
      <c r="CC31" s="369"/>
      <c r="CD31" s="370"/>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367">
        <v>4</v>
      </c>
      <c r="O32" s="166"/>
      <c r="P32" s="171"/>
      <c r="Q32" s="171"/>
      <c r="R32" s="171"/>
      <c r="S32" s="171"/>
      <c r="T32" s="171"/>
      <c r="U32" s="171"/>
      <c r="V32" s="171"/>
      <c r="W32" s="116">
        <f t="shared" si="1"/>
        <v>0</v>
      </c>
      <c r="X32" s="117" t="str">
        <f t="shared" si="0"/>
        <v>DEBIL</v>
      </c>
      <c r="Y32" s="172"/>
      <c r="Z32" s="118" t="str">
        <f t="shared" si="2"/>
        <v/>
      </c>
      <c r="AA32" s="116" t="str">
        <f t="shared" si="3"/>
        <v>SI</v>
      </c>
      <c r="AB32" s="171"/>
      <c r="AC32" s="422"/>
      <c r="AD32" s="422"/>
      <c r="AE32" s="420"/>
      <c r="AF32" s="420"/>
      <c r="AG32" s="418"/>
      <c r="AH32" s="418"/>
      <c r="AI32" s="419"/>
      <c r="AJ32" s="419"/>
      <c r="AK32" s="411"/>
      <c r="AL32" s="413"/>
      <c r="AM32" s="416"/>
      <c r="AN32" s="368"/>
      <c r="AO32" s="367"/>
      <c r="AP32" s="168"/>
      <c r="AQ32" s="114"/>
      <c r="AR32" s="370"/>
      <c r="AS32" s="168"/>
      <c r="AT32" s="368"/>
      <c r="AU32" s="168"/>
      <c r="AV32" s="368"/>
      <c r="AW32" s="114"/>
      <c r="AX32" s="370"/>
      <c r="AY32" s="369"/>
      <c r="AZ32" s="368"/>
      <c r="BA32" s="368"/>
      <c r="BB32" s="367"/>
      <c r="BC32" s="168"/>
      <c r="BD32" s="168"/>
      <c r="BE32" s="368"/>
      <c r="BF32" s="368"/>
      <c r="BG32" s="367"/>
      <c r="BH32" s="168"/>
      <c r="BI32" s="168"/>
      <c r="BJ32" s="368"/>
      <c r="BK32" s="368"/>
      <c r="BL32" s="367"/>
      <c r="BM32" s="168"/>
      <c r="BN32" s="168"/>
      <c r="BO32" s="370"/>
      <c r="BP32" s="370"/>
      <c r="BQ32" s="369"/>
      <c r="BR32" s="114"/>
      <c r="BS32" s="114"/>
      <c r="BT32" s="168"/>
      <c r="BU32" s="370"/>
      <c r="BV32" s="370"/>
      <c r="BW32" s="370"/>
      <c r="BX32" s="168"/>
      <c r="BY32" s="368"/>
      <c r="BZ32" s="368"/>
      <c r="CA32" s="114"/>
      <c r="CB32" s="370"/>
      <c r="CC32" s="369"/>
      <c r="CD32" s="370"/>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367">
        <v>5</v>
      </c>
      <c r="O33" s="166"/>
      <c r="P33" s="171"/>
      <c r="Q33" s="171"/>
      <c r="R33" s="171"/>
      <c r="S33" s="171"/>
      <c r="T33" s="171"/>
      <c r="U33" s="171"/>
      <c r="V33" s="171"/>
      <c r="W33" s="116">
        <f t="shared" si="1"/>
        <v>0</v>
      </c>
      <c r="X33" s="117" t="str">
        <f t="shared" si="0"/>
        <v>DEBIL</v>
      </c>
      <c r="Y33" s="172"/>
      <c r="Z33" s="118" t="str">
        <f t="shared" si="2"/>
        <v/>
      </c>
      <c r="AA33" s="116" t="str">
        <f t="shared" si="3"/>
        <v>SI</v>
      </c>
      <c r="AB33" s="171"/>
      <c r="AC33" s="422"/>
      <c r="AD33" s="422"/>
      <c r="AE33" s="420"/>
      <c r="AF33" s="420"/>
      <c r="AG33" s="418"/>
      <c r="AH33" s="418"/>
      <c r="AI33" s="419"/>
      <c r="AJ33" s="419"/>
      <c r="AK33" s="411"/>
      <c r="AL33" s="413"/>
      <c r="AM33" s="416"/>
      <c r="AN33" s="368"/>
      <c r="AO33" s="367"/>
      <c r="AP33" s="168"/>
      <c r="AQ33" s="114"/>
      <c r="AR33" s="370"/>
      <c r="AS33" s="168"/>
      <c r="AT33" s="368"/>
      <c r="AU33" s="168"/>
      <c r="AV33" s="368"/>
      <c r="AW33" s="114"/>
      <c r="AX33" s="370"/>
      <c r="AY33" s="369"/>
      <c r="AZ33" s="368"/>
      <c r="BA33" s="368"/>
      <c r="BB33" s="367"/>
      <c r="BC33" s="168"/>
      <c r="BD33" s="168"/>
      <c r="BE33" s="368"/>
      <c r="BF33" s="368"/>
      <c r="BG33" s="367"/>
      <c r="BH33" s="168"/>
      <c r="BI33" s="168"/>
      <c r="BJ33" s="368"/>
      <c r="BK33" s="368"/>
      <c r="BL33" s="367"/>
      <c r="BM33" s="168"/>
      <c r="BN33" s="168"/>
      <c r="BO33" s="370"/>
      <c r="BP33" s="370"/>
      <c r="BQ33" s="369"/>
      <c r="BR33" s="114"/>
      <c r="BS33" s="114"/>
      <c r="BT33" s="168"/>
      <c r="BU33" s="370"/>
      <c r="BV33" s="370"/>
      <c r="BW33" s="370"/>
      <c r="BX33" s="168"/>
      <c r="BY33" s="368"/>
      <c r="BZ33" s="368"/>
      <c r="CA33" s="114"/>
      <c r="CB33" s="370"/>
      <c r="CC33" s="369"/>
      <c r="CD33" s="370"/>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367">
        <v>6</v>
      </c>
      <c r="O34" s="166"/>
      <c r="P34" s="171"/>
      <c r="Q34" s="171"/>
      <c r="R34" s="171"/>
      <c r="S34" s="171"/>
      <c r="T34" s="171"/>
      <c r="U34" s="171"/>
      <c r="V34" s="171"/>
      <c r="W34" s="116">
        <f t="shared" si="1"/>
        <v>0</v>
      </c>
      <c r="X34" s="117" t="str">
        <f t="shared" si="0"/>
        <v>DEBIL</v>
      </c>
      <c r="Y34" s="172"/>
      <c r="Z34" s="118" t="str">
        <f t="shared" si="2"/>
        <v/>
      </c>
      <c r="AA34" s="116" t="str">
        <f t="shared" si="3"/>
        <v>SI</v>
      </c>
      <c r="AB34" s="171"/>
      <c r="AC34" s="422"/>
      <c r="AD34" s="422"/>
      <c r="AE34" s="420"/>
      <c r="AF34" s="420"/>
      <c r="AG34" s="418"/>
      <c r="AH34" s="418"/>
      <c r="AI34" s="419"/>
      <c r="AJ34" s="419"/>
      <c r="AK34" s="411"/>
      <c r="AL34" s="414"/>
      <c r="AM34" s="417"/>
      <c r="AN34" s="368"/>
      <c r="AO34" s="367"/>
      <c r="AP34" s="168"/>
      <c r="AQ34" s="114"/>
      <c r="AR34" s="370"/>
      <c r="AS34" s="168"/>
      <c r="AT34" s="368"/>
      <c r="AU34" s="168"/>
      <c r="AV34" s="368"/>
      <c r="AW34" s="114"/>
      <c r="AX34" s="370"/>
      <c r="AY34" s="369"/>
      <c r="AZ34" s="368"/>
      <c r="BA34" s="368"/>
      <c r="BB34" s="367"/>
      <c r="BC34" s="168"/>
      <c r="BD34" s="168"/>
      <c r="BE34" s="368"/>
      <c r="BF34" s="368"/>
      <c r="BG34" s="367"/>
      <c r="BH34" s="168"/>
      <c r="BI34" s="168"/>
      <c r="BJ34" s="368"/>
      <c r="BK34" s="368"/>
      <c r="BL34" s="367"/>
      <c r="BM34" s="168"/>
      <c r="BN34" s="168"/>
      <c r="BO34" s="370"/>
      <c r="BP34" s="370"/>
      <c r="BQ34" s="369"/>
      <c r="BR34" s="114"/>
      <c r="BS34" s="114"/>
      <c r="BT34" s="168"/>
      <c r="BU34" s="370"/>
      <c r="BV34" s="370"/>
      <c r="BW34" s="370"/>
      <c r="BX34" s="168"/>
      <c r="BY34" s="368"/>
      <c r="BZ34" s="368"/>
      <c r="CA34" s="114"/>
      <c r="CB34" s="370"/>
      <c r="CC34" s="369"/>
      <c r="CD34" s="370"/>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f>+(J35*K35)*4</f>
        <v>0</v>
      </c>
      <c r="M35" s="412" t="b">
        <f>IF(OR(AND(J35=3,K35=4),AND(J35=2,K35=5),AND(J35=2,K35=5),AND(L35=20),AND(L35&gt;=52,L35&lt;=100)),"ZONA RIESGO EXTREMA",IF(OR(AND(J35=5,K35=2),AND(J35=4,K35=3),AND(J35=1,K35=4),AND(L35=16),AND(L35&gt;=28,L35&lt;=48)),"ZONA RIESGO ALTA",IF(OR(AND(J35=1,K35=3),AND(J35=4,K35=1),AND(L35=24)),"ZONA RIESGO MODERADA",IF(AND(L35&gt;=4,L35&lt;=16),"ZONA RIESGO BAJA"))))</f>
        <v>0</v>
      </c>
      <c r="N35" s="367">
        <v>1</v>
      </c>
      <c r="O35" s="166"/>
      <c r="P35" s="171"/>
      <c r="Q35" s="171"/>
      <c r="R35" s="171"/>
      <c r="S35" s="171"/>
      <c r="T35" s="171"/>
      <c r="U35" s="171"/>
      <c r="V35" s="171"/>
      <c r="W35" s="116">
        <f t="shared" si="1"/>
        <v>0</v>
      </c>
      <c r="X35" s="117" t="str">
        <f t="shared" si="0"/>
        <v>DEBIL</v>
      </c>
      <c r="Y35" s="172"/>
      <c r="Z35" s="118" t="str">
        <f t="shared" si="2"/>
        <v/>
      </c>
      <c r="AA35" s="116" t="str">
        <f t="shared" si="3"/>
        <v>SI</v>
      </c>
      <c r="AB35" s="171"/>
      <c r="AC35" s="422">
        <f>IF(AND(W35&gt;0,SUM(W36:W40)=0),W35,IF(AND(SUM(W35:W36)&gt;0,SUM(W37:W40)=0),AVERAGE(W35:W36),IF(AND(SUM(W35:W37)&gt;0,SUM(W38:W40)=0),AVERAGE(W35:W37),IF(AND(SUM(W35:W38)&gt;0,SUM(W39:W40)=0),AVERAGE(W35:W38),IF(AND(SUM(W35:W39)&gt;0,W40=0),AVERAGE(W35:W39),AVERAGE(W35:W40))))))</f>
        <v>0</v>
      </c>
      <c r="AD35" s="422" t="str">
        <f>IF(AND(AC35&gt;=50,AC35&lt;=99),"MODERADO",IF(AND(AC35=100), "FUERTE",IF(AND(AC35&lt;50), "DEBIL")))</f>
        <v>DEBIL</v>
      </c>
      <c r="AE35" s="420"/>
      <c r="AF35" s="420"/>
      <c r="AG35" s="418" t="str">
        <f>IFERROR(_xlfn.IFS(AND(AD35="MODERADO",AE35="Directamente"),1,AND(AD35="FUERTE",AE35="Directamente"),2),"0")</f>
        <v>0</v>
      </c>
      <c r="AH35" s="418" t="str">
        <f>IFERROR(_xlfn.IFS(AND(AD35="MODERADO",AF35="Directamente"),1,AND(AD35="FUERTE",AF35="Directamente"),2,AND(AD35="FUERTE",AF35="Indirectamente"),1),"0")</f>
        <v>0</v>
      </c>
      <c r="AI35" s="419"/>
      <c r="AJ35" s="419"/>
      <c r="AK35" s="411">
        <f>+(AI35*AJ35)*4</f>
        <v>0</v>
      </c>
      <c r="AL35" s="41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15"/>
      <c r="AN35" s="368"/>
      <c r="AO35" s="367"/>
      <c r="AP35" s="168"/>
      <c r="AQ35" s="114"/>
      <c r="AR35" s="370"/>
      <c r="AS35" s="168"/>
      <c r="AT35" s="368"/>
      <c r="AU35" s="168"/>
      <c r="AV35" s="368"/>
      <c r="AW35" s="114"/>
      <c r="AX35" s="370"/>
      <c r="AY35" s="369"/>
      <c r="AZ35" s="368"/>
      <c r="BA35" s="368"/>
      <c r="BB35" s="367"/>
      <c r="BC35" s="168"/>
      <c r="BD35" s="168"/>
      <c r="BE35" s="368"/>
      <c r="BF35" s="368"/>
      <c r="BG35" s="367"/>
      <c r="BH35" s="168"/>
      <c r="BI35" s="168"/>
      <c r="BJ35" s="368"/>
      <c r="BK35" s="368"/>
      <c r="BL35" s="367"/>
      <c r="BM35" s="168"/>
      <c r="BN35" s="168"/>
      <c r="BO35" s="370"/>
      <c r="BP35" s="370"/>
      <c r="BQ35" s="369"/>
      <c r="BR35" s="114"/>
      <c r="BS35" s="114"/>
      <c r="BT35" s="168"/>
      <c r="BU35" s="370"/>
      <c r="BV35" s="370"/>
      <c r="BW35" s="370"/>
      <c r="BX35" s="168"/>
      <c r="BY35" s="368"/>
      <c r="BZ35" s="368"/>
      <c r="CA35" s="114"/>
      <c r="CB35" s="370"/>
      <c r="CC35" s="369"/>
      <c r="CD35" s="370"/>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367">
        <v>2</v>
      </c>
      <c r="O36" s="166"/>
      <c r="P36" s="171"/>
      <c r="Q36" s="171"/>
      <c r="R36" s="171"/>
      <c r="S36" s="171"/>
      <c r="T36" s="171"/>
      <c r="U36" s="171"/>
      <c r="V36" s="171"/>
      <c r="W36" s="116">
        <f t="shared" si="1"/>
        <v>0</v>
      </c>
      <c r="X36" s="117" t="str">
        <f t="shared" si="0"/>
        <v>DEBIL</v>
      </c>
      <c r="Y36" s="172"/>
      <c r="Z36" s="118" t="str">
        <f t="shared" si="2"/>
        <v/>
      </c>
      <c r="AA36" s="116" t="str">
        <f t="shared" si="3"/>
        <v>SI</v>
      </c>
      <c r="AB36" s="171"/>
      <c r="AC36" s="422"/>
      <c r="AD36" s="422"/>
      <c r="AE36" s="420"/>
      <c r="AF36" s="420"/>
      <c r="AG36" s="418"/>
      <c r="AH36" s="418"/>
      <c r="AI36" s="419"/>
      <c r="AJ36" s="419"/>
      <c r="AK36" s="411"/>
      <c r="AL36" s="413"/>
      <c r="AM36" s="416"/>
      <c r="AN36" s="368"/>
      <c r="AO36" s="367"/>
      <c r="AP36" s="168"/>
      <c r="AQ36" s="114"/>
      <c r="AR36" s="370"/>
      <c r="AS36" s="168"/>
      <c r="AT36" s="368"/>
      <c r="AU36" s="168"/>
      <c r="AV36" s="368"/>
      <c r="AW36" s="114"/>
      <c r="AX36" s="370"/>
      <c r="AY36" s="369"/>
      <c r="AZ36" s="368"/>
      <c r="BA36" s="368"/>
      <c r="BB36" s="367"/>
      <c r="BC36" s="168"/>
      <c r="BD36" s="168"/>
      <c r="BE36" s="368"/>
      <c r="BF36" s="368"/>
      <c r="BG36" s="367"/>
      <c r="BH36" s="168"/>
      <c r="BI36" s="168"/>
      <c r="BJ36" s="368"/>
      <c r="BK36" s="368"/>
      <c r="BL36" s="367"/>
      <c r="BM36" s="168"/>
      <c r="BN36" s="168"/>
      <c r="BO36" s="370"/>
      <c r="BP36" s="370"/>
      <c r="BQ36" s="369"/>
      <c r="BR36" s="114"/>
      <c r="BS36" s="114"/>
      <c r="BT36" s="168"/>
      <c r="BU36" s="370"/>
      <c r="BV36" s="370"/>
      <c r="BW36" s="370"/>
      <c r="BX36" s="168"/>
      <c r="BY36" s="368"/>
      <c r="BZ36" s="368"/>
      <c r="CA36" s="114"/>
      <c r="CB36" s="370"/>
      <c r="CC36" s="369"/>
      <c r="CD36" s="370"/>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367">
        <v>3</v>
      </c>
      <c r="O37" s="173"/>
      <c r="P37" s="171"/>
      <c r="Q37" s="171"/>
      <c r="R37" s="171"/>
      <c r="S37" s="171"/>
      <c r="T37" s="171"/>
      <c r="U37" s="171"/>
      <c r="V37" s="171"/>
      <c r="W37" s="116">
        <f t="shared" si="1"/>
        <v>0</v>
      </c>
      <c r="X37" s="117" t="str">
        <f t="shared" si="0"/>
        <v>DEBIL</v>
      </c>
      <c r="Y37" s="172"/>
      <c r="Z37" s="118" t="str">
        <f t="shared" si="2"/>
        <v/>
      </c>
      <c r="AA37" s="116" t="str">
        <f t="shared" si="3"/>
        <v>SI</v>
      </c>
      <c r="AB37" s="171"/>
      <c r="AC37" s="422"/>
      <c r="AD37" s="422"/>
      <c r="AE37" s="420"/>
      <c r="AF37" s="420"/>
      <c r="AG37" s="418"/>
      <c r="AH37" s="418"/>
      <c r="AI37" s="419"/>
      <c r="AJ37" s="419"/>
      <c r="AK37" s="411"/>
      <c r="AL37" s="413"/>
      <c r="AM37" s="416"/>
      <c r="AN37" s="368"/>
      <c r="AO37" s="367"/>
      <c r="AP37" s="168"/>
      <c r="AQ37" s="114"/>
      <c r="AR37" s="370"/>
      <c r="AS37" s="168"/>
      <c r="AT37" s="368"/>
      <c r="AU37" s="168"/>
      <c r="AV37" s="368"/>
      <c r="AW37" s="114"/>
      <c r="AX37" s="370"/>
      <c r="AY37" s="369"/>
      <c r="AZ37" s="368"/>
      <c r="BA37" s="368"/>
      <c r="BB37" s="367"/>
      <c r="BC37" s="168"/>
      <c r="BD37" s="168"/>
      <c r="BE37" s="368"/>
      <c r="BF37" s="368"/>
      <c r="BG37" s="367"/>
      <c r="BH37" s="168"/>
      <c r="BI37" s="168"/>
      <c r="BJ37" s="368"/>
      <c r="BK37" s="368"/>
      <c r="BL37" s="367"/>
      <c r="BM37" s="168"/>
      <c r="BN37" s="168"/>
      <c r="BO37" s="370"/>
      <c r="BP37" s="370"/>
      <c r="BQ37" s="369"/>
      <c r="BR37" s="114"/>
      <c r="BS37" s="114"/>
      <c r="BT37" s="168"/>
      <c r="BU37" s="370"/>
      <c r="BV37" s="370"/>
      <c r="BW37" s="370"/>
      <c r="BX37" s="168"/>
      <c r="BY37" s="368"/>
      <c r="BZ37" s="368"/>
      <c r="CA37" s="114"/>
      <c r="CB37" s="370"/>
      <c r="CC37" s="369"/>
      <c r="CD37" s="370"/>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367">
        <v>4</v>
      </c>
      <c r="O38" s="166"/>
      <c r="P38" s="171"/>
      <c r="Q38" s="171"/>
      <c r="R38" s="171"/>
      <c r="S38" s="171"/>
      <c r="T38" s="171"/>
      <c r="U38" s="171"/>
      <c r="V38" s="171"/>
      <c r="W38" s="116">
        <f t="shared" si="1"/>
        <v>0</v>
      </c>
      <c r="X38" s="117" t="str">
        <f t="shared" si="0"/>
        <v>DEBIL</v>
      </c>
      <c r="Y38" s="172"/>
      <c r="Z38" s="118" t="str">
        <f t="shared" si="2"/>
        <v/>
      </c>
      <c r="AA38" s="116" t="str">
        <f t="shared" si="3"/>
        <v>SI</v>
      </c>
      <c r="AB38" s="171"/>
      <c r="AC38" s="422"/>
      <c r="AD38" s="422"/>
      <c r="AE38" s="420"/>
      <c r="AF38" s="420"/>
      <c r="AG38" s="418"/>
      <c r="AH38" s="418"/>
      <c r="AI38" s="419"/>
      <c r="AJ38" s="419"/>
      <c r="AK38" s="411"/>
      <c r="AL38" s="413"/>
      <c r="AM38" s="416"/>
      <c r="AN38" s="368"/>
      <c r="AO38" s="367"/>
      <c r="AP38" s="168"/>
      <c r="AQ38" s="114"/>
      <c r="AR38" s="370"/>
      <c r="AS38" s="168"/>
      <c r="AT38" s="368"/>
      <c r="AU38" s="168"/>
      <c r="AV38" s="368"/>
      <c r="AW38" s="114"/>
      <c r="AX38" s="370"/>
      <c r="AY38" s="369"/>
      <c r="AZ38" s="368"/>
      <c r="BA38" s="368"/>
      <c r="BB38" s="367"/>
      <c r="BC38" s="168"/>
      <c r="BD38" s="168"/>
      <c r="BE38" s="368"/>
      <c r="BF38" s="368"/>
      <c r="BG38" s="367"/>
      <c r="BH38" s="168"/>
      <c r="BI38" s="168"/>
      <c r="BJ38" s="368"/>
      <c r="BK38" s="368"/>
      <c r="BL38" s="367"/>
      <c r="BM38" s="168"/>
      <c r="BN38" s="168"/>
      <c r="BO38" s="370"/>
      <c r="BP38" s="370"/>
      <c r="BQ38" s="369"/>
      <c r="BR38" s="114"/>
      <c r="BS38" s="114"/>
      <c r="BT38" s="168"/>
      <c r="BU38" s="370"/>
      <c r="BV38" s="370"/>
      <c r="BW38" s="370"/>
      <c r="BX38" s="168"/>
      <c r="BY38" s="368"/>
      <c r="BZ38" s="368"/>
      <c r="CA38" s="114"/>
      <c r="CB38" s="370"/>
      <c r="CC38" s="369"/>
      <c r="CD38" s="370"/>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367">
        <v>5</v>
      </c>
      <c r="O39" s="166"/>
      <c r="P39" s="171"/>
      <c r="Q39" s="171"/>
      <c r="R39" s="171"/>
      <c r="S39" s="171"/>
      <c r="T39" s="171"/>
      <c r="U39" s="171"/>
      <c r="V39" s="171"/>
      <c r="W39" s="116">
        <f t="shared" si="1"/>
        <v>0</v>
      </c>
      <c r="X39" s="117" t="str">
        <f t="shared" si="0"/>
        <v>DEBIL</v>
      </c>
      <c r="Y39" s="172"/>
      <c r="Z39" s="118" t="str">
        <f t="shared" si="2"/>
        <v/>
      </c>
      <c r="AA39" s="116" t="str">
        <f t="shared" si="3"/>
        <v>SI</v>
      </c>
      <c r="AB39" s="171"/>
      <c r="AC39" s="422"/>
      <c r="AD39" s="422"/>
      <c r="AE39" s="420"/>
      <c r="AF39" s="420"/>
      <c r="AG39" s="418"/>
      <c r="AH39" s="418"/>
      <c r="AI39" s="419"/>
      <c r="AJ39" s="419"/>
      <c r="AK39" s="411"/>
      <c r="AL39" s="413"/>
      <c r="AM39" s="416"/>
      <c r="AN39" s="368"/>
      <c r="AO39" s="367"/>
      <c r="AP39" s="168"/>
      <c r="AQ39" s="114"/>
      <c r="AR39" s="370"/>
      <c r="AS39" s="168"/>
      <c r="AT39" s="368"/>
      <c r="AU39" s="168"/>
      <c r="AV39" s="368"/>
      <c r="AW39" s="114"/>
      <c r="AX39" s="370"/>
      <c r="AY39" s="369"/>
      <c r="AZ39" s="368"/>
      <c r="BA39" s="368"/>
      <c r="BB39" s="367"/>
      <c r="BC39" s="168"/>
      <c r="BD39" s="168"/>
      <c r="BE39" s="368"/>
      <c r="BF39" s="368"/>
      <c r="BG39" s="367"/>
      <c r="BH39" s="168"/>
      <c r="BI39" s="168"/>
      <c r="BJ39" s="368"/>
      <c r="BK39" s="368"/>
      <c r="BL39" s="367"/>
      <c r="BM39" s="168"/>
      <c r="BN39" s="168"/>
      <c r="BO39" s="370"/>
      <c r="BP39" s="370"/>
      <c r="BQ39" s="369"/>
      <c r="BR39" s="114"/>
      <c r="BS39" s="114"/>
      <c r="BT39" s="168"/>
      <c r="BU39" s="370"/>
      <c r="BV39" s="370"/>
      <c r="BW39" s="370"/>
      <c r="BX39" s="168"/>
      <c r="BY39" s="368"/>
      <c r="BZ39" s="368"/>
      <c r="CA39" s="114"/>
      <c r="CB39" s="370"/>
      <c r="CC39" s="369"/>
      <c r="CD39" s="370"/>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367">
        <v>6</v>
      </c>
      <c r="O40" s="166"/>
      <c r="P40" s="171"/>
      <c r="Q40" s="171"/>
      <c r="R40" s="171"/>
      <c r="S40" s="171"/>
      <c r="T40" s="171"/>
      <c r="U40" s="171"/>
      <c r="V40" s="171"/>
      <c r="W40" s="116">
        <f t="shared" si="1"/>
        <v>0</v>
      </c>
      <c r="X40" s="117" t="str">
        <f t="shared" si="0"/>
        <v>DEBIL</v>
      </c>
      <c r="Y40" s="172"/>
      <c r="Z40" s="118" t="str">
        <f t="shared" si="2"/>
        <v/>
      </c>
      <c r="AA40" s="116" t="str">
        <f t="shared" si="3"/>
        <v>SI</v>
      </c>
      <c r="AB40" s="171"/>
      <c r="AC40" s="422"/>
      <c r="AD40" s="422"/>
      <c r="AE40" s="420"/>
      <c r="AF40" s="420"/>
      <c r="AG40" s="418"/>
      <c r="AH40" s="418"/>
      <c r="AI40" s="419"/>
      <c r="AJ40" s="419"/>
      <c r="AK40" s="411"/>
      <c r="AL40" s="414"/>
      <c r="AM40" s="417"/>
      <c r="AN40" s="368"/>
      <c r="AO40" s="367"/>
      <c r="AP40" s="168"/>
      <c r="AQ40" s="114"/>
      <c r="AR40" s="370"/>
      <c r="AS40" s="168"/>
      <c r="AT40" s="368"/>
      <c r="AU40" s="168"/>
      <c r="AV40" s="368"/>
      <c r="AW40" s="114"/>
      <c r="AX40" s="370"/>
      <c r="AY40" s="369"/>
      <c r="AZ40" s="368"/>
      <c r="BA40" s="368"/>
      <c r="BB40" s="367"/>
      <c r="BC40" s="168"/>
      <c r="BD40" s="168"/>
      <c r="BE40" s="368"/>
      <c r="BF40" s="368"/>
      <c r="BG40" s="367"/>
      <c r="BH40" s="168"/>
      <c r="BI40" s="168"/>
      <c r="BJ40" s="368"/>
      <c r="BK40" s="368"/>
      <c r="BL40" s="367"/>
      <c r="BM40" s="168"/>
      <c r="BN40" s="168"/>
      <c r="BO40" s="370"/>
      <c r="BP40" s="370"/>
      <c r="BQ40" s="369"/>
      <c r="BR40" s="114"/>
      <c r="BS40" s="114"/>
      <c r="BT40" s="168"/>
      <c r="BU40" s="370"/>
      <c r="BV40" s="370"/>
      <c r="BW40" s="370"/>
      <c r="BX40" s="168"/>
      <c r="BY40" s="368"/>
      <c r="BZ40" s="368"/>
      <c r="CA40" s="114"/>
      <c r="CB40" s="370"/>
      <c r="CC40" s="369"/>
      <c r="CD40" s="370"/>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f>+(J41*K41)*4</f>
        <v>0</v>
      </c>
      <c r="M41" s="412" t="b">
        <f>IF(OR(AND(J41=3,K41=4),AND(J41=2,K41=5),AND(J41=2,K41=5),AND(L41=20),AND(L41&gt;=52,L41&lt;=100)),"ZONA RIESGO EXTREMA",IF(OR(AND(J41=5,K41=2),AND(J41=4,K41=3),AND(J41=1,K41=4),AND(L41=16),AND(L41&gt;=28,L41&lt;=48)),"ZONA RIESGO ALTA",IF(OR(AND(J41=1,K41=3),AND(J41=4,K41=1),AND(L41=24)),"ZONA RIESGO MODERADA",IF(AND(L41&gt;=4,L41&lt;=16),"ZONA RIESGO BAJA"))))</f>
        <v>0</v>
      </c>
      <c r="N41" s="367">
        <v>1</v>
      </c>
      <c r="O41" s="166"/>
      <c r="P41" s="171"/>
      <c r="Q41" s="171"/>
      <c r="R41" s="171"/>
      <c r="S41" s="171"/>
      <c r="T41" s="171"/>
      <c r="U41" s="171"/>
      <c r="V41" s="171"/>
      <c r="W41" s="116">
        <f t="shared" si="1"/>
        <v>0</v>
      </c>
      <c r="X41" s="117" t="str">
        <f t="shared" si="0"/>
        <v>DEBIL</v>
      </c>
      <c r="Y41" s="172"/>
      <c r="Z41" s="118" t="str">
        <f t="shared" si="2"/>
        <v/>
      </c>
      <c r="AA41" s="116" t="str">
        <f t="shared" si="3"/>
        <v>SI</v>
      </c>
      <c r="AB41" s="171"/>
      <c r="AC41" s="422">
        <f>IF(AND(W41&gt;0,SUM(W42:W46)=0),W41,IF(AND(SUM(W41:W42)&gt;0,SUM(W43:W46)=0),AVERAGE(W41:W42),IF(AND(SUM(W41:W43)&gt;0,SUM(W44:W46)=0),AVERAGE(W41:W43),IF(AND(SUM(W41:W44)&gt;0,SUM(W45:W46)=0),AVERAGE(W41:W44),IF(AND(SUM(W41:W45)&gt;0,W46=0),AVERAGE(W41:W45),AVERAGE(W41:W46))))))</f>
        <v>0</v>
      </c>
      <c r="AD41" s="422" t="str">
        <f>IF(AND(AC41&gt;=50,AC41&lt;=99),"MODERADO",IF(AND(AC41=100), "FUERTE",IF(AND(AC41&lt;50), "DEBIL")))</f>
        <v>DEBIL</v>
      </c>
      <c r="AE41" s="420"/>
      <c r="AF41" s="420"/>
      <c r="AG41" s="418" t="str">
        <f>IFERROR(_xlfn.IFS(AND(AD41="MODERADO",AE41="Directamente"),1,AND(AD41="FUERTE",AE41="Directamente"),2),"0")</f>
        <v>0</v>
      </c>
      <c r="AH41" s="418" t="str">
        <f>IFERROR(_xlfn.IFS(AND(AD41="MODERADO",AF41="Directamente"),1,AND(AD41="FUERTE",AF41="Directamente"),2,AND(AD41="FUERTE",AF41="Indirectamente"),1),"0")</f>
        <v>0</v>
      </c>
      <c r="AI41" s="419"/>
      <c r="AJ41" s="419"/>
      <c r="AK41" s="411">
        <f>+(AI41*AJ41)*4</f>
        <v>0</v>
      </c>
      <c r="AL41" s="41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15"/>
      <c r="AN41" s="368"/>
      <c r="AO41" s="367"/>
      <c r="AP41" s="168"/>
      <c r="AQ41" s="114"/>
      <c r="AR41" s="370"/>
      <c r="AS41" s="168"/>
      <c r="AT41" s="368"/>
      <c r="AU41" s="168"/>
      <c r="AV41" s="368"/>
      <c r="AW41" s="114"/>
      <c r="AX41" s="370"/>
      <c r="AY41" s="369"/>
      <c r="AZ41" s="368"/>
      <c r="BA41" s="368"/>
      <c r="BB41" s="367"/>
      <c r="BC41" s="168"/>
      <c r="BD41" s="168"/>
      <c r="BE41" s="368"/>
      <c r="BF41" s="368"/>
      <c r="BG41" s="367"/>
      <c r="BH41" s="168"/>
      <c r="BI41" s="168"/>
      <c r="BJ41" s="368"/>
      <c r="BK41" s="368"/>
      <c r="BL41" s="367"/>
      <c r="BM41" s="168"/>
      <c r="BN41" s="168"/>
      <c r="BO41" s="370"/>
      <c r="BP41" s="370"/>
      <c r="BQ41" s="369"/>
      <c r="BR41" s="114"/>
      <c r="BS41" s="114"/>
      <c r="BT41" s="168"/>
      <c r="BU41" s="370"/>
      <c r="BV41" s="370"/>
      <c r="BW41" s="370"/>
      <c r="BX41" s="168"/>
      <c r="BY41" s="368"/>
      <c r="BZ41" s="368"/>
      <c r="CA41" s="114"/>
      <c r="CB41" s="370"/>
      <c r="CC41" s="369"/>
      <c r="CD41" s="370"/>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367">
        <v>2</v>
      </c>
      <c r="O42" s="166"/>
      <c r="P42" s="171"/>
      <c r="Q42" s="171"/>
      <c r="R42" s="171"/>
      <c r="S42" s="171"/>
      <c r="T42" s="171"/>
      <c r="U42" s="171"/>
      <c r="V42" s="171"/>
      <c r="W42" s="116">
        <f t="shared" si="1"/>
        <v>0</v>
      </c>
      <c r="X42" s="117" t="str">
        <f t="shared" si="0"/>
        <v>DEBIL</v>
      </c>
      <c r="Y42" s="172"/>
      <c r="Z42" s="118" t="str">
        <f t="shared" si="2"/>
        <v/>
      </c>
      <c r="AA42" s="116" t="str">
        <f t="shared" si="3"/>
        <v>SI</v>
      </c>
      <c r="AB42" s="171"/>
      <c r="AC42" s="422"/>
      <c r="AD42" s="422"/>
      <c r="AE42" s="420"/>
      <c r="AF42" s="420"/>
      <c r="AG42" s="418"/>
      <c r="AH42" s="418"/>
      <c r="AI42" s="419"/>
      <c r="AJ42" s="419"/>
      <c r="AK42" s="411"/>
      <c r="AL42" s="413"/>
      <c r="AM42" s="416"/>
      <c r="AN42" s="368"/>
      <c r="AO42" s="367"/>
      <c r="AP42" s="168"/>
      <c r="AQ42" s="114"/>
      <c r="AR42" s="370"/>
      <c r="AS42" s="168"/>
      <c r="AT42" s="368"/>
      <c r="AU42" s="168"/>
      <c r="AV42" s="368"/>
      <c r="AW42" s="114"/>
      <c r="AX42" s="370"/>
      <c r="AY42" s="369"/>
      <c r="AZ42" s="368"/>
      <c r="BA42" s="368"/>
      <c r="BB42" s="367"/>
      <c r="BC42" s="168"/>
      <c r="BD42" s="168"/>
      <c r="BE42" s="368"/>
      <c r="BF42" s="368"/>
      <c r="BG42" s="367"/>
      <c r="BH42" s="168"/>
      <c r="BI42" s="168"/>
      <c r="BJ42" s="368"/>
      <c r="BK42" s="368"/>
      <c r="BL42" s="367"/>
      <c r="BM42" s="168"/>
      <c r="BN42" s="168"/>
      <c r="BO42" s="370"/>
      <c r="BP42" s="370"/>
      <c r="BQ42" s="369"/>
      <c r="BR42" s="114"/>
      <c r="BS42" s="114"/>
      <c r="BT42" s="168"/>
      <c r="BU42" s="370"/>
      <c r="BV42" s="370"/>
      <c r="BW42" s="370"/>
      <c r="BX42" s="168"/>
      <c r="BY42" s="368"/>
      <c r="BZ42" s="368"/>
      <c r="CA42" s="114"/>
      <c r="CB42" s="370"/>
      <c r="CC42" s="369"/>
      <c r="CD42" s="370"/>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367">
        <v>3</v>
      </c>
      <c r="O43" s="173"/>
      <c r="P43" s="171"/>
      <c r="Q43" s="171"/>
      <c r="R43" s="171"/>
      <c r="S43" s="171"/>
      <c r="T43" s="171"/>
      <c r="U43" s="171"/>
      <c r="V43" s="171"/>
      <c r="W43" s="116">
        <f t="shared" si="1"/>
        <v>0</v>
      </c>
      <c r="X43" s="117" t="str">
        <f t="shared" si="0"/>
        <v>DEBIL</v>
      </c>
      <c r="Y43" s="172"/>
      <c r="Z43" s="118" t="str">
        <f t="shared" si="2"/>
        <v/>
      </c>
      <c r="AA43" s="116" t="str">
        <f t="shared" si="3"/>
        <v>SI</v>
      </c>
      <c r="AB43" s="171"/>
      <c r="AC43" s="422"/>
      <c r="AD43" s="422"/>
      <c r="AE43" s="420"/>
      <c r="AF43" s="420"/>
      <c r="AG43" s="418"/>
      <c r="AH43" s="418"/>
      <c r="AI43" s="419"/>
      <c r="AJ43" s="419"/>
      <c r="AK43" s="411"/>
      <c r="AL43" s="413"/>
      <c r="AM43" s="416"/>
      <c r="AN43" s="368"/>
      <c r="AO43" s="367"/>
      <c r="AP43" s="168"/>
      <c r="AQ43" s="114"/>
      <c r="AR43" s="370"/>
      <c r="AS43" s="168"/>
      <c r="AT43" s="368"/>
      <c r="AU43" s="168"/>
      <c r="AV43" s="368"/>
      <c r="AW43" s="114"/>
      <c r="AX43" s="370"/>
      <c r="AY43" s="369"/>
      <c r="AZ43" s="368"/>
      <c r="BA43" s="368"/>
      <c r="BB43" s="367"/>
      <c r="BC43" s="168"/>
      <c r="BD43" s="168"/>
      <c r="BE43" s="368"/>
      <c r="BF43" s="368"/>
      <c r="BG43" s="367"/>
      <c r="BH43" s="168"/>
      <c r="BI43" s="168"/>
      <c r="BJ43" s="368"/>
      <c r="BK43" s="368"/>
      <c r="BL43" s="367"/>
      <c r="BM43" s="168"/>
      <c r="BN43" s="168"/>
      <c r="BO43" s="370"/>
      <c r="BP43" s="370"/>
      <c r="BQ43" s="369"/>
      <c r="BR43" s="114"/>
      <c r="BS43" s="114"/>
      <c r="BT43" s="168"/>
      <c r="BU43" s="370"/>
      <c r="BV43" s="370"/>
      <c r="BW43" s="370"/>
      <c r="BX43" s="168"/>
      <c r="BY43" s="368"/>
      <c r="BZ43" s="368"/>
      <c r="CA43" s="114"/>
      <c r="CB43" s="370"/>
      <c r="CC43" s="369"/>
      <c r="CD43" s="370"/>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367">
        <v>4</v>
      </c>
      <c r="O44" s="166"/>
      <c r="P44" s="171"/>
      <c r="Q44" s="171"/>
      <c r="R44" s="171"/>
      <c r="S44" s="171"/>
      <c r="T44" s="171"/>
      <c r="U44" s="171"/>
      <c r="V44" s="171"/>
      <c r="W44" s="116">
        <f t="shared" si="1"/>
        <v>0</v>
      </c>
      <c r="X44" s="117" t="str">
        <f t="shared" si="0"/>
        <v>DEBIL</v>
      </c>
      <c r="Y44" s="172"/>
      <c r="Z44" s="118" t="str">
        <f t="shared" si="2"/>
        <v/>
      </c>
      <c r="AA44" s="116" t="str">
        <f t="shared" si="3"/>
        <v>SI</v>
      </c>
      <c r="AB44" s="171"/>
      <c r="AC44" s="422"/>
      <c r="AD44" s="422"/>
      <c r="AE44" s="420"/>
      <c r="AF44" s="420"/>
      <c r="AG44" s="418"/>
      <c r="AH44" s="418"/>
      <c r="AI44" s="419"/>
      <c r="AJ44" s="419"/>
      <c r="AK44" s="411"/>
      <c r="AL44" s="413"/>
      <c r="AM44" s="416"/>
      <c r="AN44" s="368"/>
      <c r="AO44" s="367"/>
      <c r="AP44" s="168"/>
      <c r="AQ44" s="114"/>
      <c r="AR44" s="370"/>
      <c r="AS44" s="168"/>
      <c r="AT44" s="368"/>
      <c r="AU44" s="168"/>
      <c r="AV44" s="368"/>
      <c r="AW44" s="114"/>
      <c r="AX44" s="370"/>
      <c r="AY44" s="369"/>
      <c r="AZ44" s="368"/>
      <c r="BA44" s="368"/>
      <c r="BB44" s="367"/>
      <c r="BC44" s="168"/>
      <c r="BD44" s="168"/>
      <c r="BE44" s="368"/>
      <c r="BF44" s="368"/>
      <c r="BG44" s="367"/>
      <c r="BH44" s="168"/>
      <c r="BI44" s="168"/>
      <c r="BJ44" s="368"/>
      <c r="BK44" s="368"/>
      <c r="BL44" s="367"/>
      <c r="BM44" s="168"/>
      <c r="BN44" s="168"/>
      <c r="BO44" s="370"/>
      <c r="BP44" s="370"/>
      <c r="BQ44" s="369"/>
      <c r="BR44" s="114"/>
      <c r="BS44" s="114"/>
      <c r="BT44" s="168"/>
      <c r="BU44" s="370"/>
      <c r="BV44" s="370"/>
      <c r="BW44" s="370"/>
      <c r="BX44" s="168"/>
      <c r="BY44" s="368"/>
      <c r="BZ44" s="368"/>
      <c r="CA44" s="114"/>
      <c r="CB44" s="370"/>
      <c r="CC44" s="369"/>
      <c r="CD44" s="370"/>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367">
        <v>5</v>
      </c>
      <c r="O45" s="166"/>
      <c r="P45" s="171"/>
      <c r="Q45" s="171"/>
      <c r="R45" s="171"/>
      <c r="S45" s="171"/>
      <c r="T45" s="171"/>
      <c r="U45" s="171"/>
      <c r="V45" s="171"/>
      <c r="W45" s="116">
        <f t="shared" si="1"/>
        <v>0</v>
      </c>
      <c r="X45" s="117" t="str">
        <f t="shared" si="0"/>
        <v>DEBIL</v>
      </c>
      <c r="Y45" s="172"/>
      <c r="Z45" s="118" t="str">
        <f t="shared" si="2"/>
        <v/>
      </c>
      <c r="AA45" s="116" t="str">
        <f t="shared" si="3"/>
        <v>SI</v>
      </c>
      <c r="AB45" s="171"/>
      <c r="AC45" s="422"/>
      <c r="AD45" s="422"/>
      <c r="AE45" s="420"/>
      <c r="AF45" s="420"/>
      <c r="AG45" s="418"/>
      <c r="AH45" s="418"/>
      <c r="AI45" s="419"/>
      <c r="AJ45" s="419"/>
      <c r="AK45" s="411"/>
      <c r="AL45" s="413"/>
      <c r="AM45" s="416"/>
      <c r="AN45" s="368"/>
      <c r="AO45" s="367"/>
      <c r="AP45" s="168"/>
      <c r="AQ45" s="114"/>
      <c r="AR45" s="370"/>
      <c r="AS45" s="168"/>
      <c r="AT45" s="368"/>
      <c r="AU45" s="168"/>
      <c r="AV45" s="368"/>
      <c r="AW45" s="114"/>
      <c r="AX45" s="370"/>
      <c r="AY45" s="369"/>
      <c r="AZ45" s="368"/>
      <c r="BA45" s="368"/>
      <c r="BB45" s="367"/>
      <c r="BC45" s="168"/>
      <c r="BD45" s="168"/>
      <c r="BE45" s="368"/>
      <c r="BF45" s="368"/>
      <c r="BG45" s="367"/>
      <c r="BH45" s="168"/>
      <c r="BI45" s="168"/>
      <c r="BJ45" s="368"/>
      <c r="BK45" s="368"/>
      <c r="BL45" s="367"/>
      <c r="BM45" s="168"/>
      <c r="BN45" s="168"/>
      <c r="BO45" s="370"/>
      <c r="BP45" s="370"/>
      <c r="BQ45" s="369"/>
      <c r="BR45" s="114"/>
      <c r="BS45" s="114"/>
      <c r="BT45" s="168"/>
      <c r="BU45" s="370"/>
      <c r="BV45" s="370"/>
      <c r="BW45" s="370"/>
      <c r="BX45" s="168"/>
      <c r="BY45" s="368"/>
      <c r="BZ45" s="368"/>
      <c r="CA45" s="114"/>
      <c r="CB45" s="370"/>
      <c r="CC45" s="369"/>
      <c r="CD45" s="370"/>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367">
        <v>6</v>
      </c>
      <c r="O46" s="166"/>
      <c r="P46" s="171"/>
      <c r="Q46" s="171"/>
      <c r="R46" s="171"/>
      <c r="S46" s="171"/>
      <c r="T46" s="171"/>
      <c r="U46" s="171"/>
      <c r="V46" s="171"/>
      <c r="W46" s="116">
        <f t="shared" si="1"/>
        <v>0</v>
      </c>
      <c r="X46" s="117" t="str">
        <f t="shared" si="0"/>
        <v>DEBIL</v>
      </c>
      <c r="Y46" s="172"/>
      <c r="Z46" s="118" t="str">
        <f t="shared" si="2"/>
        <v/>
      </c>
      <c r="AA46" s="116" t="str">
        <f t="shared" si="3"/>
        <v>SI</v>
      </c>
      <c r="AB46" s="171"/>
      <c r="AC46" s="422"/>
      <c r="AD46" s="422"/>
      <c r="AE46" s="420"/>
      <c r="AF46" s="420"/>
      <c r="AG46" s="418"/>
      <c r="AH46" s="418"/>
      <c r="AI46" s="419"/>
      <c r="AJ46" s="419"/>
      <c r="AK46" s="411"/>
      <c r="AL46" s="414"/>
      <c r="AM46" s="417"/>
      <c r="AN46" s="368"/>
      <c r="AO46" s="367"/>
      <c r="AP46" s="168"/>
      <c r="AQ46" s="114"/>
      <c r="AR46" s="370"/>
      <c r="AS46" s="168"/>
      <c r="AT46" s="368"/>
      <c r="AU46" s="168"/>
      <c r="AV46" s="368"/>
      <c r="AW46" s="114"/>
      <c r="AX46" s="370"/>
      <c r="AY46" s="369"/>
      <c r="AZ46" s="368"/>
      <c r="BA46" s="368"/>
      <c r="BB46" s="367"/>
      <c r="BC46" s="168"/>
      <c r="BD46" s="168"/>
      <c r="BE46" s="368"/>
      <c r="BF46" s="368"/>
      <c r="BG46" s="367"/>
      <c r="BH46" s="168"/>
      <c r="BI46" s="168"/>
      <c r="BJ46" s="368"/>
      <c r="BK46" s="368"/>
      <c r="BL46" s="367"/>
      <c r="BM46" s="168"/>
      <c r="BN46" s="168"/>
      <c r="BO46" s="370"/>
      <c r="BP46" s="370"/>
      <c r="BQ46" s="369"/>
      <c r="BR46" s="114"/>
      <c r="BS46" s="114"/>
      <c r="BT46" s="168"/>
      <c r="BU46" s="370"/>
      <c r="BV46" s="370"/>
      <c r="BW46" s="370"/>
      <c r="BX46" s="168"/>
      <c r="BY46" s="368"/>
      <c r="BZ46" s="368"/>
      <c r="CA46" s="114"/>
      <c r="CB46" s="370"/>
      <c r="CC46" s="369"/>
      <c r="CD46" s="370"/>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f>+(J47*K47)*4</f>
        <v>0</v>
      </c>
      <c r="M47" s="412" t="b">
        <f>IF(OR(AND(J47=3,K47=4),AND(J47=2,K47=5),AND(J47=2,K47=5),AND(L47=20),AND(L47&gt;=52,L47&lt;=100)),"ZONA RIESGO EXTREMA",IF(OR(AND(J47=5,K47=2),AND(J47=4,K47=3),AND(J47=1,K47=4),AND(L47=16),AND(L47&gt;=28,L47&lt;=48)),"ZONA RIESGO ALTA",IF(OR(AND(J47=1,K47=3),AND(J47=4,K47=1),AND(L47=24)),"ZONA RIESGO MODERADA",IF(AND(L47&gt;=4,L47&lt;=16),"ZONA RIESGO BAJA"))))</f>
        <v>0</v>
      </c>
      <c r="N47" s="367">
        <v>1</v>
      </c>
      <c r="O47" s="166"/>
      <c r="P47" s="171"/>
      <c r="Q47" s="171"/>
      <c r="R47" s="171"/>
      <c r="S47" s="171"/>
      <c r="T47" s="171"/>
      <c r="U47" s="171"/>
      <c r="V47" s="171"/>
      <c r="W47" s="116">
        <f t="shared" si="1"/>
        <v>0</v>
      </c>
      <c r="X47" s="117" t="str">
        <f t="shared" si="0"/>
        <v>DEBIL</v>
      </c>
      <c r="Y47" s="172"/>
      <c r="Z47" s="118" t="str">
        <f t="shared" si="2"/>
        <v/>
      </c>
      <c r="AA47" s="116" t="str">
        <f t="shared" si="3"/>
        <v>SI</v>
      </c>
      <c r="AB47" s="171"/>
      <c r="AC47" s="422">
        <f>IF(AND(W47&gt;0,SUM(W48:W52)=0),W47,IF(AND(SUM(W47:W48)&gt;0,SUM(W49:W52)=0),AVERAGE(W47:W48),IF(AND(SUM(W47:W49)&gt;0,SUM(W50:W52)=0),AVERAGE(W47:W49),IF(AND(SUM(W47:W50)&gt;0,SUM(W51:W52)=0),AVERAGE(W47:W50),IF(AND(SUM(W47:W51)&gt;0,W52=0),AVERAGE(W47:W51),AVERAGE(W47:W52))))))</f>
        <v>0</v>
      </c>
      <c r="AD47" s="422" t="str">
        <f>IF(AND(AC47&gt;=50,AC47&lt;=99),"MODERADO",IF(AND(AC47=100), "FUERTE",IF(AND(AC47&lt;50), "DEBIL")))</f>
        <v>DEBIL</v>
      </c>
      <c r="AE47" s="420"/>
      <c r="AF47" s="420"/>
      <c r="AG47" s="418" t="str">
        <f>IFERROR(_xlfn.IFS(AND(AD47="MODERADO",AE47="Directamente"),1,AND(AD47="FUERTE",AE47="Directamente"),2),"0")</f>
        <v>0</v>
      </c>
      <c r="AH47" s="418" t="str">
        <f>IFERROR(_xlfn.IFS(AND(AD47="MODERADO",AF47="Directamente"),1,AND(AD47="FUERTE",AF47="Directamente"),2,AND(AD47="FUERTE",AF47="Indirectamente"),1),"0")</f>
        <v>0</v>
      </c>
      <c r="AI47" s="419"/>
      <c r="AJ47" s="419"/>
      <c r="AK47" s="411">
        <f>+(AI47*AJ47)*4</f>
        <v>0</v>
      </c>
      <c r="AL47" s="41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15"/>
      <c r="AN47" s="368"/>
      <c r="AO47" s="367"/>
      <c r="AP47" s="168"/>
      <c r="AQ47" s="114"/>
      <c r="AR47" s="370"/>
      <c r="AS47" s="168"/>
      <c r="AT47" s="368"/>
      <c r="AU47" s="168"/>
      <c r="AV47" s="368"/>
      <c r="AW47" s="114"/>
      <c r="AX47" s="370"/>
      <c r="AY47" s="369"/>
      <c r="AZ47" s="368"/>
      <c r="BA47" s="368"/>
      <c r="BB47" s="367"/>
      <c r="BC47" s="168"/>
      <c r="BD47" s="168"/>
      <c r="BE47" s="368"/>
      <c r="BF47" s="368"/>
      <c r="BG47" s="367"/>
      <c r="BH47" s="168"/>
      <c r="BI47" s="168"/>
      <c r="BJ47" s="368"/>
      <c r="BK47" s="368"/>
      <c r="BL47" s="367"/>
      <c r="BM47" s="168"/>
      <c r="BN47" s="168"/>
      <c r="BO47" s="370"/>
      <c r="BP47" s="370"/>
      <c r="BQ47" s="369"/>
      <c r="BR47" s="114"/>
      <c r="BS47" s="114"/>
      <c r="BT47" s="168"/>
      <c r="BU47" s="370"/>
      <c r="BV47" s="370"/>
      <c r="BW47" s="370"/>
      <c r="BX47" s="168"/>
      <c r="BY47" s="368"/>
      <c r="BZ47" s="368"/>
      <c r="CA47" s="114"/>
      <c r="CB47" s="370"/>
      <c r="CC47" s="369"/>
      <c r="CD47" s="370"/>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367">
        <v>2</v>
      </c>
      <c r="O48" s="166"/>
      <c r="P48" s="171"/>
      <c r="Q48" s="171"/>
      <c r="R48" s="171"/>
      <c r="S48" s="171"/>
      <c r="T48" s="171"/>
      <c r="U48" s="171"/>
      <c r="V48" s="171"/>
      <c r="W48" s="116">
        <f t="shared" si="1"/>
        <v>0</v>
      </c>
      <c r="X48" s="117" t="str">
        <f t="shared" si="0"/>
        <v>DEBIL</v>
      </c>
      <c r="Y48" s="172"/>
      <c r="Z48" s="118" t="str">
        <f t="shared" si="2"/>
        <v/>
      </c>
      <c r="AA48" s="116" t="str">
        <f t="shared" si="3"/>
        <v>SI</v>
      </c>
      <c r="AB48" s="171"/>
      <c r="AC48" s="422"/>
      <c r="AD48" s="422"/>
      <c r="AE48" s="420"/>
      <c r="AF48" s="420"/>
      <c r="AG48" s="418"/>
      <c r="AH48" s="418"/>
      <c r="AI48" s="419"/>
      <c r="AJ48" s="419"/>
      <c r="AK48" s="411"/>
      <c r="AL48" s="413"/>
      <c r="AM48" s="416"/>
      <c r="AN48" s="368"/>
      <c r="AO48" s="367"/>
      <c r="AP48" s="168"/>
      <c r="AQ48" s="114"/>
      <c r="AR48" s="370"/>
      <c r="AS48" s="168"/>
      <c r="AT48" s="368"/>
      <c r="AU48" s="168"/>
      <c r="AV48" s="368"/>
      <c r="AW48" s="114"/>
      <c r="AX48" s="370"/>
      <c r="AY48" s="369"/>
      <c r="AZ48" s="368"/>
      <c r="BA48" s="368"/>
      <c r="BB48" s="367"/>
      <c r="BC48" s="168"/>
      <c r="BD48" s="168"/>
      <c r="BE48" s="368"/>
      <c r="BF48" s="368"/>
      <c r="BG48" s="367"/>
      <c r="BH48" s="168"/>
      <c r="BI48" s="168"/>
      <c r="BJ48" s="368"/>
      <c r="BK48" s="368"/>
      <c r="BL48" s="367"/>
      <c r="BM48" s="168"/>
      <c r="BN48" s="168"/>
      <c r="BO48" s="370"/>
      <c r="BP48" s="370"/>
      <c r="BQ48" s="369"/>
      <c r="BR48" s="114"/>
      <c r="BS48" s="114"/>
      <c r="BT48" s="168"/>
      <c r="BU48" s="370"/>
      <c r="BV48" s="370"/>
      <c r="BW48" s="370"/>
      <c r="BX48" s="168"/>
      <c r="BY48" s="368"/>
      <c r="BZ48" s="368"/>
      <c r="CA48" s="114"/>
      <c r="CB48" s="370"/>
      <c r="CC48" s="369"/>
      <c r="CD48" s="370"/>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367">
        <v>3</v>
      </c>
      <c r="O49" s="173"/>
      <c r="P49" s="171"/>
      <c r="Q49" s="171"/>
      <c r="R49" s="171"/>
      <c r="S49" s="171"/>
      <c r="T49" s="171"/>
      <c r="U49" s="171"/>
      <c r="V49" s="171"/>
      <c r="W49" s="116">
        <f t="shared" si="1"/>
        <v>0</v>
      </c>
      <c r="X49" s="117" t="str">
        <f t="shared" si="0"/>
        <v>DEBIL</v>
      </c>
      <c r="Y49" s="172"/>
      <c r="Z49" s="118" t="str">
        <f t="shared" si="2"/>
        <v/>
      </c>
      <c r="AA49" s="116" t="str">
        <f t="shared" si="3"/>
        <v>SI</v>
      </c>
      <c r="AB49" s="171"/>
      <c r="AC49" s="422"/>
      <c r="AD49" s="422"/>
      <c r="AE49" s="420"/>
      <c r="AF49" s="420"/>
      <c r="AG49" s="418"/>
      <c r="AH49" s="418"/>
      <c r="AI49" s="419"/>
      <c r="AJ49" s="419"/>
      <c r="AK49" s="411"/>
      <c r="AL49" s="413"/>
      <c r="AM49" s="416"/>
      <c r="AN49" s="368"/>
      <c r="AO49" s="367"/>
      <c r="AP49" s="168"/>
      <c r="AQ49" s="114"/>
      <c r="AR49" s="370"/>
      <c r="AS49" s="168"/>
      <c r="AT49" s="368"/>
      <c r="AU49" s="168"/>
      <c r="AV49" s="368"/>
      <c r="AW49" s="114"/>
      <c r="AX49" s="370"/>
      <c r="AY49" s="369"/>
      <c r="AZ49" s="368"/>
      <c r="BA49" s="368"/>
      <c r="BB49" s="367"/>
      <c r="BC49" s="168"/>
      <c r="BD49" s="168"/>
      <c r="BE49" s="368"/>
      <c r="BF49" s="368"/>
      <c r="BG49" s="367"/>
      <c r="BH49" s="168"/>
      <c r="BI49" s="168"/>
      <c r="BJ49" s="368"/>
      <c r="BK49" s="368"/>
      <c r="BL49" s="367"/>
      <c r="BM49" s="168"/>
      <c r="BN49" s="168"/>
      <c r="BO49" s="370"/>
      <c r="BP49" s="370"/>
      <c r="BQ49" s="369"/>
      <c r="BR49" s="114"/>
      <c r="BS49" s="114"/>
      <c r="BT49" s="168"/>
      <c r="BU49" s="370"/>
      <c r="BV49" s="370"/>
      <c r="BW49" s="370"/>
      <c r="BX49" s="168"/>
      <c r="BY49" s="368"/>
      <c r="BZ49" s="368"/>
      <c r="CA49" s="114"/>
      <c r="CB49" s="370"/>
      <c r="CC49" s="369"/>
      <c r="CD49" s="370"/>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367">
        <v>4</v>
      </c>
      <c r="O50" s="166"/>
      <c r="P50" s="171"/>
      <c r="Q50" s="171"/>
      <c r="R50" s="171"/>
      <c r="S50" s="171"/>
      <c r="T50" s="171"/>
      <c r="U50" s="171"/>
      <c r="V50" s="171"/>
      <c r="W50" s="116">
        <f t="shared" si="1"/>
        <v>0</v>
      </c>
      <c r="X50" s="117" t="str">
        <f t="shared" si="0"/>
        <v>DEBIL</v>
      </c>
      <c r="Y50" s="172"/>
      <c r="Z50" s="118" t="str">
        <f t="shared" si="2"/>
        <v/>
      </c>
      <c r="AA50" s="116" t="str">
        <f t="shared" si="3"/>
        <v>SI</v>
      </c>
      <c r="AB50" s="171"/>
      <c r="AC50" s="422"/>
      <c r="AD50" s="422"/>
      <c r="AE50" s="420"/>
      <c r="AF50" s="420"/>
      <c r="AG50" s="418"/>
      <c r="AH50" s="418"/>
      <c r="AI50" s="419"/>
      <c r="AJ50" s="419"/>
      <c r="AK50" s="411"/>
      <c r="AL50" s="413"/>
      <c r="AM50" s="416"/>
      <c r="AN50" s="368"/>
      <c r="AO50" s="367"/>
      <c r="AP50" s="168"/>
      <c r="AQ50" s="114"/>
      <c r="AR50" s="370"/>
      <c r="AS50" s="168"/>
      <c r="AT50" s="368"/>
      <c r="AU50" s="168"/>
      <c r="AV50" s="368"/>
      <c r="AW50" s="114"/>
      <c r="AX50" s="370"/>
      <c r="AY50" s="369"/>
      <c r="AZ50" s="368"/>
      <c r="BA50" s="368"/>
      <c r="BB50" s="367"/>
      <c r="BC50" s="168"/>
      <c r="BD50" s="168"/>
      <c r="BE50" s="368"/>
      <c r="BF50" s="368"/>
      <c r="BG50" s="367"/>
      <c r="BH50" s="168"/>
      <c r="BI50" s="168"/>
      <c r="BJ50" s="368"/>
      <c r="BK50" s="368"/>
      <c r="BL50" s="367"/>
      <c r="BM50" s="168"/>
      <c r="BN50" s="168"/>
      <c r="BO50" s="370"/>
      <c r="BP50" s="370"/>
      <c r="BQ50" s="369"/>
      <c r="BR50" s="114"/>
      <c r="BS50" s="114"/>
      <c r="BT50" s="168"/>
      <c r="BU50" s="370"/>
      <c r="BV50" s="370"/>
      <c r="BW50" s="370"/>
      <c r="BX50" s="168"/>
      <c r="BY50" s="368"/>
      <c r="BZ50" s="368"/>
      <c r="CA50" s="114"/>
      <c r="CB50" s="370"/>
      <c r="CC50" s="369"/>
      <c r="CD50" s="370"/>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367">
        <v>5</v>
      </c>
      <c r="O51" s="166"/>
      <c r="P51" s="171"/>
      <c r="Q51" s="171"/>
      <c r="R51" s="171"/>
      <c r="S51" s="171"/>
      <c r="T51" s="171"/>
      <c r="U51" s="171"/>
      <c r="V51" s="171"/>
      <c r="W51" s="116">
        <f t="shared" si="1"/>
        <v>0</v>
      </c>
      <c r="X51" s="117" t="str">
        <f t="shared" si="0"/>
        <v>DEBIL</v>
      </c>
      <c r="Y51" s="172"/>
      <c r="Z51" s="118" t="str">
        <f t="shared" si="2"/>
        <v/>
      </c>
      <c r="AA51" s="116" t="str">
        <f t="shared" si="3"/>
        <v>SI</v>
      </c>
      <c r="AB51" s="171"/>
      <c r="AC51" s="422"/>
      <c r="AD51" s="422"/>
      <c r="AE51" s="420"/>
      <c r="AF51" s="420"/>
      <c r="AG51" s="418"/>
      <c r="AH51" s="418"/>
      <c r="AI51" s="419"/>
      <c r="AJ51" s="419"/>
      <c r="AK51" s="411"/>
      <c r="AL51" s="413"/>
      <c r="AM51" s="416"/>
      <c r="AN51" s="368"/>
      <c r="AO51" s="367"/>
      <c r="AP51" s="168"/>
      <c r="AQ51" s="114"/>
      <c r="AR51" s="370"/>
      <c r="AS51" s="168"/>
      <c r="AT51" s="368"/>
      <c r="AU51" s="168"/>
      <c r="AV51" s="368"/>
      <c r="AW51" s="114"/>
      <c r="AX51" s="370"/>
      <c r="AY51" s="369"/>
      <c r="AZ51" s="368"/>
      <c r="BA51" s="368"/>
      <c r="BB51" s="367"/>
      <c r="BC51" s="168"/>
      <c r="BD51" s="168"/>
      <c r="BE51" s="368"/>
      <c r="BF51" s="368"/>
      <c r="BG51" s="367"/>
      <c r="BH51" s="168"/>
      <c r="BI51" s="168"/>
      <c r="BJ51" s="368"/>
      <c r="BK51" s="368"/>
      <c r="BL51" s="367"/>
      <c r="BM51" s="168"/>
      <c r="BN51" s="168"/>
      <c r="BO51" s="370"/>
      <c r="BP51" s="370"/>
      <c r="BQ51" s="369"/>
      <c r="BR51" s="114"/>
      <c r="BS51" s="114"/>
      <c r="BT51" s="168"/>
      <c r="BU51" s="370"/>
      <c r="BV51" s="370"/>
      <c r="BW51" s="370"/>
      <c r="BX51" s="168"/>
      <c r="BY51" s="368"/>
      <c r="BZ51" s="368"/>
      <c r="CA51" s="114"/>
      <c r="CB51" s="370"/>
      <c r="CC51" s="369"/>
      <c r="CD51" s="370"/>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367">
        <v>6</v>
      </c>
      <c r="O52" s="166"/>
      <c r="P52" s="171"/>
      <c r="Q52" s="171"/>
      <c r="R52" s="171"/>
      <c r="S52" s="171"/>
      <c r="T52" s="171"/>
      <c r="U52" s="171"/>
      <c r="V52" s="171"/>
      <c r="W52" s="116">
        <f t="shared" si="1"/>
        <v>0</v>
      </c>
      <c r="X52" s="117" t="str">
        <f t="shared" si="0"/>
        <v>DEBIL</v>
      </c>
      <c r="Y52" s="172"/>
      <c r="Z52" s="118" t="str">
        <f t="shared" si="2"/>
        <v/>
      </c>
      <c r="AA52" s="116" t="str">
        <f t="shared" si="3"/>
        <v>SI</v>
      </c>
      <c r="AB52" s="171"/>
      <c r="AC52" s="422"/>
      <c r="AD52" s="422"/>
      <c r="AE52" s="420"/>
      <c r="AF52" s="420"/>
      <c r="AG52" s="418"/>
      <c r="AH52" s="418"/>
      <c r="AI52" s="419"/>
      <c r="AJ52" s="419"/>
      <c r="AK52" s="411"/>
      <c r="AL52" s="414"/>
      <c r="AM52" s="417"/>
      <c r="AN52" s="368"/>
      <c r="AO52" s="367"/>
      <c r="AP52" s="168"/>
      <c r="AQ52" s="114"/>
      <c r="AR52" s="370"/>
      <c r="AS52" s="168"/>
      <c r="AT52" s="368"/>
      <c r="AU52" s="168"/>
      <c r="AV52" s="368"/>
      <c r="AW52" s="114"/>
      <c r="AX52" s="370"/>
      <c r="AY52" s="369"/>
      <c r="AZ52" s="368"/>
      <c r="BA52" s="368"/>
      <c r="BB52" s="367"/>
      <c r="BC52" s="168"/>
      <c r="BD52" s="168"/>
      <c r="BE52" s="368"/>
      <c r="BF52" s="368"/>
      <c r="BG52" s="367"/>
      <c r="BH52" s="168"/>
      <c r="BI52" s="168"/>
      <c r="BJ52" s="368"/>
      <c r="BK52" s="368"/>
      <c r="BL52" s="367"/>
      <c r="BM52" s="168"/>
      <c r="BN52" s="168"/>
      <c r="BO52" s="370"/>
      <c r="BP52" s="370"/>
      <c r="BQ52" s="369"/>
      <c r="BR52" s="114"/>
      <c r="BS52" s="114"/>
      <c r="BT52" s="168"/>
      <c r="BU52" s="370"/>
      <c r="BV52" s="370"/>
      <c r="BW52" s="370"/>
      <c r="BX52" s="168"/>
      <c r="BY52" s="368"/>
      <c r="BZ52" s="368"/>
      <c r="CA52" s="114"/>
      <c r="CB52" s="370"/>
      <c r="CC52" s="369"/>
      <c r="CD52" s="370"/>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f>+(J53*K53)*4</f>
        <v>0</v>
      </c>
      <c r="M53" s="412" t="b">
        <f>IF(OR(AND(J53=3,K53=4),AND(J53=2,K53=5),AND(J53=2,K53=5),AND(L53=20),AND(L53&gt;=52,L53&lt;=100)),"ZONA RIESGO EXTREMA",IF(OR(AND(J53=5,K53=2),AND(J53=4,K53=3),AND(J53=1,K53=4),AND(L53=16),AND(L53&gt;=28,L53&lt;=48)),"ZONA RIESGO ALTA",IF(OR(AND(J53=1,K53=3),AND(J53=4,K53=1),AND(L53=24)),"ZONA RIESGO MODERADA",IF(AND(L53&gt;=4,L53&lt;=16),"ZONA RIESGO BAJA"))))</f>
        <v>0</v>
      </c>
      <c r="N53" s="367">
        <v>1</v>
      </c>
      <c r="O53" s="166"/>
      <c r="P53" s="171"/>
      <c r="Q53" s="171"/>
      <c r="R53" s="171"/>
      <c r="S53" s="171"/>
      <c r="T53" s="171"/>
      <c r="U53" s="171"/>
      <c r="V53" s="171"/>
      <c r="W53" s="116">
        <f t="shared" si="1"/>
        <v>0</v>
      </c>
      <c r="X53" s="117" t="str">
        <f t="shared" si="0"/>
        <v>DEBIL</v>
      </c>
      <c r="Y53" s="172"/>
      <c r="Z53" s="118" t="str">
        <f t="shared" si="2"/>
        <v/>
      </c>
      <c r="AA53" s="116" t="str">
        <f t="shared" si="3"/>
        <v>SI</v>
      </c>
      <c r="AB53" s="171"/>
      <c r="AC53" s="422">
        <f>IF(AND(W53&gt;0,SUM(W54:W58)=0),W53,IF(AND(SUM(W53:W54)&gt;0,SUM(W55:W58)=0),AVERAGE(W53:W54),IF(AND(SUM(W53:W55)&gt;0,SUM(W56:W58)=0),AVERAGE(W53:W55),IF(AND(SUM(W53:W56)&gt;0,SUM(W57:W58)=0),AVERAGE(W53:W56),IF(AND(SUM(W53:W57)&gt;0,W58=0),AVERAGE(W53:W57),AVERAGE(W53:W58))))))</f>
        <v>0</v>
      </c>
      <c r="AD53" s="422" t="str">
        <f>IF(AND(AC53&gt;=50,AC53&lt;=99),"MODERADO",IF(AND(AC53=100), "FUERTE",IF(AND(AC53&lt;50), "DEBIL")))</f>
        <v>DEBIL</v>
      </c>
      <c r="AE53" s="420"/>
      <c r="AF53" s="420"/>
      <c r="AG53" s="418" t="str">
        <f>IFERROR(_xlfn.IFS(AND(AD53="MODERADO",AE53="Directamente"),1,AND(AD53="FUERTE",AE53="Directamente"),2),"0")</f>
        <v>0</v>
      </c>
      <c r="AH53" s="418" t="str">
        <f>IFERROR(_xlfn.IFS(AND(AD53="MODERADO",AF53="Directamente"),1,AND(AD53="FUERTE",AF53="Directamente"),2,AND(AD53="FUERTE",AF53="Indirectamente"),1),"0")</f>
        <v>0</v>
      </c>
      <c r="AI53" s="419"/>
      <c r="AJ53" s="419"/>
      <c r="AK53" s="411">
        <f>+(AI53*AJ53)*4</f>
        <v>0</v>
      </c>
      <c r="AL53" s="41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15"/>
      <c r="AN53" s="368"/>
      <c r="AO53" s="367"/>
      <c r="AP53" s="168"/>
      <c r="AQ53" s="114"/>
      <c r="AR53" s="370"/>
      <c r="AS53" s="168"/>
      <c r="AT53" s="368"/>
      <c r="AU53" s="168"/>
      <c r="AV53" s="368"/>
      <c r="AW53" s="114"/>
      <c r="AX53" s="370"/>
      <c r="AY53" s="369"/>
      <c r="AZ53" s="368"/>
      <c r="BA53" s="368"/>
      <c r="BB53" s="367"/>
      <c r="BC53" s="168"/>
      <c r="BD53" s="168"/>
      <c r="BE53" s="368"/>
      <c r="BF53" s="368"/>
      <c r="BG53" s="367"/>
      <c r="BH53" s="168"/>
      <c r="BI53" s="168"/>
      <c r="BJ53" s="368"/>
      <c r="BK53" s="368"/>
      <c r="BL53" s="367"/>
      <c r="BM53" s="168"/>
      <c r="BN53" s="168"/>
      <c r="BO53" s="370"/>
      <c r="BP53" s="370"/>
      <c r="BQ53" s="369"/>
      <c r="BR53" s="114"/>
      <c r="BS53" s="114"/>
      <c r="BT53" s="168"/>
      <c r="BU53" s="370"/>
      <c r="BV53" s="370"/>
      <c r="BW53" s="370"/>
      <c r="BX53" s="168"/>
      <c r="BY53" s="368"/>
      <c r="BZ53" s="368"/>
      <c r="CA53" s="114"/>
      <c r="CB53" s="370"/>
      <c r="CC53" s="369"/>
      <c r="CD53" s="370"/>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367">
        <v>2</v>
      </c>
      <c r="O54" s="166"/>
      <c r="P54" s="171"/>
      <c r="Q54" s="171"/>
      <c r="R54" s="171"/>
      <c r="S54" s="171"/>
      <c r="T54" s="171"/>
      <c r="U54" s="171"/>
      <c r="V54" s="171"/>
      <c r="W54" s="116">
        <f t="shared" si="1"/>
        <v>0</v>
      </c>
      <c r="X54" s="117" t="str">
        <f t="shared" si="0"/>
        <v>DEBIL</v>
      </c>
      <c r="Y54" s="172"/>
      <c r="Z54" s="118" t="str">
        <f t="shared" si="2"/>
        <v/>
      </c>
      <c r="AA54" s="116" t="str">
        <f t="shared" si="3"/>
        <v>SI</v>
      </c>
      <c r="AB54" s="171"/>
      <c r="AC54" s="422"/>
      <c r="AD54" s="422"/>
      <c r="AE54" s="420"/>
      <c r="AF54" s="420"/>
      <c r="AG54" s="418"/>
      <c r="AH54" s="418"/>
      <c r="AI54" s="419"/>
      <c r="AJ54" s="419"/>
      <c r="AK54" s="411"/>
      <c r="AL54" s="413"/>
      <c r="AM54" s="416"/>
      <c r="AN54" s="368"/>
      <c r="AO54" s="367"/>
      <c r="AP54" s="168"/>
      <c r="AQ54" s="114"/>
      <c r="AR54" s="370"/>
      <c r="AS54" s="168"/>
      <c r="AT54" s="368"/>
      <c r="AU54" s="168"/>
      <c r="AV54" s="368"/>
      <c r="AW54" s="114"/>
      <c r="AX54" s="370"/>
      <c r="AY54" s="369"/>
      <c r="AZ54" s="368"/>
      <c r="BA54" s="368"/>
      <c r="BB54" s="367"/>
      <c r="BC54" s="168"/>
      <c r="BD54" s="168"/>
      <c r="BE54" s="368"/>
      <c r="BF54" s="368"/>
      <c r="BG54" s="367"/>
      <c r="BH54" s="168"/>
      <c r="BI54" s="168"/>
      <c r="BJ54" s="368"/>
      <c r="BK54" s="368"/>
      <c r="BL54" s="367"/>
      <c r="BM54" s="168"/>
      <c r="BN54" s="168"/>
      <c r="BO54" s="370"/>
      <c r="BP54" s="370"/>
      <c r="BQ54" s="369"/>
      <c r="BR54" s="114"/>
      <c r="BS54" s="114"/>
      <c r="BT54" s="168"/>
      <c r="BU54" s="370"/>
      <c r="BV54" s="370"/>
      <c r="BW54" s="370"/>
      <c r="BX54" s="168"/>
      <c r="BY54" s="368"/>
      <c r="BZ54" s="368"/>
      <c r="CA54" s="114"/>
      <c r="CB54" s="370"/>
      <c r="CC54" s="369"/>
      <c r="CD54" s="370"/>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367">
        <v>3</v>
      </c>
      <c r="O55" s="173"/>
      <c r="P55" s="171"/>
      <c r="Q55" s="171"/>
      <c r="R55" s="171"/>
      <c r="S55" s="171"/>
      <c r="T55" s="171"/>
      <c r="U55" s="171"/>
      <c r="V55" s="171"/>
      <c r="W55" s="116">
        <f t="shared" si="1"/>
        <v>0</v>
      </c>
      <c r="X55" s="117" t="str">
        <f t="shared" si="0"/>
        <v>DEBIL</v>
      </c>
      <c r="Y55" s="172"/>
      <c r="Z55" s="118" t="str">
        <f t="shared" si="2"/>
        <v/>
      </c>
      <c r="AA55" s="116" t="str">
        <f t="shared" si="3"/>
        <v>SI</v>
      </c>
      <c r="AB55" s="171"/>
      <c r="AC55" s="422"/>
      <c r="AD55" s="422"/>
      <c r="AE55" s="420"/>
      <c r="AF55" s="420"/>
      <c r="AG55" s="418"/>
      <c r="AH55" s="418"/>
      <c r="AI55" s="419"/>
      <c r="AJ55" s="419"/>
      <c r="AK55" s="411"/>
      <c r="AL55" s="413"/>
      <c r="AM55" s="416"/>
      <c r="AN55" s="368"/>
      <c r="AO55" s="367"/>
      <c r="AP55" s="168"/>
      <c r="AQ55" s="114"/>
      <c r="AR55" s="370"/>
      <c r="AS55" s="168"/>
      <c r="AT55" s="368"/>
      <c r="AU55" s="168"/>
      <c r="AV55" s="368"/>
      <c r="AW55" s="114"/>
      <c r="AX55" s="370"/>
      <c r="AY55" s="369"/>
      <c r="AZ55" s="368"/>
      <c r="BA55" s="368"/>
      <c r="BB55" s="367"/>
      <c r="BC55" s="168"/>
      <c r="BD55" s="168"/>
      <c r="BE55" s="368"/>
      <c r="BF55" s="368"/>
      <c r="BG55" s="367"/>
      <c r="BH55" s="168"/>
      <c r="BI55" s="168"/>
      <c r="BJ55" s="368"/>
      <c r="BK55" s="368"/>
      <c r="BL55" s="367"/>
      <c r="BM55" s="168"/>
      <c r="BN55" s="168"/>
      <c r="BO55" s="370"/>
      <c r="BP55" s="370"/>
      <c r="BQ55" s="369"/>
      <c r="BR55" s="114"/>
      <c r="BS55" s="114"/>
      <c r="BT55" s="168"/>
      <c r="BU55" s="370"/>
      <c r="BV55" s="370"/>
      <c r="BW55" s="370"/>
      <c r="BX55" s="168"/>
      <c r="BY55" s="368"/>
      <c r="BZ55" s="368"/>
      <c r="CA55" s="114"/>
      <c r="CB55" s="370"/>
      <c r="CC55" s="369"/>
      <c r="CD55" s="370"/>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367">
        <v>4</v>
      </c>
      <c r="O56" s="166"/>
      <c r="P56" s="171"/>
      <c r="Q56" s="171"/>
      <c r="R56" s="171"/>
      <c r="S56" s="171"/>
      <c r="T56" s="171"/>
      <c r="U56" s="171"/>
      <c r="V56" s="171"/>
      <c r="W56" s="116">
        <f t="shared" si="1"/>
        <v>0</v>
      </c>
      <c r="X56" s="117" t="str">
        <f t="shared" si="0"/>
        <v>DEBIL</v>
      </c>
      <c r="Y56" s="172"/>
      <c r="Z56" s="118" t="str">
        <f t="shared" si="2"/>
        <v/>
      </c>
      <c r="AA56" s="116" t="str">
        <f t="shared" si="3"/>
        <v>SI</v>
      </c>
      <c r="AB56" s="171"/>
      <c r="AC56" s="422"/>
      <c r="AD56" s="422"/>
      <c r="AE56" s="420"/>
      <c r="AF56" s="420"/>
      <c r="AG56" s="418"/>
      <c r="AH56" s="418"/>
      <c r="AI56" s="419"/>
      <c r="AJ56" s="419"/>
      <c r="AK56" s="411"/>
      <c r="AL56" s="413"/>
      <c r="AM56" s="416"/>
      <c r="AN56" s="368"/>
      <c r="AO56" s="367"/>
      <c r="AP56" s="168"/>
      <c r="AQ56" s="114"/>
      <c r="AR56" s="370"/>
      <c r="AS56" s="168"/>
      <c r="AT56" s="368"/>
      <c r="AU56" s="168"/>
      <c r="AV56" s="368"/>
      <c r="AW56" s="114"/>
      <c r="AX56" s="370"/>
      <c r="AY56" s="369"/>
      <c r="AZ56" s="368"/>
      <c r="BA56" s="368"/>
      <c r="BB56" s="367"/>
      <c r="BC56" s="168"/>
      <c r="BD56" s="168"/>
      <c r="BE56" s="368"/>
      <c r="BF56" s="368"/>
      <c r="BG56" s="367"/>
      <c r="BH56" s="168"/>
      <c r="BI56" s="168"/>
      <c r="BJ56" s="368"/>
      <c r="BK56" s="368"/>
      <c r="BL56" s="367"/>
      <c r="BM56" s="168"/>
      <c r="BN56" s="168"/>
      <c r="BO56" s="370"/>
      <c r="BP56" s="370"/>
      <c r="BQ56" s="369"/>
      <c r="BR56" s="114"/>
      <c r="BS56" s="114"/>
      <c r="BT56" s="168"/>
      <c r="BU56" s="370"/>
      <c r="BV56" s="370"/>
      <c r="BW56" s="370"/>
      <c r="BX56" s="168"/>
      <c r="BY56" s="368"/>
      <c r="BZ56" s="368"/>
      <c r="CA56" s="114"/>
      <c r="CB56" s="370"/>
      <c r="CC56" s="369"/>
      <c r="CD56" s="370"/>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367">
        <v>5</v>
      </c>
      <c r="O57" s="166"/>
      <c r="P57" s="171"/>
      <c r="Q57" s="171"/>
      <c r="R57" s="171"/>
      <c r="S57" s="171"/>
      <c r="T57" s="171"/>
      <c r="U57" s="171"/>
      <c r="V57" s="171"/>
      <c r="W57" s="116">
        <f t="shared" si="1"/>
        <v>0</v>
      </c>
      <c r="X57" s="117" t="str">
        <f t="shared" si="0"/>
        <v>DEBIL</v>
      </c>
      <c r="Y57" s="172"/>
      <c r="Z57" s="118" t="str">
        <f t="shared" si="2"/>
        <v/>
      </c>
      <c r="AA57" s="116" t="str">
        <f t="shared" si="3"/>
        <v>SI</v>
      </c>
      <c r="AB57" s="171"/>
      <c r="AC57" s="422"/>
      <c r="AD57" s="422"/>
      <c r="AE57" s="420"/>
      <c r="AF57" s="420"/>
      <c r="AG57" s="418"/>
      <c r="AH57" s="418"/>
      <c r="AI57" s="419"/>
      <c r="AJ57" s="419"/>
      <c r="AK57" s="411"/>
      <c r="AL57" s="413"/>
      <c r="AM57" s="416"/>
      <c r="AN57" s="368"/>
      <c r="AO57" s="367"/>
      <c r="AP57" s="168"/>
      <c r="AQ57" s="114"/>
      <c r="AR57" s="370"/>
      <c r="AS57" s="168"/>
      <c r="AT57" s="368"/>
      <c r="AU57" s="168"/>
      <c r="AV57" s="368"/>
      <c r="AW57" s="114"/>
      <c r="AX57" s="370"/>
      <c r="AY57" s="369"/>
      <c r="AZ57" s="368"/>
      <c r="BA57" s="368"/>
      <c r="BB57" s="367"/>
      <c r="BC57" s="168"/>
      <c r="BD57" s="168"/>
      <c r="BE57" s="368"/>
      <c r="BF57" s="368"/>
      <c r="BG57" s="367"/>
      <c r="BH57" s="168"/>
      <c r="BI57" s="168"/>
      <c r="BJ57" s="368"/>
      <c r="BK57" s="368"/>
      <c r="BL57" s="367"/>
      <c r="BM57" s="168"/>
      <c r="BN57" s="168"/>
      <c r="BO57" s="370"/>
      <c r="BP57" s="370"/>
      <c r="BQ57" s="369"/>
      <c r="BR57" s="114"/>
      <c r="BS57" s="114"/>
      <c r="BT57" s="168"/>
      <c r="BU57" s="370"/>
      <c r="BV57" s="370"/>
      <c r="BW57" s="370"/>
      <c r="BX57" s="168"/>
      <c r="BY57" s="368"/>
      <c r="BZ57" s="368"/>
      <c r="CA57" s="114"/>
      <c r="CB57" s="370"/>
      <c r="CC57" s="369"/>
      <c r="CD57" s="370"/>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367">
        <v>6</v>
      </c>
      <c r="O58" s="166"/>
      <c r="P58" s="171"/>
      <c r="Q58" s="171"/>
      <c r="R58" s="171"/>
      <c r="S58" s="171"/>
      <c r="T58" s="171"/>
      <c r="U58" s="171"/>
      <c r="V58" s="171"/>
      <c r="W58" s="116">
        <f t="shared" si="1"/>
        <v>0</v>
      </c>
      <c r="X58" s="117" t="str">
        <f t="shared" si="0"/>
        <v>DEBIL</v>
      </c>
      <c r="Y58" s="172"/>
      <c r="Z58" s="118" t="str">
        <f t="shared" si="2"/>
        <v/>
      </c>
      <c r="AA58" s="116" t="str">
        <f t="shared" si="3"/>
        <v>SI</v>
      </c>
      <c r="AB58" s="171"/>
      <c r="AC58" s="422"/>
      <c r="AD58" s="422"/>
      <c r="AE58" s="420"/>
      <c r="AF58" s="420"/>
      <c r="AG58" s="418"/>
      <c r="AH58" s="418"/>
      <c r="AI58" s="419"/>
      <c r="AJ58" s="419"/>
      <c r="AK58" s="411"/>
      <c r="AL58" s="414"/>
      <c r="AM58" s="417"/>
      <c r="AN58" s="368"/>
      <c r="AO58" s="367"/>
      <c r="AP58" s="168"/>
      <c r="AQ58" s="114"/>
      <c r="AR58" s="370"/>
      <c r="AS58" s="168"/>
      <c r="AT58" s="368"/>
      <c r="AU58" s="168"/>
      <c r="AV58" s="368"/>
      <c r="AW58" s="114"/>
      <c r="AX58" s="370"/>
      <c r="AY58" s="369"/>
      <c r="AZ58" s="368"/>
      <c r="BA58" s="368"/>
      <c r="BB58" s="367"/>
      <c r="BC58" s="168"/>
      <c r="BD58" s="168"/>
      <c r="BE58" s="368"/>
      <c r="BF58" s="368"/>
      <c r="BG58" s="367"/>
      <c r="BH58" s="168"/>
      <c r="BI58" s="168"/>
      <c r="BJ58" s="368"/>
      <c r="BK58" s="368"/>
      <c r="BL58" s="367"/>
      <c r="BM58" s="168"/>
      <c r="BN58" s="168"/>
      <c r="BO58" s="370"/>
      <c r="BP58" s="370"/>
      <c r="BQ58" s="369"/>
      <c r="BR58" s="114"/>
      <c r="BS58" s="114"/>
      <c r="BT58" s="168"/>
      <c r="BU58" s="370"/>
      <c r="BV58" s="370"/>
      <c r="BW58" s="370"/>
      <c r="BX58" s="168"/>
      <c r="BY58" s="368"/>
      <c r="BZ58" s="368"/>
      <c r="CA58" s="114"/>
      <c r="CB58" s="370"/>
      <c r="CC58" s="369"/>
      <c r="CD58" s="370"/>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f>+(J59*K59)*4</f>
        <v>0</v>
      </c>
      <c r="M59" s="412" t="b">
        <f>IF(OR(AND(J59=3,K59=4),AND(J59=2,K59=5),AND(J59=2,K59=5),AND(L59=20),AND(L59&gt;=52,L59&lt;=100)),"ZONA RIESGO EXTREMA",IF(OR(AND(J59=5,K59=2),AND(J59=4,K59=3),AND(J59=1,K59=4),AND(L59=16),AND(L59&gt;=28,L59&lt;=48)),"ZONA RIESGO ALTA",IF(OR(AND(J59=1,K59=3),AND(J59=4,K59=1),AND(L59=24)),"ZONA RIESGO MODERADA",IF(AND(L59&gt;=4,L59&lt;=16),"ZONA RIESGO BAJA"))))</f>
        <v>0</v>
      </c>
      <c r="N59" s="367">
        <v>1</v>
      </c>
      <c r="O59" s="166"/>
      <c r="P59" s="171"/>
      <c r="Q59" s="171"/>
      <c r="R59" s="171"/>
      <c r="S59" s="171"/>
      <c r="T59" s="171"/>
      <c r="U59" s="171"/>
      <c r="V59" s="171"/>
      <c r="W59" s="116">
        <f t="shared" si="1"/>
        <v>0</v>
      </c>
      <c r="X59" s="117" t="str">
        <f t="shared" si="0"/>
        <v>DEBIL</v>
      </c>
      <c r="Y59" s="172"/>
      <c r="Z59" s="118" t="str">
        <f t="shared" si="2"/>
        <v/>
      </c>
      <c r="AA59" s="116" t="str">
        <f t="shared" si="3"/>
        <v>SI</v>
      </c>
      <c r="AB59" s="171"/>
      <c r="AC59" s="422">
        <f>IF(AND(W59&gt;0,SUM(W60:W64)=0),W59,IF(AND(SUM(W59:W60)&gt;0,SUM(W61:W64)=0),AVERAGE(W59:W60),IF(AND(SUM(W59:W61)&gt;0,SUM(W62:W64)=0),AVERAGE(W59:W61),IF(AND(SUM(W59:W62)&gt;0,SUM(W63:W64)=0),AVERAGE(W59:W62),IF(AND(SUM(W59:W63)&gt;0,W64=0),AVERAGE(W59:W63),AVERAGE(W59:W64))))))</f>
        <v>0</v>
      </c>
      <c r="AD59" s="422" t="str">
        <f>IF(AND(AC59&gt;=50,AC59&lt;=99),"MODERADO",IF(AND(AC59=100), "FUERTE",IF(AND(AC59&lt;50), "DEBIL")))</f>
        <v>DEBIL</v>
      </c>
      <c r="AE59" s="420"/>
      <c r="AF59" s="420"/>
      <c r="AG59" s="418" t="str">
        <f>IFERROR(_xlfn.IFS(AND(AD59="MODERADO",AE59="Directamente"),1,AND(AD59="FUERTE",AE59="Directamente"),2),"0")</f>
        <v>0</v>
      </c>
      <c r="AH59" s="418" t="str">
        <f>IFERROR(_xlfn.IFS(AND(AD59="MODERADO",AF59="Directamente"),1,AND(AD59="FUERTE",AF59="Directamente"),2,AND(AD59="FUERTE",AF59="Indirectamente"),1),"0")</f>
        <v>0</v>
      </c>
      <c r="AI59" s="419"/>
      <c r="AJ59" s="419"/>
      <c r="AK59" s="411">
        <f>+(AI59*AJ59)*4</f>
        <v>0</v>
      </c>
      <c r="AL59" s="41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15"/>
      <c r="AN59" s="368"/>
      <c r="AO59" s="367"/>
      <c r="AP59" s="168"/>
      <c r="AQ59" s="114"/>
      <c r="AR59" s="370"/>
      <c r="AS59" s="168"/>
      <c r="AT59" s="368"/>
      <c r="AU59" s="168"/>
      <c r="AV59" s="368"/>
      <c r="AW59" s="114"/>
      <c r="AX59" s="370"/>
      <c r="AY59" s="369"/>
      <c r="AZ59" s="368"/>
      <c r="BA59" s="368"/>
      <c r="BB59" s="367"/>
      <c r="BC59" s="168"/>
      <c r="BD59" s="168"/>
      <c r="BE59" s="368"/>
      <c r="BF59" s="368"/>
      <c r="BG59" s="367"/>
      <c r="BH59" s="168"/>
      <c r="BI59" s="168"/>
      <c r="BJ59" s="368"/>
      <c r="BK59" s="368"/>
      <c r="BL59" s="367"/>
      <c r="BM59" s="168"/>
      <c r="BN59" s="168"/>
      <c r="BO59" s="370"/>
      <c r="BP59" s="370"/>
      <c r="BQ59" s="369"/>
      <c r="BR59" s="114"/>
      <c r="BS59" s="114"/>
      <c r="BT59" s="168"/>
      <c r="BU59" s="370"/>
      <c r="BV59" s="370"/>
      <c r="BW59" s="370"/>
      <c r="BX59" s="168"/>
      <c r="BY59" s="368"/>
      <c r="BZ59" s="368"/>
      <c r="CA59" s="114"/>
      <c r="CB59" s="370"/>
      <c r="CC59" s="369"/>
      <c r="CD59" s="370"/>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367">
        <v>2</v>
      </c>
      <c r="O60" s="166"/>
      <c r="P60" s="171"/>
      <c r="Q60" s="171"/>
      <c r="R60" s="171"/>
      <c r="S60" s="171"/>
      <c r="T60" s="171"/>
      <c r="U60" s="171"/>
      <c r="V60" s="171"/>
      <c r="W60" s="116">
        <f t="shared" si="1"/>
        <v>0</v>
      </c>
      <c r="X60" s="117" t="str">
        <f t="shared" si="0"/>
        <v>DEBIL</v>
      </c>
      <c r="Y60" s="172"/>
      <c r="Z60" s="118" t="str">
        <f t="shared" si="2"/>
        <v/>
      </c>
      <c r="AA60" s="116" t="str">
        <f t="shared" si="3"/>
        <v>SI</v>
      </c>
      <c r="AB60" s="171"/>
      <c r="AC60" s="422"/>
      <c r="AD60" s="422"/>
      <c r="AE60" s="420"/>
      <c r="AF60" s="420"/>
      <c r="AG60" s="418"/>
      <c r="AH60" s="418"/>
      <c r="AI60" s="419"/>
      <c r="AJ60" s="419"/>
      <c r="AK60" s="411"/>
      <c r="AL60" s="413"/>
      <c r="AM60" s="416"/>
      <c r="AN60" s="368"/>
      <c r="AO60" s="367"/>
      <c r="AP60" s="168"/>
      <c r="AQ60" s="114"/>
      <c r="AR60" s="370"/>
      <c r="AS60" s="168"/>
      <c r="AT60" s="368"/>
      <c r="AU60" s="168"/>
      <c r="AV60" s="368"/>
      <c r="AW60" s="114"/>
      <c r="AX60" s="370"/>
      <c r="AY60" s="369"/>
      <c r="AZ60" s="368"/>
      <c r="BA60" s="368"/>
      <c r="BB60" s="367"/>
      <c r="BC60" s="168"/>
      <c r="BD60" s="168"/>
      <c r="BE60" s="368"/>
      <c r="BF60" s="368"/>
      <c r="BG60" s="367"/>
      <c r="BH60" s="168"/>
      <c r="BI60" s="168"/>
      <c r="BJ60" s="368"/>
      <c r="BK60" s="368"/>
      <c r="BL60" s="367"/>
      <c r="BM60" s="168"/>
      <c r="BN60" s="168"/>
      <c r="BO60" s="370"/>
      <c r="BP60" s="370"/>
      <c r="BQ60" s="369"/>
      <c r="BR60" s="114"/>
      <c r="BS60" s="114"/>
      <c r="BT60" s="168"/>
      <c r="BU60" s="370"/>
      <c r="BV60" s="370"/>
      <c r="BW60" s="370"/>
      <c r="BX60" s="168"/>
      <c r="BY60" s="368"/>
      <c r="BZ60" s="368"/>
      <c r="CA60" s="114"/>
      <c r="CB60" s="370"/>
      <c r="CC60" s="369"/>
      <c r="CD60" s="370"/>
    </row>
    <row r="61" spans="1:108" ht="21" customHeight="1" thickTop="1" thickBot="1">
      <c r="A61" s="421"/>
      <c r="B61" s="423"/>
      <c r="C61" s="423"/>
      <c r="D61" s="423"/>
      <c r="E61" s="424"/>
      <c r="F61" s="423"/>
      <c r="G61" s="423"/>
      <c r="H61" s="423"/>
      <c r="I61" s="423"/>
      <c r="J61" s="421"/>
      <c r="K61" s="421"/>
      <c r="L61" s="411"/>
      <c r="M61" s="413"/>
      <c r="N61" s="367">
        <v>3</v>
      </c>
      <c r="O61" s="173"/>
      <c r="P61" s="171"/>
      <c r="Q61" s="171"/>
      <c r="R61" s="171"/>
      <c r="S61" s="171"/>
      <c r="T61" s="171"/>
      <c r="U61" s="171"/>
      <c r="V61" s="171"/>
      <c r="W61" s="116">
        <f t="shared" si="1"/>
        <v>0</v>
      </c>
      <c r="X61" s="117" t="str">
        <f t="shared" si="0"/>
        <v>DEBIL</v>
      </c>
      <c r="Y61" s="172"/>
      <c r="Z61" s="118" t="str">
        <f t="shared" si="2"/>
        <v/>
      </c>
      <c r="AA61" s="116" t="str">
        <f t="shared" si="3"/>
        <v>SI</v>
      </c>
      <c r="AB61" s="171"/>
      <c r="AC61" s="422"/>
      <c r="AD61" s="422"/>
      <c r="AE61" s="420"/>
      <c r="AF61" s="420"/>
      <c r="AG61" s="418"/>
      <c r="AH61" s="418"/>
      <c r="AI61" s="419"/>
      <c r="AJ61" s="419"/>
      <c r="AK61" s="411"/>
      <c r="AL61" s="413"/>
      <c r="AM61" s="416"/>
      <c r="AN61" s="368"/>
      <c r="AO61" s="367"/>
      <c r="AP61" s="168"/>
      <c r="AQ61" s="114"/>
      <c r="AR61" s="370"/>
      <c r="AS61" s="168"/>
      <c r="AT61" s="368"/>
      <c r="AU61" s="168"/>
      <c r="AV61" s="368"/>
      <c r="AW61" s="114"/>
      <c r="AX61" s="370"/>
      <c r="AY61" s="369"/>
      <c r="AZ61" s="368"/>
      <c r="BA61" s="368"/>
      <c r="BB61" s="367"/>
      <c r="BC61" s="168"/>
      <c r="BD61" s="168"/>
      <c r="BE61" s="368"/>
      <c r="BF61" s="368"/>
      <c r="BG61" s="367"/>
      <c r="BH61" s="168"/>
      <c r="BI61" s="168"/>
      <c r="BJ61" s="368"/>
      <c r="BK61" s="368"/>
      <c r="BL61" s="367"/>
      <c r="BM61" s="168"/>
      <c r="BN61" s="168"/>
      <c r="BO61" s="370"/>
      <c r="BP61" s="370"/>
      <c r="BQ61" s="369"/>
      <c r="BR61" s="114"/>
      <c r="BS61" s="114"/>
      <c r="BT61" s="168"/>
      <c r="BU61" s="370"/>
      <c r="BV61" s="370"/>
      <c r="BW61" s="370"/>
      <c r="BX61" s="168"/>
      <c r="BY61" s="368"/>
      <c r="BZ61" s="368"/>
      <c r="CA61" s="114"/>
      <c r="CB61" s="370"/>
      <c r="CC61" s="369"/>
      <c r="CD61" s="370"/>
    </row>
    <row r="62" spans="1:108" ht="21" customHeight="1" thickTop="1" thickBot="1">
      <c r="A62" s="421"/>
      <c r="B62" s="423"/>
      <c r="C62" s="423"/>
      <c r="D62" s="423"/>
      <c r="E62" s="424"/>
      <c r="F62" s="423"/>
      <c r="G62" s="423"/>
      <c r="H62" s="423"/>
      <c r="I62" s="423"/>
      <c r="J62" s="421"/>
      <c r="K62" s="421"/>
      <c r="L62" s="411"/>
      <c r="M62" s="413"/>
      <c r="N62" s="367">
        <v>4</v>
      </c>
      <c r="O62" s="166"/>
      <c r="P62" s="171"/>
      <c r="Q62" s="171"/>
      <c r="R62" s="171"/>
      <c r="S62" s="171"/>
      <c r="T62" s="171"/>
      <c r="U62" s="171"/>
      <c r="V62" s="171"/>
      <c r="W62" s="116">
        <f t="shared" si="1"/>
        <v>0</v>
      </c>
      <c r="X62" s="117" t="str">
        <f t="shared" si="0"/>
        <v>DEBIL</v>
      </c>
      <c r="Y62" s="172"/>
      <c r="Z62" s="118" t="str">
        <f t="shared" si="2"/>
        <v/>
      </c>
      <c r="AA62" s="116" t="str">
        <f t="shared" si="3"/>
        <v>SI</v>
      </c>
      <c r="AB62" s="171"/>
      <c r="AC62" s="422"/>
      <c r="AD62" s="422"/>
      <c r="AE62" s="420"/>
      <c r="AF62" s="420"/>
      <c r="AG62" s="418"/>
      <c r="AH62" s="418"/>
      <c r="AI62" s="419"/>
      <c r="AJ62" s="419"/>
      <c r="AK62" s="411"/>
      <c r="AL62" s="413"/>
      <c r="AM62" s="416"/>
      <c r="AN62" s="368"/>
      <c r="AO62" s="367"/>
      <c r="AP62" s="168"/>
      <c r="AQ62" s="114"/>
      <c r="AR62" s="370"/>
      <c r="AS62" s="168"/>
      <c r="AT62" s="368"/>
      <c r="AU62" s="168"/>
      <c r="AV62" s="368"/>
      <c r="AW62" s="114"/>
      <c r="AX62" s="370"/>
      <c r="AY62" s="369"/>
      <c r="AZ62" s="368"/>
      <c r="BA62" s="368"/>
      <c r="BB62" s="367"/>
      <c r="BC62" s="168"/>
      <c r="BD62" s="168"/>
      <c r="BE62" s="368"/>
      <c r="BF62" s="368"/>
      <c r="BG62" s="367"/>
      <c r="BH62" s="168"/>
      <c r="BI62" s="168"/>
      <c r="BJ62" s="368"/>
      <c r="BK62" s="368"/>
      <c r="BL62" s="367"/>
      <c r="BM62" s="168"/>
      <c r="BN62" s="168"/>
      <c r="BO62" s="370"/>
      <c r="BP62" s="370"/>
      <c r="BQ62" s="369"/>
      <c r="BR62" s="114"/>
      <c r="BS62" s="114"/>
      <c r="BT62" s="168"/>
      <c r="BU62" s="370"/>
      <c r="BV62" s="370"/>
      <c r="BW62" s="370"/>
      <c r="BX62" s="168"/>
      <c r="BY62" s="368"/>
      <c r="BZ62" s="368"/>
      <c r="CA62" s="114"/>
      <c r="CB62" s="370"/>
      <c r="CC62" s="369"/>
      <c r="CD62" s="370"/>
    </row>
    <row r="63" spans="1:108" ht="21" customHeight="1" thickTop="1" thickBot="1">
      <c r="A63" s="421"/>
      <c r="B63" s="423"/>
      <c r="C63" s="423"/>
      <c r="D63" s="423"/>
      <c r="E63" s="424"/>
      <c r="F63" s="423"/>
      <c r="G63" s="423"/>
      <c r="H63" s="423"/>
      <c r="I63" s="423"/>
      <c r="J63" s="421"/>
      <c r="K63" s="421"/>
      <c r="L63" s="411"/>
      <c r="M63" s="413"/>
      <c r="N63" s="367">
        <v>5</v>
      </c>
      <c r="O63" s="166"/>
      <c r="P63" s="171"/>
      <c r="Q63" s="171"/>
      <c r="R63" s="171"/>
      <c r="S63" s="171"/>
      <c r="T63" s="171"/>
      <c r="U63" s="171"/>
      <c r="V63" s="171"/>
      <c r="W63" s="116">
        <f t="shared" si="1"/>
        <v>0</v>
      </c>
      <c r="X63" s="117" t="str">
        <f t="shared" si="0"/>
        <v>DEBIL</v>
      </c>
      <c r="Y63" s="172"/>
      <c r="Z63" s="118" t="str">
        <f t="shared" si="2"/>
        <v/>
      </c>
      <c r="AA63" s="116" t="str">
        <f t="shared" si="3"/>
        <v>SI</v>
      </c>
      <c r="AB63" s="171"/>
      <c r="AC63" s="422"/>
      <c r="AD63" s="422"/>
      <c r="AE63" s="420"/>
      <c r="AF63" s="420"/>
      <c r="AG63" s="418"/>
      <c r="AH63" s="418"/>
      <c r="AI63" s="419"/>
      <c r="AJ63" s="419"/>
      <c r="AK63" s="411"/>
      <c r="AL63" s="413"/>
      <c r="AM63" s="416"/>
      <c r="AN63" s="368"/>
      <c r="AO63" s="367"/>
      <c r="AP63" s="168"/>
      <c r="AQ63" s="114"/>
      <c r="AR63" s="370"/>
      <c r="AS63" s="168"/>
      <c r="AT63" s="368"/>
      <c r="AU63" s="168"/>
      <c r="AV63" s="368"/>
      <c r="AW63" s="114"/>
      <c r="AX63" s="370"/>
      <c r="AY63" s="369"/>
      <c r="AZ63" s="368"/>
      <c r="BA63" s="368"/>
      <c r="BB63" s="367"/>
      <c r="BC63" s="168"/>
      <c r="BD63" s="168"/>
      <c r="BE63" s="368"/>
      <c r="BF63" s="368"/>
      <c r="BG63" s="367"/>
      <c r="BH63" s="168"/>
      <c r="BI63" s="168"/>
      <c r="BJ63" s="368"/>
      <c r="BK63" s="368"/>
      <c r="BL63" s="367"/>
      <c r="BM63" s="168"/>
      <c r="BN63" s="168"/>
      <c r="BO63" s="370"/>
      <c r="BP63" s="370"/>
      <c r="BQ63" s="369"/>
      <c r="BR63" s="114"/>
      <c r="BS63" s="114"/>
      <c r="BT63" s="168"/>
      <c r="BU63" s="370"/>
      <c r="BV63" s="370"/>
      <c r="BW63" s="370"/>
      <c r="BX63" s="168"/>
      <c r="BY63" s="368"/>
      <c r="BZ63" s="368"/>
      <c r="CA63" s="114"/>
      <c r="CB63" s="370"/>
      <c r="CC63" s="369"/>
      <c r="CD63" s="370"/>
    </row>
    <row r="64" spans="1:108" ht="21" customHeight="1" thickTop="1" thickBot="1">
      <c r="A64" s="421"/>
      <c r="B64" s="423"/>
      <c r="C64" s="423"/>
      <c r="D64" s="423"/>
      <c r="E64" s="424"/>
      <c r="F64" s="423"/>
      <c r="G64" s="423"/>
      <c r="H64" s="423"/>
      <c r="I64" s="423"/>
      <c r="J64" s="421"/>
      <c r="K64" s="421"/>
      <c r="L64" s="411"/>
      <c r="M64" s="414"/>
      <c r="N64" s="367">
        <v>6</v>
      </c>
      <c r="O64" s="166"/>
      <c r="P64" s="171"/>
      <c r="Q64" s="171"/>
      <c r="R64" s="171"/>
      <c r="S64" s="171"/>
      <c r="T64" s="171"/>
      <c r="U64" s="171"/>
      <c r="V64" s="171"/>
      <c r="W64" s="116">
        <f t="shared" si="1"/>
        <v>0</v>
      </c>
      <c r="X64" s="117" t="str">
        <f t="shared" si="0"/>
        <v>DEBIL</v>
      </c>
      <c r="Y64" s="172"/>
      <c r="Z64" s="118" t="str">
        <f t="shared" si="2"/>
        <v/>
      </c>
      <c r="AA64" s="116" t="str">
        <f t="shared" si="3"/>
        <v>SI</v>
      </c>
      <c r="AB64" s="171"/>
      <c r="AC64" s="422"/>
      <c r="AD64" s="422"/>
      <c r="AE64" s="420"/>
      <c r="AF64" s="420"/>
      <c r="AG64" s="418"/>
      <c r="AH64" s="418"/>
      <c r="AI64" s="419"/>
      <c r="AJ64" s="419"/>
      <c r="AK64" s="411"/>
      <c r="AL64" s="414"/>
      <c r="AM64" s="417"/>
      <c r="AN64" s="368"/>
      <c r="AO64" s="367"/>
      <c r="AP64" s="168"/>
      <c r="AQ64" s="114"/>
      <c r="AR64" s="370"/>
      <c r="AS64" s="168"/>
      <c r="AT64" s="368"/>
      <c r="AU64" s="168"/>
      <c r="AV64" s="368"/>
      <c r="AW64" s="114"/>
      <c r="AX64" s="370"/>
      <c r="AY64" s="369"/>
      <c r="AZ64" s="368"/>
      <c r="BA64" s="368"/>
      <c r="BB64" s="367"/>
      <c r="BC64" s="168"/>
      <c r="BD64" s="168"/>
      <c r="BE64" s="368"/>
      <c r="BF64" s="368"/>
      <c r="BG64" s="367"/>
      <c r="BH64" s="168"/>
      <c r="BI64" s="168"/>
      <c r="BJ64" s="368"/>
      <c r="BK64" s="368"/>
      <c r="BL64" s="367"/>
      <c r="BM64" s="168"/>
      <c r="BN64" s="168"/>
      <c r="BO64" s="370"/>
      <c r="BP64" s="370"/>
      <c r="BQ64" s="369"/>
      <c r="BR64" s="114"/>
      <c r="BS64" s="114"/>
      <c r="BT64" s="168"/>
      <c r="BU64" s="370"/>
      <c r="BV64" s="370"/>
      <c r="BW64" s="370"/>
      <c r="BX64" s="168"/>
      <c r="BY64" s="368"/>
      <c r="BZ64" s="368"/>
      <c r="CA64" s="114"/>
      <c r="CB64" s="370"/>
      <c r="CC64" s="369"/>
      <c r="CD64" s="370"/>
    </row>
    <row r="65" ht="21" customHeight="1" thickTop="1"/>
  </sheetData>
  <sheetProtection algorithmName="SHA-512" hashValue="HQPiJre8HX+diHhEaTv6tIWHprUAIQCsHv8LOe0uAUjl7TKz6jN1i3zmAxlGUMwVqxbDWEBtQwPUV3Pe+9xGUw==" saltValue="IaW+yrfCtFthpT0scvZJWg==" spinCount="100000" sheet="1" formatCells="0" formatColumns="0" formatRows="0"/>
  <mergeCells count="333">
    <mergeCell ref="AI59:AI64"/>
    <mergeCell ref="AJ59:AJ64"/>
    <mergeCell ref="AK59:AK64"/>
    <mergeCell ref="AL59:AL64"/>
    <mergeCell ref="AM59:AM64"/>
    <mergeCell ref="AC59:AC64"/>
    <mergeCell ref="AD59:AD64"/>
    <mergeCell ref="AE59:AE64"/>
    <mergeCell ref="AF59:AF64"/>
    <mergeCell ref="AG59:AG64"/>
    <mergeCell ref="AH59:AH64"/>
    <mergeCell ref="H59:H64"/>
    <mergeCell ref="I59:I64"/>
    <mergeCell ref="J59:J64"/>
    <mergeCell ref="K59:K64"/>
    <mergeCell ref="L59:L64"/>
    <mergeCell ref="M59:M64"/>
    <mergeCell ref="AK53:AK58"/>
    <mergeCell ref="AL53:AL58"/>
    <mergeCell ref="AM53:AM58"/>
    <mergeCell ref="A59:A64"/>
    <mergeCell ref="B59:B64"/>
    <mergeCell ref="C59:C64"/>
    <mergeCell ref="D59:D64"/>
    <mergeCell ref="E59:E64"/>
    <mergeCell ref="F59:F64"/>
    <mergeCell ref="G59:G64"/>
    <mergeCell ref="AE53:AE58"/>
    <mergeCell ref="AF53:AF58"/>
    <mergeCell ref="AG53:AG58"/>
    <mergeCell ref="AH53:AH58"/>
    <mergeCell ref="AI53:AI58"/>
    <mergeCell ref="AJ53:AJ58"/>
    <mergeCell ref="J53:J58"/>
    <mergeCell ref="K53:K58"/>
    <mergeCell ref="L53:L58"/>
    <mergeCell ref="M53:M58"/>
    <mergeCell ref="AC53:AC58"/>
    <mergeCell ref="AD53:AD58"/>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M47:M52"/>
    <mergeCell ref="AC47:AC52"/>
    <mergeCell ref="AD47:AD52"/>
    <mergeCell ref="AE47:AE52"/>
    <mergeCell ref="AF47:AF52"/>
    <mergeCell ref="F47:F52"/>
    <mergeCell ref="G47:G52"/>
    <mergeCell ref="H47:H52"/>
    <mergeCell ref="I47:I52"/>
    <mergeCell ref="J47:J52"/>
    <mergeCell ref="K47:K52"/>
    <mergeCell ref="AI41:AI46"/>
    <mergeCell ref="AJ41:AJ46"/>
    <mergeCell ref="AK41:AK46"/>
    <mergeCell ref="AL41:AL46"/>
    <mergeCell ref="AM41:AM46"/>
    <mergeCell ref="A47:A52"/>
    <mergeCell ref="B47:B52"/>
    <mergeCell ref="C47:C52"/>
    <mergeCell ref="D47:D52"/>
    <mergeCell ref="E47:E52"/>
    <mergeCell ref="AC41:AC46"/>
    <mergeCell ref="AD41:AD46"/>
    <mergeCell ref="AE41:AE46"/>
    <mergeCell ref="AF41:AF46"/>
    <mergeCell ref="AG41:AG46"/>
    <mergeCell ref="AH41:AH46"/>
    <mergeCell ref="H41:H46"/>
    <mergeCell ref="I41:I46"/>
    <mergeCell ref="J41:J46"/>
    <mergeCell ref="K41:K46"/>
    <mergeCell ref="L41:L46"/>
    <mergeCell ref="M41:M46"/>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M29:M34"/>
    <mergeCell ref="AC29:AC34"/>
    <mergeCell ref="AD29:AD34"/>
    <mergeCell ref="AE29:AE34"/>
    <mergeCell ref="AF29:AF34"/>
    <mergeCell ref="F29:F34"/>
    <mergeCell ref="G29:G34"/>
    <mergeCell ref="H29:H34"/>
    <mergeCell ref="I29:I34"/>
    <mergeCell ref="J29:J34"/>
    <mergeCell ref="K29:K34"/>
    <mergeCell ref="AI23:AI28"/>
    <mergeCell ref="AJ23:AJ28"/>
    <mergeCell ref="AK23:AK28"/>
    <mergeCell ref="AL23:AL28"/>
    <mergeCell ref="AM23:AM28"/>
    <mergeCell ref="A29:A34"/>
    <mergeCell ref="B29:B34"/>
    <mergeCell ref="C29:C34"/>
    <mergeCell ref="D29:D34"/>
    <mergeCell ref="E29:E34"/>
    <mergeCell ref="AC23:AC28"/>
    <mergeCell ref="AD23:AD28"/>
    <mergeCell ref="AE23:AE28"/>
    <mergeCell ref="AF23:AF28"/>
    <mergeCell ref="AG23:AG28"/>
    <mergeCell ref="AH23:AH28"/>
    <mergeCell ref="H23:H28"/>
    <mergeCell ref="I23:I28"/>
    <mergeCell ref="J23:J28"/>
    <mergeCell ref="K23:K28"/>
    <mergeCell ref="L23:L28"/>
    <mergeCell ref="M23:M28"/>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M11:M16"/>
    <mergeCell ref="AC11:AC16"/>
    <mergeCell ref="AD11:AD16"/>
    <mergeCell ref="AE11:AE16"/>
    <mergeCell ref="AF11:AF16"/>
    <mergeCell ref="F11:F16"/>
    <mergeCell ref="G11:G16"/>
    <mergeCell ref="H11:H16"/>
    <mergeCell ref="I11:I16"/>
    <mergeCell ref="J11:J16"/>
    <mergeCell ref="K11:K16"/>
    <mergeCell ref="AI5:AI10"/>
    <mergeCell ref="AJ5:AJ10"/>
    <mergeCell ref="AK5:AK10"/>
    <mergeCell ref="AL5:AL10"/>
    <mergeCell ref="AM5:AM10"/>
    <mergeCell ref="A11:A16"/>
    <mergeCell ref="B11:B16"/>
    <mergeCell ref="C11:C16"/>
    <mergeCell ref="D11:D16"/>
    <mergeCell ref="E11:E16"/>
    <mergeCell ref="AC5:AC10"/>
    <mergeCell ref="AD5:AD10"/>
    <mergeCell ref="AE5:AE10"/>
    <mergeCell ref="AF5:AF10"/>
    <mergeCell ref="AG5:AG10"/>
    <mergeCell ref="AH5:AH10"/>
    <mergeCell ref="H5:H10"/>
    <mergeCell ref="I5:I10"/>
    <mergeCell ref="J5:J10"/>
    <mergeCell ref="K5:K10"/>
    <mergeCell ref="L5:L10"/>
    <mergeCell ref="M5:M10"/>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Y3:Y4"/>
    <mergeCell ref="Z3:Z4"/>
    <mergeCell ref="AA3:AA4"/>
    <mergeCell ref="AB3:AB4"/>
    <mergeCell ref="AC3:AD4"/>
    <mergeCell ref="AE3:AE4"/>
    <mergeCell ref="S3:S4"/>
    <mergeCell ref="T3:T4"/>
    <mergeCell ref="U3:U4"/>
    <mergeCell ref="V3:V4"/>
    <mergeCell ref="W3:W4"/>
    <mergeCell ref="X3:X4"/>
    <mergeCell ref="M3:M4"/>
    <mergeCell ref="N3:N4"/>
    <mergeCell ref="O3:O4"/>
    <mergeCell ref="P3:P4"/>
    <mergeCell ref="Q3:Q4"/>
    <mergeCell ref="R3:R4"/>
    <mergeCell ref="G3:G4"/>
    <mergeCell ref="H3:H4"/>
    <mergeCell ref="I3:I4"/>
    <mergeCell ref="J3:J4"/>
    <mergeCell ref="K3:K4"/>
    <mergeCell ref="L3:L4"/>
    <mergeCell ref="A3:A4"/>
    <mergeCell ref="B3:B4"/>
    <mergeCell ref="C3:C4"/>
    <mergeCell ref="D3:D4"/>
    <mergeCell ref="E3:E4"/>
    <mergeCell ref="F3:F4"/>
    <mergeCell ref="BE2:BI2"/>
    <mergeCell ref="BJ2:BN2"/>
    <mergeCell ref="BO2:BS2"/>
    <mergeCell ref="BT2:BW2"/>
    <mergeCell ref="BX2:BZ2"/>
    <mergeCell ref="CA2:CD2"/>
    <mergeCell ref="A2:I2"/>
    <mergeCell ref="J2:M2"/>
    <mergeCell ref="N2:AH2"/>
    <mergeCell ref="AI2:AL2"/>
    <mergeCell ref="AN2:AY2"/>
    <mergeCell ref="AZ2:BD2"/>
  </mergeCells>
  <conditionalFormatting sqref="M5 M11 M17 M23 M29 M35 M41 M47 M53 M59">
    <cfRule type="cellIs" dxfId="40" priority="32" stopIfTrue="1" operator="equal">
      <formula>"Muy Alta"</formula>
    </cfRule>
    <cfRule type="containsText" dxfId="39" priority="33" operator="containsText" text="ZONA RIESGO ALTA">
      <formula>NOT(ISERROR(SEARCH("ZONA RIESGO ALTA",M5)))</formula>
    </cfRule>
    <cfRule type="containsText" dxfId="38" priority="34" operator="containsText" text="ZONA RIESGO MODERADA">
      <formula>NOT(ISERROR(SEARCH("ZONA RIESGO MODERADA",M5)))</formula>
    </cfRule>
    <cfRule type="containsText" dxfId="37" priority="35" operator="containsText" text="ZONA RIESGO BAJA">
      <formula>NOT(ISERROR(SEARCH("ZONA RIESGO BAJA",M5)))</formula>
    </cfRule>
    <cfRule type="cellIs" dxfId="36" priority="36" operator="equal">
      <formula>"Muy Baja"</formula>
    </cfRule>
  </conditionalFormatting>
  <conditionalFormatting sqref="M5:M64">
    <cfRule type="containsText" dxfId="35" priority="31" operator="containsText" text="ZONA RIESGO EXTREMA">
      <formula>NOT(ISERROR(SEARCH("ZONA RIESGO EXTREMA",M5)))</formula>
    </cfRule>
  </conditionalFormatting>
  <conditionalFormatting sqref="X5:X64">
    <cfRule type="containsText" dxfId="34" priority="28" operator="containsText" text="DEBIL">
      <formula>NOT(ISERROR(SEARCH("DEBIL",X5)))</formula>
    </cfRule>
    <cfRule type="containsText" dxfId="33" priority="29" operator="containsText" text="MODERADO">
      <formula>NOT(ISERROR(SEARCH("MODERADO",X5)))</formula>
    </cfRule>
    <cfRule type="containsText" dxfId="32" priority="30" operator="containsText" text="FUERTE">
      <formula>NOT(ISERROR(SEARCH("FUERTE",X5)))</formula>
    </cfRule>
  </conditionalFormatting>
  <conditionalFormatting sqref="AC5 AC11 AC17 AC23 AC41 AC59 AC29 AC47 AC35 AC53">
    <cfRule type="containsText" dxfId="31" priority="25" operator="containsText" text="DEBIL">
      <formula>NOT(ISERROR(SEARCH("DEBIL",AC5)))</formula>
    </cfRule>
    <cfRule type="containsText" dxfId="30" priority="26" operator="containsText" text="MODERADO">
      <formula>NOT(ISERROR(SEARCH("MODERADO",AC5)))</formula>
    </cfRule>
    <cfRule type="containsText" dxfId="29" priority="27" operator="containsText" text="FUERTE">
      <formula>NOT(ISERROR(SEARCH("FUERTE",AC5)))</formula>
    </cfRule>
  </conditionalFormatting>
  <conditionalFormatting sqref="AI5 AI11 AI17 AI23 AI29 AI35 AI41 AI47 AI53 AI59">
    <cfRule type="containsText" dxfId="28" priority="20" operator="containsText" text="casi seguro">
      <formula>NOT(ISERROR(SEARCH("casi seguro",AI5)))</formula>
    </cfRule>
    <cfRule type="containsText" dxfId="27" priority="21" operator="containsText" text="PROBABLE">
      <formula>NOT(ISERROR(SEARCH("PROBABLE",AI5)))</formula>
    </cfRule>
    <cfRule type="containsText" dxfId="26" priority="22" operator="containsText" text="posible">
      <formula>NOT(ISERROR(SEARCH("posible",AI5)))</formula>
    </cfRule>
    <cfRule type="containsText" dxfId="25" priority="23" operator="containsText" text="Improbable">
      <formula>NOT(ISERROR(SEARCH("Improbable",AI5)))</formula>
    </cfRule>
    <cfRule type="containsText" dxfId="24" priority="24" operator="containsText" text="Rara vez">
      <formula>NOT(ISERROR(SEARCH("Rara vez",AI5)))</formula>
    </cfRule>
  </conditionalFormatting>
  <conditionalFormatting sqref="AD5 AD11 AD17 AD23 AD41 AD59 AD29 AD47 AD35 AD53">
    <cfRule type="containsText" dxfId="23" priority="17" operator="containsText" text="DEBIL">
      <formula>NOT(ISERROR(SEARCH("DEBIL",AD5)))</formula>
    </cfRule>
    <cfRule type="containsText" dxfId="22" priority="18" operator="containsText" text="MODERADO">
      <formula>NOT(ISERROR(SEARCH("MODERADO",AD5)))</formula>
    </cfRule>
    <cfRule type="containsText" dxfId="21" priority="19" operator="containsText" text="FUERTE">
      <formula>NOT(ISERROR(SEARCH("FUERTE",AD5)))</formula>
    </cfRule>
  </conditionalFormatting>
  <conditionalFormatting sqref="AL5 AL11 AL17 AL23 AL29 AL35 AL41 AL47 AL53 AL59">
    <cfRule type="cellIs" dxfId="20" priority="12" stopIfTrue="1" operator="equal">
      <formula>"Muy Alta"</formula>
    </cfRule>
    <cfRule type="containsText" dxfId="19" priority="13" operator="containsText" text="ZONA RIESGO ALTA">
      <formula>NOT(ISERROR(SEARCH("ZONA RIESGO ALTA",AL5)))</formula>
    </cfRule>
    <cfRule type="containsText" dxfId="18" priority="14" operator="containsText" text="ZONA RIESGO MODERADA">
      <formula>NOT(ISERROR(SEARCH("ZONA RIESGO MODERADA",AL5)))</formula>
    </cfRule>
    <cfRule type="containsText" dxfId="17" priority="15" operator="containsText" text="ZONA RIESGO BAJA">
      <formula>NOT(ISERROR(SEARCH("ZONA RIESGO BAJA",AL5)))</formula>
    </cfRule>
    <cfRule type="cellIs" dxfId="16" priority="16" operator="equal">
      <formula>"Muy Baja"</formula>
    </cfRule>
  </conditionalFormatting>
  <conditionalFormatting sqref="AL5:AL64">
    <cfRule type="containsText" dxfId="15" priority="11" operator="containsText" text="ZONA RIESGO EXTREMA">
      <formula>NOT(ISERROR(SEARCH("ZONA RIESGO EXTREMA",AL5)))</formula>
    </cfRule>
  </conditionalFormatting>
  <conditionalFormatting sqref="AJ5 AJ11 AJ17 AJ23 AJ29 AJ35 AJ41 AJ47 AJ53 AJ59">
    <cfRule type="containsText" dxfId="14" priority="1" operator="containsText" text="casi seguro">
      <formula>NOT(ISERROR(SEARCH("casi seguro",AJ5)))</formula>
    </cfRule>
    <cfRule type="containsText" dxfId="13" priority="2" operator="containsText" text="PROBABLE">
      <formula>NOT(ISERROR(SEARCH("PROBABLE",AJ5)))</formula>
    </cfRule>
    <cfRule type="containsText" dxfId="12" priority="3" operator="containsText" text="posible">
      <formula>NOT(ISERROR(SEARCH("posible",AJ5)))</formula>
    </cfRule>
    <cfRule type="containsText" dxfId="11" priority="4" operator="containsText" text="Improbable">
      <formula>NOT(ISERROR(SEARCH("Improbable",AJ5)))</formula>
    </cfRule>
    <cfRule type="containsText" dxfId="10"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15808BB8-555C-4BCF-A457-7FA72DAB75F5}"/>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8B123A5F-0182-4608-A002-6FC69C935469}">
            <xm:f>NOT(ISERROR(SEARCH(#REF!,AI5)))</xm:f>
            <xm:f>#REF!</xm:f>
            <x14:dxf>
              <fill>
                <gradientFill degree="180">
                  <stop position="0">
                    <color rgb="FF008744"/>
                  </stop>
                  <stop position="1">
                    <color theme="0"/>
                  </stop>
                </gradientFill>
              </fill>
            </x14:dxf>
          </x14:cfRule>
          <x14:cfRule type="containsText" priority="38" operator="containsText" id="{25D1304F-9F03-46AE-A5C9-963D27096000}">
            <xm:f>NOT(ISERROR(SEARCH(#REF!,AI5)))</xm:f>
            <xm:f>#REF!</xm:f>
            <x14:dxf>
              <fill>
                <gradientFill degree="180">
                  <stop position="0">
                    <color rgb="FF008744"/>
                  </stop>
                  <stop position="1">
                    <color theme="0"/>
                  </stop>
                </gradientFill>
              </fill>
            </x14:dxf>
          </x14:cfRule>
          <x14:cfRule type="containsText" priority="39" operator="containsText" id="{612E7164-BBC3-4812-BE6F-880FA386F6FD}">
            <xm:f>NOT(ISERROR(SEARCH(#REF!,AI5)))</xm:f>
            <xm:f>#REF!</xm:f>
            <x14:dxf>
              <fill>
                <gradientFill degree="180">
                  <stop position="0">
                    <color rgb="FF008744"/>
                  </stop>
                  <stop position="1">
                    <color rgb="FFFFFFFF"/>
                  </stop>
                </gradientFill>
              </fill>
            </x14:dxf>
          </x14:cfRule>
          <x14:cfRule type="containsText" priority="40" operator="containsText" id="{273172DE-6811-439F-B039-7DA835683F71}">
            <xm:f>NOT(ISERROR(SEARCH(#REF!,AI5)))</xm:f>
            <xm:f>#REF!</xm:f>
            <x14:dxf>
              <fill>
                <gradientFill>
                  <stop position="0">
                    <color theme="0"/>
                  </stop>
                  <stop position="1">
                    <color rgb="FFFFFF00"/>
                  </stop>
                </gradientFill>
              </fill>
            </x14:dxf>
          </x14:cfRule>
          <x14:cfRule type="containsText" priority="41" operator="containsText" id="{B99B138C-9454-46AC-B658-8BF05A6710FA}">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3D96BB16-8AAE-4F17-92A7-264587692E17}">
            <xm:f>NOT(ISERROR(SEARCH(#REF!,AJ5)))</xm:f>
            <xm:f>#REF!</xm:f>
            <x14:dxf>
              <fill>
                <gradientFill degree="180">
                  <stop position="0">
                    <color rgb="FF008744"/>
                  </stop>
                  <stop position="1">
                    <color theme="0"/>
                  </stop>
                </gradientFill>
              </fill>
            </x14:dxf>
          </x14:cfRule>
          <x14:cfRule type="containsText" priority="7" operator="containsText" id="{10C91EAC-ABF9-4515-96F8-28A1897622C0}">
            <xm:f>NOT(ISERROR(SEARCH(#REF!,AJ5)))</xm:f>
            <xm:f>#REF!</xm:f>
            <x14:dxf>
              <fill>
                <gradientFill degree="180">
                  <stop position="0">
                    <color rgb="FF008744"/>
                  </stop>
                  <stop position="1">
                    <color theme="0"/>
                  </stop>
                </gradientFill>
              </fill>
            </x14:dxf>
          </x14:cfRule>
          <x14:cfRule type="containsText" priority="8" operator="containsText" id="{875C57A6-759F-4CB6-8C16-C48BA8BD1075}">
            <xm:f>NOT(ISERROR(SEARCH(#REF!,AJ5)))</xm:f>
            <xm:f>#REF!</xm:f>
            <x14:dxf>
              <fill>
                <gradientFill degree="180">
                  <stop position="0">
                    <color rgb="FF008744"/>
                  </stop>
                  <stop position="1">
                    <color rgb="FFFFFFFF"/>
                  </stop>
                </gradientFill>
              </fill>
            </x14:dxf>
          </x14:cfRule>
          <x14:cfRule type="containsText" priority="9" operator="containsText" id="{26F9D67D-63BA-477B-86C7-E15163E48961}">
            <xm:f>NOT(ISERROR(SEARCH(#REF!,AJ5)))</xm:f>
            <xm:f>#REF!</xm:f>
            <x14:dxf>
              <fill>
                <gradientFill>
                  <stop position="0">
                    <color theme="0"/>
                  </stop>
                  <stop position="1">
                    <color rgb="FFFFFF00"/>
                  </stop>
                </gradientFill>
              </fill>
            </x14:dxf>
          </x14:cfRule>
          <x14:cfRule type="containsText" priority="10" operator="containsText" id="{740036A5-42FD-4F0B-9452-0E827A283C4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7BDD2-4FED-4285-9C06-737FD2E9DCF6}">
  <dimension ref="A1:DD65"/>
  <sheetViews>
    <sheetView topLeftCell="BY1" workbookViewId="0">
      <selection activeCell="CB5" sqref="CB5"/>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6.1406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0.5703125" style="149" hidden="1" customWidth="1"/>
    <col min="44" max="44" width="18.5703125" style="149" hidden="1" customWidth="1"/>
    <col min="45" max="45" width="20.5703125" style="149" hidden="1" customWidth="1"/>
    <col min="46" max="46" width="18.5703125" style="149" hidden="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3" width="23" style="1" hidden="1" customWidth="1"/>
    <col min="54" max="54" width="18.85546875" style="1" hidden="1" customWidth="1"/>
    <col min="55" max="55" width="16.85546875" style="1" hidden="1" customWidth="1"/>
    <col min="56" max="56" width="19.5703125" style="1" hidden="1" customWidth="1"/>
    <col min="57" max="58" width="23" style="1" hidden="1" customWidth="1"/>
    <col min="59" max="59" width="18.85546875" style="1" hidden="1" customWidth="1"/>
    <col min="60" max="60" width="16.85546875" style="1" hidden="1" customWidth="1"/>
    <col min="61" max="61" width="19.5703125" style="1" hidden="1" customWidth="1"/>
    <col min="62" max="63" width="23" style="1" customWidth="1"/>
    <col min="64" max="64" width="18.85546875" style="1" customWidth="1"/>
    <col min="65" max="65" width="16.85546875" style="1" customWidth="1"/>
    <col min="66" max="66" width="19.5703125" style="1" customWidth="1"/>
    <col min="67" max="68" width="23" style="149" customWidth="1"/>
    <col min="69" max="69" width="18.85546875" style="149" customWidth="1"/>
    <col min="70" max="70" width="16.85546875" style="149" customWidth="1"/>
    <col min="71" max="71" width="19.5703125" style="149" customWidth="1"/>
    <col min="72" max="72" width="33" style="149" customWidth="1"/>
    <col min="73" max="74" width="23" style="149" hidden="1" customWidth="1"/>
    <col min="75" max="75" width="18.5703125" style="149" hidden="1" customWidth="1"/>
    <col min="76" max="76" width="20.5703125" style="1" customWidth="1"/>
    <col min="77" max="77" width="23" style="1" customWidth="1"/>
    <col min="78" max="78" width="18.5703125" style="1" customWidth="1"/>
    <col min="79" max="79" width="20.5703125" style="149" customWidth="1"/>
    <col min="80" max="80" width="53.7109375" style="149" customWidth="1"/>
    <col min="81" max="81" width="42.7109375" style="149" customWidth="1"/>
    <col min="82" max="82" width="40.4257812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366.6" customHeight="1" thickTop="1" thickBot="1">
      <c r="A5" s="421">
        <v>1</v>
      </c>
      <c r="B5" s="423" t="s">
        <v>474</v>
      </c>
      <c r="C5" s="423" t="s">
        <v>475</v>
      </c>
      <c r="D5" s="423" t="s">
        <v>666</v>
      </c>
      <c r="E5" s="424" t="s">
        <v>667</v>
      </c>
      <c r="F5" s="423" t="s">
        <v>104</v>
      </c>
      <c r="G5" s="423" t="s">
        <v>668</v>
      </c>
      <c r="H5" s="423" t="s">
        <v>669</v>
      </c>
      <c r="I5" s="423" t="s">
        <v>144</v>
      </c>
      <c r="J5" s="421">
        <v>1</v>
      </c>
      <c r="K5" s="421">
        <v>5</v>
      </c>
      <c r="L5" s="411">
        <v>20</v>
      </c>
      <c r="M5" s="412" t="s">
        <v>500</v>
      </c>
      <c r="N5" s="162">
        <v>1</v>
      </c>
      <c r="O5" s="166" t="s">
        <v>670</v>
      </c>
      <c r="P5" s="171">
        <v>15</v>
      </c>
      <c r="Q5" s="171">
        <v>15</v>
      </c>
      <c r="R5" s="171">
        <v>15</v>
      </c>
      <c r="S5" s="171">
        <v>15</v>
      </c>
      <c r="T5" s="171">
        <v>15</v>
      </c>
      <c r="U5" s="171">
        <v>15</v>
      </c>
      <c r="V5" s="171">
        <v>10</v>
      </c>
      <c r="W5" s="116">
        <v>100</v>
      </c>
      <c r="X5" s="117" t="s">
        <v>146</v>
      </c>
      <c r="Y5" s="172" t="s">
        <v>146</v>
      </c>
      <c r="Z5" s="118" t="s">
        <v>146</v>
      </c>
      <c r="AA5" s="116" t="s">
        <v>502</v>
      </c>
      <c r="AB5" s="171" t="s">
        <v>550</v>
      </c>
      <c r="AC5" s="422">
        <v>100</v>
      </c>
      <c r="AD5" s="422" t="s">
        <v>146</v>
      </c>
      <c r="AE5" s="420" t="s">
        <v>147</v>
      </c>
      <c r="AF5" s="420" t="s">
        <v>487</v>
      </c>
      <c r="AG5" s="418">
        <v>2</v>
      </c>
      <c r="AH5" s="418">
        <v>1</v>
      </c>
      <c r="AI5" s="419">
        <v>1</v>
      </c>
      <c r="AJ5" s="419">
        <v>4</v>
      </c>
      <c r="AK5" s="411">
        <v>16</v>
      </c>
      <c r="AL5" s="412" t="s">
        <v>503</v>
      </c>
      <c r="AM5" s="415" t="s">
        <v>148</v>
      </c>
      <c r="AN5" s="163" t="s">
        <v>671</v>
      </c>
      <c r="AO5" s="164" t="s">
        <v>672</v>
      </c>
      <c r="AP5" s="266">
        <v>44926</v>
      </c>
      <c r="AQ5" s="168">
        <v>44662</v>
      </c>
      <c r="AR5" s="163" t="s">
        <v>673</v>
      </c>
      <c r="AS5" s="168">
        <v>44754</v>
      </c>
      <c r="AT5" s="163" t="s">
        <v>674</v>
      </c>
      <c r="AU5" s="170" t="s">
        <v>675</v>
      </c>
      <c r="AV5" s="163" t="s">
        <v>676</v>
      </c>
      <c r="AW5" s="114">
        <v>44876</v>
      </c>
      <c r="AX5" s="145" t="s">
        <v>677</v>
      </c>
      <c r="AY5" s="146" t="s">
        <v>115</v>
      </c>
      <c r="AZ5" s="267">
        <v>44662</v>
      </c>
      <c r="BA5" s="268" t="s">
        <v>678</v>
      </c>
      <c r="BB5" s="269" t="s">
        <v>679</v>
      </c>
      <c r="BC5" s="268" t="s">
        <v>680</v>
      </c>
      <c r="BD5" s="270" t="s">
        <v>116</v>
      </c>
      <c r="BE5" s="170">
        <v>44754</v>
      </c>
      <c r="BF5" s="163" t="s">
        <v>681</v>
      </c>
      <c r="BG5" s="162" t="s">
        <v>682</v>
      </c>
      <c r="BH5" s="170" t="s">
        <v>683</v>
      </c>
      <c r="BI5" s="168" t="s">
        <v>116</v>
      </c>
      <c r="BJ5" s="170" t="s">
        <v>684</v>
      </c>
      <c r="BK5" s="163" t="s">
        <v>685</v>
      </c>
      <c r="BL5" s="162" t="s">
        <v>682</v>
      </c>
      <c r="BM5" s="170" t="s">
        <v>686</v>
      </c>
      <c r="BN5" s="168" t="s">
        <v>116</v>
      </c>
      <c r="BO5" s="147">
        <v>44876</v>
      </c>
      <c r="BP5" s="145" t="s">
        <v>687</v>
      </c>
      <c r="BQ5" s="146" t="s">
        <v>688</v>
      </c>
      <c r="BR5" s="147" t="s">
        <v>689</v>
      </c>
      <c r="BS5" s="114" t="s">
        <v>116</v>
      </c>
      <c r="BT5" s="170" t="s">
        <v>690</v>
      </c>
      <c r="BU5" s="145"/>
      <c r="BV5" s="145"/>
      <c r="BW5" s="145"/>
      <c r="BX5" s="170" t="s">
        <v>691</v>
      </c>
      <c r="BY5" s="163" t="s">
        <v>692</v>
      </c>
      <c r="BZ5" s="163" t="s">
        <v>693</v>
      </c>
      <c r="CA5" s="232" t="s">
        <v>695</v>
      </c>
      <c r="CB5" s="222" t="s">
        <v>696</v>
      </c>
      <c r="CC5" s="222" t="s">
        <v>697</v>
      </c>
      <c r="CD5" s="222" t="s">
        <v>698</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63.75" customHeight="1" thickTop="1" thickBot="1">
      <c r="A6" s="421"/>
      <c r="B6" s="423"/>
      <c r="C6" s="423"/>
      <c r="D6" s="423"/>
      <c r="E6" s="424"/>
      <c r="F6" s="423"/>
      <c r="G6" s="423"/>
      <c r="H6" s="423"/>
      <c r="I6" s="423"/>
      <c r="J6" s="421"/>
      <c r="K6" s="421"/>
      <c r="L6" s="411"/>
      <c r="M6" s="413"/>
      <c r="N6" s="162">
        <v>2</v>
      </c>
      <c r="O6" s="166"/>
      <c r="P6" s="171"/>
      <c r="Q6" s="171"/>
      <c r="R6" s="171"/>
      <c r="S6" s="171"/>
      <c r="T6" s="171"/>
      <c r="U6" s="171"/>
      <c r="V6" s="171"/>
      <c r="W6" s="116">
        <v>0</v>
      </c>
      <c r="X6" s="117" t="s">
        <v>485</v>
      </c>
      <c r="Y6" s="172"/>
      <c r="Z6" s="118" t="s">
        <v>536</v>
      </c>
      <c r="AA6" s="116" t="s">
        <v>537</v>
      </c>
      <c r="AB6" s="171"/>
      <c r="AC6" s="422"/>
      <c r="AD6" s="422"/>
      <c r="AE6" s="420"/>
      <c r="AF6" s="420"/>
      <c r="AG6" s="418"/>
      <c r="AH6" s="418"/>
      <c r="AI6" s="419"/>
      <c r="AJ6" s="419"/>
      <c r="AK6" s="411"/>
      <c r="AL6" s="413"/>
      <c r="AM6" s="416"/>
      <c r="AN6" s="163"/>
      <c r="AO6" s="162"/>
      <c r="AP6" s="168"/>
      <c r="AQ6" s="168"/>
      <c r="AR6" s="163"/>
      <c r="AS6" s="168"/>
      <c r="AT6" s="163"/>
      <c r="AU6" s="168"/>
      <c r="AV6" s="163"/>
      <c r="AW6" s="114"/>
      <c r="AX6" s="145"/>
      <c r="AY6" s="146"/>
      <c r="AZ6" s="163"/>
      <c r="BA6" s="163"/>
      <c r="BB6" s="162"/>
      <c r="BC6" s="168"/>
      <c r="BD6" s="168"/>
      <c r="BE6" s="163"/>
      <c r="BF6" s="163"/>
      <c r="BG6" s="162"/>
      <c r="BH6" s="168"/>
      <c r="BI6" s="168"/>
      <c r="BJ6" s="163"/>
      <c r="BK6" s="163"/>
      <c r="BL6" s="162"/>
      <c r="BM6" s="168"/>
      <c r="BN6" s="168"/>
      <c r="BO6" s="145"/>
      <c r="BP6" s="145"/>
      <c r="BQ6" s="146"/>
      <c r="BR6" s="114"/>
      <c r="BS6" s="114"/>
      <c r="BT6" s="170" t="s">
        <v>694</v>
      </c>
      <c r="BU6" s="145"/>
      <c r="BV6" s="145"/>
      <c r="BW6" s="145"/>
      <c r="BX6" s="168"/>
      <c r="BY6" s="163"/>
      <c r="BZ6" s="163"/>
      <c r="CA6" s="114"/>
      <c r="CB6" s="271"/>
      <c r="CC6" s="146"/>
      <c r="CD6" s="145"/>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thickTop="1" thickBot="1">
      <c r="A7" s="421"/>
      <c r="B7" s="423"/>
      <c r="C7" s="423"/>
      <c r="D7" s="423"/>
      <c r="E7" s="424"/>
      <c r="F7" s="423"/>
      <c r="G7" s="423"/>
      <c r="H7" s="423"/>
      <c r="I7" s="423"/>
      <c r="J7" s="421"/>
      <c r="K7" s="421"/>
      <c r="L7" s="411"/>
      <c r="M7" s="413"/>
      <c r="N7" s="162">
        <v>3</v>
      </c>
      <c r="O7" s="173"/>
      <c r="P7" s="171"/>
      <c r="Q7" s="171"/>
      <c r="R7" s="171"/>
      <c r="S7" s="171"/>
      <c r="T7" s="171"/>
      <c r="U7" s="171"/>
      <c r="V7" s="171"/>
      <c r="W7" s="116">
        <v>0</v>
      </c>
      <c r="X7" s="117" t="s">
        <v>485</v>
      </c>
      <c r="Y7" s="172"/>
      <c r="Z7" s="118" t="s">
        <v>536</v>
      </c>
      <c r="AA7" s="116" t="s">
        <v>537</v>
      </c>
      <c r="AB7" s="171"/>
      <c r="AC7" s="422"/>
      <c r="AD7" s="422"/>
      <c r="AE7" s="420"/>
      <c r="AF7" s="420"/>
      <c r="AG7" s="418"/>
      <c r="AH7" s="418"/>
      <c r="AI7" s="419"/>
      <c r="AJ7" s="419"/>
      <c r="AK7" s="411"/>
      <c r="AL7" s="413"/>
      <c r="AM7" s="416"/>
      <c r="AN7" s="163"/>
      <c r="AO7" s="162"/>
      <c r="AP7" s="168"/>
      <c r="AQ7" s="168"/>
      <c r="AR7" s="163"/>
      <c r="AS7" s="168"/>
      <c r="AT7" s="163"/>
      <c r="AU7" s="168"/>
      <c r="AV7" s="163"/>
      <c r="AW7" s="114"/>
      <c r="AX7" s="145"/>
      <c r="AY7" s="146"/>
      <c r="AZ7" s="163"/>
      <c r="BA7" s="163"/>
      <c r="BB7" s="162"/>
      <c r="BC7" s="168"/>
      <c r="BD7" s="168"/>
      <c r="BE7" s="163"/>
      <c r="BF7" s="163"/>
      <c r="BG7" s="162"/>
      <c r="BH7" s="168"/>
      <c r="BI7" s="168"/>
      <c r="BJ7" s="163"/>
      <c r="BK7" s="163"/>
      <c r="BL7" s="162"/>
      <c r="BM7" s="168"/>
      <c r="BN7" s="168"/>
      <c r="BO7" s="145"/>
      <c r="BP7" s="145"/>
      <c r="BQ7" s="146"/>
      <c r="BR7" s="114"/>
      <c r="BS7" s="114"/>
      <c r="BT7" s="168"/>
      <c r="BU7" s="145"/>
      <c r="BV7" s="145"/>
      <c r="BW7" s="145"/>
      <c r="BX7" s="168"/>
      <c r="BY7" s="163"/>
      <c r="BZ7" s="163"/>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23"/>
      <c r="D8" s="423"/>
      <c r="E8" s="424"/>
      <c r="F8" s="423"/>
      <c r="G8" s="423"/>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68"/>
      <c r="AR8" s="163"/>
      <c r="AS8" s="168"/>
      <c r="AT8" s="163"/>
      <c r="AU8" s="168"/>
      <c r="AV8" s="163"/>
      <c r="AW8" s="114"/>
      <c r="AX8" s="145"/>
      <c r="AY8" s="146"/>
      <c r="AZ8" s="163"/>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68"/>
      <c r="AR9" s="163"/>
      <c r="AS9" s="168"/>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50.5" customHeight="1" thickTop="1" thickBot="1">
      <c r="A10" s="421"/>
      <c r="B10" s="423"/>
      <c r="C10" s="423"/>
      <c r="D10" s="423"/>
      <c r="E10" s="424"/>
      <c r="F10" s="423"/>
      <c r="G10" s="423"/>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68"/>
      <c r="AR10" s="163"/>
      <c r="AS10" s="168"/>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68"/>
      <c r="AR11" s="163"/>
      <c r="AS11" s="168"/>
      <c r="AT11" s="163"/>
      <c r="AU11" s="168"/>
      <c r="AV11" s="163"/>
      <c r="AW11" s="114"/>
      <c r="AX11" s="145"/>
      <c r="AY11" s="146"/>
      <c r="AZ11" s="163"/>
      <c r="BA11" s="163"/>
      <c r="BB11" s="162"/>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68"/>
      <c r="AR12" s="163"/>
      <c r="AS12" s="168"/>
      <c r="AT12" s="163"/>
      <c r="AU12" s="168"/>
      <c r="AV12" s="163"/>
      <c r="AW12" s="114"/>
      <c r="AX12" s="145"/>
      <c r="AY12" s="146"/>
      <c r="AZ12" s="163"/>
      <c r="BA12" s="163"/>
      <c r="BB12" s="162"/>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68"/>
      <c r="AR13" s="163"/>
      <c r="AS13" s="168"/>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68"/>
      <c r="AR14" s="163"/>
      <c r="AS14" s="168"/>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68"/>
      <c r="AR15" s="163"/>
      <c r="AS15" s="168"/>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68"/>
      <c r="AR16" s="163"/>
      <c r="AS16" s="168"/>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68"/>
      <c r="AR17" s="163"/>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68"/>
      <c r="AR18" s="163"/>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68"/>
      <c r="AR19" s="163"/>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68"/>
      <c r="AR20" s="163"/>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68"/>
      <c r="AR21" s="163"/>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68"/>
      <c r="AR22" s="163"/>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68"/>
      <c r="AR23" s="163"/>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68"/>
      <c r="AR24" s="163"/>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68"/>
      <c r="AR25" s="163"/>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68"/>
      <c r="AR26" s="163"/>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68"/>
      <c r="AR27" s="163"/>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68"/>
      <c r="AR28" s="163"/>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68"/>
      <c r="AR29" s="163"/>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68"/>
      <c r="AR30" s="163"/>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68"/>
      <c r="AR31" s="163"/>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68"/>
      <c r="AR32" s="163"/>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68"/>
      <c r="AR33" s="163"/>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68"/>
      <c r="AR34" s="163"/>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68"/>
      <c r="AR35" s="163"/>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68"/>
      <c r="AR36" s="163"/>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68"/>
      <c r="AR37" s="163"/>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68"/>
      <c r="AR38" s="163"/>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68"/>
      <c r="AR39" s="163"/>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68"/>
      <c r="AR40" s="163"/>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68"/>
      <c r="AR41" s="163"/>
      <c r="AS41" s="114"/>
      <c r="AT41" s="145"/>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68"/>
      <c r="AR42" s="163"/>
      <c r="AS42" s="114"/>
      <c r="AT42" s="145"/>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68"/>
      <c r="AR43" s="163"/>
      <c r="AS43" s="114"/>
      <c r="AT43" s="145"/>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68"/>
      <c r="AR44" s="163"/>
      <c r="AS44" s="114"/>
      <c r="AT44" s="145"/>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68"/>
      <c r="AR45" s="163"/>
      <c r="AS45" s="114"/>
      <c r="AT45" s="145"/>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68"/>
      <c r="AR46" s="163"/>
      <c r="AS46" s="114"/>
      <c r="AT46" s="145"/>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68"/>
      <c r="AR47" s="163"/>
      <c r="AS47" s="114"/>
      <c r="AT47" s="145"/>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68"/>
      <c r="AR48" s="163"/>
      <c r="AS48" s="114"/>
      <c r="AT48" s="145"/>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68"/>
      <c r="AR49" s="163"/>
      <c r="AS49" s="114"/>
      <c r="AT49" s="145"/>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68"/>
      <c r="AR50" s="163"/>
      <c r="AS50" s="114"/>
      <c r="AT50" s="145"/>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68"/>
      <c r="AR51" s="163"/>
      <c r="AS51" s="114"/>
      <c r="AT51" s="145"/>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68"/>
      <c r="AR52" s="163"/>
      <c r="AS52" s="114"/>
      <c r="AT52" s="145"/>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68"/>
      <c r="AR53" s="163"/>
      <c r="AS53" s="114"/>
      <c r="AT53" s="145"/>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68"/>
      <c r="AR54" s="163"/>
      <c r="AS54" s="114"/>
      <c r="AT54" s="145"/>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68"/>
      <c r="AR55" s="163"/>
      <c r="AS55" s="114"/>
      <c r="AT55" s="145"/>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68"/>
      <c r="AR56" s="163"/>
      <c r="AS56" s="114"/>
      <c r="AT56" s="145"/>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68"/>
      <c r="AR57" s="163"/>
      <c r="AS57" s="114"/>
      <c r="AT57" s="145"/>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68"/>
      <c r="AR58" s="163"/>
      <c r="AS58" s="114"/>
      <c r="AT58" s="145"/>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68"/>
      <c r="AR59" s="163"/>
      <c r="AS59" s="114"/>
      <c r="AT59" s="145"/>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68"/>
      <c r="AR60" s="163"/>
      <c r="AS60" s="114"/>
      <c r="AT60" s="145"/>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14"/>
      <c r="AT61" s="145"/>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14"/>
      <c r="AT62" s="145"/>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14"/>
      <c r="AT63" s="145"/>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14"/>
      <c r="AT64" s="145"/>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413" priority="32" stopIfTrue="1" operator="equal">
      <formula>"Muy Alta"</formula>
    </cfRule>
    <cfRule type="containsText" dxfId="412" priority="33" operator="containsText" text="ZONA RIESGO ALTA">
      <formula>NOT(ISERROR(SEARCH("ZONA RIESGO ALTA",M5)))</formula>
    </cfRule>
    <cfRule type="containsText" dxfId="411" priority="34" operator="containsText" text="ZONA RIESGO MODERADA">
      <formula>NOT(ISERROR(SEARCH("ZONA RIESGO MODERADA",M5)))</formula>
    </cfRule>
    <cfRule type="containsText" dxfId="410" priority="35" operator="containsText" text="ZONA RIESGO BAJA">
      <formula>NOT(ISERROR(SEARCH("ZONA RIESGO BAJA",M5)))</formula>
    </cfRule>
    <cfRule type="cellIs" dxfId="409" priority="36" operator="equal">
      <formula>"Muy Baja"</formula>
    </cfRule>
  </conditionalFormatting>
  <conditionalFormatting sqref="M5:M64">
    <cfRule type="containsText" dxfId="408" priority="31" operator="containsText" text="ZONA RIESGO EXTREMA">
      <formula>NOT(ISERROR(SEARCH("ZONA RIESGO EXTREMA",M5)))</formula>
    </cfRule>
  </conditionalFormatting>
  <conditionalFormatting sqref="X5:X64">
    <cfRule type="containsText" dxfId="407" priority="28" operator="containsText" text="DEBIL">
      <formula>NOT(ISERROR(SEARCH("DEBIL",X5)))</formula>
    </cfRule>
    <cfRule type="containsText" dxfId="406" priority="29" operator="containsText" text="MODERADO">
      <formula>NOT(ISERROR(SEARCH("MODERADO",X5)))</formula>
    </cfRule>
    <cfRule type="containsText" dxfId="405" priority="30" operator="containsText" text="FUERTE">
      <formula>NOT(ISERROR(SEARCH("FUERTE",X5)))</formula>
    </cfRule>
  </conditionalFormatting>
  <conditionalFormatting sqref="AC5 AC11 AC17 AC23 AC41 AC59 AC29 AC47 AC35 AC53">
    <cfRule type="containsText" dxfId="404" priority="25" operator="containsText" text="DEBIL">
      <formula>NOT(ISERROR(SEARCH("DEBIL",AC5)))</formula>
    </cfRule>
    <cfRule type="containsText" dxfId="403" priority="26" operator="containsText" text="MODERADO">
      <formula>NOT(ISERROR(SEARCH("MODERADO",AC5)))</formula>
    </cfRule>
    <cfRule type="containsText" dxfId="402" priority="27" operator="containsText" text="FUERTE">
      <formula>NOT(ISERROR(SEARCH("FUERTE",AC5)))</formula>
    </cfRule>
  </conditionalFormatting>
  <conditionalFormatting sqref="AI5 AI11 AI17 AI23 AI29 AI35 AI41 AI47 AI53 AI59">
    <cfRule type="containsText" dxfId="401" priority="20" operator="containsText" text="casi seguro">
      <formula>NOT(ISERROR(SEARCH("casi seguro",AI5)))</formula>
    </cfRule>
    <cfRule type="containsText" dxfId="400" priority="21" operator="containsText" text="PROBABLE">
      <formula>NOT(ISERROR(SEARCH("PROBABLE",AI5)))</formula>
    </cfRule>
    <cfRule type="containsText" dxfId="399" priority="22" operator="containsText" text="posible">
      <formula>NOT(ISERROR(SEARCH("posible",AI5)))</formula>
    </cfRule>
    <cfRule type="containsText" dxfId="398" priority="23" operator="containsText" text="Improbable">
      <formula>NOT(ISERROR(SEARCH("Improbable",AI5)))</formula>
    </cfRule>
    <cfRule type="containsText" dxfId="397" priority="24" operator="containsText" text="Rara vez">
      <formula>NOT(ISERROR(SEARCH("Rara vez",AI5)))</formula>
    </cfRule>
  </conditionalFormatting>
  <conditionalFormatting sqref="AD5 AD11 AD17 AD23 AD41 AD59 AD29 AD47 AD35 AD53">
    <cfRule type="containsText" dxfId="396" priority="17" operator="containsText" text="DEBIL">
      <formula>NOT(ISERROR(SEARCH("DEBIL",AD5)))</formula>
    </cfRule>
    <cfRule type="containsText" dxfId="395" priority="18" operator="containsText" text="MODERADO">
      <formula>NOT(ISERROR(SEARCH("MODERADO",AD5)))</formula>
    </cfRule>
    <cfRule type="containsText" dxfId="394" priority="19" operator="containsText" text="FUERTE">
      <formula>NOT(ISERROR(SEARCH("FUERTE",AD5)))</formula>
    </cfRule>
  </conditionalFormatting>
  <conditionalFormatting sqref="AL5 AL11 AL17 AL23 AL29 AL35 AL41 AL47 AL53 AL59">
    <cfRule type="cellIs" dxfId="393" priority="12" stopIfTrue="1" operator="equal">
      <formula>"Muy Alta"</formula>
    </cfRule>
    <cfRule type="containsText" dxfId="392" priority="13" operator="containsText" text="ZONA RIESGO ALTA">
      <formula>NOT(ISERROR(SEARCH("ZONA RIESGO ALTA",AL5)))</formula>
    </cfRule>
    <cfRule type="containsText" dxfId="391" priority="14" operator="containsText" text="ZONA RIESGO MODERADA">
      <formula>NOT(ISERROR(SEARCH("ZONA RIESGO MODERADA",AL5)))</formula>
    </cfRule>
    <cfRule type="containsText" dxfId="390" priority="15" operator="containsText" text="ZONA RIESGO BAJA">
      <formula>NOT(ISERROR(SEARCH("ZONA RIESGO BAJA",AL5)))</formula>
    </cfRule>
    <cfRule type="cellIs" dxfId="389" priority="16" operator="equal">
      <formula>"Muy Baja"</formula>
    </cfRule>
  </conditionalFormatting>
  <conditionalFormatting sqref="AL5:AL64">
    <cfRule type="containsText" dxfId="388" priority="11" operator="containsText" text="ZONA RIESGO EXTREMA">
      <formula>NOT(ISERROR(SEARCH("ZONA RIESGO EXTREMA",AL5)))</formula>
    </cfRule>
  </conditionalFormatting>
  <conditionalFormatting sqref="AJ5 AJ11 AJ17 AJ23 AJ29 AJ35 AJ41 AJ47 AJ53 AJ59">
    <cfRule type="containsText" dxfId="387" priority="1" operator="containsText" text="casi seguro">
      <formula>NOT(ISERROR(SEARCH("casi seguro",AJ5)))</formula>
    </cfRule>
    <cfRule type="containsText" dxfId="386" priority="2" operator="containsText" text="PROBABLE">
      <formula>NOT(ISERROR(SEARCH("PROBABLE",AJ5)))</formula>
    </cfRule>
    <cfRule type="containsText" dxfId="385" priority="3" operator="containsText" text="posible">
      <formula>NOT(ISERROR(SEARCH("posible",AJ5)))</formula>
    </cfRule>
    <cfRule type="containsText" dxfId="384" priority="4" operator="containsText" text="Improbable">
      <formula>NOT(ISERROR(SEARCH("Improbable",AJ5)))</formula>
    </cfRule>
    <cfRule type="containsText" dxfId="383"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E228AE61-0D53-497E-9877-FA0427D4D0C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C61D8131-CFF6-4241-BFD7-B1612D9B8990}">
            <xm:f>NOT(ISERROR(SEARCH(#REF!,AI5)))</xm:f>
            <xm:f>#REF!</xm:f>
            <x14:dxf>
              <fill>
                <gradientFill degree="180">
                  <stop position="0">
                    <color rgb="FF008744"/>
                  </stop>
                  <stop position="1">
                    <color theme="0"/>
                  </stop>
                </gradientFill>
              </fill>
            </x14:dxf>
          </x14:cfRule>
          <x14:cfRule type="containsText" priority="38" operator="containsText" id="{4D4F946C-A386-4911-BD81-21DA5044A07A}">
            <xm:f>NOT(ISERROR(SEARCH(#REF!,AI5)))</xm:f>
            <xm:f>#REF!</xm:f>
            <x14:dxf>
              <fill>
                <gradientFill degree="180">
                  <stop position="0">
                    <color rgb="FF008744"/>
                  </stop>
                  <stop position="1">
                    <color theme="0"/>
                  </stop>
                </gradientFill>
              </fill>
            </x14:dxf>
          </x14:cfRule>
          <x14:cfRule type="containsText" priority="39" operator="containsText" id="{34C9C169-883F-45F8-9D6D-15FB3934CB72}">
            <xm:f>NOT(ISERROR(SEARCH(#REF!,AI5)))</xm:f>
            <xm:f>#REF!</xm:f>
            <x14:dxf>
              <fill>
                <gradientFill degree="180">
                  <stop position="0">
                    <color rgb="FF008744"/>
                  </stop>
                  <stop position="1">
                    <color rgb="FFFFFFFF"/>
                  </stop>
                </gradientFill>
              </fill>
            </x14:dxf>
          </x14:cfRule>
          <x14:cfRule type="containsText" priority="40" operator="containsText" id="{46BD06A2-8EAB-4160-A3DC-3B714456D882}">
            <xm:f>NOT(ISERROR(SEARCH(#REF!,AI5)))</xm:f>
            <xm:f>#REF!</xm:f>
            <x14:dxf>
              <fill>
                <gradientFill>
                  <stop position="0">
                    <color theme="0"/>
                  </stop>
                  <stop position="1">
                    <color rgb="FFFFFF00"/>
                  </stop>
                </gradientFill>
              </fill>
            </x14:dxf>
          </x14:cfRule>
          <x14:cfRule type="containsText" priority="41" operator="containsText" id="{4E1E0159-67A2-4F0D-ADD1-CA9337E065C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77F6081A-5BB8-46C3-9132-1DC89BD140B0}">
            <xm:f>NOT(ISERROR(SEARCH(#REF!,AJ5)))</xm:f>
            <xm:f>#REF!</xm:f>
            <x14:dxf>
              <fill>
                <gradientFill degree="180">
                  <stop position="0">
                    <color rgb="FF008744"/>
                  </stop>
                  <stop position="1">
                    <color theme="0"/>
                  </stop>
                </gradientFill>
              </fill>
            </x14:dxf>
          </x14:cfRule>
          <x14:cfRule type="containsText" priority="7" operator="containsText" id="{9AF9C717-206A-41BC-A49B-A42F28CA1D4B}">
            <xm:f>NOT(ISERROR(SEARCH(#REF!,AJ5)))</xm:f>
            <xm:f>#REF!</xm:f>
            <x14:dxf>
              <fill>
                <gradientFill degree="180">
                  <stop position="0">
                    <color rgb="FF008744"/>
                  </stop>
                  <stop position="1">
                    <color theme="0"/>
                  </stop>
                </gradientFill>
              </fill>
            </x14:dxf>
          </x14:cfRule>
          <x14:cfRule type="containsText" priority="8" operator="containsText" id="{3E19E6FE-2FCD-439E-92F0-403AE57BDC99}">
            <xm:f>NOT(ISERROR(SEARCH(#REF!,AJ5)))</xm:f>
            <xm:f>#REF!</xm:f>
            <x14:dxf>
              <fill>
                <gradientFill degree="180">
                  <stop position="0">
                    <color rgb="FF008744"/>
                  </stop>
                  <stop position="1">
                    <color rgb="FFFFFFFF"/>
                  </stop>
                </gradientFill>
              </fill>
            </x14:dxf>
          </x14:cfRule>
          <x14:cfRule type="containsText" priority="9" operator="containsText" id="{367A5A4F-C645-4623-AD46-3918777705D3}">
            <xm:f>NOT(ISERROR(SEARCH(#REF!,AJ5)))</xm:f>
            <xm:f>#REF!</xm:f>
            <x14:dxf>
              <fill>
                <gradientFill>
                  <stop position="0">
                    <color theme="0"/>
                  </stop>
                  <stop position="1">
                    <color rgb="FFFFFF00"/>
                  </stop>
                </gradientFill>
              </fill>
            </x14:dxf>
          </x14:cfRule>
          <x14:cfRule type="containsText" priority="10" operator="containsText" id="{8B91CEB8-995B-4A0D-B5E0-604DA663E4CC}">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0ACA-9A6F-4CDF-8E72-0D016913C65F}">
  <dimension ref="A1:DD65"/>
  <sheetViews>
    <sheetView topLeftCell="CB6" workbookViewId="0">
      <selection activeCell="CC6" sqref="CC6"/>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6.1406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0.5703125" style="149" hidden="1" customWidth="1"/>
    <col min="44" max="44" width="36.5703125" style="149" hidden="1" customWidth="1"/>
    <col min="45" max="45" width="20.5703125" style="1" hidden="1" customWidth="1"/>
    <col min="46" max="46" width="18.5703125" style="1" hidden="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3" width="23" style="1" hidden="1" customWidth="1"/>
    <col min="54" max="54" width="18.85546875" style="1" hidden="1" customWidth="1"/>
    <col min="55" max="55" width="22.85546875" style="1" hidden="1" customWidth="1"/>
    <col min="56" max="56" width="19.5703125" style="1" hidden="1" customWidth="1"/>
    <col min="57" max="58" width="23" style="1" hidden="1" customWidth="1"/>
    <col min="59" max="59" width="18.85546875" style="1" hidden="1" customWidth="1"/>
    <col min="60" max="60" width="16.85546875" style="1" hidden="1" customWidth="1"/>
    <col min="61" max="61" width="19.5703125" style="1" hidden="1" customWidth="1"/>
    <col min="62" max="63" width="23" style="1" customWidth="1"/>
    <col min="64" max="64" width="18.85546875" style="1" customWidth="1"/>
    <col min="65" max="65" width="16.85546875" style="1" customWidth="1"/>
    <col min="66" max="66" width="19.5703125" style="1" customWidth="1"/>
    <col min="67" max="68" width="23" style="149" customWidth="1"/>
    <col min="69" max="69" width="18.85546875" style="149" customWidth="1"/>
    <col min="70" max="70" width="16.85546875" style="149" customWidth="1"/>
    <col min="71" max="71" width="19.5703125" style="149" customWidth="1"/>
    <col min="72" max="72" width="20.5703125" style="149" customWidth="1"/>
    <col min="73" max="74" width="23" style="149" hidden="1" customWidth="1"/>
    <col min="75" max="75" width="18.5703125" style="149" hidden="1" customWidth="1"/>
    <col min="76" max="76" width="20.5703125" style="1" customWidth="1"/>
    <col min="77" max="77" width="34" style="1" customWidth="1"/>
    <col min="78" max="78" width="22.85546875" style="1" customWidth="1"/>
    <col min="79" max="79" width="20.5703125" style="149" customWidth="1"/>
    <col min="80" max="80" width="123.85546875" style="149" customWidth="1"/>
    <col min="81" max="81" width="34.7109375" style="149" customWidth="1"/>
    <col min="82" max="82" width="45.2851562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148"/>
      <c r="BF1" s="148"/>
      <c r="BG1" s="148"/>
      <c r="BH1" s="148"/>
      <c r="BI1" s="148"/>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43.5"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409.5" customHeight="1" thickTop="1" thickBot="1">
      <c r="A5" s="421">
        <v>1</v>
      </c>
      <c r="B5" s="423" t="s">
        <v>476</v>
      </c>
      <c r="C5" s="423" t="s">
        <v>477</v>
      </c>
      <c r="D5" s="423" t="s">
        <v>699</v>
      </c>
      <c r="E5" s="424" t="s">
        <v>700</v>
      </c>
      <c r="F5" s="423" t="s">
        <v>441</v>
      </c>
      <c r="G5" s="423" t="s">
        <v>701</v>
      </c>
      <c r="H5" s="423" t="s">
        <v>702</v>
      </c>
      <c r="I5" s="423" t="s">
        <v>144</v>
      </c>
      <c r="J5" s="421">
        <v>3</v>
      </c>
      <c r="K5" s="421">
        <v>3</v>
      </c>
      <c r="L5" s="411">
        <v>36</v>
      </c>
      <c r="M5" s="412" t="s">
        <v>503</v>
      </c>
      <c r="N5" s="162">
        <v>1</v>
      </c>
      <c r="O5" s="166" t="s">
        <v>703</v>
      </c>
      <c r="P5" s="171">
        <v>15</v>
      </c>
      <c r="Q5" s="171">
        <v>15</v>
      </c>
      <c r="R5" s="171">
        <v>15</v>
      </c>
      <c r="S5" s="171">
        <v>15</v>
      </c>
      <c r="T5" s="171">
        <v>15</v>
      </c>
      <c r="U5" s="171">
        <v>15</v>
      </c>
      <c r="V5" s="171">
        <v>10</v>
      </c>
      <c r="W5" s="116">
        <v>100</v>
      </c>
      <c r="X5" s="117" t="s">
        <v>146</v>
      </c>
      <c r="Y5" s="172" t="s">
        <v>146</v>
      </c>
      <c r="Z5" s="118" t="s">
        <v>146</v>
      </c>
      <c r="AA5" s="116" t="s">
        <v>502</v>
      </c>
      <c r="AB5" s="171" t="s">
        <v>550</v>
      </c>
      <c r="AC5" s="422">
        <v>100</v>
      </c>
      <c r="AD5" s="422" t="s">
        <v>146</v>
      </c>
      <c r="AE5" s="420" t="s">
        <v>147</v>
      </c>
      <c r="AF5" s="420" t="s">
        <v>147</v>
      </c>
      <c r="AG5" s="418">
        <v>2</v>
      </c>
      <c r="AH5" s="418">
        <v>2</v>
      </c>
      <c r="AI5" s="419">
        <v>1</v>
      </c>
      <c r="AJ5" s="419">
        <v>3</v>
      </c>
      <c r="AK5" s="411">
        <v>12</v>
      </c>
      <c r="AL5" s="412" t="s">
        <v>704</v>
      </c>
      <c r="AM5" s="415" t="s">
        <v>148</v>
      </c>
      <c r="AN5" s="163" t="s">
        <v>705</v>
      </c>
      <c r="AO5" s="162" t="s">
        <v>706</v>
      </c>
      <c r="AP5" s="168">
        <v>44926</v>
      </c>
      <c r="AQ5" s="168">
        <v>44603</v>
      </c>
      <c r="AR5" s="163" t="s">
        <v>707</v>
      </c>
      <c r="AS5" s="170" t="s">
        <v>708</v>
      </c>
      <c r="AT5" s="163" t="s">
        <v>709</v>
      </c>
      <c r="AU5" s="170" t="s">
        <v>710</v>
      </c>
      <c r="AV5" s="163" t="s">
        <v>711</v>
      </c>
      <c r="AW5" s="147" t="s">
        <v>712</v>
      </c>
      <c r="AX5" s="145" t="s">
        <v>713</v>
      </c>
      <c r="AY5" s="146"/>
      <c r="AZ5" s="170">
        <v>44662</v>
      </c>
      <c r="BA5" s="163" t="s">
        <v>714</v>
      </c>
      <c r="BB5" s="162" t="s">
        <v>706</v>
      </c>
      <c r="BC5" s="170" t="s">
        <v>715</v>
      </c>
      <c r="BD5" s="168" t="s">
        <v>116</v>
      </c>
      <c r="BE5" s="170">
        <v>44725</v>
      </c>
      <c r="BF5" s="163" t="s">
        <v>716</v>
      </c>
      <c r="BG5" s="162" t="s">
        <v>706</v>
      </c>
      <c r="BH5" s="170" t="s">
        <v>715</v>
      </c>
      <c r="BI5" s="168" t="s">
        <v>116</v>
      </c>
      <c r="BJ5" s="170" t="s">
        <v>717</v>
      </c>
      <c r="BK5" s="163" t="s">
        <v>718</v>
      </c>
      <c r="BL5" s="162" t="s">
        <v>706</v>
      </c>
      <c r="BM5" s="168" t="s">
        <v>719</v>
      </c>
      <c r="BN5" s="168" t="s">
        <v>116</v>
      </c>
      <c r="BO5" s="147" t="s">
        <v>712</v>
      </c>
      <c r="BP5" s="145" t="s">
        <v>713</v>
      </c>
      <c r="BQ5" s="146"/>
      <c r="BR5" s="114"/>
      <c r="BS5" s="114"/>
      <c r="BT5" s="170" t="s">
        <v>720</v>
      </c>
      <c r="BU5" s="145"/>
      <c r="BV5" s="145"/>
      <c r="BW5" s="145"/>
      <c r="BX5" s="170" t="s">
        <v>572</v>
      </c>
      <c r="BY5" s="163" t="s">
        <v>721</v>
      </c>
      <c r="BZ5" s="163" t="s">
        <v>722</v>
      </c>
      <c r="CA5" s="248" t="s">
        <v>740</v>
      </c>
      <c r="CB5" s="234" t="s">
        <v>743</v>
      </c>
      <c r="CC5" s="234" t="s">
        <v>741</v>
      </c>
      <c r="CD5" s="234" t="s">
        <v>742</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409.5" customHeight="1" thickTop="1" thickBot="1">
      <c r="A6" s="421"/>
      <c r="B6" s="423"/>
      <c r="C6" s="423"/>
      <c r="D6" s="423"/>
      <c r="E6" s="424"/>
      <c r="F6" s="423"/>
      <c r="G6" s="423"/>
      <c r="H6" s="423"/>
      <c r="I6" s="423"/>
      <c r="J6" s="421"/>
      <c r="K6" s="421"/>
      <c r="L6" s="411"/>
      <c r="M6" s="413"/>
      <c r="N6" s="162">
        <v>2</v>
      </c>
      <c r="O6" s="166" t="s">
        <v>723</v>
      </c>
      <c r="P6" s="171">
        <v>15</v>
      </c>
      <c r="Q6" s="171">
        <v>15</v>
      </c>
      <c r="R6" s="171">
        <v>15</v>
      </c>
      <c r="S6" s="171">
        <v>15</v>
      </c>
      <c r="T6" s="171">
        <v>15</v>
      </c>
      <c r="U6" s="171">
        <v>15</v>
      </c>
      <c r="V6" s="171">
        <v>10</v>
      </c>
      <c r="W6" s="116">
        <v>100</v>
      </c>
      <c r="X6" s="117" t="s">
        <v>146</v>
      </c>
      <c r="Y6" s="172" t="s">
        <v>146</v>
      </c>
      <c r="Z6" s="118" t="s">
        <v>146</v>
      </c>
      <c r="AA6" s="116" t="s">
        <v>502</v>
      </c>
      <c r="AB6" s="171" t="s">
        <v>550</v>
      </c>
      <c r="AC6" s="422"/>
      <c r="AD6" s="422"/>
      <c r="AE6" s="420"/>
      <c r="AF6" s="420"/>
      <c r="AG6" s="418"/>
      <c r="AH6" s="418"/>
      <c r="AI6" s="419"/>
      <c r="AJ6" s="419"/>
      <c r="AK6" s="411"/>
      <c r="AL6" s="413"/>
      <c r="AM6" s="416"/>
      <c r="AN6" s="163" t="s">
        <v>724</v>
      </c>
      <c r="AO6" s="162" t="s">
        <v>725</v>
      </c>
      <c r="AP6" s="168">
        <v>44926</v>
      </c>
      <c r="AQ6" s="168">
        <v>44603</v>
      </c>
      <c r="AR6" s="163" t="s">
        <v>726</v>
      </c>
      <c r="AS6" s="170" t="s">
        <v>708</v>
      </c>
      <c r="AT6" s="163" t="s">
        <v>727</v>
      </c>
      <c r="AU6" s="170" t="s">
        <v>728</v>
      </c>
      <c r="AV6" s="163" t="s">
        <v>729</v>
      </c>
      <c r="AW6" s="147" t="s">
        <v>712</v>
      </c>
      <c r="AX6" s="145" t="s">
        <v>730</v>
      </c>
      <c r="AY6" s="146"/>
      <c r="AZ6" s="170">
        <v>44662</v>
      </c>
      <c r="BA6" s="163" t="s">
        <v>731</v>
      </c>
      <c r="BB6" s="162" t="s">
        <v>732</v>
      </c>
      <c r="BC6" s="170" t="s">
        <v>733</v>
      </c>
      <c r="BD6" s="168" t="s">
        <v>116</v>
      </c>
      <c r="BE6" s="170">
        <v>44725</v>
      </c>
      <c r="BF6" s="163" t="s">
        <v>734</v>
      </c>
      <c r="BG6" s="162" t="s">
        <v>735</v>
      </c>
      <c r="BH6" s="168" t="s">
        <v>736</v>
      </c>
      <c r="BI6" s="168" t="s">
        <v>116</v>
      </c>
      <c r="BJ6" s="170" t="s">
        <v>717</v>
      </c>
      <c r="BK6" s="170" t="s">
        <v>737</v>
      </c>
      <c r="BL6" s="162" t="s">
        <v>735</v>
      </c>
      <c r="BM6" s="168" t="s">
        <v>736</v>
      </c>
      <c r="BN6" s="168" t="s">
        <v>116</v>
      </c>
      <c r="BO6" s="147" t="s">
        <v>712</v>
      </c>
      <c r="BP6" s="145" t="s">
        <v>730</v>
      </c>
      <c r="BQ6" s="146"/>
      <c r="BR6" s="114"/>
      <c r="BS6" s="114"/>
      <c r="BT6" s="168"/>
      <c r="BU6" s="145"/>
      <c r="BV6" s="145"/>
      <c r="BW6" s="145"/>
      <c r="BX6" s="170" t="s">
        <v>572</v>
      </c>
      <c r="BY6" s="163" t="s">
        <v>738</v>
      </c>
      <c r="BZ6" s="163" t="s">
        <v>739</v>
      </c>
      <c r="CA6" s="250" t="s">
        <v>746</v>
      </c>
      <c r="CB6" s="252" t="s">
        <v>745</v>
      </c>
      <c r="CC6" s="252" t="s">
        <v>744</v>
      </c>
      <c r="CD6" s="252" t="s">
        <v>747</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thickTop="1" thickBot="1">
      <c r="A7" s="421"/>
      <c r="B7" s="423"/>
      <c r="C7" s="423"/>
      <c r="D7" s="423"/>
      <c r="E7" s="424"/>
      <c r="F7" s="423"/>
      <c r="G7" s="423"/>
      <c r="H7" s="423"/>
      <c r="I7" s="423"/>
      <c r="J7" s="421"/>
      <c r="K7" s="421"/>
      <c r="L7" s="411"/>
      <c r="M7" s="413"/>
      <c r="N7" s="162">
        <v>3</v>
      </c>
      <c r="O7" s="173"/>
      <c r="P7" s="171"/>
      <c r="Q7" s="171"/>
      <c r="R7" s="171"/>
      <c r="S7" s="171"/>
      <c r="T7" s="171"/>
      <c r="U7" s="171"/>
      <c r="V7" s="171"/>
      <c r="W7" s="116">
        <v>0</v>
      </c>
      <c r="X7" s="117" t="s">
        <v>485</v>
      </c>
      <c r="Y7" s="172"/>
      <c r="Z7" s="118" t="s">
        <v>536</v>
      </c>
      <c r="AA7" s="116" t="s">
        <v>537</v>
      </c>
      <c r="AB7" s="171"/>
      <c r="AC7" s="422"/>
      <c r="AD7" s="422"/>
      <c r="AE7" s="420"/>
      <c r="AF7" s="420"/>
      <c r="AG7" s="418"/>
      <c r="AH7" s="418"/>
      <c r="AI7" s="419"/>
      <c r="AJ7" s="419"/>
      <c r="AK7" s="411"/>
      <c r="AL7" s="413"/>
      <c r="AM7" s="416"/>
      <c r="AN7" s="163"/>
      <c r="AO7" s="162"/>
      <c r="AP7" s="168"/>
      <c r="AQ7" s="168"/>
      <c r="AR7" s="163"/>
      <c r="AS7" s="168"/>
      <c r="AT7" s="163"/>
      <c r="AU7" s="168"/>
      <c r="AV7" s="163"/>
      <c r="AW7" s="114"/>
      <c r="AX7" s="145"/>
      <c r="AY7" s="146"/>
      <c r="AZ7" s="163"/>
      <c r="BA7" s="163"/>
      <c r="BB7" s="162"/>
      <c r="BC7" s="168"/>
      <c r="BD7" s="168"/>
      <c r="BE7" s="163"/>
      <c r="BF7" s="163"/>
      <c r="BG7" s="162"/>
      <c r="BH7" s="168"/>
      <c r="BI7" s="168"/>
      <c r="BJ7" s="163"/>
      <c r="BK7" s="163"/>
      <c r="BL7" s="162"/>
      <c r="BM7" s="168"/>
      <c r="BN7" s="168"/>
      <c r="BO7" s="145"/>
      <c r="BP7" s="145"/>
      <c r="BQ7" s="146"/>
      <c r="BR7" s="114"/>
      <c r="BS7" s="114"/>
      <c r="BT7" s="168"/>
      <c r="BU7" s="145"/>
      <c r="BV7" s="145"/>
      <c r="BW7" s="145"/>
      <c r="BX7" s="168"/>
      <c r="BY7" s="163"/>
      <c r="BZ7" s="163"/>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23"/>
      <c r="D8" s="423"/>
      <c r="E8" s="424"/>
      <c r="F8" s="423"/>
      <c r="G8" s="423"/>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68"/>
      <c r="AR8" s="163"/>
      <c r="AS8" s="168"/>
      <c r="AT8" s="163"/>
      <c r="AU8" s="168"/>
      <c r="AV8" s="163"/>
      <c r="AW8" s="114"/>
      <c r="AX8" s="145"/>
      <c r="AY8" s="146"/>
      <c r="AZ8" s="163"/>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68"/>
      <c r="AR9" s="163"/>
      <c r="AS9" s="168"/>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23"/>
      <c r="D10" s="423"/>
      <c r="E10" s="424"/>
      <c r="F10" s="423"/>
      <c r="G10" s="423"/>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68"/>
      <c r="AR10" s="163"/>
      <c r="AS10" s="168"/>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c r="B11" s="423"/>
      <c r="C11" s="423"/>
      <c r="D11" s="423"/>
      <c r="E11" s="424"/>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68"/>
      <c r="AR11" s="163"/>
      <c r="AS11" s="168"/>
      <c r="AT11" s="163"/>
      <c r="AU11" s="168"/>
      <c r="AV11" s="163"/>
      <c r="AW11" s="114"/>
      <c r="AX11" s="145"/>
      <c r="AY11" s="146"/>
      <c r="AZ11" s="163"/>
      <c r="BA11" s="163"/>
      <c r="BB11" s="162"/>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68"/>
      <c r="AR12" s="163"/>
      <c r="AS12" s="168"/>
      <c r="AT12" s="163"/>
      <c r="AU12" s="168"/>
      <c r="AV12" s="163"/>
      <c r="AW12" s="114"/>
      <c r="AX12" s="145"/>
      <c r="AY12" s="146"/>
      <c r="AZ12" s="163"/>
      <c r="BA12" s="163"/>
      <c r="BB12" s="162"/>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68"/>
      <c r="AR13" s="163"/>
      <c r="AS13" s="168"/>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68"/>
      <c r="AR14" s="163"/>
      <c r="AS14" s="168"/>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68"/>
      <c r="AR15" s="163"/>
      <c r="AS15" s="168"/>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68"/>
      <c r="AR16" s="163"/>
      <c r="AS16" s="168"/>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68"/>
      <c r="AR17" s="163"/>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68"/>
      <c r="AR18" s="163"/>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68"/>
      <c r="AR19" s="163"/>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68"/>
      <c r="AR20" s="163"/>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68"/>
      <c r="AR21" s="163"/>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68"/>
      <c r="AR22" s="163"/>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68"/>
      <c r="AR23" s="163"/>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68"/>
      <c r="AR24" s="163"/>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68"/>
      <c r="AR25" s="163"/>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68"/>
      <c r="AR26" s="163"/>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68"/>
      <c r="AR27" s="163"/>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68"/>
      <c r="AR28" s="163"/>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68"/>
      <c r="AR29" s="163"/>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68"/>
      <c r="AR30" s="163"/>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68"/>
      <c r="AR31" s="163"/>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68"/>
      <c r="AR32" s="163"/>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68"/>
      <c r="AR33" s="163"/>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68"/>
      <c r="AR34" s="163"/>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68"/>
      <c r="AR35" s="163"/>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68"/>
      <c r="AR36" s="163"/>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14"/>
      <c r="AR37" s="145"/>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14"/>
      <c r="AR38" s="145"/>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14"/>
      <c r="AR39" s="145"/>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14"/>
      <c r="AR40" s="145"/>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14"/>
      <c r="AR41" s="145"/>
      <c r="AS41" s="168"/>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14"/>
      <c r="AR42" s="145"/>
      <c r="AS42" s="168"/>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14"/>
      <c r="AR43" s="145"/>
      <c r="AS43" s="168"/>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14"/>
      <c r="AR44" s="145"/>
      <c r="AS44" s="168"/>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14"/>
      <c r="AR45" s="145"/>
      <c r="AS45" s="168"/>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14"/>
      <c r="AR46" s="145"/>
      <c r="AS46" s="168"/>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14"/>
      <c r="AR47" s="145"/>
      <c r="AS47" s="168"/>
      <c r="AT47" s="163"/>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14"/>
      <c r="AR48" s="145"/>
      <c r="AS48" s="168"/>
      <c r="AT48" s="163"/>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14"/>
      <c r="AR49" s="145"/>
      <c r="AS49" s="168"/>
      <c r="AT49" s="163"/>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14"/>
      <c r="AR50" s="145"/>
      <c r="AS50" s="168"/>
      <c r="AT50" s="163"/>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14"/>
      <c r="AR51" s="145"/>
      <c r="AS51" s="168"/>
      <c r="AT51" s="163"/>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14"/>
      <c r="AR52" s="145"/>
      <c r="AS52" s="168"/>
      <c r="AT52" s="163"/>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14"/>
      <c r="AR53" s="145"/>
      <c r="AS53" s="168"/>
      <c r="AT53" s="163"/>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14"/>
      <c r="AR54" s="145"/>
      <c r="AS54" s="168"/>
      <c r="AT54" s="163"/>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14"/>
      <c r="AR55" s="145"/>
      <c r="AS55" s="168"/>
      <c r="AT55" s="163"/>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14"/>
      <c r="AR56" s="145"/>
      <c r="AS56" s="168"/>
      <c r="AT56" s="163"/>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14"/>
      <c r="AR57" s="145"/>
      <c r="AS57" s="168"/>
      <c r="AT57" s="163"/>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14"/>
      <c r="AR58" s="145"/>
      <c r="AS58" s="168"/>
      <c r="AT58" s="163"/>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14"/>
      <c r="AR59" s="145"/>
      <c r="AS59" s="168"/>
      <c r="AT59" s="163"/>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14"/>
      <c r="AR60" s="145"/>
      <c r="AS60" s="168"/>
      <c r="AT60" s="163"/>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68"/>
      <c r="AT61" s="163"/>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68"/>
      <c r="AT62" s="163"/>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68"/>
      <c r="AT63" s="163"/>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68"/>
      <c r="AT64" s="163"/>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372" priority="32" stopIfTrue="1" operator="equal">
      <formula>"Muy Alta"</formula>
    </cfRule>
    <cfRule type="containsText" dxfId="371" priority="33" operator="containsText" text="ZONA RIESGO ALTA">
      <formula>NOT(ISERROR(SEARCH("ZONA RIESGO ALTA",M5)))</formula>
    </cfRule>
    <cfRule type="containsText" dxfId="370" priority="34" operator="containsText" text="ZONA RIESGO MODERADA">
      <formula>NOT(ISERROR(SEARCH("ZONA RIESGO MODERADA",M5)))</formula>
    </cfRule>
    <cfRule type="containsText" dxfId="369" priority="35" operator="containsText" text="ZONA RIESGO BAJA">
      <formula>NOT(ISERROR(SEARCH("ZONA RIESGO BAJA",M5)))</formula>
    </cfRule>
    <cfRule type="cellIs" dxfId="368" priority="36" operator="equal">
      <formula>"Muy Baja"</formula>
    </cfRule>
  </conditionalFormatting>
  <conditionalFormatting sqref="M5:M64">
    <cfRule type="containsText" dxfId="367" priority="31" operator="containsText" text="ZONA RIESGO EXTREMA">
      <formula>NOT(ISERROR(SEARCH("ZONA RIESGO EXTREMA",M5)))</formula>
    </cfRule>
  </conditionalFormatting>
  <conditionalFormatting sqref="X5:X64">
    <cfRule type="containsText" dxfId="366" priority="28" operator="containsText" text="DEBIL">
      <formula>NOT(ISERROR(SEARCH("DEBIL",X5)))</formula>
    </cfRule>
    <cfRule type="containsText" dxfId="365" priority="29" operator="containsText" text="MODERADO">
      <formula>NOT(ISERROR(SEARCH("MODERADO",X5)))</formula>
    </cfRule>
    <cfRule type="containsText" dxfId="364" priority="30" operator="containsText" text="FUERTE">
      <formula>NOT(ISERROR(SEARCH("FUERTE",X5)))</formula>
    </cfRule>
  </conditionalFormatting>
  <conditionalFormatting sqref="AC5 AC11 AC17 AC23 AC41 AC59 AC29 AC47 AC35 AC53">
    <cfRule type="containsText" dxfId="363" priority="25" operator="containsText" text="DEBIL">
      <formula>NOT(ISERROR(SEARCH("DEBIL",AC5)))</formula>
    </cfRule>
    <cfRule type="containsText" dxfId="362" priority="26" operator="containsText" text="MODERADO">
      <formula>NOT(ISERROR(SEARCH("MODERADO",AC5)))</formula>
    </cfRule>
    <cfRule type="containsText" dxfId="361" priority="27" operator="containsText" text="FUERTE">
      <formula>NOT(ISERROR(SEARCH("FUERTE",AC5)))</formula>
    </cfRule>
  </conditionalFormatting>
  <conditionalFormatting sqref="AI5 AI11 AI17 AI23 AI29 AI35 AI41 AI47 AI53 AI59">
    <cfRule type="containsText" dxfId="360" priority="20" operator="containsText" text="casi seguro">
      <formula>NOT(ISERROR(SEARCH("casi seguro",AI5)))</formula>
    </cfRule>
    <cfRule type="containsText" dxfId="359" priority="21" operator="containsText" text="PROBABLE">
      <formula>NOT(ISERROR(SEARCH("PROBABLE",AI5)))</formula>
    </cfRule>
    <cfRule type="containsText" dxfId="358" priority="22" operator="containsText" text="posible">
      <formula>NOT(ISERROR(SEARCH("posible",AI5)))</formula>
    </cfRule>
    <cfRule type="containsText" dxfId="357" priority="23" operator="containsText" text="Improbable">
      <formula>NOT(ISERROR(SEARCH("Improbable",AI5)))</formula>
    </cfRule>
    <cfRule type="containsText" dxfId="356" priority="24" operator="containsText" text="Rara vez">
      <formula>NOT(ISERROR(SEARCH("Rara vez",AI5)))</formula>
    </cfRule>
  </conditionalFormatting>
  <conditionalFormatting sqref="AD5 AD11 AD17 AD23 AD41 AD59 AD29 AD47 AD35 AD53">
    <cfRule type="containsText" dxfId="355" priority="17" operator="containsText" text="DEBIL">
      <formula>NOT(ISERROR(SEARCH("DEBIL",AD5)))</formula>
    </cfRule>
    <cfRule type="containsText" dxfId="354" priority="18" operator="containsText" text="MODERADO">
      <formula>NOT(ISERROR(SEARCH("MODERADO",AD5)))</formula>
    </cfRule>
    <cfRule type="containsText" dxfId="353" priority="19" operator="containsText" text="FUERTE">
      <formula>NOT(ISERROR(SEARCH("FUERTE",AD5)))</formula>
    </cfRule>
  </conditionalFormatting>
  <conditionalFormatting sqref="AL5 AL11 AL17 AL23 AL29 AL35 AL41 AL47 AL53 AL59">
    <cfRule type="cellIs" dxfId="352" priority="12" stopIfTrue="1" operator="equal">
      <formula>"Muy Alta"</formula>
    </cfRule>
    <cfRule type="containsText" dxfId="351" priority="13" operator="containsText" text="ZONA RIESGO ALTA">
      <formula>NOT(ISERROR(SEARCH("ZONA RIESGO ALTA",AL5)))</formula>
    </cfRule>
    <cfRule type="containsText" dxfId="350" priority="14" operator="containsText" text="ZONA RIESGO MODERADA">
      <formula>NOT(ISERROR(SEARCH("ZONA RIESGO MODERADA",AL5)))</formula>
    </cfRule>
    <cfRule type="containsText" dxfId="349" priority="15" operator="containsText" text="ZONA RIESGO BAJA">
      <formula>NOT(ISERROR(SEARCH("ZONA RIESGO BAJA",AL5)))</formula>
    </cfRule>
    <cfRule type="cellIs" dxfId="348" priority="16" operator="equal">
      <formula>"Muy Baja"</formula>
    </cfRule>
  </conditionalFormatting>
  <conditionalFormatting sqref="AL5:AL64">
    <cfRule type="containsText" dxfId="347" priority="11" operator="containsText" text="ZONA RIESGO EXTREMA">
      <formula>NOT(ISERROR(SEARCH("ZONA RIESGO EXTREMA",AL5)))</formula>
    </cfRule>
  </conditionalFormatting>
  <conditionalFormatting sqref="AJ5 AJ11 AJ17 AJ23 AJ29 AJ35 AJ41 AJ47 AJ53 AJ59">
    <cfRule type="containsText" dxfId="346" priority="1" operator="containsText" text="casi seguro">
      <formula>NOT(ISERROR(SEARCH("casi seguro",AJ5)))</formula>
    </cfRule>
    <cfRule type="containsText" dxfId="345" priority="2" operator="containsText" text="PROBABLE">
      <formula>NOT(ISERROR(SEARCH("PROBABLE",AJ5)))</formula>
    </cfRule>
    <cfRule type="containsText" dxfId="344" priority="3" operator="containsText" text="posible">
      <formula>NOT(ISERROR(SEARCH("posible",AJ5)))</formula>
    </cfRule>
    <cfRule type="containsText" dxfId="343" priority="4" operator="containsText" text="Improbable">
      <formula>NOT(ISERROR(SEARCH("Improbable",AJ5)))</formula>
    </cfRule>
    <cfRule type="containsText" dxfId="342"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77784EAA-EC36-4668-A170-4D5116F887E1}"/>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9B6B77FE-8A82-43FF-B764-1689CBAA14FF}">
            <xm:f>NOT(ISERROR(SEARCH(#REF!,AI5)))</xm:f>
            <xm:f>#REF!</xm:f>
            <x14:dxf>
              <fill>
                <gradientFill degree="180">
                  <stop position="0">
                    <color rgb="FF008744"/>
                  </stop>
                  <stop position="1">
                    <color theme="0"/>
                  </stop>
                </gradientFill>
              </fill>
            </x14:dxf>
          </x14:cfRule>
          <x14:cfRule type="containsText" priority="38" operator="containsText" id="{37DEA9AD-9F18-4108-B182-C232F2F233C6}">
            <xm:f>NOT(ISERROR(SEARCH(#REF!,AI5)))</xm:f>
            <xm:f>#REF!</xm:f>
            <x14:dxf>
              <fill>
                <gradientFill degree="180">
                  <stop position="0">
                    <color rgb="FF008744"/>
                  </stop>
                  <stop position="1">
                    <color theme="0"/>
                  </stop>
                </gradientFill>
              </fill>
            </x14:dxf>
          </x14:cfRule>
          <x14:cfRule type="containsText" priority="39" operator="containsText" id="{053AA410-A306-4A8D-A271-795BF6881433}">
            <xm:f>NOT(ISERROR(SEARCH(#REF!,AI5)))</xm:f>
            <xm:f>#REF!</xm:f>
            <x14:dxf>
              <fill>
                <gradientFill degree="180">
                  <stop position="0">
                    <color rgb="FF008744"/>
                  </stop>
                  <stop position="1">
                    <color rgb="FFFFFFFF"/>
                  </stop>
                </gradientFill>
              </fill>
            </x14:dxf>
          </x14:cfRule>
          <x14:cfRule type="containsText" priority="40" operator="containsText" id="{3D2044F9-D314-4778-AB73-19995991EEA3}">
            <xm:f>NOT(ISERROR(SEARCH(#REF!,AI5)))</xm:f>
            <xm:f>#REF!</xm:f>
            <x14:dxf>
              <fill>
                <gradientFill>
                  <stop position="0">
                    <color theme="0"/>
                  </stop>
                  <stop position="1">
                    <color rgb="FFFFFF00"/>
                  </stop>
                </gradientFill>
              </fill>
            </x14:dxf>
          </x14:cfRule>
          <x14:cfRule type="containsText" priority="41" operator="containsText" id="{4CEA46FE-576C-4C68-9850-13D783171979}">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E791A8C9-2291-4A5B-91D7-CA606B6F0F9C}">
            <xm:f>NOT(ISERROR(SEARCH(#REF!,AJ5)))</xm:f>
            <xm:f>#REF!</xm:f>
            <x14:dxf>
              <fill>
                <gradientFill degree="180">
                  <stop position="0">
                    <color rgb="FF008744"/>
                  </stop>
                  <stop position="1">
                    <color theme="0"/>
                  </stop>
                </gradientFill>
              </fill>
            </x14:dxf>
          </x14:cfRule>
          <x14:cfRule type="containsText" priority="7" operator="containsText" id="{E2C5D78F-6819-44C5-A124-12AEA4BE4BCB}">
            <xm:f>NOT(ISERROR(SEARCH(#REF!,AJ5)))</xm:f>
            <xm:f>#REF!</xm:f>
            <x14:dxf>
              <fill>
                <gradientFill degree="180">
                  <stop position="0">
                    <color rgb="FF008744"/>
                  </stop>
                  <stop position="1">
                    <color theme="0"/>
                  </stop>
                </gradientFill>
              </fill>
            </x14:dxf>
          </x14:cfRule>
          <x14:cfRule type="containsText" priority="8" operator="containsText" id="{56BAF112-5FA3-4782-B10F-799B7F59D515}">
            <xm:f>NOT(ISERROR(SEARCH(#REF!,AJ5)))</xm:f>
            <xm:f>#REF!</xm:f>
            <x14:dxf>
              <fill>
                <gradientFill degree="180">
                  <stop position="0">
                    <color rgb="FF008744"/>
                  </stop>
                  <stop position="1">
                    <color rgb="FFFFFFFF"/>
                  </stop>
                </gradientFill>
              </fill>
            </x14:dxf>
          </x14:cfRule>
          <x14:cfRule type="containsText" priority="9" operator="containsText" id="{3D308250-3993-49DA-8E5A-25645E607601}">
            <xm:f>NOT(ISERROR(SEARCH(#REF!,AJ5)))</xm:f>
            <xm:f>#REF!</xm:f>
            <x14:dxf>
              <fill>
                <gradientFill>
                  <stop position="0">
                    <color theme="0"/>
                  </stop>
                  <stop position="1">
                    <color rgb="FFFFFF00"/>
                  </stop>
                </gradientFill>
              </fill>
            </x14:dxf>
          </x14:cfRule>
          <x14:cfRule type="containsText" priority="10" operator="containsText" id="{BB78C509-D52C-43FA-B263-3FDF24D6115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D718-2B0A-415E-9174-0D075096934E}">
  <dimension ref="A1:DD65"/>
  <sheetViews>
    <sheetView topLeftCell="CB5" workbookViewId="0">
      <selection activeCell="CD6" sqref="CD6"/>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6.1406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0.5703125" style="149" hidden="1" customWidth="1"/>
    <col min="44" max="44" width="62.5703125" style="149" hidden="1" customWidth="1"/>
    <col min="45" max="45" width="20.5703125" style="1" hidden="1" customWidth="1"/>
    <col min="46" max="46" width="18.5703125" style="1" hidden="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2" width="23" style="149" hidden="1" customWidth="1"/>
    <col min="53" max="53" width="28.85546875" style="149" hidden="1" customWidth="1"/>
    <col min="54" max="54" width="18.85546875" style="149" hidden="1" customWidth="1"/>
    <col min="55" max="55" width="33.42578125" style="149" hidden="1" customWidth="1"/>
    <col min="56" max="56" width="19.5703125" style="149" hidden="1" customWidth="1"/>
    <col min="57" max="58" width="23" style="1" hidden="1" customWidth="1"/>
    <col min="59" max="59" width="18.85546875" style="1" hidden="1" customWidth="1"/>
    <col min="60" max="60" width="16.85546875" style="1" hidden="1" customWidth="1"/>
    <col min="61" max="61" width="19.5703125" style="1" hidden="1" customWidth="1"/>
    <col min="62" max="63" width="23" style="1" customWidth="1"/>
    <col min="64" max="64" width="18.85546875" style="1" customWidth="1"/>
    <col min="65" max="65" width="16.85546875" style="1" customWidth="1"/>
    <col min="66" max="66" width="19.5703125" style="1" customWidth="1"/>
    <col min="67" max="68" width="23" style="149" customWidth="1"/>
    <col min="69" max="69" width="18.85546875" style="149" customWidth="1"/>
    <col min="70" max="70" width="16.85546875" style="149" customWidth="1"/>
    <col min="71" max="71" width="19.5703125" style="149" customWidth="1"/>
    <col min="72" max="72" width="29" style="149" customWidth="1"/>
    <col min="73" max="74" width="23" style="149" hidden="1" customWidth="1"/>
    <col min="75" max="75" width="18.5703125" style="149" hidden="1" customWidth="1"/>
    <col min="76" max="76" width="20.5703125" style="149" customWidth="1"/>
    <col min="77" max="77" width="23" style="149" customWidth="1"/>
    <col min="78" max="78" width="36.42578125" style="149" customWidth="1"/>
    <col min="79" max="79" width="17.42578125" style="149" customWidth="1"/>
    <col min="80" max="80" width="97.42578125" style="149" customWidth="1"/>
    <col min="81" max="81" width="65.85546875" style="149" customWidth="1"/>
    <col min="82" max="82" width="86.7109375" style="149" customWidth="1"/>
    <col min="83" max="16384" width="11.42578125" style="149"/>
  </cols>
  <sheetData>
    <row r="1" spans="1:108" ht="21" customHeight="1">
      <c r="AN1" s="148"/>
      <c r="AO1" s="148"/>
      <c r="AP1" s="148"/>
      <c r="AQ1" s="148"/>
      <c r="AR1" s="148"/>
      <c r="AS1" s="148"/>
      <c r="AT1" s="148"/>
      <c r="AU1" s="148"/>
      <c r="AV1" s="148"/>
      <c r="AW1" s="148"/>
      <c r="AX1" s="148"/>
      <c r="AY1" s="148"/>
      <c r="AZ1" s="148"/>
      <c r="BA1" s="148"/>
      <c r="BB1" s="148"/>
      <c r="BC1" s="148"/>
      <c r="BD1" s="148"/>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29"/>
      <c r="AT4" s="474"/>
      <c r="AU4" s="429"/>
      <c r="AV4" s="429"/>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299.45" customHeight="1" thickTop="1" thickBot="1">
      <c r="A5" s="421">
        <v>1</v>
      </c>
      <c r="B5" s="423" t="s">
        <v>478</v>
      </c>
      <c r="C5" s="423" t="s">
        <v>479</v>
      </c>
      <c r="D5" s="423" t="s">
        <v>748</v>
      </c>
      <c r="E5" s="424" t="s">
        <v>749</v>
      </c>
      <c r="F5" s="423" t="s">
        <v>104</v>
      </c>
      <c r="G5" s="423" t="s">
        <v>750</v>
      </c>
      <c r="H5" s="423" t="s">
        <v>751</v>
      </c>
      <c r="I5" s="423" t="s">
        <v>144</v>
      </c>
      <c r="J5" s="421">
        <v>3</v>
      </c>
      <c r="K5" s="421">
        <v>4</v>
      </c>
      <c r="L5" s="411">
        <v>48</v>
      </c>
      <c r="M5" s="412" t="s">
        <v>500</v>
      </c>
      <c r="N5" s="162">
        <v>1</v>
      </c>
      <c r="O5" s="166" t="s">
        <v>752</v>
      </c>
      <c r="P5" s="171">
        <v>15</v>
      </c>
      <c r="Q5" s="171">
        <v>15</v>
      </c>
      <c r="R5" s="171">
        <v>15</v>
      </c>
      <c r="S5" s="171">
        <v>15</v>
      </c>
      <c r="T5" s="171">
        <v>15</v>
      </c>
      <c r="U5" s="171">
        <v>15</v>
      </c>
      <c r="V5" s="171">
        <v>10</v>
      </c>
      <c r="W5" s="116">
        <v>100</v>
      </c>
      <c r="X5" s="117" t="s">
        <v>146</v>
      </c>
      <c r="Y5" s="172" t="s">
        <v>146</v>
      </c>
      <c r="Z5" s="118" t="s">
        <v>146</v>
      </c>
      <c r="AA5" s="116" t="s">
        <v>502</v>
      </c>
      <c r="AB5" s="171"/>
      <c r="AC5" s="422">
        <v>100</v>
      </c>
      <c r="AD5" s="422" t="s">
        <v>146</v>
      </c>
      <c r="AE5" s="420" t="s">
        <v>147</v>
      </c>
      <c r="AF5" s="420" t="s">
        <v>486</v>
      </c>
      <c r="AG5" s="418">
        <v>2</v>
      </c>
      <c r="AH5" s="418" t="s">
        <v>538</v>
      </c>
      <c r="AI5" s="419">
        <v>1</v>
      </c>
      <c r="AJ5" s="419">
        <v>4</v>
      </c>
      <c r="AK5" s="411">
        <v>16</v>
      </c>
      <c r="AL5" s="412" t="s">
        <v>503</v>
      </c>
      <c r="AM5" s="415" t="s">
        <v>148</v>
      </c>
      <c r="AN5" s="163" t="s">
        <v>753</v>
      </c>
      <c r="AO5" s="163" t="s">
        <v>754</v>
      </c>
      <c r="AP5" s="170">
        <v>44926</v>
      </c>
      <c r="AQ5" s="170" t="s">
        <v>755</v>
      </c>
      <c r="AR5" s="272" t="s">
        <v>756</v>
      </c>
      <c r="AS5" s="273">
        <v>44718</v>
      </c>
      <c r="AT5" s="274" t="s">
        <v>757</v>
      </c>
      <c r="AU5" s="275">
        <v>44853</v>
      </c>
      <c r="AV5" s="276" t="s">
        <v>758</v>
      </c>
      <c r="AW5" s="147" t="s">
        <v>759</v>
      </c>
      <c r="AX5" s="145" t="s">
        <v>760</v>
      </c>
      <c r="AY5" s="146"/>
      <c r="AZ5" s="170" t="s">
        <v>150</v>
      </c>
      <c r="BA5" s="166" t="s">
        <v>761</v>
      </c>
      <c r="BB5" s="162" t="s">
        <v>762</v>
      </c>
      <c r="BC5" s="170" t="s">
        <v>763</v>
      </c>
      <c r="BD5" s="168" t="s">
        <v>116</v>
      </c>
      <c r="BE5" s="274" t="s">
        <v>764</v>
      </c>
      <c r="BF5" s="166" t="s">
        <v>765</v>
      </c>
      <c r="BG5" s="162" t="s">
        <v>762</v>
      </c>
      <c r="BH5" s="277" t="s">
        <v>766</v>
      </c>
      <c r="BI5" s="168" t="s">
        <v>116</v>
      </c>
      <c r="BJ5" s="278">
        <v>44853</v>
      </c>
      <c r="BK5" s="166" t="s">
        <v>767</v>
      </c>
      <c r="BL5" s="162" t="s">
        <v>762</v>
      </c>
      <c r="BM5" s="277" t="s">
        <v>768</v>
      </c>
      <c r="BN5" s="168" t="s">
        <v>116</v>
      </c>
      <c r="BO5" s="147" t="s">
        <v>759</v>
      </c>
      <c r="BP5" s="279" t="s">
        <v>760</v>
      </c>
      <c r="BQ5" s="146" t="s">
        <v>116</v>
      </c>
      <c r="BR5" s="114"/>
      <c r="BS5" s="114"/>
      <c r="BT5" s="170" t="s">
        <v>769</v>
      </c>
      <c r="BU5" s="145"/>
      <c r="BV5" s="145"/>
      <c r="BW5" s="145"/>
      <c r="BX5" s="170" t="s">
        <v>665</v>
      </c>
      <c r="BY5" s="163" t="s">
        <v>770</v>
      </c>
      <c r="BZ5" s="163" t="s">
        <v>771</v>
      </c>
      <c r="CA5" s="246" t="s">
        <v>858</v>
      </c>
      <c r="CB5" s="199" t="s">
        <v>786</v>
      </c>
      <c r="CC5" s="199" t="s">
        <v>787</v>
      </c>
      <c r="CD5" s="199" t="s">
        <v>860</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231.75" customHeight="1" thickTop="1" thickBot="1">
      <c r="A6" s="421"/>
      <c r="B6" s="423"/>
      <c r="C6" s="423"/>
      <c r="D6" s="423"/>
      <c r="E6" s="424"/>
      <c r="F6" s="423"/>
      <c r="G6" s="423"/>
      <c r="H6" s="423"/>
      <c r="I6" s="423"/>
      <c r="J6" s="421"/>
      <c r="K6" s="421"/>
      <c r="L6" s="411"/>
      <c r="M6" s="413"/>
      <c r="N6" s="162">
        <v>2</v>
      </c>
      <c r="O6" s="166"/>
      <c r="P6" s="171"/>
      <c r="Q6" s="171"/>
      <c r="R6" s="171"/>
      <c r="S6" s="171"/>
      <c r="T6" s="171"/>
      <c r="U6" s="171"/>
      <c r="V6" s="171"/>
      <c r="W6" s="116">
        <v>0</v>
      </c>
      <c r="X6" s="117" t="s">
        <v>485</v>
      </c>
      <c r="Y6" s="172"/>
      <c r="Z6" s="118" t="s">
        <v>536</v>
      </c>
      <c r="AA6" s="116" t="s">
        <v>537</v>
      </c>
      <c r="AB6" s="171"/>
      <c r="AC6" s="422"/>
      <c r="AD6" s="422"/>
      <c r="AE6" s="420"/>
      <c r="AF6" s="420"/>
      <c r="AG6" s="418"/>
      <c r="AH6" s="418"/>
      <c r="AI6" s="419"/>
      <c r="AJ6" s="419"/>
      <c r="AK6" s="411"/>
      <c r="AL6" s="413"/>
      <c r="AM6" s="416"/>
      <c r="AN6" s="163" t="s">
        <v>772</v>
      </c>
      <c r="AO6" s="163" t="s">
        <v>754</v>
      </c>
      <c r="AP6" s="170">
        <v>44926</v>
      </c>
      <c r="AQ6" s="170" t="s">
        <v>755</v>
      </c>
      <c r="AR6" s="238" t="s">
        <v>773</v>
      </c>
      <c r="AS6" s="273">
        <v>44718</v>
      </c>
      <c r="AT6" s="258" t="s">
        <v>774</v>
      </c>
      <c r="AU6" s="280">
        <v>44844</v>
      </c>
      <c r="AV6" s="281" t="s">
        <v>775</v>
      </c>
      <c r="AW6" s="282" t="s">
        <v>776</v>
      </c>
      <c r="AX6" s="145" t="s">
        <v>777</v>
      </c>
      <c r="AY6" s="146"/>
      <c r="AZ6" s="147" t="s">
        <v>778</v>
      </c>
      <c r="BA6" s="283" t="s">
        <v>779</v>
      </c>
      <c r="BB6" s="146" t="s">
        <v>762</v>
      </c>
      <c r="BC6" s="147" t="s">
        <v>763</v>
      </c>
      <c r="BD6" s="114" t="s">
        <v>116</v>
      </c>
      <c r="BE6" s="170">
        <v>44627</v>
      </c>
      <c r="BF6" s="163" t="s">
        <v>774</v>
      </c>
      <c r="BG6" s="162" t="s">
        <v>762</v>
      </c>
      <c r="BH6" s="277" t="s">
        <v>780</v>
      </c>
      <c r="BI6" s="168" t="s">
        <v>116</v>
      </c>
      <c r="BJ6" s="170">
        <v>44844</v>
      </c>
      <c r="BK6" s="163" t="s">
        <v>781</v>
      </c>
      <c r="BL6" s="162" t="s">
        <v>762</v>
      </c>
      <c r="BM6" s="277" t="s">
        <v>782</v>
      </c>
      <c r="BN6" s="168" t="s">
        <v>116</v>
      </c>
      <c r="BO6" s="147" t="s">
        <v>776</v>
      </c>
      <c r="BP6" s="145" t="s">
        <v>777</v>
      </c>
      <c r="BQ6" s="146" t="s">
        <v>116</v>
      </c>
      <c r="BR6" s="284" t="s">
        <v>783</v>
      </c>
      <c r="BS6" s="114"/>
      <c r="BT6" s="170" t="s">
        <v>784</v>
      </c>
      <c r="BU6" s="145"/>
      <c r="BV6" s="145"/>
      <c r="BW6" s="145"/>
      <c r="BX6" s="170" t="s">
        <v>665</v>
      </c>
      <c r="BY6" s="163"/>
      <c r="BZ6" s="163" t="s">
        <v>785</v>
      </c>
      <c r="CA6" s="337" t="s">
        <v>859</v>
      </c>
      <c r="CB6" s="200" t="s">
        <v>210</v>
      </c>
      <c r="CC6" s="200" t="s">
        <v>210</v>
      </c>
      <c r="CD6" s="201" t="s">
        <v>788</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6.45" customHeight="1" thickTop="1" thickBot="1">
      <c r="A7" s="421"/>
      <c r="B7" s="423"/>
      <c r="C7" s="423"/>
      <c r="D7" s="423"/>
      <c r="E7" s="424"/>
      <c r="F7" s="423"/>
      <c r="G7" s="423"/>
      <c r="H7" s="423"/>
      <c r="I7" s="423"/>
      <c r="J7" s="421"/>
      <c r="K7" s="421"/>
      <c r="L7" s="411"/>
      <c r="M7" s="413"/>
      <c r="N7" s="162">
        <v>3</v>
      </c>
      <c r="O7" s="166"/>
      <c r="P7" s="171"/>
      <c r="Q7" s="171"/>
      <c r="R7" s="171"/>
      <c r="S7" s="171"/>
      <c r="T7" s="171"/>
      <c r="U7" s="171"/>
      <c r="V7" s="171"/>
      <c r="W7" s="116">
        <v>0</v>
      </c>
      <c r="X7" s="117" t="s">
        <v>485</v>
      </c>
      <c r="Y7" s="172"/>
      <c r="Z7" s="118" t="s">
        <v>536</v>
      </c>
      <c r="AA7" s="116" t="s">
        <v>537</v>
      </c>
      <c r="AB7" s="171"/>
      <c r="AC7" s="422"/>
      <c r="AD7" s="422"/>
      <c r="AE7" s="420"/>
      <c r="AF7" s="420"/>
      <c r="AG7" s="418"/>
      <c r="AH7" s="418"/>
      <c r="AI7" s="419"/>
      <c r="AJ7" s="419"/>
      <c r="AK7" s="411"/>
      <c r="AL7" s="413"/>
      <c r="AM7" s="416"/>
      <c r="AN7" s="163"/>
      <c r="AO7" s="162"/>
      <c r="AP7" s="168"/>
      <c r="AQ7" s="114"/>
      <c r="AR7" s="145"/>
      <c r="AS7" s="168"/>
      <c r="AT7" s="163"/>
      <c r="AU7" s="168"/>
      <c r="AV7" s="258"/>
      <c r="AW7" s="114"/>
      <c r="AX7" s="145"/>
      <c r="AY7" s="146"/>
      <c r="AZ7" s="285"/>
      <c r="BA7" s="145"/>
      <c r="BB7" s="146"/>
      <c r="BC7" s="114"/>
      <c r="BD7" s="114"/>
      <c r="BE7" s="163"/>
      <c r="BF7" s="163"/>
      <c r="BG7" s="162"/>
      <c r="BH7" s="168"/>
      <c r="BI7" s="168"/>
      <c r="BJ7" s="163"/>
      <c r="BK7" s="163"/>
      <c r="BL7" s="162"/>
      <c r="BM7" s="168"/>
      <c r="BN7" s="168"/>
      <c r="BO7" s="145"/>
      <c r="BP7" s="145"/>
      <c r="BQ7" s="146"/>
      <c r="BR7" s="114"/>
      <c r="BS7" s="114"/>
      <c r="BT7" s="168"/>
      <c r="BU7" s="145"/>
      <c r="BV7" s="145"/>
      <c r="BW7" s="145"/>
      <c r="BX7" s="114"/>
      <c r="BY7" s="145"/>
      <c r="BZ7" s="145"/>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0.45" customHeight="1" thickTop="1" thickBot="1">
      <c r="A8" s="421"/>
      <c r="B8" s="423"/>
      <c r="C8" s="423"/>
      <c r="D8" s="423"/>
      <c r="E8" s="424"/>
      <c r="F8" s="423"/>
      <c r="G8" s="423"/>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14"/>
      <c r="AR8" s="145"/>
      <c r="AS8" s="168"/>
      <c r="AT8" s="163"/>
      <c r="AU8" s="168"/>
      <c r="AV8" s="163"/>
      <c r="AW8" s="114"/>
      <c r="AX8" s="145"/>
      <c r="AY8" s="146"/>
      <c r="AZ8" s="145"/>
      <c r="BA8" s="145"/>
      <c r="BB8" s="146"/>
      <c r="BC8" s="114"/>
      <c r="BD8" s="114"/>
      <c r="BE8" s="163"/>
      <c r="BF8" s="163"/>
      <c r="BG8" s="162"/>
      <c r="BH8" s="168"/>
      <c r="BI8" s="168"/>
      <c r="BJ8" s="163"/>
      <c r="BK8" s="163"/>
      <c r="BL8" s="162"/>
      <c r="BM8" s="168"/>
      <c r="BN8" s="168"/>
      <c r="BO8" s="145"/>
      <c r="BP8" s="145"/>
      <c r="BQ8" s="146"/>
      <c r="BR8" s="114"/>
      <c r="BS8" s="114"/>
      <c r="BT8" s="168"/>
      <c r="BU8" s="145"/>
      <c r="BV8" s="145"/>
      <c r="BW8" s="145"/>
      <c r="BX8" s="114"/>
      <c r="BY8" s="145"/>
      <c r="BZ8" s="145"/>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14"/>
      <c r="AR9" s="145"/>
      <c r="AS9" s="168"/>
      <c r="AT9" s="163"/>
      <c r="AU9" s="168"/>
      <c r="AV9" s="163"/>
      <c r="AW9" s="114"/>
      <c r="AX9" s="145"/>
      <c r="AY9" s="146"/>
      <c r="AZ9" s="145"/>
      <c r="BA9" s="145"/>
      <c r="BB9" s="146"/>
      <c r="BC9" s="114"/>
      <c r="BD9" s="114"/>
      <c r="BE9" s="163"/>
      <c r="BF9" s="163"/>
      <c r="BG9" s="162"/>
      <c r="BH9" s="168"/>
      <c r="BI9" s="168"/>
      <c r="BJ9" s="163"/>
      <c r="BK9" s="163"/>
      <c r="BL9" s="162"/>
      <c r="BM9" s="168"/>
      <c r="BN9" s="168"/>
      <c r="BO9" s="145"/>
      <c r="BP9" s="145"/>
      <c r="BQ9" s="146"/>
      <c r="BR9" s="114"/>
      <c r="BS9" s="114"/>
      <c r="BT9" s="168"/>
      <c r="BU9" s="145"/>
      <c r="BV9" s="145"/>
      <c r="BW9" s="145"/>
      <c r="BX9" s="114"/>
      <c r="BY9" s="145"/>
      <c r="BZ9" s="145"/>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23"/>
      <c r="D10" s="423"/>
      <c r="E10" s="424"/>
      <c r="F10" s="423"/>
      <c r="G10" s="423"/>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14"/>
      <c r="AR10" s="145"/>
      <c r="AS10" s="168"/>
      <c r="AT10" s="163"/>
      <c r="AU10" s="168"/>
      <c r="AV10" s="163"/>
      <c r="AW10" s="114"/>
      <c r="AX10" s="145"/>
      <c r="AY10" s="146"/>
      <c r="AZ10" s="145"/>
      <c r="BA10" s="145"/>
      <c r="BB10" s="146"/>
      <c r="BC10" s="114"/>
      <c r="BD10" s="114"/>
      <c r="BE10" s="163"/>
      <c r="BF10" s="163"/>
      <c r="BG10" s="162"/>
      <c r="BH10" s="168"/>
      <c r="BI10" s="168"/>
      <c r="BJ10" s="163"/>
      <c r="BK10" s="163"/>
      <c r="BL10" s="162"/>
      <c r="BM10" s="168"/>
      <c r="BN10" s="168"/>
      <c r="BO10" s="145"/>
      <c r="BP10" s="145"/>
      <c r="BQ10" s="146"/>
      <c r="BR10" s="114"/>
      <c r="BS10" s="114"/>
      <c r="BT10" s="168"/>
      <c r="BU10" s="145"/>
      <c r="BV10" s="145"/>
      <c r="BW10" s="145"/>
      <c r="BX10" s="114"/>
      <c r="BY10" s="145"/>
      <c r="BZ10" s="145"/>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1"/>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14"/>
      <c r="AR11" s="145"/>
      <c r="AS11" s="168"/>
      <c r="AT11" s="163"/>
      <c r="AU11" s="168"/>
      <c r="AV11" s="163"/>
      <c r="AW11" s="114"/>
      <c r="AX11" s="145"/>
      <c r="AY11" s="146"/>
      <c r="AZ11" s="145"/>
      <c r="BA11" s="145"/>
      <c r="BB11" s="146"/>
      <c r="BC11" s="114"/>
      <c r="BD11" s="114"/>
      <c r="BE11" s="163"/>
      <c r="BF11" s="163"/>
      <c r="BG11" s="162"/>
      <c r="BH11" s="168"/>
      <c r="BI11" s="168"/>
      <c r="BJ11" s="163"/>
      <c r="BK11" s="163"/>
      <c r="BL11" s="162"/>
      <c r="BM11" s="168"/>
      <c r="BN11" s="168"/>
      <c r="BO11" s="145"/>
      <c r="BP11" s="145"/>
      <c r="BQ11" s="146"/>
      <c r="BR11" s="114"/>
      <c r="BS11" s="114"/>
      <c r="BT11" s="168"/>
      <c r="BU11" s="145"/>
      <c r="BV11" s="145"/>
      <c r="BW11" s="145"/>
      <c r="BX11" s="114"/>
      <c r="BY11" s="145"/>
      <c r="BZ11" s="145"/>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1"/>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14"/>
      <c r="AR12" s="145"/>
      <c r="AS12" s="168"/>
      <c r="AT12" s="163"/>
      <c r="AU12" s="168"/>
      <c r="AV12" s="163"/>
      <c r="AW12" s="114"/>
      <c r="AX12" s="145"/>
      <c r="AY12" s="146"/>
      <c r="AZ12" s="145"/>
      <c r="BA12" s="145"/>
      <c r="BB12" s="146"/>
      <c r="BC12" s="114"/>
      <c r="BD12" s="114"/>
      <c r="BE12" s="163"/>
      <c r="BF12" s="163"/>
      <c r="BG12" s="162"/>
      <c r="BH12" s="168"/>
      <c r="BI12" s="168"/>
      <c r="BJ12" s="163"/>
      <c r="BK12" s="163"/>
      <c r="BL12" s="162"/>
      <c r="BM12" s="168"/>
      <c r="BN12" s="168"/>
      <c r="BO12" s="145"/>
      <c r="BP12" s="145"/>
      <c r="BQ12" s="146"/>
      <c r="BR12" s="114"/>
      <c r="BS12" s="114"/>
      <c r="BT12" s="168"/>
      <c r="BU12" s="145"/>
      <c r="BV12" s="145"/>
      <c r="BW12" s="145"/>
      <c r="BX12" s="114"/>
      <c r="BY12" s="145"/>
      <c r="BZ12" s="145"/>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1"/>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14"/>
      <c r="AR13" s="145"/>
      <c r="AS13" s="168"/>
      <c r="AT13" s="163"/>
      <c r="AU13" s="168"/>
      <c r="AV13" s="163"/>
      <c r="AW13" s="114"/>
      <c r="AX13" s="145"/>
      <c r="AY13" s="146"/>
      <c r="AZ13" s="145"/>
      <c r="BA13" s="145"/>
      <c r="BB13" s="146"/>
      <c r="BC13" s="114"/>
      <c r="BD13" s="114"/>
      <c r="BE13" s="163"/>
      <c r="BF13" s="163"/>
      <c r="BG13" s="162"/>
      <c r="BH13" s="168"/>
      <c r="BI13" s="168"/>
      <c r="BJ13" s="163"/>
      <c r="BK13" s="163"/>
      <c r="BL13" s="162"/>
      <c r="BM13" s="168"/>
      <c r="BN13" s="168"/>
      <c r="BO13" s="145"/>
      <c r="BP13" s="145"/>
      <c r="BQ13" s="146"/>
      <c r="BR13" s="114"/>
      <c r="BS13" s="114"/>
      <c r="BT13" s="168"/>
      <c r="BU13" s="145"/>
      <c r="BV13" s="145"/>
      <c r="BW13" s="145"/>
      <c r="BX13" s="114"/>
      <c r="BY13" s="145"/>
      <c r="BZ13" s="145"/>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1"/>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14"/>
      <c r="AR14" s="145"/>
      <c r="AS14" s="168"/>
      <c r="AT14" s="163"/>
      <c r="AU14" s="168"/>
      <c r="AV14" s="163"/>
      <c r="AW14" s="114"/>
      <c r="AX14" s="145"/>
      <c r="AY14" s="146"/>
      <c r="AZ14" s="145"/>
      <c r="BA14" s="145"/>
      <c r="BB14" s="146"/>
      <c r="BC14" s="114"/>
      <c r="BD14" s="114"/>
      <c r="BE14" s="163"/>
      <c r="BF14" s="163"/>
      <c r="BG14" s="162"/>
      <c r="BH14" s="168"/>
      <c r="BI14" s="168"/>
      <c r="BJ14" s="163"/>
      <c r="BK14" s="163"/>
      <c r="BL14" s="162"/>
      <c r="BM14" s="168"/>
      <c r="BN14" s="168"/>
      <c r="BO14" s="145"/>
      <c r="BP14" s="145"/>
      <c r="BQ14" s="146"/>
      <c r="BR14" s="114"/>
      <c r="BS14" s="114"/>
      <c r="BT14" s="168"/>
      <c r="BU14" s="145"/>
      <c r="BV14" s="145"/>
      <c r="BW14" s="145"/>
      <c r="BX14" s="114"/>
      <c r="BY14" s="145"/>
      <c r="BZ14" s="145"/>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1"/>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14"/>
      <c r="AR15" s="145"/>
      <c r="AS15" s="168"/>
      <c r="AT15" s="163"/>
      <c r="AU15" s="168"/>
      <c r="AV15" s="163"/>
      <c r="AW15" s="114"/>
      <c r="AX15" s="145"/>
      <c r="AY15" s="146"/>
      <c r="AZ15" s="145"/>
      <c r="BA15" s="145"/>
      <c r="BB15" s="146"/>
      <c r="BC15" s="114"/>
      <c r="BD15" s="114"/>
      <c r="BE15" s="163"/>
      <c r="BF15" s="163"/>
      <c r="BG15" s="162"/>
      <c r="BH15" s="168"/>
      <c r="BI15" s="168"/>
      <c r="BJ15" s="163"/>
      <c r="BK15" s="163"/>
      <c r="BL15" s="162"/>
      <c r="BM15" s="168"/>
      <c r="BN15" s="168"/>
      <c r="BO15" s="145"/>
      <c r="BP15" s="145"/>
      <c r="BQ15" s="146"/>
      <c r="BR15" s="114"/>
      <c r="BS15" s="114"/>
      <c r="BT15" s="168"/>
      <c r="BU15" s="145"/>
      <c r="BV15" s="145"/>
      <c r="BW15" s="145"/>
      <c r="BX15" s="114"/>
      <c r="BY15" s="145"/>
      <c r="BZ15" s="145"/>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1"/>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14"/>
      <c r="AR16" s="145"/>
      <c r="AS16" s="168"/>
      <c r="AT16" s="163"/>
      <c r="AU16" s="168"/>
      <c r="AV16" s="163"/>
      <c r="AW16" s="114"/>
      <c r="AX16" s="145"/>
      <c r="AY16" s="146"/>
      <c r="AZ16" s="145"/>
      <c r="BA16" s="145"/>
      <c r="BB16" s="146"/>
      <c r="BC16" s="114"/>
      <c r="BD16" s="114"/>
      <c r="BE16" s="163"/>
      <c r="BF16" s="163"/>
      <c r="BG16" s="162"/>
      <c r="BH16" s="168"/>
      <c r="BI16" s="168"/>
      <c r="BJ16" s="163"/>
      <c r="BK16" s="163"/>
      <c r="BL16" s="162"/>
      <c r="BM16" s="168"/>
      <c r="BN16" s="168"/>
      <c r="BO16" s="145"/>
      <c r="BP16" s="145"/>
      <c r="BQ16" s="146"/>
      <c r="BR16" s="114"/>
      <c r="BS16" s="114"/>
      <c r="BT16" s="168"/>
      <c r="BU16" s="145"/>
      <c r="BV16" s="145"/>
      <c r="BW16" s="145"/>
      <c r="BX16" s="114"/>
      <c r="BY16" s="145"/>
      <c r="BZ16" s="145"/>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14"/>
      <c r="AR17" s="145"/>
      <c r="AS17" s="168"/>
      <c r="AT17" s="163"/>
      <c r="AU17" s="168"/>
      <c r="AV17" s="163"/>
      <c r="AW17" s="114"/>
      <c r="AX17" s="145"/>
      <c r="AY17" s="146"/>
      <c r="AZ17" s="145"/>
      <c r="BA17" s="145"/>
      <c r="BB17" s="146"/>
      <c r="BC17" s="114"/>
      <c r="BD17" s="114"/>
      <c r="BE17" s="163"/>
      <c r="BF17" s="163"/>
      <c r="BG17" s="162"/>
      <c r="BH17" s="168"/>
      <c r="BI17" s="168"/>
      <c r="BJ17" s="163"/>
      <c r="BK17" s="163"/>
      <c r="BL17" s="162"/>
      <c r="BM17" s="168"/>
      <c r="BN17" s="168"/>
      <c r="BO17" s="145"/>
      <c r="BP17" s="145"/>
      <c r="BQ17" s="146"/>
      <c r="BR17" s="114"/>
      <c r="BS17" s="114"/>
      <c r="BT17" s="168"/>
      <c r="BU17" s="145"/>
      <c r="BV17" s="145"/>
      <c r="BW17" s="145"/>
      <c r="BX17" s="114"/>
      <c r="BY17" s="145"/>
      <c r="BZ17" s="145"/>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14"/>
      <c r="AR18" s="145"/>
      <c r="AS18" s="168"/>
      <c r="AT18" s="163"/>
      <c r="AU18" s="168"/>
      <c r="AV18" s="163"/>
      <c r="AW18" s="114"/>
      <c r="AX18" s="145"/>
      <c r="AY18" s="146"/>
      <c r="AZ18" s="145"/>
      <c r="BA18" s="145"/>
      <c r="BB18" s="146"/>
      <c r="BC18" s="114"/>
      <c r="BD18" s="114"/>
      <c r="BE18" s="163"/>
      <c r="BF18" s="163"/>
      <c r="BG18" s="162"/>
      <c r="BH18" s="168"/>
      <c r="BI18" s="168"/>
      <c r="BJ18" s="163"/>
      <c r="BK18" s="163"/>
      <c r="BL18" s="162"/>
      <c r="BM18" s="168"/>
      <c r="BN18" s="168"/>
      <c r="BO18" s="145"/>
      <c r="BP18" s="145"/>
      <c r="BQ18" s="146"/>
      <c r="BR18" s="114"/>
      <c r="BS18" s="114"/>
      <c r="BT18" s="168"/>
      <c r="BU18" s="145"/>
      <c r="BV18" s="145"/>
      <c r="BW18" s="145"/>
      <c r="BX18" s="114"/>
      <c r="BY18" s="145"/>
      <c r="BZ18" s="145"/>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14"/>
      <c r="AR19" s="145"/>
      <c r="AS19" s="168"/>
      <c r="AT19" s="163"/>
      <c r="AU19" s="168"/>
      <c r="AV19" s="163"/>
      <c r="AW19" s="114"/>
      <c r="AX19" s="145"/>
      <c r="AY19" s="146"/>
      <c r="AZ19" s="145"/>
      <c r="BA19" s="145"/>
      <c r="BB19" s="146"/>
      <c r="BC19" s="114"/>
      <c r="BD19" s="114"/>
      <c r="BE19" s="163"/>
      <c r="BF19" s="163"/>
      <c r="BG19" s="162"/>
      <c r="BH19" s="168"/>
      <c r="BI19" s="168"/>
      <c r="BJ19" s="163"/>
      <c r="BK19" s="163"/>
      <c r="BL19" s="162"/>
      <c r="BM19" s="168"/>
      <c r="BN19" s="168"/>
      <c r="BO19" s="145"/>
      <c r="BP19" s="145"/>
      <c r="BQ19" s="146"/>
      <c r="BR19" s="114"/>
      <c r="BS19" s="114"/>
      <c r="BT19" s="168"/>
      <c r="BU19" s="145"/>
      <c r="BV19" s="145"/>
      <c r="BW19" s="145"/>
      <c r="BX19" s="114"/>
      <c r="BY19" s="145"/>
      <c r="BZ19" s="145"/>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14"/>
      <c r="AR20" s="145"/>
      <c r="AS20" s="168"/>
      <c r="AT20" s="163"/>
      <c r="AU20" s="168"/>
      <c r="AV20" s="163"/>
      <c r="AW20" s="114"/>
      <c r="AX20" s="145"/>
      <c r="AY20" s="146"/>
      <c r="AZ20" s="145"/>
      <c r="BA20" s="145"/>
      <c r="BB20" s="146"/>
      <c r="BC20" s="114"/>
      <c r="BD20" s="114"/>
      <c r="BE20" s="163"/>
      <c r="BF20" s="163"/>
      <c r="BG20" s="162"/>
      <c r="BH20" s="168"/>
      <c r="BI20" s="168"/>
      <c r="BJ20" s="163"/>
      <c r="BK20" s="163"/>
      <c r="BL20" s="162"/>
      <c r="BM20" s="168"/>
      <c r="BN20" s="168"/>
      <c r="BO20" s="145"/>
      <c r="BP20" s="145"/>
      <c r="BQ20" s="146"/>
      <c r="BR20" s="114"/>
      <c r="BS20" s="114"/>
      <c r="BT20" s="168"/>
      <c r="BU20" s="145"/>
      <c r="BV20" s="145"/>
      <c r="BW20" s="145"/>
      <c r="BX20" s="114"/>
      <c r="BY20" s="145"/>
      <c r="BZ20" s="145"/>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14"/>
      <c r="AR21" s="145"/>
      <c r="AS21" s="168"/>
      <c r="AT21" s="163"/>
      <c r="AU21" s="168"/>
      <c r="AV21" s="163"/>
      <c r="AW21" s="114"/>
      <c r="AX21" s="145"/>
      <c r="AY21" s="146"/>
      <c r="AZ21" s="145"/>
      <c r="BA21" s="145"/>
      <c r="BB21" s="146"/>
      <c r="BC21" s="114"/>
      <c r="BD21" s="114"/>
      <c r="BE21" s="163"/>
      <c r="BF21" s="163"/>
      <c r="BG21" s="162"/>
      <c r="BH21" s="168"/>
      <c r="BI21" s="168"/>
      <c r="BJ21" s="163"/>
      <c r="BK21" s="163"/>
      <c r="BL21" s="162"/>
      <c r="BM21" s="168"/>
      <c r="BN21" s="168"/>
      <c r="BO21" s="145"/>
      <c r="BP21" s="145"/>
      <c r="BQ21" s="146"/>
      <c r="BR21" s="114"/>
      <c r="BS21" s="114"/>
      <c r="BT21" s="168"/>
      <c r="BU21" s="145"/>
      <c r="BV21" s="145"/>
      <c r="BW21" s="145"/>
      <c r="BX21" s="114"/>
      <c r="BY21" s="145"/>
      <c r="BZ21" s="145"/>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14"/>
      <c r="AR22" s="145"/>
      <c r="AS22" s="168"/>
      <c r="AT22" s="163"/>
      <c r="AU22" s="168"/>
      <c r="AV22" s="163"/>
      <c r="AW22" s="114"/>
      <c r="AX22" s="145"/>
      <c r="AY22" s="146"/>
      <c r="AZ22" s="145"/>
      <c r="BA22" s="145"/>
      <c r="BB22" s="146"/>
      <c r="BC22" s="114"/>
      <c r="BD22" s="114"/>
      <c r="BE22" s="163"/>
      <c r="BF22" s="163"/>
      <c r="BG22" s="162"/>
      <c r="BH22" s="168"/>
      <c r="BI22" s="168"/>
      <c r="BJ22" s="163"/>
      <c r="BK22" s="163"/>
      <c r="BL22" s="162"/>
      <c r="BM22" s="168"/>
      <c r="BN22" s="168"/>
      <c r="BO22" s="145"/>
      <c r="BP22" s="145"/>
      <c r="BQ22" s="146"/>
      <c r="BR22" s="114"/>
      <c r="BS22" s="114"/>
      <c r="BT22" s="168"/>
      <c r="BU22" s="145"/>
      <c r="BV22" s="145"/>
      <c r="BW22" s="145"/>
      <c r="BX22" s="114"/>
      <c r="BY22" s="145"/>
      <c r="BZ22" s="145"/>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14"/>
      <c r="AR23" s="145"/>
      <c r="AS23" s="168"/>
      <c r="AT23" s="163"/>
      <c r="AU23" s="168"/>
      <c r="AV23" s="163"/>
      <c r="AW23" s="114"/>
      <c r="AX23" s="145"/>
      <c r="AY23" s="146"/>
      <c r="AZ23" s="145"/>
      <c r="BA23" s="145"/>
      <c r="BB23" s="146"/>
      <c r="BC23" s="114"/>
      <c r="BD23" s="114"/>
      <c r="BE23" s="163"/>
      <c r="BF23" s="163"/>
      <c r="BG23" s="162"/>
      <c r="BH23" s="168"/>
      <c r="BI23" s="168"/>
      <c r="BJ23" s="163"/>
      <c r="BK23" s="163"/>
      <c r="BL23" s="162"/>
      <c r="BM23" s="168"/>
      <c r="BN23" s="168"/>
      <c r="BO23" s="145"/>
      <c r="BP23" s="145"/>
      <c r="BQ23" s="146"/>
      <c r="BR23" s="114"/>
      <c r="BS23" s="114"/>
      <c r="BT23" s="168"/>
      <c r="BU23" s="145"/>
      <c r="BV23" s="145"/>
      <c r="BW23" s="145"/>
      <c r="BX23" s="114"/>
      <c r="BY23" s="145"/>
      <c r="BZ23" s="145"/>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14"/>
      <c r="AR24" s="145"/>
      <c r="AS24" s="168"/>
      <c r="AT24" s="163"/>
      <c r="AU24" s="168"/>
      <c r="AV24" s="163"/>
      <c r="AW24" s="114"/>
      <c r="AX24" s="145"/>
      <c r="AY24" s="146"/>
      <c r="AZ24" s="145"/>
      <c r="BA24" s="145"/>
      <c r="BB24" s="146"/>
      <c r="BC24" s="114"/>
      <c r="BD24" s="114"/>
      <c r="BE24" s="163"/>
      <c r="BF24" s="163"/>
      <c r="BG24" s="162"/>
      <c r="BH24" s="168"/>
      <c r="BI24" s="168"/>
      <c r="BJ24" s="163"/>
      <c r="BK24" s="163"/>
      <c r="BL24" s="162"/>
      <c r="BM24" s="168"/>
      <c r="BN24" s="168"/>
      <c r="BO24" s="145"/>
      <c r="BP24" s="145"/>
      <c r="BQ24" s="146"/>
      <c r="BR24" s="114"/>
      <c r="BS24" s="114"/>
      <c r="BT24" s="168"/>
      <c r="BU24" s="145"/>
      <c r="BV24" s="145"/>
      <c r="BW24" s="145"/>
      <c r="BX24" s="114"/>
      <c r="BY24" s="145"/>
      <c r="BZ24" s="145"/>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14"/>
      <c r="AR25" s="145"/>
      <c r="AS25" s="168"/>
      <c r="AT25" s="163"/>
      <c r="AU25" s="168"/>
      <c r="AV25" s="163"/>
      <c r="AW25" s="114"/>
      <c r="AX25" s="145"/>
      <c r="AY25" s="146"/>
      <c r="AZ25" s="145"/>
      <c r="BA25" s="145"/>
      <c r="BB25" s="146"/>
      <c r="BC25" s="114"/>
      <c r="BD25" s="114"/>
      <c r="BE25" s="163"/>
      <c r="BF25" s="163"/>
      <c r="BG25" s="162"/>
      <c r="BH25" s="168"/>
      <c r="BI25" s="168"/>
      <c r="BJ25" s="163"/>
      <c r="BK25" s="163"/>
      <c r="BL25" s="162"/>
      <c r="BM25" s="168"/>
      <c r="BN25" s="168"/>
      <c r="BO25" s="145"/>
      <c r="BP25" s="145"/>
      <c r="BQ25" s="146"/>
      <c r="BR25" s="114"/>
      <c r="BS25" s="114"/>
      <c r="BT25" s="168"/>
      <c r="BU25" s="145"/>
      <c r="BV25" s="145"/>
      <c r="BW25" s="145"/>
      <c r="BX25" s="114"/>
      <c r="BY25" s="145"/>
      <c r="BZ25" s="145"/>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14"/>
      <c r="AR26" s="145"/>
      <c r="AS26" s="168"/>
      <c r="AT26" s="163"/>
      <c r="AU26" s="168"/>
      <c r="AV26" s="163"/>
      <c r="AW26" s="114"/>
      <c r="AX26" s="145"/>
      <c r="AY26" s="146"/>
      <c r="AZ26" s="145"/>
      <c r="BA26" s="145"/>
      <c r="BB26" s="146"/>
      <c r="BC26" s="114"/>
      <c r="BD26" s="114"/>
      <c r="BE26" s="163"/>
      <c r="BF26" s="163"/>
      <c r="BG26" s="162"/>
      <c r="BH26" s="168"/>
      <c r="BI26" s="168"/>
      <c r="BJ26" s="163"/>
      <c r="BK26" s="163"/>
      <c r="BL26" s="162"/>
      <c r="BM26" s="168"/>
      <c r="BN26" s="168"/>
      <c r="BO26" s="145"/>
      <c r="BP26" s="145"/>
      <c r="BQ26" s="146"/>
      <c r="BR26" s="114"/>
      <c r="BS26" s="114"/>
      <c r="BT26" s="168"/>
      <c r="BU26" s="145"/>
      <c r="BV26" s="145"/>
      <c r="BW26" s="145"/>
      <c r="BX26" s="114"/>
      <c r="BY26" s="145"/>
      <c r="BZ26" s="145"/>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14"/>
      <c r="AR27" s="145"/>
      <c r="AS27" s="168"/>
      <c r="AT27" s="163"/>
      <c r="AU27" s="168"/>
      <c r="AV27" s="163"/>
      <c r="AW27" s="114"/>
      <c r="AX27" s="145"/>
      <c r="AY27" s="146"/>
      <c r="AZ27" s="145"/>
      <c r="BA27" s="145"/>
      <c r="BB27" s="146"/>
      <c r="BC27" s="114"/>
      <c r="BD27" s="114"/>
      <c r="BE27" s="163"/>
      <c r="BF27" s="163"/>
      <c r="BG27" s="162"/>
      <c r="BH27" s="168"/>
      <c r="BI27" s="168"/>
      <c r="BJ27" s="163"/>
      <c r="BK27" s="163"/>
      <c r="BL27" s="162"/>
      <c r="BM27" s="168"/>
      <c r="BN27" s="168"/>
      <c r="BO27" s="145"/>
      <c r="BP27" s="145"/>
      <c r="BQ27" s="146"/>
      <c r="BR27" s="114"/>
      <c r="BS27" s="114"/>
      <c r="BT27" s="168"/>
      <c r="BU27" s="145"/>
      <c r="BV27" s="145"/>
      <c r="BW27" s="145"/>
      <c r="BX27" s="114"/>
      <c r="BY27" s="145"/>
      <c r="BZ27" s="145"/>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14"/>
      <c r="AR28" s="145"/>
      <c r="AS28" s="168"/>
      <c r="AT28" s="163"/>
      <c r="AU28" s="168"/>
      <c r="AV28" s="163"/>
      <c r="AW28" s="114"/>
      <c r="AX28" s="145"/>
      <c r="AY28" s="146"/>
      <c r="AZ28" s="145"/>
      <c r="BA28" s="145"/>
      <c r="BB28" s="146"/>
      <c r="BC28" s="114"/>
      <c r="BD28" s="114"/>
      <c r="BE28" s="163"/>
      <c r="BF28" s="163"/>
      <c r="BG28" s="162"/>
      <c r="BH28" s="168"/>
      <c r="BI28" s="168"/>
      <c r="BJ28" s="163"/>
      <c r="BK28" s="163"/>
      <c r="BL28" s="162"/>
      <c r="BM28" s="168"/>
      <c r="BN28" s="168"/>
      <c r="BO28" s="145"/>
      <c r="BP28" s="145"/>
      <c r="BQ28" s="146"/>
      <c r="BR28" s="114"/>
      <c r="BS28" s="114"/>
      <c r="BT28" s="168"/>
      <c r="BU28" s="145"/>
      <c r="BV28" s="145"/>
      <c r="BW28" s="145"/>
      <c r="BX28" s="114"/>
      <c r="BY28" s="145"/>
      <c r="BZ28" s="145"/>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14"/>
      <c r="AR29" s="145"/>
      <c r="AS29" s="168"/>
      <c r="AT29" s="163"/>
      <c r="AU29" s="168"/>
      <c r="AV29" s="163"/>
      <c r="AW29" s="114"/>
      <c r="AX29" s="145"/>
      <c r="AY29" s="146"/>
      <c r="AZ29" s="145"/>
      <c r="BA29" s="145"/>
      <c r="BB29" s="146"/>
      <c r="BC29" s="114"/>
      <c r="BD29" s="114"/>
      <c r="BE29" s="163"/>
      <c r="BF29" s="163"/>
      <c r="BG29" s="162"/>
      <c r="BH29" s="168"/>
      <c r="BI29" s="168"/>
      <c r="BJ29" s="163"/>
      <c r="BK29" s="163"/>
      <c r="BL29" s="162"/>
      <c r="BM29" s="168"/>
      <c r="BN29" s="168"/>
      <c r="BO29" s="145"/>
      <c r="BP29" s="145"/>
      <c r="BQ29" s="146"/>
      <c r="BR29" s="114"/>
      <c r="BS29" s="114"/>
      <c r="BT29" s="168"/>
      <c r="BU29" s="145"/>
      <c r="BV29" s="145"/>
      <c r="BW29" s="145"/>
      <c r="BX29" s="114"/>
      <c r="BY29" s="145"/>
      <c r="BZ29" s="145"/>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14"/>
      <c r="AR30" s="145"/>
      <c r="AS30" s="168"/>
      <c r="AT30" s="163"/>
      <c r="AU30" s="168"/>
      <c r="AV30" s="163"/>
      <c r="AW30" s="114"/>
      <c r="AX30" s="145"/>
      <c r="AY30" s="146"/>
      <c r="AZ30" s="145"/>
      <c r="BA30" s="145"/>
      <c r="BB30" s="146"/>
      <c r="BC30" s="114"/>
      <c r="BD30" s="114"/>
      <c r="BE30" s="163"/>
      <c r="BF30" s="163"/>
      <c r="BG30" s="162"/>
      <c r="BH30" s="168"/>
      <c r="BI30" s="168"/>
      <c r="BJ30" s="163"/>
      <c r="BK30" s="163"/>
      <c r="BL30" s="162"/>
      <c r="BM30" s="168"/>
      <c r="BN30" s="168"/>
      <c r="BO30" s="145"/>
      <c r="BP30" s="145"/>
      <c r="BQ30" s="146"/>
      <c r="BR30" s="114"/>
      <c r="BS30" s="114"/>
      <c r="BT30" s="168"/>
      <c r="BU30" s="145"/>
      <c r="BV30" s="145"/>
      <c r="BW30" s="145"/>
      <c r="BX30" s="114"/>
      <c r="BY30" s="145"/>
      <c r="BZ30" s="145"/>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14"/>
      <c r="AR31" s="145"/>
      <c r="AS31" s="168"/>
      <c r="AT31" s="163"/>
      <c r="AU31" s="168"/>
      <c r="AV31" s="163"/>
      <c r="AW31" s="114"/>
      <c r="AX31" s="145"/>
      <c r="AY31" s="146"/>
      <c r="AZ31" s="145"/>
      <c r="BA31" s="145"/>
      <c r="BB31" s="146"/>
      <c r="BC31" s="114"/>
      <c r="BD31" s="114"/>
      <c r="BE31" s="163"/>
      <c r="BF31" s="163"/>
      <c r="BG31" s="162"/>
      <c r="BH31" s="168"/>
      <c r="BI31" s="168"/>
      <c r="BJ31" s="163"/>
      <c r="BK31" s="163"/>
      <c r="BL31" s="162"/>
      <c r="BM31" s="168"/>
      <c r="BN31" s="168"/>
      <c r="BO31" s="145"/>
      <c r="BP31" s="145"/>
      <c r="BQ31" s="146"/>
      <c r="BR31" s="114"/>
      <c r="BS31" s="114"/>
      <c r="BT31" s="168"/>
      <c r="BU31" s="145"/>
      <c r="BV31" s="145"/>
      <c r="BW31" s="145"/>
      <c r="BX31" s="114"/>
      <c r="BY31" s="145"/>
      <c r="BZ31" s="145"/>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14"/>
      <c r="AR32" s="145"/>
      <c r="AS32" s="168"/>
      <c r="AT32" s="163"/>
      <c r="AU32" s="168"/>
      <c r="AV32" s="163"/>
      <c r="AW32" s="114"/>
      <c r="AX32" s="145"/>
      <c r="AY32" s="146"/>
      <c r="AZ32" s="145"/>
      <c r="BA32" s="145"/>
      <c r="BB32" s="146"/>
      <c r="BC32" s="114"/>
      <c r="BD32" s="114"/>
      <c r="BE32" s="163"/>
      <c r="BF32" s="163"/>
      <c r="BG32" s="162"/>
      <c r="BH32" s="168"/>
      <c r="BI32" s="168"/>
      <c r="BJ32" s="163"/>
      <c r="BK32" s="163"/>
      <c r="BL32" s="162"/>
      <c r="BM32" s="168"/>
      <c r="BN32" s="168"/>
      <c r="BO32" s="145"/>
      <c r="BP32" s="145"/>
      <c r="BQ32" s="146"/>
      <c r="BR32" s="114"/>
      <c r="BS32" s="114"/>
      <c r="BT32" s="168"/>
      <c r="BU32" s="145"/>
      <c r="BV32" s="145"/>
      <c r="BW32" s="145"/>
      <c r="BX32" s="114"/>
      <c r="BY32" s="145"/>
      <c r="BZ32" s="145"/>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14"/>
      <c r="AR33" s="145"/>
      <c r="AS33" s="168"/>
      <c r="AT33" s="163"/>
      <c r="AU33" s="168"/>
      <c r="AV33" s="163"/>
      <c r="AW33" s="114"/>
      <c r="AX33" s="145"/>
      <c r="AY33" s="146"/>
      <c r="AZ33" s="145"/>
      <c r="BA33" s="145"/>
      <c r="BB33" s="146"/>
      <c r="BC33" s="114"/>
      <c r="BD33" s="114"/>
      <c r="BE33" s="163"/>
      <c r="BF33" s="163"/>
      <c r="BG33" s="162"/>
      <c r="BH33" s="168"/>
      <c r="BI33" s="168"/>
      <c r="BJ33" s="163"/>
      <c r="BK33" s="163"/>
      <c r="BL33" s="162"/>
      <c r="BM33" s="168"/>
      <c r="BN33" s="168"/>
      <c r="BO33" s="145"/>
      <c r="BP33" s="145"/>
      <c r="BQ33" s="146"/>
      <c r="BR33" s="114"/>
      <c r="BS33" s="114"/>
      <c r="BT33" s="168"/>
      <c r="BU33" s="145"/>
      <c r="BV33" s="145"/>
      <c r="BW33" s="145"/>
      <c r="BX33" s="114"/>
      <c r="BY33" s="145"/>
      <c r="BZ33" s="145"/>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14"/>
      <c r="AR34" s="145"/>
      <c r="AS34" s="168"/>
      <c r="AT34" s="163"/>
      <c r="AU34" s="168"/>
      <c r="AV34" s="163"/>
      <c r="AW34" s="114"/>
      <c r="AX34" s="145"/>
      <c r="AY34" s="146"/>
      <c r="AZ34" s="145"/>
      <c r="BA34" s="145"/>
      <c r="BB34" s="146"/>
      <c r="BC34" s="114"/>
      <c r="BD34" s="114"/>
      <c r="BE34" s="163"/>
      <c r="BF34" s="163"/>
      <c r="BG34" s="162"/>
      <c r="BH34" s="168"/>
      <c r="BI34" s="168"/>
      <c r="BJ34" s="163"/>
      <c r="BK34" s="163"/>
      <c r="BL34" s="162"/>
      <c r="BM34" s="168"/>
      <c r="BN34" s="168"/>
      <c r="BO34" s="145"/>
      <c r="BP34" s="145"/>
      <c r="BQ34" s="146"/>
      <c r="BR34" s="114"/>
      <c r="BS34" s="114"/>
      <c r="BT34" s="168"/>
      <c r="BU34" s="145"/>
      <c r="BV34" s="145"/>
      <c r="BW34" s="145"/>
      <c r="BX34" s="114"/>
      <c r="BY34" s="145"/>
      <c r="BZ34" s="145"/>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14"/>
      <c r="AR35" s="145"/>
      <c r="AS35" s="168"/>
      <c r="AT35" s="163"/>
      <c r="AU35" s="168"/>
      <c r="AV35" s="163"/>
      <c r="AW35" s="114"/>
      <c r="AX35" s="145"/>
      <c r="AY35" s="146"/>
      <c r="AZ35" s="145"/>
      <c r="BA35" s="145"/>
      <c r="BB35" s="146"/>
      <c r="BC35" s="114"/>
      <c r="BD35" s="114"/>
      <c r="BE35" s="163"/>
      <c r="BF35" s="163"/>
      <c r="BG35" s="162"/>
      <c r="BH35" s="168"/>
      <c r="BI35" s="168"/>
      <c r="BJ35" s="163"/>
      <c r="BK35" s="163"/>
      <c r="BL35" s="162"/>
      <c r="BM35" s="168"/>
      <c r="BN35" s="168"/>
      <c r="BO35" s="145"/>
      <c r="BP35" s="145"/>
      <c r="BQ35" s="146"/>
      <c r="BR35" s="114"/>
      <c r="BS35" s="114"/>
      <c r="BT35" s="168"/>
      <c r="BU35" s="145"/>
      <c r="BV35" s="145"/>
      <c r="BW35" s="145"/>
      <c r="BX35" s="114"/>
      <c r="BY35" s="145"/>
      <c r="BZ35" s="145"/>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14"/>
      <c r="AR36" s="145"/>
      <c r="AS36" s="168"/>
      <c r="AT36" s="163"/>
      <c r="AU36" s="168"/>
      <c r="AV36" s="163"/>
      <c r="AW36" s="114"/>
      <c r="AX36" s="145"/>
      <c r="AY36" s="146"/>
      <c r="AZ36" s="145"/>
      <c r="BA36" s="145"/>
      <c r="BB36" s="146"/>
      <c r="BC36" s="114"/>
      <c r="BD36" s="114"/>
      <c r="BE36" s="163"/>
      <c r="BF36" s="163"/>
      <c r="BG36" s="162"/>
      <c r="BH36" s="168"/>
      <c r="BI36" s="168"/>
      <c r="BJ36" s="163"/>
      <c r="BK36" s="163"/>
      <c r="BL36" s="162"/>
      <c r="BM36" s="168"/>
      <c r="BN36" s="168"/>
      <c r="BO36" s="145"/>
      <c r="BP36" s="145"/>
      <c r="BQ36" s="146"/>
      <c r="BR36" s="114"/>
      <c r="BS36" s="114"/>
      <c r="BT36" s="168"/>
      <c r="BU36" s="145"/>
      <c r="BV36" s="145"/>
      <c r="BW36" s="145"/>
      <c r="BX36" s="114"/>
      <c r="BY36" s="145"/>
      <c r="BZ36" s="145"/>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14"/>
      <c r="AR37" s="145"/>
      <c r="AS37" s="168"/>
      <c r="AT37" s="163"/>
      <c r="AU37" s="168"/>
      <c r="AV37" s="163"/>
      <c r="AW37" s="114"/>
      <c r="AX37" s="145"/>
      <c r="AY37" s="146"/>
      <c r="AZ37" s="145"/>
      <c r="BA37" s="145"/>
      <c r="BB37" s="146"/>
      <c r="BC37" s="114"/>
      <c r="BD37" s="114"/>
      <c r="BE37" s="163"/>
      <c r="BF37" s="163"/>
      <c r="BG37" s="162"/>
      <c r="BH37" s="168"/>
      <c r="BI37" s="168"/>
      <c r="BJ37" s="163"/>
      <c r="BK37" s="163"/>
      <c r="BL37" s="162"/>
      <c r="BM37" s="168"/>
      <c r="BN37" s="168"/>
      <c r="BO37" s="145"/>
      <c r="BP37" s="145"/>
      <c r="BQ37" s="146"/>
      <c r="BR37" s="114"/>
      <c r="BS37" s="114"/>
      <c r="BT37" s="168"/>
      <c r="BU37" s="145"/>
      <c r="BV37" s="145"/>
      <c r="BW37" s="145"/>
      <c r="BX37" s="114"/>
      <c r="BY37" s="145"/>
      <c r="BZ37" s="145"/>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14"/>
      <c r="AR38" s="145"/>
      <c r="AS38" s="168"/>
      <c r="AT38" s="163"/>
      <c r="AU38" s="168"/>
      <c r="AV38" s="163"/>
      <c r="AW38" s="114"/>
      <c r="AX38" s="145"/>
      <c r="AY38" s="146"/>
      <c r="AZ38" s="145"/>
      <c r="BA38" s="145"/>
      <c r="BB38" s="146"/>
      <c r="BC38" s="114"/>
      <c r="BD38" s="114"/>
      <c r="BE38" s="163"/>
      <c r="BF38" s="163"/>
      <c r="BG38" s="162"/>
      <c r="BH38" s="168"/>
      <c r="BI38" s="168"/>
      <c r="BJ38" s="163"/>
      <c r="BK38" s="163"/>
      <c r="BL38" s="162"/>
      <c r="BM38" s="168"/>
      <c r="BN38" s="168"/>
      <c r="BO38" s="145"/>
      <c r="BP38" s="145"/>
      <c r="BQ38" s="146"/>
      <c r="BR38" s="114"/>
      <c r="BS38" s="114"/>
      <c r="BT38" s="168"/>
      <c r="BU38" s="145"/>
      <c r="BV38" s="145"/>
      <c r="BW38" s="145"/>
      <c r="BX38" s="114"/>
      <c r="BY38" s="145"/>
      <c r="BZ38" s="145"/>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14"/>
      <c r="AR39" s="145"/>
      <c r="AS39" s="168"/>
      <c r="AT39" s="163"/>
      <c r="AU39" s="168"/>
      <c r="AV39" s="163"/>
      <c r="AW39" s="114"/>
      <c r="AX39" s="145"/>
      <c r="AY39" s="146"/>
      <c r="AZ39" s="145"/>
      <c r="BA39" s="145"/>
      <c r="BB39" s="146"/>
      <c r="BC39" s="114"/>
      <c r="BD39" s="114"/>
      <c r="BE39" s="163"/>
      <c r="BF39" s="163"/>
      <c r="BG39" s="162"/>
      <c r="BH39" s="168"/>
      <c r="BI39" s="168"/>
      <c r="BJ39" s="163"/>
      <c r="BK39" s="163"/>
      <c r="BL39" s="162"/>
      <c r="BM39" s="168"/>
      <c r="BN39" s="168"/>
      <c r="BO39" s="145"/>
      <c r="BP39" s="145"/>
      <c r="BQ39" s="146"/>
      <c r="BR39" s="114"/>
      <c r="BS39" s="114"/>
      <c r="BT39" s="168"/>
      <c r="BU39" s="145"/>
      <c r="BV39" s="145"/>
      <c r="BW39" s="145"/>
      <c r="BX39" s="114"/>
      <c r="BY39" s="145"/>
      <c r="BZ39" s="145"/>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14"/>
      <c r="AR40" s="145"/>
      <c r="AS40" s="168"/>
      <c r="AT40" s="163"/>
      <c r="AU40" s="168"/>
      <c r="AV40" s="163"/>
      <c r="AW40" s="114"/>
      <c r="AX40" s="145"/>
      <c r="AY40" s="146"/>
      <c r="AZ40" s="145"/>
      <c r="BA40" s="145"/>
      <c r="BB40" s="146"/>
      <c r="BC40" s="114"/>
      <c r="BD40" s="114"/>
      <c r="BE40" s="163"/>
      <c r="BF40" s="163"/>
      <c r="BG40" s="162"/>
      <c r="BH40" s="168"/>
      <c r="BI40" s="168"/>
      <c r="BJ40" s="163"/>
      <c r="BK40" s="163"/>
      <c r="BL40" s="162"/>
      <c r="BM40" s="168"/>
      <c r="BN40" s="168"/>
      <c r="BO40" s="145"/>
      <c r="BP40" s="145"/>
      <c r="BQ40" s="146"/>
      <c r="BR40" s="114"/>
      <c r="BS40" s="114"/>
      <c r="BT40" s="168"/>
      <c r="BU40" s="145"/>
      <c r="BV40" s="145"/>
      <c r="BW40" s="145"/>
      <c r="BX40" s="114"/>
      <c r="BY40" s="145"/>
      <c r="BZ40" s="145"/>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14"/>
      <c r="AR41" s="145"/>
      <c r="AS41" s="168"/>
      <c r="AT41" s="163"/>
      <c r="AU41" s="168"/>
      <c r="AV41" s="163"/>
      <c r="AW41" s="114"/>
      <c r="AX41" s="145"/>
      <c r="AY41" s="146"/>
      <c r="AZ41" s="145"/>
      <c r="BA41" s="145"/>
      <c r="BB41" s="146"/>
      <c r="BC41" s="114"/>
      <c r="BD41" s="114"/>
      <c r="BE41" s="163"/>
      <c r="BF41" s="163"/>
      <c r="BG41" s="162"/>
      <c r="BH41" s="168"/>
      <c r="BI41" s="168"/>
      <c r="BJ41" s="163"/>
      <c r="BK41" s="163"/>
      <c r="BL41" s="162"/>
      <c r="BM41" s="168"/>
      <c r="BN41" s="168"/>
      <c r="BO41" s="145"/>
      <c r="BP41" s="145"/>
      <c r="BQ41" s="146"/>
      <c r="BR41" s="114"/>
      <c r="BS41" s="114"/>
      <c r="BT41" s="168"/>
      <c r="BU41" s="145"/>
      <c r="BV41" s="145"/>
      <c r="BW41" s="145"/>
      <c r="BX41" s="114"/>
      <c r="BY41" s="145"/>
      <c r="BZ41" s="145"/>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14"/>
      <c r="AR42" s="145"/>
      <c r="AS42" s="168"/>
      <c r="AT42" s="163"/>
      <c r="AU42" s="168"/>
      <c r="AV42" s="163"/>
      <c r="AW42" s="114"/>
      <c r="AX42" s="145"/>
      <c r="AY42" s="146"/>
      <c r="AZ42" s="145"/>
      <c r="BA42" s="145"/>
      <c r="BB42" s="146"/>
      <c r="BC42" s="114"/>
      <c r="BD42" s="114"/>
      <c r="BE42" s="163"/>
      <c r="BF42" s="163"/>
      <c r="BG42" s="162"/>
      <c r="BH42" s="168"/>
      <c r="BI42" s="168"/>
      <c r="BJ42" s="163"/>
      <c r="BK42" s="163"/>
      <c r="BL42" s="162"/>
      <c r="BM42" s="168"/>
      <c r="BN42" s="168"/>
      <c r="BO42" s="145"/>
      <c r="BP42" s="145"/>
      <c r="BQ42" s="146"/>
      <c r="BR42" s="114"/>
      <c r="BS42" s="114"/>
      <c r="BT42" s="168"/>
      <c r="BU42" s="145"/>
      <c r="BV42" s="145"/>
      <c r="BW42" s="145"/>
      <c r="BX42" s="114"/>
      <c r="BY42" s="145"/>
      <c r="BZ42" s="145"/>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14"/>
      <c r="AR43" s="145"/>
      <c r="AS43" s="168"/>
      <c r="AT43" s="163"/>
      <c r="AU43" s="168"/>
      <c r="AV43" s="163"/>
      <c r="AW43" s="114"/>
      <c r="AX43" s="145"/>
      <c r="AY43" s="146"/>
      <c r="AZ43" s="145"/>
      <c r="BA43" s="145"/>
      <c r="BB43" s="146"/>
      <c r="BC43" s="114"/>
      <c r="BD43" s="114"/>
      <c r="BE43" s="163"/>
      <c r="BF43" s="163"/>
      <c r="BG43" s="162"/>
      <c r="BH43" s="168"/>
      <c r="BI43" s="168"/>
      <c r="BJ43" s="163"/>
      <c r="BK43" s="163"/>
      <c r="BL43" s="162"/>
      <c r="BM43" s="168"/>
      <c r="BN43" s="168"/>
      <c r="BO43" s="145"/>
      <c r="BP43" s="145"/>
      <c r="BQ43" s="146"/>
      <c r="BR43" s="114"/>
      <c r="BS43" s="114"/>
      <c r="BT43" s="168"/>
      <c r="BU43" s="145"/>
      <c r="BV43" s="145"/>
      <c r="BW43" s="145"/>
      <c r="BX43" s="114"/>
      <c r="BY43" s="145"/>
      <c r="BZ43" s="145"/>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14"/>
      <c r="AR44" s="145"/>
      <c r="AS44" s="168"/>
      <c r="AT44" s="163"/>
      <c r="AU44" s="168"/>
      <c r="AV44" s="163"/>
      <c r="AW44" s="114"/>
      <c r="AX44" s="145"/>
      <c r="AY44" s="146"/>
      <c r="AZ44" s="145"/>
      <c r="BA44" s="145"/>
      <c r="BB44" s="146"/>
      <c r="BC44" s="114"/>
      <c r="BD44" s="114"/>
      <c r="BE44" s="163"/>
      <c r="BF44" s="163"/>
      <c r="BG44" s="162"/>
      <c r="BH44" s="168"/>
      <c r="BI44" s="168"/>
      <c r="BJ44" s="163"/>
      <c r="BK44" s="163"/>
      <c r="BL44" s="162"/>
      <c r="BM44" s="168"/>
      <c r="BN44" s="168"/>
      <c r="BO44" s="145"/>
      <c r="BP44" s="145"/>
      <c r="BQ44" s="146"/>
      <c r="BR44" s="114"/>
      <c r="BS44" s="114"/>
      <c r="BT44" s="168"/>
      <c r="BU44" s="145"/>
      <c r="BV44" s="145"/>
      <c r="BW44" s="145"/>
      <c r="BX44" s="114"/>
      <c r="BY44" s="145"/>
      <c r="BZ44" s="145"/>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14"/>
      <c r="AR45" s="145"/>
      <c r="AS45" s="168"/>
      <c r="AT45" s="163"/>
      <c r="AU45" s="168"/>
      <c r="AV45" s="163"/>
      <c r="AW45" s="114"/>
      <c r="AX45" s="145"/>
      <c r="AY45" s="146"/>
      <c r="AZ45" s="145"/>
      <c r="BA45" s="145"/>
      <c r="BB45" s="146"/>
      <c r="BC45" s="114"/>
      <c r="BD45" s="114"/>
      <c r="BE45" s="163"/>
      <c r="BF45" s="163"/>
      <c r="BG45" s="162"/>
      <c r="BH45" s="168"/>
      <c r="BI45" s="168"/>
      <c r="BJ45" s="163"/>
      <c r="BK45" s="163"/>
      <c r="BL45" s="162"/>
      <c r="BM45" s="168"/>
      <c r="BN45" s="168"/>
      <c r="BO45" s="145"/>
      <c r="BP45" s="145"/>
      <c r="BQ45" s="146"/>
      <c r="BR45" s="114"/>
      <c r="BS45" s="114"/>
      <c r="BT45" s="168"/>
      <c r="BU45" s="145"/>
      <c r="BV45" s="145"/>
      <c r="BW45" s="145"/>
      <c r="BX45" s="114"/>
      <c r="BY45" s="145"/>
      <c r="BZ45" s="145"/>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14"/>
      <c r="AR46" s="145"/>
      <c r="AS46" s="168"/>
      <c r="AT46" s="163"/>
      <c r="AU46" s="168"/>
      <c r="AV46" s="163"/>
      <c r="AW46" s="114"/>
      <c r="AX46" s="145"/>
      <c r="AY46" s="146"/>
      <c r="AZ46" s="145"/>
      <c r="BA46" s="145"/>
      <c r="BB46" s="146"/>
      <c r="BC46" s="114"/>
      <c r="BD46" s="114"/>
      <c r="BE46" s="163"/>
      <c r="BF46" s="163"/>
      <c r="BG46" s="162"/>
      <c r="BH46" s="168"/>
      <c r="BI46" s="168"/>
      <c r="BJ46" s="163"/>
      <c r="BK46" s="163"/>
      <c r="BL46" s="162"/>
      <c r="BM46" s="168"/>
      <c r="BN46" s="168"/>
      <c r="BO46" s="145"/>
      <c r="BP46" s="145"/>
      <c r="BQ46" s="146"/>
      <c r="BR46" s="114"/>
      <c r="BS46" s="114"/>
      <c r="BT46" s="168"/>
      <c r="BU46" s="145"/>
      <c r="BV46" s="145"/>
      <c r="BW46" s="145"/>
      <c r="BX46" s="114"/>
      <c r="BY46" s="145"/>
      <c r="BZ46" s="145"/>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14"/>
      <c r="AR47" s="145"/>
      <c r="AS47" s="168"/>
      <c r="AT47" s="163"/>
      <c r="AU47" s="168"/>
      <c r="AV47" s="163"/>
      <c r="AW47" s="114"/>
      <c r="AX47" s="145"/>
      <c r="AY47" s="146"/>
      <c r="AZ47" s="145"/>
      <c r="BA47" s="145"/>
      <c r="BB47" s="146"/>
      <c r="BC47" s="114"/>
      <c r="BD47" s="114"/>
      <c r="BE47" s="163"/>
      <c r="BF47" s="163"/>
      <c r="BG47" s="162"/>
      <c r="BH47" s="168"/>
      <c r="BI47" s="168"/>
      <c r="BJ47" s="163"/>
      <c r="BK47" s="163"/>
      <c r="BL47" s="162"/>
      <c r="BM47" s="168"/>
      <c r="BN47" s="168"/>
      <c r="BO47" s="145"/>
      <c r="BP47" s="145"/>
      <c r="BQ47" s="146"/>
      <c r="BR47" s="114"/>
      <c r="BS47" s="114"/>
      <c r="BT47" s="168"/>
      <c r="BU47" s="145"/>
      <c r="BV47" s="145"/>
      <c r="BW47" s="145"/>
      <c r="BX47" s="114"/>
      <c r="BY47" s="145"/>
      <c r="BZ47" s="145"/>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14"/>
      <c r="AR48" s="145"/>
      <c r="AS48" s="168"/>
      <c r="AT48" s="163"/>
      <c r="AU48" s="168"/>
      <c r="AV48" s="163"/>
      <c r="AW48" s="114"/>
      <c r="AX48" s="145"/>
      <c r="AY48" s="146"/>
      <c r="AZ48" s="145"/>
      <c r="BA48" s="145"/>
      <c r="BB48" s="146"/>
      <c r="BC48" s="114"/>
      <c r="BD48" s="114"/>
      <c r="BE48" s="163"/>
      <c r="BF48" s="163"/>
      <c r="BG48" s="162"/>
      <c r="BH48" s="168"/>
      <c r="BI48" s="168"/>
      <c r="BJ48" s="163"/>
      <c r="BK48" s="163"/>
      <c r="BL48" s="162"/>
      <c r="BM48" s="168"/>
      <c r="BN48" s="168"/>
      <c r="BO48" s="145"/>
      <c r="BP48" s="145"/>
      <c r="BQ48" s="146"/>
      <c r="BR48" s="114"/>
      <c r="BS48" s="114"/>
      <c r="BT48" s="168"/>
      <c r="BU48" s="145"/>
      <c r="BV48" s="145"/>
      <c r="BW48" s="145"/>
      <c r="BX48" s="114"/>
      <c r="BY48" s="145"/>
      <c r="BZ48" s="145"/>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14"/>
      <c r="AR49" s="145"/>
      <c r="AS49" s="168"/>
      <c r="AT49" s="163"/>
      <c r="AU49" s="168"/>
      <c r="AV49" s="163"/>
      <c r="AW49" s="114"/>
      <c r="AX49" s="145"/>
      <c r="AY49" s="146"/>
      <c r="AZ49" s="145"/>
      <c r="BA49" s="145"/>
      <c r="BB49" s="146"/>
      <c r="BC49" s="114"/>
      <c r="BD49" s="114"/>
      <c r="BE49" s="163"/>
      <c r="BF49" s="163"/>
      <c r="BG49" s="162"/>
      <c r="BH49" s="168"/>
      <c r="BI49" s="168"/>
      <c r="BJ49" s="163"/>
      <c r="BK49" s="163"/>
      <c r="BL49" s="162"/>
      <c r="BM49" s="168"/>
      <c r="BN49" s="168"/>
      <c r="BO49" s="145"/>
      <c r="BP49" s="145"/>
      <c r="BQ49" s="146"/>
      <c r="BR49" s="114"/>
      <c r="BS49" s="114"/>
      <c r="BT49" s="168"/>
      <c r="BU49" s="145"/>
      <c r="BV49" s="145"/>
      <c r="BW49" s="145"/>
      <c r="BX49" s="114"/>
      <c r="BY49" s="145"/>
      <c r="BZ49" s="145"/>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14"/>
      <c r="AR50" s="145"/>
      <c r="AS50" s="168"/>
      <c r="AT50" s="163"/>
      <c r="AU50" s="168"/>
      <c r="AV50" s="163"/>
      <c r="AW50" s="114"/>
      <c r="AX50" s="145"/>
      <c r="AY50" s="146"/>
      <c r="AZ50" s="145"/>
      <c r="BA50" s="145"/>
      <c r="BB50" s="146"/>
      <c r="BC50" s="114"/>
      <c r="BD50" s="114"/>
      <c r="BE50" s="163"/>
      <c r="BF50" s="163"/>
      <c r="BG50" s="162"/>
      <c r="BH50" s="168"/>
      <c r="BI50" s="168"/>
      <c r="BJ50" s="163"/>
      <c r="BK50" s="163"/>
      <c r="BL50" s="162"/>
      <c r="BM50" s="168"/>
      <c r="BN50" s="168"/>
      <c r="BO50" s="145"/>
      <c r="BP50" s="145"/>
      <c r="BQ50" s="146"/>
      <c r="BR50" s="114"/>
      <c r="BS50" s="114"/>
      <c r="BT50" s="168"/>
      <c r="BU50" s="145"/>
      <c r="BV50" s="145"/>
      <c r="BW50" s="145"/>
      <c r="BX50" s="114"/>
      <c r="BY50" s="145"/>
      <c r="BZ50" s="145"/>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14"/>
      <c r="AR51" s="145"/>
      <c r="AS51" s="168"/>
      <c r="AT51" s="163"/>
      <c r="AU51" s="168"/>
      <c r="AV51" s="163"/>
      <c r="AW51" s="114"/>
      <c r="AX51" s="145"/>
      <c r="AY51" s="146"/>
      <c r="AZ51" s="145"/>
      <c r="BA51" s="145"/>
      <c r="BB51" s="146"/>
      <c r="BC51" s="114"/>
      <c r="BD51" s="114"/>
      <c r="BE51" s="163"/>
      <c r="BF51" s="163"/>
      <c r="BG51" s="162"/>
      <c r="BH51" s="168"/>
      <c r="BI51" s="168"/>
      <c r="BJ51" s="163"/>
      <c r="BK51" s="163"/>
      <c r="BL51" s="162"/>
      <c r="BM51" s="168"/>
      <c r="BN51" s="168"/>
      <c r="BO51" s="145"/>
      <c r="BP51" s="145"/>
      <c r="BQ51" s="146"/>
      <c r="BR51" s="114"/>
      <c r="BS51" s="114"/>
      <c r="BT51" s="168"/>
      <c r="BU51" s="145"/>
      <c r="BV51" s="145"/>
      <c r="BW51" s="145"/>
      <c r="BX51" s="114"/>
      <c r="BY51" s="145"/>
      <c r="BZ51" s="145"/>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14"/>
      <c r="AR52" s="145"/>
      <c r="AS52" s="168"/>
      <c r="AT52" s="163"/>
      <c r="AU52" s="168"/>
      <c r="AV52" s="163"/>
      <c r="AW52" s="114"/>
      <c r="AX52" s="145"/>
      <c r="AY52" s="146"/>
      <c r="AZ52" s="145"/>
      <c r="BA52" s="145"/>
      <c r="BB52" s="146"/>
      <c r="BC52" s="114"/>
      <c r="BD52" s="114"/>
      <c r="BE52" s="163"/>
      <c r="BF52" s="163"/>
      <c r="BG52" s="162"/>
      <c r="BH52" s="168"/>
      <c r="BI52" s="168"/>
      <c r="BJ52" s="163"/>
      <c r="BK52" s="163"/>
      <c r="BL52" s="162"/>
      <c r="BM52" s="168"/>
      <c r="BN52" s="168"/>
      <c r="BO52" s="145"/>
      <c r="BP52" s="145"/>
      <c r="BQ52" s="146"/>
      <c r="BR52" s="114"/>
      <c r="BS52" s="114"/>
      <c r="BT52" s="168"/>
      <c r="BU52" s="145"/>
      <c r="BV52" s="145"/>
      <c r="BW52" s="145"/>
      <c r="BX52" s="114"/>
      <c r="BY52" s="145"/>
      <c r="BZ52" s="145"/>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14"/>
      <c r="AR53" s="145"/>
      <c r="AS53" s="168"/>
      <c r="AT53" s="163"/>
      <c r="AU53" s="168"/>
      <c r="AV53" s="163"/>
      <c r="AW53" s="114"/>
      <c r="AX53" s="145"/>
      <c r="AY53" s="146"/>
      <c r="AZ53" s="145"/>
      <c r="BA53" s="145"/>
      <c r="BB53" s="146"/>
      <c r="BC53" s="114"/>
      <c r="BD53" s="114"/>
      <c r="BE53" s="163"/>
      <c r="BF53" s="163"/>
      <c r="BG53" s="162"/>
      <c r="BH53" s="168"/>
      <c r="BI53" s="168"/>
      <c r="BJ53" s="163"/>
      <c r="BK53" s="163"/>
      <c r="BL53" s="162"/>
      <c r="BM53" s="168"/>
      <c r="BN53" s="168"/>
      <c r="BO53" s="145"/>
      <c r="BP53" s="145"/>
      <c r="BQ53" s="146"/>
      <c r="BR53" s="114"/>
      <c r="BS53" s="114"/>
      <c r="BT53" s="168"/>
      <c r="BU53" s="145"/>
      <c r="BV53" s="145"/>
      <c r="BW53" s="145"/>
      <c r="BX53" s="114"/>
      <c r="BY53" s="145"/>
      <c r="BZ53" s="145"/>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14"/>
      <c r="AR54" s="145"/>
      <c r="AS54" s="168"/>
      <c r="AT54" s="163"/>
      <c r="AU54" s="168"/>
      <c r="AV54" s="163"/>
      <c r="AW54" s="114"/>
      <c r="AX54" s="145"/>
      <c r="AY54" s="146"/>
      <c r="AZ54" s="145"/>
      <c r="BA54" s="145"/>
      <c r="BB54" s="146"/>
      <c r="BC54" s="114"/>
      <c r="BD54" s="114"/>
      <c r="BE54" s="163"/>
      <c r="BF54" s="163"/>
      <c r="BG54" s="162"/>
      <c r="BH54" s="168"/>
      <c r="BI54" s="168"/>
      <c r="BJ54" s="163"/>
      <c r="BK54" s="163"/>
      <c r="BL54" s="162"/>
      <c r="BM54" s="168"/>
      <c r="BN54" s="168"/>
      <c r="BO54" s="145"/>
      <c r="BP54" s="145"/>
      <c r="BQ54" s="146"/>
      <c r="BR54" s="114"/>
      <c r="BS54" s="114"/>
      <c r="BT54" s="168"/>
      <c r="BU54" s="145"/>
      <c r="BV54" s="145"/>
      <c r="BW54" s="145"/>
      <c r="BX54" s="114"/>
      <c r="BY54" s="145"/>
      <c r="BZ54" s="145"/>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14"/>
      <c r="AR55" s="145"/>
      <c r="AS55" s="168"/>
      <c r="AT55" s="163"/>
      <c r="AU55" s="168"/>
      <c r="AV55" s="163"/>
      <c r="AW55" s="114"/>
      <c r="AX55" s="145"/>
      <c r="AY55" s="146"/>
      <c r="AZ55" s="145"/>
      <c r="BA55" s="145"/>
      <c r="BB55" s="146"/>
      <c r="BC55" s="114"/>
      <c r="BD55" s="114"/>
      <c r="BE55" s="163"/>
      <c r="BF55" s="163"/>
      <c r="BG55" s="162"/>
      <c r="BH55" s="168"/>
      <c r="BI55" s="168"/>
      <c r="BJ55" s="163"/>
      <c r="BK55" s="163"/>
      <c r="BL55" s="162"/>
      <c r="BM55" s="168"/>
      <c r="BN55" s="168"/>
      <c r="BO55" s="145"/>
      <c r="BP55" s="145"/>
      <c r="BQ55" s="146"/>
      <c r="BR55" s="114"/>
      <c r="BS55" s="114"/>
      <c r="BT55" s="168"/>
      <c r="BU55" s="145"/>
      <c r="BV55" s="145"/>
      <c r="BW55" s="145"/>
      <c r="BX55" s="114"/>
      <c r="BY55" s="145"/>
      <c r="BZ55" s="145"/>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14"/>
      <c r="AR56" s="145"/>
      <c r="AS56" s="168"/>
      <c r="AT56" s="163"/>
      <c r="AU56" s="168"/>
      <c r="AV56" s="163"/>
      <c r="AW56" s="114"/>
      <c r="AX56" s="145"/>
      <c r="AY56" s="146"/>
      <c r="AZ56" s="145"/>
      <c r="BA56" s="145"/>
      <c r="BB56" s="146"/>
      <c r="BC56" s="114"/>
      <c r="BD56" s="114"/>
      <c r="BE56" s="163"/>
      <c r="BF56" s="163"/>
      <c r="BG56" s="162"/>
      <c r="BH56" s="168"/>
      <c r="BI56" s="168"/>
      <c r="BJ56" s="163"/>
      <c r="BK56" s="163"/>
      <c r="BL56" s="162"/>
      <c r="BM56" s="168"/>
      <c r="BN56" s="168"/>
      <c r="BO56" s="145"/>
      <c r="BP56" s="145"/>
      <c r="BQ56" s="146"/>
      <c r="BR56" s="114"/>
      <c r="BS56" s="114"/>
      <c r="BT56" s="168"/>
      <c r="BU56" s="145"/>
      <c r="BV56" s="145"/>
      <c r="BW56" s="145"/>
      <c r="BX56" s="114"/>
      <c r="BY56" s="145"/>
      <c r="BZ56" s="145"/>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14"/>
      <c r="AR57" s="145"/>
      <c r="AS57" s="168"/>
      <c r="AT57" s="163"/>
      <c r="AU57" s="168"/>
      <c r="AV57" s="163"/>
      <c r="AW57" s="114"/>
      <c r="AX57" s="145"/>
      <c r="AY57" s="146"/>
      <c r="AZ57" s="145"/>
      <c r="BA57" s="145"/>
      <c r="BB57" s="146"/>
      <c r="BC57" s="114"/>
      <c r="BD57" s="114"/>
      <c r="BE57" s="163"/>
      <c r="BF57" s="163"/>
      <c r="BG57" s="162"/>
      <c r="BH57" s="168"/>
      <c r="BI57" s="168"/>
      <c r="BJ57" s="163"/>
      <c r="BK57" s="163"/>
      <c r="BL57" s="162"/>
      <c r="BM57" s="168"/>
      <c r="BN57" s="168"/>
      <c r="BO57" s="145"/>
      <c r="BP57" s="145"/>
      <c r="BQ57" s="146"/>
      <c r="BR57" s="114"/>
      <c r="BS57" s="114"/>
      <c r="BT57" s="168"/>
      <c r="BU57" s="145"/>
      <c r="BV57" s="145"/>
      <c r="BW57" s="145"/>
      <c r="BX57" s="114"/>
      <c r="BY57" s="145"/>
      <c r="BZ57" s="145"/>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14"/>
      <c r="AR58" s="145"/>
      <c r="AS58" s="168"/>
      <c r="AT58" s="163"/>
      <c r="AU58" s="168"/>
      <c r="AV58" s="163"/>
      <c r="AW58" s="114"/>
      <c r="AX58" s="145"/>
      <c r="AY58" s="146"/>
      <c r="AZ58" s="145"/>
      <c r="BA58" s="145"/>
      <c r="BB58" s="146"/>
      <c r="BC58" s="114"/>
      <c r="BD58" s="114"/>
      <c r="BE58" s="163"/>
      <c r="BF58" s="163"/>
      <c r="BG58" s="162"/>
      <c r="BH58" s="168"/>
      <c r="BI58" s="168"/>
      <c r="BJ58" s="163"/>
      <c r="BK58" s="163"/>
      <c r="BL58" s="162"/>
      <c r="BM58" s="168"/>
      <c r="BN58" s="168"/>
      <c r="BO58" s="145"/>
      <c r="BP58" s="145"/>
      <c r="BQ58" s="146"/>
      <c r="BR58" s="114"/>
      <c r="BS58" s="114"/>
      <c r="BT58" s="168"/>
      <c r="BU58" s="145"/>
      <c r="BV58" s="145"/>
      <c r="BW58" s="145"/>
      <c r="BX58" s="114"/>
      <c r="BY58" s="145"/>
      <c r="BZ58" s="145"/>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14"/>
      <c r="AR59" s="145"/>
      <c r="AS59" s="168"/>
      <c r="AT59" s="163"/>
      <c r="AU59" s="168"/>
      <c r="AV59" s="163"/>
      <c r="AW59" s="114"/>
      <c r="AX59" s="145"/>
      <c r="AY59" s="146"/>
      <c r="AZ59" s="145"/>
      <c r="BA59" s="145"/>
      <c r="BB59" s="146"/>
      <c r="BC59" s="114"/>
      <c r="BD59" s="114"/>
      <c r="BE59" s="163"/>
      <c r="BF59" s="163"/>
      <c r="BG59" s="162"/>
      <c r="BH59" s="168"/>
      <c r="BI59" s="168"/>
      <c r="BJ59" s="163"/>
      <c r="BK59" s="163"/>
      <c r="BL59" s="162"/>
      <c r="BM59" s="168"/>
      <c r="BN59" s="168"/>
      <c r="BO59" s="145"/>
      <c r="BP59" s="145"/>
      <c r="BQ59" s="146"/>
      <c r="BR59" s="114"/>
      <c r="BS59" s="114"/>
      <c r="BT59" s="168"/>
      <c r="BU59" s="145"/>
      <c r="BV59" s="145"/>
      <c r="BW59" s="145"/>
      <c r="BX59" s="114"/>
      <c r="BY59" s="145"/>
      <c r="BZ59" s="145"/>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14"/>
      <c r="AR60" s="145"/>
      <c r="AS60" s="168"/>
      <c r="AT60" s="163"/>
      <c r="AU60" s="168"/>
      <c r="AV60" s="163"/>
      <c r="AW60" s="114"/>
      <c r="AX60" s="145"/>
      <c r="AY60" s="146"/>
      <c r="AZ60" s="145"/>
      <c r="BA60" s="145"/>
      <c r="BB60" s="146"/>
      <c r="BC60" s="114"/>
      <c r="BD60" s="114"/>
      <c r="BE60" s="163"/>
      <c r="BF60" s="163"/>
      <c r="BG60" s="162"/>
      <c r="BH60" s="168"/>
      <c r="BI60" s="168"/>
      <c r="BJ60" s="163"/>
      <c r="BK60" s="163"/>
      <c r="BL60" s="162"/>
      <c r="BM60" s="168"/>
      <c r="BN60" s="168"/>
      <c r="BO60" s="145"/>
      <c r="BP60" s="145"/>
      <c r="BQ60" s="146"/>
      <c r="BR60" s="114"/>
      <c r="BS60" s="114"/>
      <c r="BT60" s="168"/>
      <c r="BU60" s="145"/>
      <c r="BV60" s="145"/>
      <c r="BW60" s="145"/>
      <c r="BX60" s="114"/>
      <c r="BY60" s="145"/>
      <c r="BZ60" s="145"/>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68"/>
      <c r="AT61" s="163"/>
      <c r="AU61" s="168"/>
      <c r="AV61" s="163"/>
      <c r="AW61" s="114"/>
      <c r="AX61" s="145"/>
      <c r="AY61" s="146"/>
      <c r="AZ61" s="145"/>
      <c r="BA61" s="145"/>
      <c r="BB61" s="146"/>
      <c r="BC61" s="114"/>
      <c r="BD61" s="114"/>
      <c r="BE61" s="163"/>
      <c r="BF61" s="163"/>
      <c r="BG61" s="162"/>
      <c r="BH61" s="168"/>
      <c r="BI61" s="168"/>
      <c r="BJ61" s="163"/>
      <c r="BK61" s="163"/>
      <c r="BL61" s="162"/>
      <c r="BM61" s="168"/>
      <c r="BN61" s="168"/>
      <c r="BO61" s="145"/>
      <c r="BP61" s="145"/>
      <c r="BQ61" s="146"/>
      <c r="BR61" s="114"/>
      <c r="BS61" s="114"/>
      <c r="BT61" s="168"/>
      <c r="BU61" s="145"/>
      <c r="BV61" s="145"/>
      <c r="BW61" s="145"/>
      <c r="BX61" s="114"/>
      <c r="BY61" s="145"/>
      <c r="BZ61" s="145"/>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68"/>
      <c r="AT62" s="163"/>
      <c r="AU62" s="168"/>
      <c r="AV62" s="163"/>
      <c r="AW62" s="114"/>
      <c r="AX62" s="145"/>
      <c r="AY62" s="146"/>
      <c r="AZ62" s="145"/>
      <c r="BA62" s="145"/>
      <c r="BB62" s="146"/>
      <c r="BC62" s="114"/>
      <c r="BD62" s="114"/>
      <c r="BE62" s="163"/>
      <c r="BF62" s="163"/>
      <c r="BG62" s="162"/>
      <c r="BH62" s="168"/>
      <c r="BI62" s="168"/>
      <c r="BJ62" s="163"/>
      <c r="BK62" s="163"/>
      <c r="BL62" s="162"/>
      <c r="BM62" s="168"/>
      <c r="BN62" s="168"/>
      <c r="BO62" s="145"/>
      <c r="BP62" s="145"/>
      <c r="BQ62" s="146"/>
      <c r="BR62" s="114"/>
      <c r="BS62" s="114"/>
      <c r="BT62" s="168"/>
      <c r="BU62" s="145"/>
      <c r="BV62" s="145"/>
      <c r="BW62" s="145"/>
      <c r="BX62" s="114"/>
      <c r="BY62" s="145"/>
      <c r="BZ62" s="145"/>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68"/>
      <c r="AT63" s="163"/>
      <c r="AU63" s="168"/>
      <c r="AV63" s="163"/>
      <c r="AW63" s="114"/>
      <c r="AX63" s="145"/>
      <c r="AY63" s="146"/>
      <c r="AZ63" s="145"/>
      <c r="BA63" s="145"/>
      <c r="BB63" s="146"/>
      <c r="BC63" s="114"/>
      <c r="BD63" s="114"/>
      <c r="BE63" s="163"/>
      <c r="BF63" s="163"/>
      <c r="BG63" s="162"/>
      <c r="BH63" s="168"/>
      <c r="BI63" s="168"/>
      <c r="BJ63" s="163"/>
      <c r="BK63" s="163"/>
      <c r="BL63" s="162"/>
      <c r="BM63" s="168"/>
      <c r="BN63" s="168"/>
      <c r="BO63" s="145"/>
      <c r="BP63" s="145"/>
      <c r="BQ63" s="146"/>
      <c r="BR63" s="114"/>
      <c r="BS63" s="114"/>
      <c r="BT63" s="168"/>
      <c r="BU63" s="145"/>
      <c r="BV63" s="145"/>
      <c r="BW63" s="145"/>
      <c r="BX63" s="114"/>
      <c r="BY63" s="145"/>
      <c r="BZ63" s="145"/>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68"/>
      <c r="AT64" s="163"/>
      <c r="AU64" s="168"/>
      <c r="AV64" s="163"/>
      <c r="AW64" s="114"/>
      <c r="AX64" s="145"/>
      <c r="AY64" s="146"/>
      <c r="AZ64" s="145"/>
      <c r="BA64" s="145"/>
      <c r="BB64" s="146"/>
      <c r="BC64" s="114"/>
      <c r="BD64" s="114"/>
      <c r="BE64" s="163"/>
      <c r="BF64" s="163"/>
      <c r="BG64" s="162"/>
      <c r="BH64" s="168"/>
      <c r="BI64" s="168"/>
      <c r="BJ64" s="163"/>
      <c r="BK64" s="163"/>
      <c r="BL64" s="162"/>
      <c r="BM64" s="168"/>
      <c r="BN64" s="168"/>
      <c r="BO64" s="145"/>
      <c r="BP64" s="145"/>
      <c r="BQ64" s="146"/>
      <c r="BR64" s="114"/>
      <c r="BS64" s="114"/>
      <c r="BT64" s="168"/>
      <c r="BU64" s="145"/>
      <c r="BV64" s="145"/>
      <c r="BW64" s="145"/>
      <c r="BX64" s="114"/>
      <c r="BY64" s="145"/>
      <c r="BZ64" s="145"/>
      <c r="CA64" s="114"/>
      <c r="CB64" s="145"/>
      <c r="CC64" s="146"/>
      <c r="CD64" s="145"/>
    </row>
    <row r="65" ht="21" customHeight="1" thickTop="1"/>
  </sheetData>
  <mergeCells count="332">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L11:AL16"/>
    <mergeCell ref="AL5:AL10"/>
    <mergeCell ref="AM11:AM16"/>
    <mergeCell ref="AM5:AM10"/>
    <mergeCell ref="A11:A16"/>
    <mergeCell ref="B11:B16"/>
    <mergeCell ref="C11:C16"/>
    <mergeCell ref="D11:D16"/>
    <mergeCell ref="F11:F16"/>
    <mergeCell ref="AC5:AC10"/>
    <mergeCell ref="AD5:AD10"/>
    <mergeCell ref="AE5:AE10"/>
    <mergeCell ref="AF5:AF10"/>
    <mergeCell ref="AG5:AG10"/>
    <mergeCell ref="AH5:AH10"/>
    <mergeCell ref="H5:H10"/>
    <mergeCell ref="I5:I10"/>
    <mergeCell ref="J5:J10"/>
    <mergeCell ref="K5:K10"/>
    <mergeCell ref="L5:L10"/>
    <mergeCell ref="M5:M10"/>
    <mergeCell ref="G11:G16"/>
    <mergeCell ref="H11:H16"/>
    <mergeCell ref="I11:I16"/>
    <mergeCell ref="AG11:AG16"/>
    <mergeCell ref="G17:G22"/>
    <mergeCell ref="H17:H22"/>
    <mergeCell ref="I17:I22"/>
    <mergeCell ref="J17:J22"/>
    <mergeCell ref="K17:K22"/>
    <mergeCell ref="L17:L22"/>
    <mergeCell ref="AJ5:AJ10"/>
    <mergeCell ref="AK5:AK10"/>
    <mergeCell ref="AH11:AH16"/>
    <mergeCell ref="AI11:AI16"/>
    <mergeCell ref="AJ11:AJ16"/>
    <mergeCell ref="AK11:AK16"/>
    <mergeCell ref="J11:J16"/>
    <mergeCell ref="K11:K16"/>
    <mergeCell ref="AI5:AI10"/>
    <mergeCell ref="AK17:AK22"/>
    <mergeCell ref="AL17:AL22"/>
    <mergeCell ref="AM17:AM22"/>
    <mergeCell ref="L11:L16"/>
    <mergeCell ref="A17:A22"/>
    <mergeCell ref="B17:B22"/>
    <mergeCell ref="C17:C22"/>
    <mergeCell ref="D17:D22"/>
    <mergeCell ref="E17:E22"/>
    <mergeCell ref="F17:F22"/>
    <mergeCell ref="AH17:AH22"/>
    <mergeCell ref="AI17:AI22"/>
    <mergeCell ref="AJ17:AJ22"/>
    <mergeCell ref="M17:M22"/>
    <mergeCell ref="AC17:AC22"/>
    <mergeCell ref="AD17:AD22"/>
    <mergeCell ref="AE17:AE22"/>
    <mergeCell ref="AF17:AF22"/>
    <mergeCell ref="AG17:AG22"/>
    <mergeCell ref="M11:M16"/>
    <mergeCell ref="AC11:AC16"/>
    <mergeCell ref="AD11:AD16"/>
    <mergeCell ref="AE11:AE16"/>
    <mergeCell ref="AF11:AF16"/>
    <mergeCell ref="G23:G28"/>
    <mergeCell ref="H23:H28"/>
    <mergeCell ref="I23:I28"/>
    <mergeCell ref="J23:J28"/>
    <mergeCell ref="K23:K28"/>
    <mergeCell ref="L23:L28"/>
    <mergeCell ref="A23:A28"/>
    <mergeCell ref="B23:B28"/>
    <mergeCell ref="C23:C28"/>
    <mergeCell ref="D23:D28"/>
    <mergeCell ref="E23:E28"/>
    <mergeCell ref="F23:F28"/>
    <mergeCell ref="AH23:AH28"/>
    <mergeCell ref="AI23:AI28"/>
    <mergeCell ref="AJ23:AJ28"/>
    <mergeCell ref="AK23:AK28"/>
    <mergeCell ref="AL23:AL28"/>
    <mergeCell ref="AM23:AM28"/>
    <mergeCell ref="M23:M28"/>
    <mergeCell ref="AC23:AC28"/>
    <mergeCell ref="AD23:AD28"/>
    <mergeCell ref="AE23:AE28"/>
    <mergeCell ref="AF23:AF28"/>
    <mergeCell ref="AG23:AG28"/>
    <mergeCell ref="G29:G34"/>
    <mergeCell ref="H29:H34"/>
    <mergeCell ref="I29:I34"/>
    <mergeCell ref="J29:J34"/>
    <mergeCell ref="K29:K34"/>
    <mergeCell ref="L29:L34"/>
    <mergeCell ref="A29:A34"/>
    <mergeCell ref="B29:B34"/>
    <mergeCell ref="C29:C34"/>
    <mergeCell ref="D29:D34"/>
    <mergeCell ref="E29:E34"/>
    <mergeCell ref="F29:F34"/>
    <mergeCell ref="AH29:AH34"/>
    <mergeCell ref="AI29:AI34"/>
    <mergeCell ref="AJ29:AJ34"/>
    <mergeCell ref="AK29:AK34"/>
    <mergeCell ref="AL29:AL34"/>
    <mergeCell ref="AM29:AM34"/>
    <mergeCell ref="M29:M34"/>
    <mergeCell ref="AC29:AC34"/>
    <mergeCell ref="AD29:AD34"/>
    <mergeCell ref="AE29:AE34"/>
    <mergeCell ref="AF29:AF34"/>
    <mergeCell ref="AG29:AG34"/>
    <mergeCell ref="G35:G40"/>
    <mergeCell ref="H35:H40"/>
    <mergeCell ref="I35:I40"/>
    <mergeCell ref="J35:J40"/>
    <mergeCell ref="K35:K40"/>
    <mergeCell ref="L35:L40"/>
    <mergeCell ref="A35:A40"/>
    <mergeCell ref="B35:B40"/>
    <mergeCell ref="C35:C40"/>
    <mergeCell ref="D35:D40"/>
    <mergeCell ref="E35:E40"/>
    <mergeCell ref="F35:F40"/>
    <mergeCell ref="AH35:AH40"/>
    <mergeCell ref="AI35:AI40"/>
    <mergeCell ref="AJ35:AJ40"/>
    <mergeCell ref="AK35:AK40"/>
    <mergeCell ref="AL35:AL40"/>
    <mergeCell ref="AM35:AM40"/>
    <mergeCell ref="M35:M40"/>
    <mergeCell ref="AC35:AC40"/>
    <mergeCell ref="AD35:AD40"/>
    <mergeCell ref="AE35:AE40"/>
    <mergeCell ref="AF35:AF40"/>
    <mergeCell ref="AG35:AG40"/>
    <mergeCell ref="G41:G46"/>
    <mergeCell ref="H41:H46"/>
    <mergeCell ref="I41:I46"/>
    <mergeCell ref="J41:J46"/>
    <mergeCell ref="K41:K46"/>
    <mergeCell ref="L41:L46"/>
    <mergeCell ref="A41:A46"/>
    <mergeCell ref="B41:B46"/>
    <mergeCell ref="C41:C46"/>
    <mergeCell ref="D41:D46"/>
    <mergeCell ref="E41:E46"/>
    <mergeCell ref="F41:F46"/>
    <mergeCell ref="AH41:AH46"/>
    <mergeCell ref="AI41:AI46"/>
    <mergeCell ref="AJ41:AJ46"/>
    <mergeCell ref="AK41:AK46"/>
    <mergeCell ref="AL41:AL46"/>
    <mergeCell ref="AM41:AM46"/>
    <mergeCell ref="M41:M46"/>
    <mergeCell ref="AC41:AC46"/>
    <mergeCell ref="AD41:AD46"/>
    <mergeCell ref="AE41:AE46"/>
    <mergeCell ref="AF41:AF46"/>
    <mergeCell ref="AG41:AG46"/>
    <mergeCell ref="G47:G52"/>
    <mergeCell ref="H47:H52"/>
    <mergeCell ref="I47:I52"/>
    <mergeCell ref="J47:J52"/>
    <mergeCell ref="K47:K52"/>
    <mergeCell ref="L47:L52"/>
    <mergeCell ref="A47:A52"/>
    <mergeCell ref="B47:B52"/>
    <mergeCell ref="C47:C52"/>
    <mergeCell ref="D47:D52"/>
    <mergeCell ref="E47:E52"/>
    <mergeCell ref="F47:F52"/>
    <mergeCell ref="AH47:AH52"/>
    <mergeCell ref="AI47:AI52"/>
    <mergeCell ref="AJ47:AJ52"/>
    <mergeCell ref="AK47:AK52"/>
    <mergeCell ref="AL47:AL52"/>
    <mergeCell ref="AM47:AM52"/>
    <mergeCell ref="M47:M52"/>
    <mergeCell ref="AC47:AC52"/>
    <mergeCell ref="AD47:AD52"/>
    <mergeCell ref="AE47:AE52"/>
    <mergeCell ref="AF47:AF52"/>
    <mergeCell ref="AG47:AG52"/>
    <mergeCell ref="G53:G58"/>
    <mergeCell ref="H53:H58"/>
    <mergeCell ref="I53:I58"/>
    <mergeCell ref="J53:J58"/>
    <mergeCell ref="K53:K58"/>
    <mergeCell ref="L53:L58"/>
    <mergeCell ref="A53:A58"/>
    <mergeCell ref="B53:B58"/>
    <mergeCell ref="C53:C58"/>
    <mergeCell ref="D53:D58"/>
    <mergeCell ref="E53:E58"/>
    <mergeCell ref="F53:F58"/>
    <mergeCell ref="AH53:AH58"/>
    <mergeCell ref="AI53:AI58"/>
    <mergeCell ref="AJ53:AJ58"/>
    <mergeCell ref="AK53:AK58"/>
    <mergeCell ref="AL53:AL58"/>
    <mergeCell ref="AM53:AM58"/>
    <mergeCell ref="M53:M58"/>
    <mergeCell ref="AC53:AC58"/>
    <mergeCell ref="AD53:AD58"/>
    <mergeCell ref="AE53:AE58"/>
    <mergeCell ref="AF53:AF58"/>
    <mergeCell ref="AG53:AG58"/>
    <mergeCell ref="G59:G64"/>
    <mergeCell ref="H59:H64"/>
    <mergeCell ref="I59:I64"/>
    <mergeCell ref="J59:J64"/>
    <mergeCell ref="K59:K64"/>
    <mergeCell ref="L59:L64"/>
    <mergeCell ref="A59:A64"/>
    <mergeCell ref="B59:B64"/>
    <mergeCell ref="C59:C64"/>
    <mergeCell ref="D59:D64"/>
    <mergeCell ref="E59:E64"/>
    <mergeCell ref="F59:F64"/>
    <mergeCell ref="AH59:AH64"/>
    <mergeCell ref="AI59:AI64"/>
    <mergeCell ref="AJ59:AJ64"/>
    <mergeCell ref="AK59:AK64"/>
    <mergeCell ref="AL59:AL64"/>
    <mergeCell ref="AM59:AM64"/>
    <mergeCell ref="M59:M64"/>
    <mergeCell ref="AC59:AC64"/>
    <mergeCell ref="AD59:AD64"/>
    <mergeCell ref="AE59:AE64"/>
    <mergeCell ref="AF59:AF64"/>
    <mergeCell ref="AG59:AG64"/>
  </mergeCells>
  <conditionalFormatting sqref="M5 M11 M17 M23 M29 M35 M41 M47 M53 M59">
    <cfRule type="cellIs" dxfId="331" priority="32" stopIfTrue="1" operator="equal">
      <formula>"Muy Alta"</formula>
    </cfRule>
    <cfRule type="containsText" dxfId="330" priority="33" operator="containsText" text="ZONA RIESGO ALTA">
      <formula>NOT(ISERROR(SEARCH("ZONA RIESGO ALTA",M5)))</formula>
    </cfRule>
    <cfRule type="containsText" dxfId="329" priority="34" operator="containsText" text="ZONA RIESGO MODERADA">
      <formula>NOT(ISERROR(SEARCH("ZONA RIESGO MODERADA",M5)))</formula>
    </cfRule>
    <cfRule type="containsText" dxfId="328" priority="35" operator="containsText" text="ZONA RIESGO BAJA">
      <formula>NOT(ISERROR(SEARCH("ZONA RIESGO BAJA",M5)))</formula>
    </cfRule>
    <cfRule type="cellIs" dxfId="327" priority="36" operator="equal">
      <formula>"Muy Baja"</formula>
    </cfRule>
  </conditionalFormatting>
  <conditionalFormatting sqref="M5:M64">
    <cfRule type="containsText" dxfId="326" priority="31" operator="containsText" text="ZONA RIESGO EXTREMA">
      <formula>NOT(ISERROR(SEARCH("ZONA RIESGO EXTREMA",M5)))</formula>
    </cfRule>
  </conditionalFormatting>
  <conditionalFormatting sqref="X5:X64">
    <cfRule type="containsText" dxfId="325" priority="28" operator="containsText" text="DEBIL">
      <formula>NOT(ISERROR(SEARCH("DEBIL",X5)))</formula>
    </cfRule>
    <cfRule type="containsText" dxfId="324" priority="29" operator="containsText" text="MODERADO">
      <formula>NOT(ISERROR(SEARCH("MODERADO",X5)))</formula>
    </cfRule>
    <cfRule type="containsText" dxfId="323" priority="30" operator="containsText" text="FUERTE">
      <formula>NOT(ISERROR(SEARCH("FUERTE",X5)))</formula>
    </cfRule>
  </conditionalFormatting>
  <conditionalFormatting sqref="AC5 AC11 AC17 AC23 AC41 AC59 AC29 AC47 AC35 AC53">
    <cfRule type="containsText" dxfId="322" priority="25" operator="containsText" text="DEBIL">
      <formula>NOT(ISERROR(SEARCH("DEBIL",AC5)))</formula>
    </cfRule>
    <cfRule type="containsText" dxfId="321" priority="26" operator="containsText" text="MODERADO">
      <formula>NOT(ISERROR(SEARCH("MODERADO",AC5)))</formula>
    </cfRule>
    <cfRule type="containsText" dxfId="320" priority="27" operator="containsText" text="FUERTE">
      <formula>NOT(ISERROR(SEARCH("FUERTE",AC5)))</formula>
    </cfRule>
  </conditionalFormatting>
  <conditionalFormatting sqref="AI5 AI11 AI17 AI23 AI29 AI35 AI41 AI47 AI53 AI59">
    <cfRule type="containsText" dxfId="319" priority="20" operator="containsText" text="casi seguro">
      <formula>NOT(ISERROR(SEARCH("casi seguro",AI5)))</formula>
    </cfRule>
    <cfRule type="containsText" dxfId="318" priority="21" operator="containsText" text="PROBABLE">
      <formula>NOT(ISERROR(SEARCH("PROBABLE",AI5)))</formula>
    </cfRule>
    <cfRule type="containsText" dxfId="317" priority="22" operator="containsText" text="posible">
      <formula>NOT(ISERROR(SEARCH("posible",AI5)))</formula>
    </cfRule>
    <cfRule type="containsText" dxfId="316" priority="23" operator="containsText" text="Improbable">
      <formula>NOT(ISERROR(SEARCH("Improbable",AI5)))</formula>
    </cfRule>
    <cfRule type="containsText" dxfId="315" priority="24" operator="containsText" text="Rara vez">
      <formula>NOT(ISERROR(SEARCH("Rara vez",AI5)))</formula>
    </cfRule>
  </conditionalFormatting>
  <conditionalFormatting sqref="AD5 AD11 AD17 AD23 AD41 AD59 AD29 AD47 AD35 AD53">
    <cfRule type="containsText" dxfId="314" priority="17" operator="containsText" text="DEBIL">
      <formula>NOT(ISERROR(SEARCH("DEBIL",AD5)))</formula>
    </cfRule>
    <cfRule type="containsText" dxfId="313" priority="18" operator="containsText" text="MODERADO">
      <formula>NOT(ISERROR(SEARCH("MODERADO",AD5)))</formula>
    </cfRule>
    <cfRule type="containsText" dxfId="312" priority="19" operator="containsText" text="FUERTE">
      <formula>NOT(ISERROR(SEARCH("FUERTE",AD5)))</formula>
    </cfRule>
  </conditionalFormatting>
  <conditionalFormatting sqref="AL5 AL11 AL17 AL23 AL29 AL35 AL41 AL47 AL53 AL59">
    <cfRule type="cellIs" dxfId="311" priority="12" stopIfTrue="1" operator="equal">
      <formula>"Muy Alta"</formula>
    </cfRule>
    <cfRule type="containsText" dxfId="310" priority="13" operator="containsText" text="ZONA RIESGO ALTA">
      <formula>NOT(ISERROR(SEARCH("ZONA RIESGO ALTA",AL5)))</formula>
    </cfRule>
    <cfRule type="containsText" dxfId="309" priority="14" operator="containsText" text="ZONA RIESGO MODERADA">
      <formula>NOT(ISERROR(SEARCH("ZONA RIESGO MODERADA",AL5)))</formula>
    </cfRule>
    <cfRule type="containsText" dxfId="308" priority="15" operator="containsText" text="ZONA RIESGO BAJA">
      <formula>NOT(ISERROR(SEARCH("ZONA RIESGO BAJA",AL5)))</formula>
    </cfRule>
    <cfRule type="cellIs" dxfId="307" priority="16" operator="equal">
      <formula>"Muy Baja"</formula>
    </cfRule>
  </conditionalFormatting>
  <conditionalFormatting sqref="AL5:AL64">
    <cfRule type="containsText" dxfId="306" priority="11" operator="containsText" text="ZONA RIESGO EXTREMA">
      <formula>NOT(ISERROR(SEARCH("ZONA RIESGO EXTREMA",AL5)))</formula>
    </cfRule>
  </conditionalFormatting>
  <conditionalFormatting sqref="AJ5 AJ11 AJ17 AJ23 AJ29 AJ35 AJ41 AJ47 AJ53 AJ59">
    <cfRule type="containsText" dxfId="305" priority="1" operator="containsText" text="casi seguro">
      <formula>NOT(ISERROR(SEARCH("casi seguro",AJ5)))</formula>
    </cfRule>
    <cfRule type="containsText" dxfId="304" priority="2" operator="containsText" text="PROBABLE">
      <formula>NOT(ISERROR(SEARCH("PROBABLE",AJ5)))</formula>
    </cfRule>
    <cfRule type="containsText" dxfId="303" priority="3" operator="containsText" text="posible">
      <formula>NOT(ISERROR(SEARCH("posible",AJ5)))</formula>
    </cfRule>
    <cfRule type="containsText" dxfId="302" priority="4" operator="containsText" text="Improbable">
      <formula>NOT(ISERROR(SEARCH("Improbable",AJ5)))</formula>
    </cfRule>
    <cfRule type="containsText" dxfId="301"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C4C55D9-2A97-4C88-BAD2-E772E1D00CA9}"/>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004E3CFF-6BDF-4B3C-9437-1BF56E249FC4}">
            <xm:f>NOT(ISERROR(SEARCH(#REF!,AI5)))</xm:f>
            <xm:f>#REF!</xm:f>
            <x14:dxf>
              <fill>
                <gradientFill degree="180">
                  <stop position="0">
                    <color rgb="FF008744"/>
                  </stop>
                  <stop position="1">
                    <color theme="0"/>
                  </stop>
                </gradientFill>
              </fill>
            </x14:dxf>
          </x14:cfRule>
          <x14:cfRule type="containsText" priority="38" operator="containsText" id="{8DE41671-EEC6-43A0-9D60-4A934BC37EE0}">
            <xm:f>NOT(ISERROR(SEARCH(#REF!,AI5)))</xm:f>
            <xm:f>#REF!</xm:f>
            <x14:dxf>
              <fill>
                <gradientFill degree="180">
                  <stop position="0">
                    <color rgb="FF008744"/>
                  </stop>
                  <stop position="1">
                    <color theme="0"/>
                  </stop>
                </gradientFill>
              </fill>
            </x14:dxf>
          </x14:cfRule>
          <x14:cfRule type="containsText" priority="39" operator="containsText" id="{37EC00AC-AADE-437B-9B12-716EAC7A5F75}">
            <xm:f>NOT(ISERROR(SEARCH(#REF!,AI5)))</xm:f>
            <xm:f>#REF!</xm:f>
            <x14:dxf>
              <fill>
                <gradientFill degree="180">
                  <stop position="0">
                    <color rgb="FF008744"/>
                  </stop>
                  <stop position="1">
                    <color rgb="FFFFFFFF"/>
                  </stop>
                </gradientFill>
              </fill>
            </x14:dxf>
          </x14:cfRule>
          <x14:cfRule type="containsText" priority="40" operator="containsText" id="{D78FC54D-D630-4133-95BF-1305B43805A9}">
            <xm:f>NOT(ISERROR(SEARCH(#REF!,AI5)))</xm:f>
            <xm:f>#REF!</xm:f>
            <x14:dxf>
              <fill>
                <gradientFill>
                  <stop position="0">
                    <color theme="0"/>
                  </stop>
                  <stop position="1">
                    <color rgb="FFFFFF00"/>
                  </stop>
                </gradientFill>
              </fill>
            </x14:dxf>
          </x14:cfRule>
          <x14:cfRule type="containsText" priority="41" operator="containsText" id="{EEC4C102-75FC-4924-BEB6-05EBD1EA1550}">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FE965739-71FB-4ADF-BAE7-9F23C213CFBA}">
            <xm:f>NOT(ISERROR(SEARCH(#REF!,AJ5)))</xm:f>
            <xm:f>#REF!</xm:f>
            <x14:dxf>
              <fill>
                <gradientFill degree="180">
                  <stop position="0">
                    <color rgb="FF008744"/>
                  </stop>
                  <stop position="1">
                    <color theme="0"/>
                  </stop>
                </gradientFill>
              </fill>
            </x14:dxf>
          </x14:cfRule>
          <x14:cfRule type="containsText" priority="7" operator="containsText" id="{E4376DE5-F859-4991-B188-25FCC64FAAF6}">
            <xm:f>NOT(ISERROR(SEARCH(#REF!,AJ5)))</xm:f>
            <xm:f>#REF!</xm:f>
            <x14:dxf>
              <fill>
                <gradientFill degree="180">
                  <stop position="0">
                    <color rgb="FF008744"/>
                  </stop>
                  <stop position="1">
                    <color theme="0"/>
                  </stop>
                </gradientFill>
              </fill>
            </x14:dxf>
          </x14:cfRule>
          <x14:cfRule type="containsText" priority="8" operator="containsText" id="{598A8DC7-E604-4E1B-859B-A6310C4622C7}">
            <xm:f>NOT(ISERROR(SEARCH(#REF!,AJ5)))</xm:f>
            <xm:f>#REF!</xm:f>
            <x14:dxf>
              <fill>
                <gradientFill degree="180">
                  <stop position="0">
                    <color rgb="FF008744"/>
                  </stop>
                  <stop position="1">
                    <color rgb="FFFFFFFF"/>
                  </stop>
                </gradientFill>
              </fill>
            </x14:dxf>
          </x14:cfRule>
          <x14:cfRule type="containsText" priority="9" operator="containsText" id="{63D0964B-944D-4233-8548-4597B515D0C6}">
            <xm:f>NOT(ISERROR(SEARCH(#REF!,AJ5)))</xm:f>
            <xm:f>#REF!</xm:f>
            <x14:dxf>
              <fill>
                <gradientFill>
                  <stop position="0">
                    <color theme="0"/>
                  </stop>
                  <stop position="1">
                    <color rgb="FFFFFF00"/>
                  </stop>
                </gradientFill>
              </fill>
            </x14:dxf>
          </x14:cfRule>
          <x14:cfRule type="containsText" priority="10" operator="containsText" id="{4F574FB4-FD48-4320-81A9-07B97EA4AC5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9057-056F-4CD9-B9F6-3A92848C937A}">
  <dimension ref="A1:DD65"/>
  <sheetViews>
    <sheetView topLeftCell="BZ11" workbookViewId="0">
      <selection activeCell="CC11" sqref="CC11"/>
    </sheetView>
  </sheetViews>
  <sheetFormatPr baseColWidth="10" defaultColWidth="11.42578125" defaultRowHeight="16.5"/>
  <cols>
    <col min="1" max="1" width="4" style="286" bestFit="1" customWidth="1"/>
    <col min="2" max="4" width="18.7109375" style="287" customWidth="1"/>
    <col min="5" max="5" width="32.42578125" style="1" customWidth="1"/>
    <col min="6" max="6" width="14.140625" style="286" customWidth="1"/>
    <col min="7" max="7" width="13.140625" style="286" customWidth="1"/>
    <col min="8" max="8" width="18.5703125" style="286" customWidth="1"/>
    <col min="9" max="9" width="19" style="288"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89" hidden="1" customWidth="1"/>
    <col min="26" max="26" width="31" style="290" hidden="1" customWidth="1"/>
    <col min="27" max="36" width="31" style="1" hidden="1" customWidth="1"/>
    <col min="37" max="37" width="17.85546875" style="1" hidden="1" customWidth="1"/>
    <col min="38" max="38" width="16.5703125" style="1" hidden="1" customWidth="1"/>
    <col min="39" max="39" width="23" style="1" hidden="1" customWidth="1"/>
    <col min="40" max="40" width="23" style="1" customWidth="1"/>
    <col min="41" max="41" width="18.85546875" style="1" hidden="1" customWidth="1"/>
    <col min="42" max="42" width="22.140625" style="1" hidden="1" customWidth="1"/>
    <col min="43" max="43" width="20.5703125" style="1" hidden="1" customWidth="1"/>
    <col min="44" max="44" width="37.42578125" style="1" hidden="1" customWidth="1"/>
    <col min="45" max="45" width="20.5703125" style="1" hidden="1" customWidth="1"/>
    <col min="46" max="46" width="45.7109375" style="1" hidden="1" customWidth="1"/>
    <col min="47" max="47" width="20.5703125" style="1" customWidth="1"/>
    <col min="48" max="48" width="60.5703125" style="1" customWidth="1"/>
    <col min="49" max="49" width="20.5703125" style="1" customWidth="1"/>
    <col min="50" max="50" width="57.5703125" style="1" customWidth="1"/>
    <col min="51" max="51" width="11.42578125" style="1"/>
    <col min="52" max="52" width="23" style="1" customWidth="1"/>
    <col min="53" max="53" width="30.42578125" style="1" customWidth="1"/>
    <col min="54" max="54" width="18.85546875" style="1" customWidth="1"/>
    <col min="55" max="55" width="16.85546875" style="1" customWidth="1"/>
    <col min="56" max="56" width="34.42578125" style="1" customWidth="1"/>
    <col min="57" max="57" width="23" style="1" customWidth="1"/>
    <col min="58" max="58" width="61.5703125" style="1" customWidth="1"/>
    <col min="59" max="59" width="18.85546875" style="1" customWidth="1"/>
    <col min="60" max="60" width="16.85546875" style="1" customWidth="1"/>
    <col min="61" max="61" width="19.5703125" style="1" customWidth="1"/>
    <col min="62" max="62" width="23" style="1" customWidth="1"/>
    <col min="63" max="63" width="85.140625" style="1" customWidth="1"/>
    <col min="64" max="64" width="18.85546875" style="1" customWidth="1"/>
    <col min="65" max="65" width="42.85546875" style="1" customWidth="1"/>
    <col min="66" max="66" width="19.5703125" style="1" customWidth="1"/>
    <col min="67" max="67" width="11.42578125" style="1"/>
    <col min="68" max="68" width="76.42578125" style="1" customWidth="1"/>
    <col min="69" max="69" width="18.85546875" style="1" customWidth="1"/>
    <col min="70" max="70" width="46.42578125" style="1" customWidth="1"/>
    <col min="71" max="71" width="19.5703125" style="1" customWidth="1"/>
    <col min="72" max="72" width="28.85546875" style="1" customWidth="1"/>
    <col min="73" max="74" width="23" style="1" hidden="1" customWidth="1"/>
    <col min="75" max="75" width="18.5703125" style="1" hidden="1" customWidth="1"/>
    <col min="76" max="76" width="20.5703125" style="1" customWidth="1"/>
    <col min="77" max="77" width="23" style="1" customWidth="1"/>
    <col min="78" max="78" width="18.5703125" style="1" customWidth="1"/>
    <col min="79" max="79" width="20.5703125" style="1" customWidth="1"/>
    <col min="80" max="80" width="66.42578125" style="1" customWidth="1"/>
    <col min="81" max="81" width="48.85546875" style="1" customWidth="1"/>
    <col min="82" max="82" width="58.5703125" style="1" customWidth="1"/>
    <col min="83" max="16384" width="11.42578125" style="1"/>
  </cols>
  <sheetData>
    <row r="1" spans="1:108" ht="21" customHeight="1">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2"/>
      <c r="CF2" s="2"/>
      <c r="CG2" s="2"/>
      <c r="CH2" s="2"/>
      <c r="CI2" s="2"/>
      <c r="CJ2" s="2"/>
      <c r="CK2" s="2"/>
      <c r="CL2" s="2"/>
      <c r="CM2" s="2"/>
      <c r="CN2" s="2"/>
      <c r="CO2" s="2"/>
      <c r="CP2" s="2"/>
      <c r="CQ2" s="2"/>
      <c r="CR2" s="2"/>
      <c r="CS2" s="2"/>
      <c r="CT2" s="2"/>
      <c r="CU2" s="2"/>
      <c r="CV2" s="2"/>
      <c r="CW2" s="2"/>
      <c r="CX2" s="2"/>
      <c r="CY2" s="2"/>
      <c r="CZ2" s="2"/>
      <c r="DA2" s="2"/>
      <c r="DB2" s="2"/>
      <c r="DC2" s="2"/>
      <c r="DD2" s="2"/>
    </row>
    <row r="3" spans="1:108" s="292"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row>
    <row r="4" spans="1:108" s="294"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row>
    <row r="5" spans="1:108" s="311" customFormat="1" ht="409.5" customHeight="1" thickTop="1" thickBot="1">
      <c r="A5" s="421">
        <v>1</v>
      </c>
      <c r="B5" s="473" t="s">
        <v>464</v>
      </c>
      <c r="C5" s="473" t="s">
        <v>789</v>
      </c>
      <c r="D5" s="473" t="s">
        <v>790</v>
      </c>
      <c r="E5" s="473" t="str">
        <f>+[2]CONTEXTO!J18</f>
        <v>Posibilidad del beneficio propio o de un tercero por la autorización  del pago a los operadores o interventorías, sin el cumplimiento de las obligaciones contractuales, por debilidades en la supervisión y control.</v>
      </c>
      <c r="F5" s="473" t="s">
        <v>441</v>
      </c>
      <c r="G5" s="473" t="s">
        <v>791</v>
      </c>
      <c r="H5" s="475" t="s">
        <v>792</v>
      </c>
      <c r="I5" s="478" t="s">
        <v>144</v>
      </c>
      <c r="J5" s="480">
        <v>1</v>
      </c>
      <c r="K5" s="483">
        <v>4</v>
      </c>
      <c r="L5" s="411">
        <v>16</v>
      </c>
      <c r="M5" s="412" t="s">
        <v>503</v>
      </c>
      <c r="N5" s="162">
        <v>1</v>
      </c>
      <c r="O5" s="295" t="s">
        <v>793</v>
      </c>
      <c r="P5" s="296">
        <v>15</v>
      </c>
      <c r="Q5" s="296">
        <v>15</v>
      </c>
      <c r="R5" s="296">
        <v>15</v>
      </c>
      <c r="S5" s="296">
        <v>15</v>
      </c>
      <c r="T5" s="296">
        <v>15</v>
      </c>
      <c r="U5" s="296">
        <v>15</v>
      </c>
      <c r="V5" s="296">
        <v>10</v>
      </c>
      <c r="W5" s="116">
        <v>100</v>
      </c>
      <c r="X5" s="117" t="s">
        <v>146</v>
      </c>
      <c r="Y5" s="172" t="s">
        <v>484</v>
      </c>
      <c r="Z5" s="118" t="s">
        <v>484</v>
      </c>
      <c r="AA5" s="116" t="s">
        <v>537</v>
      </c>
      <c r="AB5" s="296" t="s">
        <v>794</v>
      </c>
      <c r="AC5" s="422">
        <v>100</v>
      </c>
      <c r="AD5" s="422" t="s">
        <v>146</v>
      </c>
      <c r="AE5" s="420" t="s">
        <v>147</v>
      </c>
      <c r="AF5" s="420" t="s">
        <v>487</v>
      </c>
      <c r="AG5" s="418">
        <v>2</v>
      </c>
      <c r="AH5" s="418">
        <v>1</v>
      </c>
      <c r="AI5" s="419">
        <v>1</v>
      </c>
      <c r="AJ5" s="419">
        <v>3</v>
      </c>
      <c r="AK5" s="411">
        <v>12</v>
      </c>
      <c r="AL5" s="412" t="s">
        <v>704</v>
      </c>
      <c r="AM5" s="415" t="s">
        <v>148</v>
      </c>
      <c r="AN5" s="265" t="s">
        <v>795</v>
      </c>
      <c r="AO5" s="265" t="s">
        <v>796</v>
      </c>
      <c r="AP5" s="266">
        <v>44650</v>
      </c>
      <c r="AQ5" s="170" t="s">
        <v>797</v>
      </c>
      <c r="AR5" s="163" t="s">
        <v>798</v>
      </c>
      <c r="AS5" s="297" t="s">
        <v>799</v>
      </c>
      <c r="AT5" s="298" t="s">
        <v>800</v>
      </c>
      <c r="AU5" s="299"/>
      <c r="AV5" s="300" t="s">
        <v>801</v>
      </c>
      <c r="AW5" s="301" t="s">
        <v>802</v>
      </c>
      <c r="AX5" s="302" t="s">
        <v>803</v>
      </c>
      <c r="AY5" s="303" t="s">
        <v>450</v>
      </c>
      <c r="AZ5" s="304" t="s">
        <v>804</v>
      </c>
      <c r="BA5" s="163" t="s">
        <v>805</v>
      </c>
      <c r="BB5" s="265" t="s">
        <v>806</v>
      </c>
      <c r="BC5" s="168" t="s">
        <v>807</v>
      </c>
      <c r="BD5" s="168" t="s">
        <v>116</v>
      </c>
      <c r="BE5" s="259" t="s">
        <v>808</v>
      </c>
      <c r="BF5" s="184" t="s">
        <v>809</v>
      </c>
      <c r="BG5" s="184" t="s">
        <v>810</v>
      </c>
      <c r="BH5" s="184" t="s">
        <v>811</v>
      </c>
      <c r="BI5" s="305" t="s">
        <v>116</v>
      </c>
      <c r="BJ5" s="306" t="s">
        <v>812</v>
      </c>
      <c r="BK5" s="307" t="s">
        <v>813</v>
      </c>
      <c r="BL5" s="307" t="s">
        <v>814</v>
      </c>
      <c r="BM5" s="308" t="s">
        <v>815</v>
      </c>
      <c r="BN5" s="168" t="s">
        <v>116</v>
      </c>
      <c r="BO5" s="309" t="s">
        <v>816</v>
      </c>
      <c r="BP5" s="248" t="s">
        <v>817</v>
      </c>
      <c r="BQ5" s="145" t="s">
        <v>818</v>
      </c>
      <c r="BR5" s="232" t="s">
        <v>819</v>
      </c>
      <c r="BS5" s="114" t="s">
        <v>116</v>
      </c>
      <c r="BT5" s="170" t="s">
        <v>820</v>
      </c>
      <c r="BU5" s="145"/>
      <c r="BV5" s="145"/>
      <c r="BW5" s="145"/>
      <c r="BX5" s="170" t="s">
        <v>821</v>
      </c>
      <c r="BY5" s="163" t="s">
        <v>822</v>
      </c>
      <c r="BZ5" s="163" t="s">
        <v>823</v>
      </c>
      <c r="CA5" s="248" t="s">
        <v>862</v>
      </c>
      <c r="CB5" s="234" t="s">
        <v>861</v>
      </c>
      <c r="CC5" s="234" t="s">
        <v>863</v>
      </c>
      <c r="CD5" s="234" t="s">
        <v>864</v>
      </c>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row>
    <row r="6" spans="1:108" ht="34.5" thickTop="1" thickBot="1">
      <c r="A6" s="421"/>
      <c r="B6" s="471"/>
      <c r="C6" s="471"/>
      <c r="D6" s="471"/>
      <c r="E6" s="471"/>
      <c r="F6" s="471"/>
      <c r="G6" s="471"/>
      <c r="H6" s="476"/>
      <c r="I6" s="479"/>
      <c r="J6" s="481"/>
      <c r="K6" s="471"/>
      <c r="L6" s="411"/>
      <c r="M6" s="413"/>
      <c r="N6" s="162">
        <v>2</v>
      </c>
      <c r="O6" s="295"/>
      <c r="P6" s="296"/>
      <c r="Q6" s="296"/>
      <c r="R6" s="296"/>
      <c r="S6" s="296"/>
      <c r="T6" s="296"/>
      <c r="U6" s="296"/>
      <c r="V6" s="296"/>
      <c r="W6" s="116">
        <v>0</v>
      </c>
      <c r="X6" s="117" t="s">
        <v>485</v>
      </c>
      <c r="Y6" s="172"/>
      <c r="Z6" s="118" t="s">
        <v>536</v>
      </c>
      <c r="AA6" s="116" t="s">
        <v>537</v>
      </c>
      <c r="AB6" s="296"/>
      <c r="AC6" s="422"/>
      <c r="AD6" s="422"/>
      <c r="AE6" s="420"/>
      <c r="AF6" s="420"/>
      <c r="AG6" s="418"/>
      <c r="AH6" s="418"/>
      <c r="AI6" s="419"/>
      <c r="AJ6" s="419"/>
      <c r="AK6" s="411"/>
      <c r="AL6" s="413"/>
      <c r="AM6" s="416"/>
      <c r="AN6" s="265"/>
      <c r="AO6" s="265"/>
      <c r="AP6" s="266"/>
      <c r="AQ6" s="168"/>
      <c r="AR6" s="312"/>
      <c r="AS6" s="313"/>
      <c r="AT6" s="314"/>
      <c r="AU6" s="315"/>
      <c r="AV6" s="316"/>
      <c r="AW6" s="313"/>
      <c r="AX6" s="317"/>
      <c r="AY6" s="318"/>
      <c r="AZ6" s="316"/>
      <c r="BA6" s="257"/>
      <c r="BB6" s="162"/>
      <c r="BC6" s="168"/>
      <c r="BD6" s="168"/>
      <c r="BE6" s="163"/>
      <c r="BF6" s="163"/>
      <c r="BG6" s="162"/>
      <c r="BH6" s="168"/>
      <c r="BI6" s="168"/>
      <c r="BJ6" s="163"/>
      <c r="BK6" s="163"/>
      <c r="BL6" s="162"/>
      <c r="BM6" s="168"/>
      <c r="BN6" s="168"/>
      <c r="BO6" s="145"/>
      <c r="BP6" s="145"/>
      <c r="BQ6" s="146"/>
      <c r="BR6" s="114"/>
      <c r="BS6" s="114"/>
      <c r="BT6" s="170" t="s">
        <v>824</v>
      </c>
      <c r="BU6" s="145"/>
      <c r="BV6" s="145"/>
      <c r="BW6" s="145"/>
      <c r="BX6" s="168"/>
      <c r="BY6" s="163"/>
      <c r="BZ6" s="163"/>
      <c r="CA6" s="114"/>
      <c r="CB6" s="241"/>
      <c r="CC6" s="319"/>
      <c r="CD6" s="241"/>
      <c r="CE6" s="2"/>
      <c r="CF6" s="2"/>
      <c r="CG6" s="2"/>
      <c r="CH6" s="2"/>
      <c r="CI6" s="2"/>
      <c r="CJ6" s="2"/>
      <c r="CK6" s="2"/>
      <c r="CL6" s="2"/>
      <c r="CM6" s="2"/>
      <c r="CN6" s="2"/>
      <c r="CO6" s="2"/>
      <c r="CP6" s="2"/>
      <c r="CQ6" s="2"/>
      <c r="CR6" s="2"/>
      <c r="CS6" s="2"/>
      <c r="CT6" s="2"/>
      <c r="CU6" s="2"/>
      <c r="CV6" s="2"/>
      <c r="CW6" s="2"/>
      <c r="CX6" s="2"/>
      <c r="CY6" s="2"/>
      <c r="CZ6" s="2"/>
      <c r="DA6" s="2"/>
      <c r="DB6" s="2"/>
      <c r="DC6" s="2"/>
      <c r="DD6" s="2"/>
    </row>
    <row r="7" spans="1:108" ht="21" customHeight="1" thickTop="1" thickBot="1">
      <c r="A7" s="421"/>
      <c r="B7" s="471"/>
      <c r="C7" s="471"/>
      <c r="D7" s="471"/>
      <c r="E7" s="471"/>
      <c r="F7" s="471"/>
      <c r="G7" s="471"/>
      <c r="H7" s="476"/>
      <c r="I7" s="479"/>
      <c r="J7" s="481"/>
      <c r="K7" s="471"/>
      <c r="L7" s="411"/>
      <c r="M7" s="413"/>
      <c r="N7" s="162">
        <v>3</v>
      </c>
      <c r="O7" s="320"/>
      <c r="P7" s="296"/>
      <c r="Q7" s="296"/>
      <c r="R7" s="296"/>
      <c r="S7" s="296"/>
      <c r="T7" s="296"/>
      <c r="U7" s="296"/>
      <c r="V7" s="296"/>
      <c r="W7" s="116">
        <v>0</v>
      </c>
      <c r="X7" s="117" t="s">
        <v>485</v>
      </c>
      <c r="Y7" s="172"/>
      <c r="Z7" s="118" t="s">
        <v>536</v>
      </c>
      <c r="AA7" s="116" t="s">
        <v>537</v>
      </c>
      <c r="AB7" s="296"/>
      <c r="AC7" s="422"/>
      <c r="AD7" s="422"/>
      <c r="AE7" s="420"/>
      <c r="AF7" s="420"/>
      <c r="AG7" s="418"/>
      <c r="AH7" s="418"/>
      <c r="AI7" s="419"/>
      <c r="AJ7" s="419"/>
      <c r="AK7" s="411"/>
      <c r="AL7" s="413"/>
      <c r="AM7" s="416"/>
      <c r="AN7" s="265"/>
      <c r="AO7" s="169"/>
      <c r="AP7" s="266"/>
      <c r="AQ7" s="168"/>
      <c r="AR7" s="312"/>
      <c r="AS7" s="313"/>
      <c r="AT7" s="321"/>
      <c r="AU7" s="315"/>
      <c r="AV7" s="316"/>
      <c r="AW7" s="313"/>
      <c r="AX7" s="317"/>
      <c r="AY7" s="318"/>
      <c r="AZ7" s="316"/>
      <c r="BA7" s="257"/>
      <c r="BB7" s="162"/>
      <c r="BC7" s="168"/>
      <c r="BD7" s="168"/>
      <c r="BE7" s="163"/>
      <c r="BF7" s="163"/>
      <c r="BG7" s="162"/>
      <c r="BH7" s="168"/>
      <c r="BI7" s="168"/>
      <c r="BJ7" s="163"/>
      <c r="BK7" s="163"/>
      <c r="BL7" s="162"/>
      <c r="BM7" s="168"/>
      <c r="BN7" s="168"/>
      <c r="BO7" s="145"/>
      <c r="BP7" s="145"/>
      <c r="BQ7" s="146"/>
      <c r="BR7" s="114"/>
      <c r="BS7" s="114"/>
      <c r="BT7" s="168"/>
      <c r="BU7" s="145"/>
      <c r="BV7" s="145"/>
      <c r="BW7" s="145"/>
      <c r="BX7" s="168"/>
      <c r="BY7" s="163"/>
      <c r="BZ7" s="163"/>
      <c r="CA7" s="114"/>
      <c r="CB7" s="241"/>
      <c r="CC7" s="319"/>
      <c r="CD7" s="241"/>
      <c r="CE7" s="2"/>
      <c r="CF7" s="2"/>
      <c r="CG7" s="2"/>
      <c r="CH7" s="2"/>
      <c r="CI7" s="2"/>
      <c r="CJ7" s="2"/>
      <c r="CK7" s="2"/>
      <c r="CL7" s="2"/>
      <c r="CM7" s="2"/>
      <c r="CN7" s="2"/>
      <c r="CO7" s="2"/>
      <c r="CP7" s="2"/>
      <c r="CQ7" s="2"/>
      <c r="CR7" s="2"/>
      <c r="CS7" s="2"/>
      <c r="CT7" s="2"/>
      <c r="CU7" s="2"/>
      <c r="CV7" s="2"/>
      <c r="CW7" s="2"/>
      <c r="CX7" s="2"/>
      <c r="CY7" s="2"/>
      <c r="CZ7" s="2"/>
      <c r="DA7" s="2"/>
      <c r="DB7" s="2"/>
      <c r="DC7" s="2"/>
      <c r="DD7" s="2"/>
    </row>
    <row r="8" spans="1:108" ht="21" customHeight="1" thickTop="1" thickBot="1">
      <c r="A8" s="421"/>
      <c r="B8" s="471"/>
      <c r="C8" s="471"/>
      <c r="D8" s="471"/>
      <c r="E8" s="471"/>
      <c r="F8" s="471"/>
      <c r="G8" s="471"/>
      <c r="H8" s="476"/>
      <c r="I8" s="479"/>
      <c r="J8" s="481"/>
      <c r="K8" s="471"/>
      <c r="L8" s="411"/>
      <c r="M8" s="413"/>
      <c r="N8" s="162">
        <v>4</v>
      </c>
      <c r="O8" s="295"/>
      <c r="P8" s="296"/>
      <c r="Q8" s="296"/>
      <c r="R8" s="296"/>
      <c r="S8" s="296"/>
      <c r="T8" s="296"/>
      <c r="U8" s="296"/>
      <c r="V8" s="296"/>
      <c r="W8" s="116">
        <v>0</v>
      </c>
      <c r="X8" s="117" t="s">
        <v>485</v>
      </c>
      <c r="Y8" s="172"/>
      <c r="Z8" s="118" t="s">
        <v>536</v>
      </c>
      <c r="AA8" s="116" t="s">
        <v>537</v>
      </c>
      <c r="AB8" s="296"/>
      <c r="AC8" s="422"/>
      <c r="AD8" s="422"/>
      <c r="AE8" s="420"/>
      <c r="AF8" s="420"/>
      <c r="AG8" s="418"/>
      <c r="AH8" s="418"/>
      <c r="AI8" s="419"/>
      <c r="AJ8" s="419"/>
      <c r="AK8" s="411"/>
      <c r="AL8" s="413"/>
      <c r="AM8" s="416"/>
      <c r="AN8" s="265"/>
      <c r="AO8" s="169"/>
      <c r="AP8" s="266"/>
      <c r="AQ8" s="168"/>
      <c r="AR8" s="163"/>
      <c r="AS8" s="322"/>
      <c r="AT8" s="258"/>
      <c r="AU8" s="323"/>
      <c r="AV8" s="258"/>
      <c r="AW8" s="322"/>
      <c r="AX8" s="324"/>
      <c r="AY8" s="325"/>
      <c r="AZ8" s="258"/>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241"/>
      <c r="CC8" s="319"/>
      <c r="CD8" s="241"/>
      <c r="CE8" s="2"/>
      <c r="CF8" s="2"/>
      <c r="CG8" s="2"/>
      <c r="CH8" s="2"/>
      <c r="CI8" s="2"/>
      <c r="CJ8" s="2"/>
      <c r="CK8" s="2"/>
      <c r="CL8" s="2"/>
      <c r="CM8" s="2"/>
      <c r="CN8" s="2"/>
      <c r="CO8" s="2"/>
      <c r="CP8" s="2"/>
      <c r="CQ8" s="2"/>
      <c r="CR8" s="2"/>
      <c r="CS8" s="2"/>
      <c r="CT8" s="2"/>
      <c r="CU8" s="2"/>
      <c r="CV8" s="2"/>
      <c r="CW8" s="2"/>
      <c r="CX8" s="2"/>
      <c r="CY8" s="2"/>
      <c r="CZ8" s="2"/>
      <c r="DA8" s="2"/>
      <c r="DB8" s="2"/>
      <c r="DC8" s="2"/>
      <c r="DD8" s="2"/>
    </row>
    <row r="9" spans="1:108" ht="21" customHeight="1" thickTop="1" thickBot="1">
      <c r="A9" s="421"/>
      <c r="B9" s="471"/>
      <c r="C9" s="471"/>
      <c r="D9" s="471"/>
      <c r="E9" s="471"/>
      <c r="F9" s="471"/>
      <c r="G9" s="471"/>
      <c r="H9" s="476"/>
      <c r="I9" s="479"/>
      <c r="J9" s="481"/>
      <c r="K9" s="471"/>
      <c r="L9" s="411"/>
      <c r="M9" s="413"/>
      <c r="N9" s="162">
        <v>5</v>
      </c>
      <c r="O9" s="295"/>
      <c r="P9" s="296"/>
      <c r="Q9" s="296"/>
      <c r="R9" s="296"/>
      <c r="S9" s="296"/>
      <c r="T9" s="296"/>
      <c r="U9" s="296"/>
      <c r="V9" s="296"/>
      <c r="W9" s="116">
        <v>0</v>
      </c>
      <c r="X9" s="117" t="s">
        <v>485</v>
      </c>
      <c r="Y9" s="172"/>
      <c r="Z9" s="118" t="s">
        <v>536</v>
      </c>
      <c r="AA9" s="116" t="s">
        <v>537</v>
      </c>
      <c r="AB9" s="296"/>
      <c r="AC9" s="422"/>
      <c r="AD9" s="422"/>
      <c r="AE9" s="420"/>
      <c r="AF9" s="420"/>
      <c r="AG9" s="418"/>
      <c r="AH9" s="418"/>
      <c r="AI9" s="419"/>
      <c r="AJ9" s="419"/>
      <c r="AK9" s="411"/>
      <c r="AL9" s="413"/>
      <c r="AM9" s="416"/>
      <c r="AN9" s="265"/>
      <c r="AO9" s="169"/>
      <c r="AP9" s="266"/>
      <c r="AQ9" s="168"/>
      <c r="AR9" s="163"/>
      <c r="AS9" s="114"/>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241"/>
      <c r="CC9" s="319"/>
      <c r="CD9" s="241"/>
      <c r="CE9" s="2"/>
      <c r="CF9" s="2"/>
      <c r="CG9" s="2"/>
      <c r="CH9" s="2"/>
      <c r="CI9" s="2"/>
      <c r="CJ9" s="2"/>
      <c r="CK9" s="2"/>
      <c r="CL9" s="2"/>
      <c r="CM9" s="2"/>
      <c r="CN9" s="2"/>
      <c r="CO9" s="2"/>
      <c r="CP9" s="2"/>
      <c r="CQ9" s="2"/>
      <c r="CR9" s="2"/>
      <c r="CS9" s="2"/>
      <c r="CT9" s="2"/>
      <c r="CU9" s="2"/>
      <c r="CV9" s="2"/>
      <c r="CW9" s="2"/>
      <c r="CX9" s="2"/>
      <c r="CY9" s="2"/>
      <c r="CZ9" s="2"/>
      <c r="DA9" s="2"/>
      <c r="DB9" s="2"/>
      <c r="DC9" s="2"/>
      <c r="DD9" s="2"/>
    </row>
    <row r="10" spans="1:108" ht="21" customHeight="1" thickTop="1" thickBot="1">
      <c r="A10" s="421"/>
      <c r="B10" s="472"/>
      <c r="C10" s="472"/>
      <c r="D10" s="472"/>
      <c r="E10" s="472"/>
      <c r="F10" s="472"/>
      <c r="G10" s="472"/>
      <c r="H10" s="477"/>
      <c r="I10" s="479"/>
      <c r="J10" s="482"/>
      <c r="K10" s="472"/>
      <c r="L10" s="411"/>
      <c r="M10" s="414"/>
      <c r="N10" s="162">
        <v>6</v>
      </c>
      <c r="O10" s="295"/>
      <c r="P10" s="296"/>
      <c r="Q10" s="296"/>
      <c r="R10" s="296"/>
      <c r="S10" s="296"/>
      <c r="T10" s="296"/>
      <c r="U10" s="296"/>
      <c r="V10" s="296"/>
      <c r="W10" s="116">
        <v>0</v>
      </c>
      <c r="X10" s="117" t="s">
        <v>485</v>
      </c>
      <c r="Y10" s="172"/>
      <c r="Z10" s="118" t="s">
        <v>536</v>
      </c>
      <c r="AA10" s="116" t="s">
        <v>537</v>
      </c>
      <c r="AB10" s="296"/>
      <c r="AC10" s="422"/>
      <c r="AD10" s="422"/>
      <c r="AE10" s="420"/>
      <c r="AF10" s="420"/>
      <c r="AG10" s="418"/>
      <c r="AH10" s="418"/>
      <c r="AI10" s="419"/>
      <c r="AJ10" s="419"/>
      <c r="AK10" s="411"/>
      <c r="AL10" s="414"/>
      <c r="AM10" s="417"/>
      <c r="AN10" s="265"/>
      <c r="AO10" s="169"/>
      <c r="AP10" s="266"/>
      <c r="AQ10" s="168"/>
      <c r="AR10" s="163"/>
      <c r="AS10" s="114"/>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241"/>
      <c r="CC10" s="319"/>
      <c r="CD10" s="241"/>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row>
    <row r="11" spans="1:108" ht="323.25" customHeight="1" thickTop="1" thickBot="1">
      <c r="A11" s="421">
        <v>2</v>
      </c>
      <c r="B11" s="473" t="s">
        <v>464</v>
      </c>
      <c r="C11" s="473" t="s">
        <v>789</v>
      </c>
      <c r="D11" s="473" t="s">
        <v>790</v>
      </c>
      <c r="E11" s="473" t="str">
        <f>+[2]CONTEXTO!J24</f>
        <v>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v>
      </c>
      <c r="F11" s="473" t="s">
        <v>104</v>
      </c>
      <c r="G11" s="473" t="s">
        <v>825</v>
      </c>
      <c r="H11" s="473" t="s">
        <v>826</v>
      </c>
      <c r="I11" s="484" t="s">
        <v>144</v>
      </c>
      <c r="J11" s="483">
        <v>1</v>
      </c>
      <c r="K11" s="483">
        <v>4</v>
      </c>
      <c r="L11" s="411">
        <v>16</v>
      </c>
      <c r="M11" s="412" t="s">
        <v>503</v>
      </c>
      <c r="N11" s="162">
        <v>1</v>
      </c>
      <c r="O11" s="295" t="s">
        <v>827</v>
      </c>
      <c r="P11" s="296">
        <v>15</v>
      </c>
      <c r="Q11" s="296">
        <v>15</v>
      </c>
      <c r="R11" s="296">
        <v>15</v>
      </c>
      <c r="S11" s="296">
        <v>15</v>
      </c>
      <c r="T11" s="296">
        <v>15</v>
      </c>
      <c r="U11" s="296">
        <v>15</v>
      </c>
      <c r="V11" s="296">
        <v>10</v>
      </c>
      <c r="W11" s="116">
        <v>100</v>
      </c>
      <c r="X11" s="117" t="s">
        <v>146</v>
      </c>
      <c r="Y11" s="172" t="s">
        <v>484</v>
      </c>
      <c r="Z11" s="118" t="s">
        <v>484</v>
      </c>
      <c r="AA11" s="116" t="s">
        <v>537</v>
      </c>
      <c r="AB11" s="296" t="s">
        <v>828</v>
      </c>
      <c r="AC11" s="422">
        <v>100</v>
      </c>
      <c r="AD11" s="422" t="s">
        <v>146</v>
      </c>
      <c r="AE11" s="485" t="s">
        <v>147</v>
      </c>
      <c r="AF11" s="485" t="s">
        <v>487</v>
      </c>
      <c r="AG11" s="418">
        <v>2</v>
      </c>
      <c r="AH11" s="418">
        <v>1</v>
      </c>
      <c r="AI11" s="419">
        <v>1</v>
      </c>
      <c r="AJ11" s="419">
        <v>3</v>
      </c>
      <c r="AK11" s="411">
        <v>12</v>
      </c>
      <c r="AL11" s="412" t="s">
        <v>704</v>
      </c>
      <c r="AM11" s="415" t="s">
        <v>148</v>
      </c>
      <c r="AN11" s="265" t="s">
        <v>829</v>
      </c>
      <c r="AO11" s="265" t="s">
        <v>830</v>
      </c>
      <c r="AP11" s="266">
        <v>44926</v>
      </c>
      <c r="AQ11" s="170" t="s">
        <v>831</v>
      </c>
      <c r="AR11" s="163" t="s">
        <v>832</v>
      </c>
      <c r="AS11" s="326">
        <v>44742</v>
      </c>
      <c r="AT11" s="184" t="s">
        <v>833</v>
      </c>
      <c r="AU11" s="168"/>
      <c r="AV11" s="327" t="s">
        <v>834</v>
      </c>
      <c r="AW11" s="328" t="s">
        <v>835</v>
      </c>
      <c r="AX11" s="309" t="s">
        <v>836</v>
      </c>
      <c r="AY11" s="146"/>
      <c r="AZ11" s="170">
        <v>44651</v>
      </c>
      <c r="BA11" s="163" t="s">
        <v>837</v>
      </c>
      <c r="BB11" s="163" t="s">
        <v>838</v>
      </c>
      <c r="BC11" s="168" t="s">
        <v>839</v>
      </c>
      <c r="BD11" s="168" t="s">
        <v>116</v>
      </c>
      <c r="BE11" s="259">
        <v>44742</v>
      </c>
      <c r="BF11" s="184" t="s">
        <v>840</v>
      </c>
      <c r="BG11" s="162" t="s">
        <v>841</v>
      </c>
      <c r="BH11" s="168" t="s">
        <v>550</v>
      </c>
      <c r="BI11" s="168" t="s">
        <v>116</v>
      </c>
      <c r="BJ11" s="329" t="s">
        <v>842</v>
      </c>
      <c r="BK11" s="330" t="s">
        <v>843</v>
      </c>
      <c r="BL11" s="330" t="s">
        <v>841</v>
      </c>
      <c r="BM11" s="330" t="s">
        <v>844</v>
      </c>
      <c r="BN11" s="168" t="s">
        <v>116</v>
      </c>
      <c r="BO11" s="331" t="s">
        <v>816</v>
      </c>
      <c r="BP11" s="331" t="s">
        <v>845</v>
      </c>
      <c r="BQ11" s="303"/>
      <c r="BR11" s="332" t="s">
        <v>846</v>
      </c>
      <c r="BS11" s="333"/>
      <c r="BT11" s="170" t="s">
        <v>820</v>
      </c>
      <c r="BU11" s="145"/>
      <c r="BV11" s="145"/>
      <c r="BW11" s="145"/>
      <c r="BX11" s="170" t="s">
        <v>821</v>
      </c>
      <c r="BY11" s="163" t="s">
        <v>847</v>
      </c>
      <c r="BZ11" s="163" t="s">
        <v>848</v>
      </c>
      <c r="CA11" s="232" t="s">
        <v>865</v>
      </c>
      <c r="CB11" s="241" t="s">
        <v>866</v>
      </c>
      <c r="CC11" s="241" t="s">
        <v>867</v>
      </c>
      <c r="CD11" s="241" t="s">
        <v>868</v>
      </c>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row>
    <row r="12" spans="1:108" ht="246" customHeight="1" thickTop="1" thickBot="1">
      <c r="A12" s="421"/>
      <c r="B12" s="471"/>
      <c r="C12" s="471"/>
      <c r="D12" s="471"/>
      <c r="E12" s="471"/>
      <c r="F12" s="471"/>
      <c r="G12" s="471"/>
      <c r="H12" s="471"/>
      <c r="I12" s="471"/>
      <c r="J12" s="471"/>
      <c r="K12" s="47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86"/>
      <c r="AF12" s="486"/>
      <c r="AG12" s="418"/>
      <c r="AH12" s="418"/>
      <c r="AI12" s="419"/>
      <c r="AJ12" s="419"/>
      <c r="AK12" s="411"/>
      <c r="AL12" s="413"/>
      <c r="AM12" s="416"/>
      <c r="AN12" s="265" t="s">
        <v>849</v>
      </c>
      <c r="AO12" s="265" t="s">
        <v>850</v>
      </c>
      <c r="AP12" s="266">
        <v>44926</v>
      </c>
      <c r="AQ12" s="170" t="s">
        <v>831</v>
      </c>
      <c r="AR12" s="163" t="s">
        <v>851</v>
      </c>
      <c r="AS12" s="326">
        <v>44742</v>
      </c>
      <c r="AT12" s="184" t="s">
        <v>852</v>
      </c>
      <c r="AU12" s="168"/>
      <c r="AV12" s="307" t="s">
        <v>853</v>
      </c>
      <c r="AW12" s="328" t="s">
        <v>854</v>
      </c>
      <c r="AX12" s="334" t="s">
        <v>855</v>
      </c>
      <c r="AY12" s="146"/>
      <c r="AZ12" s="163"/>
      <c r="BA12" s="163"/>
      <c r="BB12" s="162"/>
      <c r="BC12" s="168"/>
      <c r="BD12" s="168"/>
      <c r="BE12" s="259"/>
      <c r="BF12" s="184"/>
      <c r="BG12" s="162"/>
      <c r="BH12" s="168"/>
      <c r="BI12" s="168"/>
      <c r="BJ12" s="306"/>
      <c r="BK12" s="307"/>
      <c r="BL12" s="307"/>
      <c r="BM12" s="307"/>
      <c r="BN12" s="255"/>
      <c r="BO12" s="335"/>
      <c r="BP12" s="335"/>
      <c r="BQ12" s="335"/>
      <c r="BR12" s="335"/>
      <c r="BS12" s="335"/>
      <c r="BT12" s="336" t="s">
        <v>824</v>
      </c>
      <c r="BU12" s="145"/>
      <c r="BV12" s="145"/>
      <c r="BW12" s="145"/>
      <c r="BX12" s="170" t="s">
        <v>821</v>
      </c>
      <c r="BY12" s="163"/>
      <c r="BZ12" s="163" t="s">
        <v>856</v>
      </c>
      <c r="CA12" s="232" t="s">
        <v>869</v>
      </c>
      <c r="CB12" s="145" t="s">
        <v>646</v>
      </c>
      <c r="CC12" s="146" t="s">
        <v>857</v>
      </c>
      <c r="CD12" s="241" t="s">
        <v>870</v>
      </c>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row>
    <row r="13" spans="1:108" ht="21" customHeight="1" thickTop="1" thickBot="1">
      <c r="A13" s="421"/>
      <c r="B13" s="471"/>
      <c r="C13" s="471"/>
      <c r="D13" s="471"/>
      <c r="E13" s="471"/>
      <c r="F13" s="471"/>
      <c r="G13" s="471"/>
      <c r="H13" s="471"/>
      <c r="I13" s="471"/>
      <c r="J13" s="471"/>
      <c r="K13" s="47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86"/>
      <c r="AF13" s="486"/>
      <c r="AG13" s="418"/>
      <c r="AH13" s="418"/>
      <c r="AI13" s="419"/>
      <c r="AJ13" s="419"/>
      <c r="AK13" s="411"/>
      <c r="AL13" s="413"/>
      <c r="AM13" s="416"/>
      <c r="AO13" s="162"/>
      <c r="AP13" s="168"/>
      <c r="AQ13" s="168"/>
      <c r="AR13" s="163"/>
      <c r="AS13" s="114"/>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324"/>
      <c r="BP13" s="324"/>
      <c r="BQ13" s="325"/>
      <c r="BR13" s="322"/>
      <c r="BS13" s="322"/>
      <c r="BT13" s="168"/>
      <c r="BU13" s="145"/>
      <c r="BV13" s="145"/>
      <c r="BW13" s="145"/>
      <c r="BX13" s="168"/>
      <c r="BY13" s="163"/>
      <c r="BZ13" s="163"/>
      <c r="CA13" s="114"/>
      <c r="CB13" s="145"/>
      <c r="CC13" s="146"/>
      <c r="CD13" s="145"/>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row>
    <row r="14" spans="1:108" ht="21" customHeight="1" thickTop="1" thickBot="1">
      <c r="A14" s="421"/>
      <c r="B14" s="471"/>
      <c r="C14" s="471"/>
      <c r="D14" s="471"/>
      <c r="E14" s="471"/>
      <c r="F14" s="471"/>
      <c r="G14" s="471"/>
      <c r="H14" s="471"/>
      <c r="I14" s="471"/>
      <c r="J14" s="471"/>
      <c r="K14" s="47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86"/>
      <c r="AF14" s="486"/>
      <c r="AG14" s="418"/>
      <c r="AH14" s="418"/>
      <c r="AI14" s="419"/>
      <c r="AJ14" s="419"/>
      <c r="AK14" s="411"/>
      <c r="AL14" s="413"/>
      <c r="AM14" s="416"/>
      <c r="AN14" s="163"/>
      <c r="AO14" s="162"/>
      <c r="AP14" s="168"/>
      <c r="AQ14" s="168"/>
      <c r="AR14" s="163"/>
      <c r="AS14" s="114"/>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row>
    <row r="15" spans="1:108" ht="21" customHeight="1" thickTop="1" thickBot="1">
      <c r="A15" s="421"/>
      <c r="B15" s="471"/>
      <c r="C15" s="471"/>
      <c r="D15" s="471"/>
      <c r="E15" s="471"/>
      <c r="F15" s="471"/>
      <c r="G15" s="471"/>
      <c r="H15" s="471"/>
      <c r="I15" s="471"/>
      <c r="J15" s="471"/>
      <c r="K15" s="47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86"/>
      <c r="AF15" s="486"/>
      <c r="AG15" s="418"/>
      <c r="AH15" s="418"/>
      <c r="AI15" s="419"/>
      <c r="AJ15" s="419"/>
      <c r="AK15" s="411"/>
      <c r="AL15" s="413"/>
      <c r="AM15" s="416"/>
      <c r="AN15" s="163"/>
      <c r="AO15" s="162"/>
      <c r="AP15" s="168"/>
      <c r="AQ15" s="168"/>
      <c r="AR15" s="163"/>
      <c r="AS15" s="114"/>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row>
    <row r="16" spans="1:108" ht="21" customHeight="1" thickTop="1" thickBot="1">
      <c r="A16" s="421"/>
      <c r="B16" s="472"/>
      <c r="C16" s="472"/>
      <c r="D16" s="472"/>
      <c r="E16" s="472"/>
      <c r="F16" s="472"/>
      <c r="G16" s="472"/>
      <c r="H16" s="472"/>
      <c r="I16" s="472"/>
      <c r="J16" s="472"/>
      <c r="K16" s="472"/>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87"/>
      <c r="AF16" s="487"/>
      <c r="AG16" s="418"/>
      <c r="AH16" s="418"/>
      <c r="AI16" s="419"/>
      <c r="AJ16" s="419"/>
      <c r="AK16" s="411"/>
      <c r="AL16" s="414"/>
      <c r="AM16" s="417"/>
      <c r="AN16" s="163"/>
      <c r="AO16" s="162"/>
      <c r="AP16" s="168"/>
      <c r="AQ16" s="168"/>
      <c r="AR16" s="163"/>
      <c r="AS16" s="114"/>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68"/>
      <c r="AR17" s="163"/>
      <c r="AS17" s="114"/>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68"/>
      <c r="AR18" s="163"/>
      <c r="AS18" s="114"/>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68"/>
      <c r="AR19" s="163"/>
      <c r="AS19" s="114"/>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68"/>
      <c r="AR20" s="163"/>
      <c r="AS20" s="114"/>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68"/>
      <c r="AR21" s="163"/>
      <c r="AS21" s="114"/>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68"/>
      <c r="AR22" s="163"/>
      <c r="AS22" s="114"/>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68"/>
      <c r="AR23" s="163"/>
      <c r="AS23" s="114"/>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68"/>
      <c r="AR24" s="163"/>
      <c r="AS24" s="114"/>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68"/>
      <c r="AR25" s="163"/>
      <c r="AS25" s="114"/>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68"/>
      <c r="AR26" s="163"/>
      <c r="AS26" s="114"/>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68"/>
      <c r="AR27" s="163"/>
      <c r="AS27" s="114"/>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68"/>
      <c r="AR28" s="163"/>
      <c r="AS28" s="114"/>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68"/>
      <c r="AR29" s="163"/>
      <c r="AS29" s="114"/>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68"/>
      <c r="AR30" s="163"/>
      <c r="AS30" s="114"/>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68"/>
      <c r="AR31" s="163"/>
      <c r="AS31" s="114"/>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68"/>
      <c r="AR32" s="163"/>
      <c r="AS32" s="114"/>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68"/>
      <c r="AR33" s="163"/>
      <c r="AS33" s="114"/>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68"/>
      <c r="AR34" s="163"/>
      <c r="AS34" s="114"/>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68"/>
      <c r="AR35" s="163"/>
      <c r="AS35" s="114"/>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68"/>
      <c r="AR36" s="163"/>
      <c r="AS36" s="114"/>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68"/>
      <c r="AR37" s="163"/>
      <c r="AS37" s="114"/>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68"/>
      <c r="AR38" s="163"/>
      <c r="AS38" s="114"/>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68"/>
      <c r="AR39" s="163"/>
      <c r="AS39" s="114"/>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68"/>
      <c r="AR40" s="163"/>
      <c r="AS40" s="114"/>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68"/>
      <c r="AR41" s="163"/>
      <c r="AS41" s="114"/>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68"/>
      <c r="AR42" s="163"/>
      <c r="AS42" s="114"/>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68"/>
      <c r="AR43" s="163"/>
      <c r="AS43" s="114"/>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68"/>
      <c r="AR44" s="163"/>
      <c r="AS44" s="114"/>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68"/>
      <c r="AR45" s="163"/>
      <c r="AS45" s="114"/>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68"/>
      <c r="AR46" s="163"/>
      <c r="AS46" s="114"/>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68"/>
      <c r="AR47" s="163"/>
      <c r="AS47" s="114"/>
      <c r="AT47" s="163"/>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68"/>
      <c r="AR48" s="163"/>
      <c r="AS48" s="114"/>
      <c r="AT48" s="163"/>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68"/>
      <c r="AR49" s="163"/>
      <c r="AS49" s="114"/>
      <c r="AT49" s="163"/>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68"/>
      <c r="AR50" s="163"/>
      <c r="AS50" s="114"/>
      <c r="AT50" s="163"/>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68"/>
      <c r="AR51" s="163"/>
      <c r="AS51" s="114"/>
      <c r="AT51" s="163"/>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68"/>
      <c r="AR52" s="163"/>
      <c r="AS52" s="114"/>
      <c r="AT52" s="163"/>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68"/>
      <c r="AR53" s="163"/>
      <c r="AS53" s="114"/>
      <c r="AT53" s="163"/>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68"/>
      <c r="AR54" s="163"/>
      <c r="AS54" s="114"/>
      <c r="AT54" s="163"/>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68"/>
      <c r="AR55" s="163"/>
      <c r="AS55" s="114"/>
      <c r="AT55" s="163"/>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14"/>
      <c r="AR56" s="145"/>
      <c r="AS56" s="114"/>
      <c r="AT56" s="163"/>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14"/>
      <c r="AR57" s="145"/>
      <c r="AS57" s="114"/>
      <c r="AT57" s="163"/>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14"/>
      <c r="AR58" s="145"/>
      <c r="AS58" s="114"/>
      <c r="AT58" s="163"/>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14"/>
      <c r="AR59" s="145"/>
      <c r="AS59" s="114"/>
      <c r="AT59" s="163"/>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14"/>
      <c r="AR60" s="145"/>
      <c r="AS60" s="114"/>
      <c r="AT60" s="163"/>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14"/>
      <c r="AR61" s="145"/>
      <c r="AS61" s="114"/>
      <c r="AT61" s="163"/>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14"/>
      <c r="AR62" s="145"/>
      <c r="AS62" s="114"/>
      <c r="AT62" s="163"/>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14"/>
      <c r="AR63" s="145"/>
      <c r="AS63" s="114"/>
      <c r="AT63" s="163"/>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14"/>
      <c r="AR64" s="145"/>
      <c r="AS64" s="114"/>
      <c r="AT64" s="163"/>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90" priority="32" stopIfTrue="1" operator="equal">
      <formula>"Muy Alta"</formula>
    </cfRule>
    <cfRule type="containsText" dxfId="289" priority="33" operator="containsText" text="ZONA RIESGO ALTA">
      <formula>NOT(ISERROR(SEARCH("ZONA RIESGO ALTA",M5)))</formula>
    </cfRule>
    <cfRule type="containsText" dxfId="288" priority="34" operator="containsText" text="ZONA RIESGO MODERADA">
      <formula>NOT(ISERROR(SEARCH("ZONA RIESGO MODERADA",M5)))</formula>
    </cfRule>
    <cfRule type="containsText" dxfId="287" priority="35" operator="containsText" text="ZONA RIESGO BAJA">
      <formula>NOT(ISERROR(SEARCH("ZONA RIESGO BAJA",M5)))</formula>
    </cfRule>
    <cfRule type="cellIs" dxfId="286" priority="36" operator="equal">
      <formula>"Muy Baja"</formula>
    </cfRule>
  </conditionalFormatting>
  <conditionalFormatting sqref="M5:M64">
    <cfRule type="containsText" dxfId="285" priority="31" operator="containsText" text="ZONA RIESGO EXTREMA">
      <formula>NOT(ISERROR(SEARCH("ZONA RIESGO EXTREMA",M5)))</formula>
    </cfRule>
  </conditionalFormatting>
  <conditionalFormatting sqref="X5:X64">
    <cfRule type="containsText" dxfId="284" priority="28" operator="containsText" text="DEBIL">
      <formula>NOT(ISERROR(SEARCH("DEBIL",X5)))</formula>
    </cfRule>
    <cfRule type="containsText" dxfId="283" priority="29" operator="containsText" text="MODERADO">
      <formula>NOT(ISERROR(SEARCH("MODERADO",X5)))</formula>
    </cfRule>
    <cfRule type="containsText" dxfId="282" priority="30" operator="containsText" text="FUERTE">
      <formula>NOT(ISERROR(SEARCH("FUERTE",X5)))</formula>
    </cfRule>
  </conditionalFormatting>
  <conditionalFormatting sqref="AC5 AC11 AC17 AC23 AC41 AC59 AC29 AC47 AC35 AC53">
    <cfRule type="containsText" dxfId="281" priority="25" operator="containsText" text="DEBIL">
      <formula>NOT(ISERROR(SEARCH("DEBIL",AC5)))</formula>
    </cfRule>
    <cfRule type="containsText" dxfId="280" priority="26" operator="containsText" text="MODERADO">
      <formula>NOT(ISERROR(SEARCH("MODERADO",AC5)))</formula>
    </cfRule>
    <cfRule type="containsText" dxfId="279" priority="27" operator="containsText" text="FUERTE">
      <formula>NOT(ISERROR(SEARCH("FUERTE",AC5)))</formula>
    </cfRule>
  </conditionalFormatting>
  <conditionalFormatting sqref="AI5 AI11 AI17 AI23 AI29 AI35 AI41 AI47 AI53 AI59">
    <cfRule type="containsText" dxfId="278" priority="20" operator="containsText" text="casi seguro">
      <formula>NOT(ISERROR(SEARCH("casi seguro",AI5)))</formula>
    </cfRule>
    <cfRule type="containsText" dxfId="277" priority="21" operator="containsText" text="PROBABLE">
      <formula>NOT(ISERROR(SEARCH("PROBABLE",AI5)))</formula>
    </cfRule>
    <cfRule type="containsText" dxfId="276" priority="22" operator="containsText" text="posible">
      <formula>NOT(ISERROR(SEARCH("posible",AI5)))</formula>
    </cfRule>
    <cfRule type="containsText" dxfId="275" priority="23" operator="containsText" text="Improbable">
      <formula>NOT(ISERROR(SEARCH("Improbable",AI5)))</formula>
    </cfRule>
    <cfRule type="containsText" dxfId="274" priority="24" operator="containsText" text="Rara vez">
      <formula>NOT(ISERROR(SEARCH("Rara vez",AI5)))</formula>
    </cfRule>
  </conditionalFormatting>
  <conditionalFormatting sqref="AD5 AD11 AD17 AD23 AD41 AD59 AD29 AD47 AD35 AD53">
    <cfRule type="containsText" dxfId="273" priority="17" operator="containsText" text="DEBIL">
      <formula>NOT(ISERROR(SEARCH("DEBIL",AD5)))</formula>
    </cfRule>
    <cfRule type="containsText" dxfId="272" priority="18" operator="containsText" text="MODERADO">
      <formula>NOT(ISERROR(SEARCH("MODERADO",AD5)))</formula>
    </cfRule>
    <cfRule type="containsText" dxfId="271" priority="19" operator="containsText" text="FUERTE">
      <formula>NOT(ISERROR(SEARCH("FUERTE",AD5)))</formula>
    </cfRule>
  </conditionalFormatting>
  <conditionalFormatting sqref="AL5 AL11 AL17 AL23 AL29 AL35 AL41 AL47 AL53 AL59">
    <cfRule type="cellIs" dxfId="270" priority="12" stopIfTrue="1" operator="equal">
      <formula>"Muy Alta"</formula>
    </cfRule>
    <cfRule type="containsText" dxfId="269" priority="13" operator="containsText" text="ZONA RIESGO ALTA">
      <formula>NOT(ISERROR(SEARCH("ZONA RIESGO ALTA",AL5)))</formula>
    </cfRule>
    <cfRule type="containsText" dxfId="268" priority="14" operator="containsText" text="ZONA RIESGO MODERADA">
      <formula>NOT(ISERROR(SEARCH("ZONA RIESGO MODERADA",AL5)))</formula>
    </cfRule>
    <cfRule type="containsText" dxfId="267" priority="15" operator="containsText" text="ZONA RIESGO BAJA">
      <formula>NOT(ISERROR(SEARCH("ZONA RIESGO BAJA",AL5)))</formula>
    </cfRule>
    <cfRule type="cellIs" dxfId="266" priority="16" operator="equal">
      <formula>"Muy Baja"</formula>
    </cfRule>
  </conditionalFormatting>
  <conditionalFormatting sqref="AL5:AL64">
    <cfRule type="containsText" dxfId="265" priority="11" operator="containsText" text="ZONA RIESGO EXTREMA">
      <formula>NOT(ISERROR(SEARCH("ZONA RIESGO EXTREMA",AL5)))</formula>
    </cfRule>
  </conditionalFormatting>
  <conditionalFormatting sqref="AJ5 AJ11 AJ17 AJ23 AJ29 AJ35 AJ41 AJ47 AJ53 AJ59">
    <cfRule type="containsText" dxfId="264" priority="1" operator="containsText" text="casi seguro">
      <formula>NOT(ISERROR(SEARCH("casi seguro",AJ5)))</formula>
    </cfRule>
    <cfRule type="containsText" dxfId="263" priority="2" operator="containsText" text="PROBABLE">
      <formula>NOT(ISERROR(SEARCH("PROBABLE",AJ5)))</formula>
    </cfRule>
    <cfRule type="containsText" dxfId="262" priority="3" operator="containsText" text="posible">
      <formula>NOT(ISERROR(SEARCH("posible",AJ5)))</formula>
    </cfRule>
    <cfRule type="containsText" dxfId="261" priority="4" operator="containsText" text="Improbable">
      <formula>NOT(ISERROR(SEARCH("Improbable",AJ5)))</formula>
    </cfRule>
    <cfRule type="containsText" dxfId="260"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8FEB22A0-AC55-4E59-8517-FE46C5141AA7}"/>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06CE1F75-E586-493A-83DE-12E4A9D9DF53}">
            <xm:f>NOT(ISERROR(SEARCH(#REF!,AI5)))</xm:f>
            <xm:f>#REF!</xm:f>
            <x14:dxf>
              <fill>
                <gradientFill degree="180">
                  <stop position="0">
                    <color rgb="FF008744"/>
                  </stop>
                  <stop position="1">
                    <color theme="0"/>
                  </stop>
                </gradientFill>
              </fill>
            </x14:dxf>
          </x14:cfRule>
          <x14:cfRule type="containsText" priority="38" operator="containsText" id="{B1237E2A-C39D-4B42-9FB8-52E8F08EC568}">
            <xm:f>NOT(ISERROR(SEARCH(#REF!,AI5)))</xm:f>
            <xm:f>#REF!</xm:f>
            <x14:dxf>
              <fill>
                <gradientFill degree="180">
                  <stop position="0">
                    <color rgb="FF008744"/>
                  </stop>
                  <stop position="1">
                    <color theme="0"/>
                  </stop>
                </gradientFill>
              </fill>
            </x14:dxf>
          </x14:cfRule>
          <x14:cfRule type="containsText" priority="39" operator="containsText" id="{5C9CB49C-420B-4A10-8E8E-95122FDBAD98}">
            <xm:f>NOT(ISERROR(SEARCH(#REF!,AI5)))</xm:f>
            <xm:f>#REF!</xm:f>
            <x14:dxf>
              <fill>
                <gradientFill degree="180">
                  <stop position="0">
                    <color rgb="FF008744"/>
                  </stop>
                  <stop position="1">
                    <color rgb="FFFFFFFF"/>
                  </stop>
                </gradientFill>
              </fill>
            </x14:dxf>
          </x14:cfRule>
          <x14:cfRule type="containsText" priority="40" operator="containsText" id="{F2DB0B2B-9332-469B-B872-317F1EA7A533}">
            <xm:f>NOT(ISERROR(SEARCH(#REF!,AI5)))</xm:f>
            <xm:f>#REF!</xm:f>
            <x14:dxf>
              <fill>
                <gradientFill>
                  <stop position="0">
                    <color theme="0"/>
                  </stop>
                  <stop position="1">
                    <color rgb="FFFFFF00"/>
                  </stop>
                </gradientFill>
              </fill>
            </x14:dxf>
          </x14:cfRule>
          <x14:cfRule type="containsText" priority="41" operator="containsText" id="{FD3EFE39-A424-4EC5-886B-2E9BF91A924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888545FB-7354-4FE0-912C-93804AE6F030}">
            <xm:f>NOT(ISERROR(SEARCH(#REF!,AJ5)))</xm:f>
            <xm:f>#REF!</xm:f>
            <x14:dxf>
              <fill>
                <gradientFill degree="180">
                  <stop position="0">
                    <color rgb="FF008744"/>
                  </stop>
                  <stop position="1">
                    <color theme="0"/>
                  </stop>
                </gradientFill>
              </fill>
            </x14:dxf>
          </x14:cfRule>
          <x14:cfRule type="containsText" priority="7" operator="containsText" id="{5840662E-933B-4158-B09D-8C54A5DBBCE2}">
            <xm:f>NOT(ISERROR(SEARCH(#REF!,AJ5)))</xm:f>
            <xm:f>#REF!</xm:f>
            <x14:dxf>
              <fill>
                <gradientFill degree="180">
                  <stop position="0">
                    <color rgb="FF008744"/>
                  </stop>
                  <stop position="1">
                    <color theme="0"/>
                  </stop>
                </gradientFill>
              </fill>
            </x14:dxf>
          </x14:cfRule>
          <x14:cfRule type="containsText" priority="8" operator="containsText" id="{416627F2-E7F1-408E-BBFF-A74A23BF252E}">
            <xm:f>NOT(ISERROR(SEARCH(#REF!,AJ5)))</xm:f>
            <xm:f>#REF!</xm:f>
            <x14:dxf>
              <fill>
                <gradientFill degree="180">
                  <stop position="0">
                    <color rgb="FF008744"/>
                  </stop>
                  <stop position="1">
                    <color rgb="FFFFFFFF"/>
                  </stop>
                </gradientFill>
              </fill>
            </x14:dxf>
          </x14:cfRule>
          <x14:cfRule type="containsText" priority="9" operator="containsText" id="{B48B68E3-891D-4454-9A1C-63ED2B4B5309}">
            <xm:f>NOT(ISERROR(SEARCH(#REF!,AJ5)))</xm:f>
            <xm:f>#REF!</xm:f>
            <x14:dxf>
              <fill>
                <gradientFill>
                  <stop position="0">
                    <color theme="0"/>
                  </stop>
                  <stop position="1">
                    <color rgb="FFFFFF00"/>
                  </stop>
                </gradientFill>
              </fill>
            </x14:dxf>
          </x14:cfRule>
          <x14:cfRule type="containsText" priority="10" operator="containsText" id="{326C47A0-5ABF-4FE6-9D15-B3E479F7CAA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70F6-3848-43C8-B131-5F952E477FF2}">
  <dimension ref="A1:DD65"/>
  <sheetViews>
    <sheetView topLeftCell="BZ1" workbookViewId="0">
      <selection activeCell="CC6" sqref="CC6"/>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6.1406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9.7109375" style="149" hidden="1" customWidth="1"/>
    <col min="25" max="25" width="9.7109375" style="155" hidden="1" customWidth="1"/>
    <col min="26" max="26" width="9.7109375" style="156" hidden="1" customWidth="1"/>
    <col min="27" max="39" width="9.7109375" style="149" hidden="1" customWidth="1"/>
    <col min="40" max="40" width="36.85546875" style="149" customWidth="1"/>
    <col min="41" max="41" width="18.85546875" style="149" hidden="1" customWidth="1"/>
    <col min="42" max="42" width="22.140625" style="149" hidden="1" customWidth="1"/>
    <col min="43" max="43" width="20.5703125" style="149" hidden="1" customWidth="1"/>
    <col min="44" max="44" width="18.5703125" style="149" hidden="1" customWidth="1"/>
    <col min="45" max="45" width="20.5703125" style="149" hidden="1" customWidth="1"/>
    <col min="46" max="46" width="18.5703125" style="149" hidden="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2" width="23" style="1" hidden="1" customWidth="1"/>
    <col min="53" max="53" width="34" style="1" hidden="1" customWidth="1"/>
    <col min="54" max="54" width="18.85546875" style="1" hidden="1" customWidth="1"/>
    <col min="55" max="55" width="16.85546875" style="1" hidden="1" customWidth="1"/>
    <col min="56" max="56" width="19.5703125" style="1" hidden="1" customWidth="1"/>
    <col min="57" max="58" width="23" style="1" hidden="1" customWidth="1"/>
    <col min="59" max="59" width="18.85546875" style="1" hidden="1" customWidth="1"/>
    <col min="60" max="60" width="16.85546875" style="1" hidden="1" customWidth="1"/>
    <col min="61" max="61" width="19.5703125" style="1"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49" customWidth="1"/>
    <col min="69" max="69" width="18.85546875" style="149" customWidth="1"/>
    <col min="70" max="70" width="16.85546875" style="149" customWidth="1"/>
    <col min="71" max="71" width="19.5703125" style="149" customWidth="1"/>
    <col min="72" max="72" width="20.7109375" style="149" customWidth="1"/>
    <col min="73" max="74" width="23" style="149" customWidth="1"/>
    <col min="75" max="75" width="18.5703125" style="149" customWidth="1"/>
    <col min="76" max="76" width="20.5703125" style="1" customWidth="1"/>
    <col min="77" max="77" width="23" style="1" customWidth="1"/>
    <col min="78" max="78" width="18.5703125" style="1" customWidth="1"/>
    <col min="79" max="79" width="20.5703125" style="149" customWidth="1"/>
    <col min="80" max="80" width="67.85546875" style="149" customWidth="1"/>
    <col min="81" max="81" width="37" style="149" customWidth="1"/>
    <col min="82" max="82" width="42.14062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99" t="s">
        <v>77</v>
      </c>
      <c r="B3" s="434" t="s">
        <v>7</v>
      </c>
      <c r="C3" s="434" t="s">
        <v>9</v>
      </c>
      <c r="D3" s="434" t="s">
        <v>11</v>
      </c>
      <c r="E3" s="440" t="s">
        <v>21</v>
      </c>
      <c r="F3" s="440" t="s">
        <v>15</v>
      </c>
      <c r="G3" s="434" t="s">
        <v>17</v>
      </c>
      <c r="H3" s="434" t="s">
        <v>19</v>
      </c>
      <c r="I3" s="434" t="s">
        <v>23</v>
      </c>
      <c r="J3" s="434" t="s">
        <v>121</v>
      </c>
      <c r="K3" s="434" t="s">
        <v>15</v>
      </c>
      <c r="L3" s="434" t="s">
        <v>871</v>
      </c>
      <c r="M3" s="432" t="s">
        <v>29</v>
      </c>
      <c r="N3" s="442" t="s">
        <v>78</v>
      </c>
      <c r="O3" s="434" t="s">
        <v>31</v>
      </c>
      <c r="P3" s="434" t="s">
        <v>872</v>
      </c>
      <c r="Q3" s="432" t="s">
        <v>80</v>
      </c>
      <c r="R3" s="434" t="s">
        <v>80</v>
      </c>
      <c r="S3" s="434" t="s">
        <v>124</v>
      </c>
      <c r="T3" s="434" t="s">
        <v>125</v>
      </c>
      <c r="U3" s="434" t="s">
        <v>126</v>
      </c>
      <c r="V3" s="434" t="s">
        <v>127</v>
      </c>
      <c r="W3" s="434" t="s">
        <v>128</v>
      </c>
      <c r="X3" s="434" t="s">
        <v>129</v>
      </c>
      <c r="Y3" s="434" t="s">
        <v>130</v>
      </c>
      <c r="Z3" s="434" t="s">
        <v>131</v>
      </c>
      <c r="AA3" s="434" t="s">
        <v>132</v>
      </c>
      <c r="AB3" s="434" t="s">
        <v>873</v>
      </c>
      <c r="AC3" s="435" t="s">
        <v>134</v>
      </c>
      <c r="AD3" s="436"/>
      <c r="AE3" s="434" t="s">
        <v>135</v>
      </c>
      <c r="AF3" s="434" t="s">
        <v>136</v>
      </c>
      <c r="AG3" s="434" t="s">
        <v>137</v>
      </c>
      <c r="AH3" s="434" t="s">
        <v>138</v>
      </c>
      <c r="AI3" s="434" t="s">
        <v>121</v>
      </c>
      <c r="AJ3" s="434" t="s">
        <v>15</v>
      </c>
      <c r="AK3" s="434" t="s">
        <v>871</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34.5" customHeight="1" thickBot="1">
      <c r="A4" s="49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321" customHeight="1" thickTop="1" thickBot="1">
      <c r="A5" s="421">
        <v>1</v>
      </c>
      <c r="B5" s="423" t="s">
        <v>480</v>
      </c>
      <c r="C5" s="423" t="s">
        <v>481</v>
      </c>
      <c r="D5" s="423" t="s">
        <v>874</v>
      </c>
      <c r="E5" s="424" t="s">
        <v>875</v>
      </c>
      <c r="F5" s="423" t="s">
        <v>104</v>
      </c>
      <c r="G5" s="423" t="s">
        <v>876</v>
      </c>
      <c r="H5" s="423" t="s">
        <v>877</v>
      </c>
      <c r="I5" s="423" t="s">
        <v>144</v>
      </c>
      <c r="J5" s="421">
        <v>1</v>
      </c>
      <c r="K5" s="421">
        <v>5</v>
      </c>
      <c r="L5" s="411">
        <v>20</v>
      </c>
      <c r="M5" s="412" t="s">
        <v>500</v>
      </c>
      <c r="N5" s="162">
        <v>1</v>
      </c>
      <c r="O5" s="167" t="s">
        <v>878</v>
      </c>
      <c r="P5" s="163">
        <v>15</v>
      </c>
      <c r="Q5" s="163">
        <v>15</v>
      </c>
      <c r="R5" s="163">
        <v>15</v>
      </c>
      <c r="S5" s="163">
        <v>15</v>
      </c>
      <c r="T5" s="163">
        <v>15</v>
      </c>
      <c r="U5" s="163">
        <v>15</v>
      </c>
      <c r="V5" s="163">
        <v>10</v>
      </c>
      <c r="W5" s="263">
        <v>100</v>
      </c>
      <c r="X5" s="338" t="s">
        <v>146</v>
      </c>
      <c r="Y5" s="339" t="s">
        <v>146</v>
      </c>
      <c r="Z5" s="340" t="s">
        <v>146</v>
      </c>
      <c r="AA5" s="263" t="s">
        <v>502</v>
      </c>
      <c r="AB5" s="163" t="s">
        <v>839</v>
      </c>
      <c r="AC5" s="497">
        <v>100</v>
      </c>
      <c r="AD5" s="497" t="s">
        <v>146</v>
      </c>
      <c r="AE5" s="498" t="s">
        <v>147</v>
      </c>
      <c r="AF5" s="498" t="s">
        <v>147</v>
      </c>
      <c r="AG5" s="496">
        <v>2</v>
      </c>
      <c r="AH5" s="496">
        <v>2</v>
      </c>
      <c r="AI5" s="495">
        <v>1</v>
      </c>
      <c r="AJ5" s="495">
        <v>3</v>
      </c>
      <c r="AK5" s="411">
        <v>12</v>
      </c>
      <c r="AL5" s="412" t="s">
        <v>704</v>
      </c>
      <c r="AM5" s="488" t="s">
        <v>148</v>
      </c>
      <c r="AN5" s="167" t="s">
        <v>879</v>
      </c>
      <c r="AO5" s="163" t="s">
        <v>880</v>
      </c>
      <c r="AP5" s="168">
        <v>44926</v>
      </c>
      <c r="AQ5" s="305">
        <v>44636</v>
      </c>
      <c r="AR5" s="185" t="s">
        <v>881</v>
      </c>
      <c r="AS5" s="170" t="s">
        <v>882</v>
      </c>
      <c r="AT5" s="163" t="s">
        <v>883</v>
      </c>
      <c r="AU5" s="168">
        <v>44775</v>
      </c>
      <c r="AV5" s="163" t="s">
        <v>884</v>
      </c>
      <c r="AW5" s="147" t="s">
        <v>885</v>
      </c>
      <c r="AX5" s="145" t="s">
        <v>886</v>
      </c>
      <c r="AY5" s="146"/>
      <c r="AZ5" s="341">
        <v>44636</v>
      </c>
      <c r="BA5" s="175" t="s">
        <v>887</v>
      </c>
      <c r="BB5" s="269" t="s">
        <v>888</v>
      </c>
      <c r="BC5" s="270" t="s">
        <v>889</v>
      </c>
      <c r="BD5" s="168" t="s">
        <v>116</v>
      </c>
      <c r="BE5" s="170" t="s">
        <v>882</v>
      </c>
      <c r="BF5" s="163" t="s">
        <v>890</v>
      </c>
      <c r="BG5" s="162" t="s">
        <v>888</v>
      </c>
      <c r="BH5" s="168" t="s">
        <v>889</v>
      </c>
      <c r="BI5" s="168" t="s">
        <v>116</v>
      </c>
      <c r="BJ5" s="170" t="s">
        <v>891</v>
      </c>
      <c r="BK5" s="268" t="s">
        <v>892</v>
      </c>
      <c r="BL5" s="269" t="s">
        <v>893</v>
      </c>
      <c r="BM5" s="168" t="s">
        <v>894</v>
      </c>
      <c r="BN5" s="168" t="s">
        <v>116</v>
      </c>
      <c r="BO5" s="147" t="s">
        <v>885</v>
      </c>
      <c r="BP5" s="145" t="s">
        <v>895</v>
      </c>
      <c r="BQ5" s="146" t="s">
        <v>888</v>
      </c>
      <c r="BR5" s="114" t="s">
        <v>889</v>
      </c>
      <c r="BS5" s="114" t="s">
        <v>116</v>
      </c>
      <c r="BT5" s="170" t="s">
        <v>896</v>
      </c>
      <c r="BU5" s="145"/>
      <c r="BV5" s="145"/>
      <c r="BW5" s="145"/>
      <c r="BX5" s="170" t="s">
        <v>897</v>
      </c>
      <c r="BY5" s="163" t="s">
        <v>898</v>
      </c>
      <c r="BZ5" s="163" t="s">
        <v>899</v>
      </c>
      <c r="CA5" s="248" t="s">
        <v>911</v>
      </c>
      <c r="CB5" s="221" t="s">
        <v>913</v>
      </c>
      <c r="CC5" s="221" t="s">
        <v>915</v>
      </c>
      <c r="CD5" s="221" t="s">
        <v>912</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360.95" customHeight="1" thickTop="1" thickBot="1">
      <c r="A6" s="421"/>
      <c r="B6" s="423"/>
      <c r="C6" s="423"/>
      <c r="D6" s="423"/>
      <c r="E6" s="424"/>
      <c r="F6" s="423"/>
      <c r="G6" s="423"/>
      <c r="H6" s="423"/>
      <c r="I6" s="423"/>
      <c r="J6" s="421"/>
      <c r="K6" s="421"/>
      <c r="L6" s="411"/>
      <c r="M6" s="413"/>
      <c r="N6" s="162">
        <v>2</v>
      </c>
      <c r="O6" s="167" t="s">
        <v>900</v>
      </c>
      <c r="P6" s="163">
        <v>15</v>
      </c>
      <c r="Q6" s="163">
        <v>15</v>
      </c>
      <c r="R6" s="163">
        <v>15</v>
      </c>
      <c r="S6" s="163">
        <v>15</v>
      </c>
      <c r="T6" s="163">
        <v>15</v>
      </c>
      <c r="U6" s="163">
        <v>15</v>
      </c>
      <c r="V6" s="163">
        <v>10</v>
      </c>
      <c r="W6" s="263">
        <v>100</v>
      </c>
      <c r="X6" s="338" t="s">
        <v>146</v>
      </c>
      <c r="Y6" s="339" t="s">
        <v>146</v>
      </c>
      <c r="Z6" s="340" t="s">
        <v>146</v>
      </c>
      <c r="AA6" s="263" t="s">
        <v>502</v>
      </c>
      <c r="AB6" s="163" t="s">
        <v>839</v>
      </c>
      <c r="AC6" s="497"/>
      <c r="AD6" s="497"/>
      <c r="AE6" s="498"/>
      <c r="AF6" s="498"/>
      <c r="AG6" s="496"/>
      <c r="AH6" s="496"/>
      <c r="AI6" s="495"/>
      <c r="AJ6" s="495"/>
      <c r="AK6" s="411"/>
      <c r="AL6" s="413"/>
      <c r="AM6" s="489"/>
      <c r="AN6" s="163"/>
      <c r="AO6" s="162"/>
      <c r="AP6" s="168"/>
      <c r="AQ6" s="342"/>
      <c r="AR6" s="195"/>
      <c r="AS6" s="168"/>
      <c r="AT6" s="163"/>
      <c r="AU6" s="168"/>
      <c r="AV6" s="268"/>
      <c r="AW6" s="114"/>
      <c r="AX6" s="145"/>
      <c r="AY6" s="146"/>
      <c r="AZ6" s="341">
        <v>44636</v>
      </c>
      <c r="BA6" s="195" t="s">
        <v>901</v>
      </c>
      <c r="BB6" s="268" t="s">
        <v>902</v>
      </c>
      <c r="BC6" s="267" t="s">
        <v>903</v>
      </c>
      <c r="BD6" s="168" t="s">
        <v>116</v>
      </c>
      <c r="BE6" s="170" t="s">
        <v>882</v>
      </c>
      <c r="BF6" s="163" t="s">
        <v>904</v>
      </c>
      <c r="BG6" s="268" t="s">
        <v>902</v>
      </c>
      <c r="BH6" s="168" t="s">
        <v>903</v>
      </c>
      <c r="BI6" s="168" t="s">
        <v>116</v>
      </c>
      <c r="BJ6" s="170" t="s">
        <v>905</v>
      </c>
      <c r="BK6" s="268" t="s">
        <v>906</v>
      </c>
      <c r="BL6" s="162" t="s">
        <v>907</v>
      </c>
      <c r="BM6" s="168" t="s">
        <v>894</v>
      </c>
      <c r="BN6" s="168" t="s">
        <v>116</v>
      </c>
      <c r="BO6" s="147" t="s">
        <v>885</v>
      </c>
      <c r="BP6" s="145" t="s">
        <v>908</v>
      </c>
      <c r="BQ6" s="146" t="s">
        <v>909</v>
      </c>
      <c r="BR6" s="114" t="s">
        <v>910</v>
      </c>
      <c r="BS6" s="114" t="s">
        <v>116</v>
      </c>
      <c r="BT6" s="168"/>
      <c r="BU6" s="145"/>
      <c r="BV6" s="145"/>
      <c r="BW6" s="145"/>
      <c r="BX6" s="170" t="s">
        <v>897</v>
      </c>
      <c r="BY6" s="163" t="s">
        <v>898</v>
      </c>
      <c r="BZ6" s="163"/>
      <c r="CA6" s="250" t="s">
        <v>911</v>
      </c>
      <c r="CB6" s="200" t="s">
        <v>914</v>
      </c>
      <c r="CC6" s="200" t="s">
        <v>916</v>
      </c>
      <c r="CD6" s="200" t="s">
        <v>210</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thickTop="1" thickBot="1">
      <c r="A7" s="421"/>
      <c r="B7" s="423"/>
      <c r="C7" s="423"/>
      <c r="D7" s="423"/>
      <c r="E7" s="424"/>
      <c r="F7" s="423"/>
      <c r="G7" s="423"/>
      <c r="H7" s="423"/>
      <c r="I7" s="423"/>
      <c r="J7" s="421"/>
      <c r="K7" s="421"/>
      <c r="L7" s="411"/>
      <c r="M7" s="413"/>
      <c r="N7" s="162">
        <v>3</v>
      </c>
      <c r="O7" s="173"/>
      <c r="P7" s="163"/>
      <c r="Q7" s="163"/>
      <c r="R7" s="163"/>
      <c r="S7" s="163"/>
      <c r="T7" s="163"/>
      <c r="U7" s="163"/>
      <c r="V7" s="163"/>
      <c r="W7" s="263">
        <v>0</v>
      </c>
      <c r="X7" s="338" t="s">
        <v>485</v>
      </c>
      <c r="Y7" s="339"/>
      <c r="Z7" s="340" t="s">
        <v>536</v>
      </c>
      <c r="AA7" s="263" t="s">
        <v>537</v>
      </c>
      <c r="AB7" s="163"/>
      <c r="AC7" s="497"/>
      <c r="AD7" s="497"/>
      <c r="AE7" s="498"/>
      <c r="AF7" s="498"/>
      <c r="AG7" s="496"/>
      <c r="AH7" s="496"/>
      <c r="AI7" s="495"/>
      <c r="AJ7" s="495"/>
      <c r="AK7" s="411"/>
      <c r="AL7" s="413"/>
      <c r="AM7" s="489"/>
      <c r="AN7" s="163"/>
      <c r="AO7" s="162"/>
      <c r="AP7" s="168"/>
      <c r="AQ7" s="168"/>
      <c r="AR7" s="163"/>
      <c r="AS7" s="168"/>
      <c r="AT7" s="163"/>
      <c r="AU7" s="168"/>
      <c r="AV7" s="163"/>
      <c r="AW7" s="114"/>
      <c r="AX7" s="145"/>
      <c r="AY7" s="146"/>
      <c r="AZ7" s="163"/>
      <c r="BA7" s="163"/>
      <c r="BB7" s="162"/>
      <c r="BC7" s="168"/>
      <c r="BD7" s="168"/>
      <c r="BE7" s="163"/>
      <c r="BF7" s="163"/>
      <c r="BG7" s="162"/>
      <c r="BH7" s="168"/>
      <c r="BI7" s="168"/>
      <c r="BJ7" s="163"/>
      <c r="BK7" s="163"/>
      <c r="BL7" s="162"/>
      <c r="BM7" s="168"/>
      <c r="BN7" s="168"/>
      <c r="BO7" s="145"/>
      <c r="BP7" s="145"/>
      <c r="BQ7" s="146"/>
      <c r="BR7" s="114"/>
      <c r="BS7" s="114"/>
      <c r="BT7" s="168"/>
      <c r="BU7" s="145"/>
      <c r="BV7" s="145"/>
      <c r="BW7" s="145"/>
      <c r="BX7" s="168"/>
      <c r="BY7" s="163"/>
      <c r="BZ7" s="163"/>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23"/>
      <c r="D8" s="423"/>
      <c r="E8" s="424"/>
      <c r="F8" s="423"/>
      <c r="G8" s="423"/>
      <c r="H8" s="423"/>
      <c r="I8" s="423"/>
      <c r="J8" s="421"/>
      <c r="K8" s="421"/>
      <c r="L8" s="411"/>
      <c r="M8" s="413"/>
      <c r="N8" s="162">
        <v>4</v>
      </c>
      <c r="O8" s="167"/>
      <c r="P8" s="163"/>
      <c r="Q8" s="163"/>
      <c r="R8" s="163"/>
      <c r="S8" s="163"/>
      <c r="T8" s="163"/>
      <c r="U8" s="163"/>
      <c r="V8" s="163"/>
      <c r="W8" s="263">
        <v>0</v>
      </c>
      <c r="X8" s="338" t="s">
        <v>485</v>
      </c>
      <c r="Y8" s="339"/>
      <c r="Z8" s="340" t="s">
        <v>536</v>
      </c>
      <c r="AA8" s="263" t="s">
        <v>537</v>
      </c>
      <c r="AB8" s="163"/>
      <c r="AC8" s="497"/>
      <c r="AD8" s="497"/>
      <c r="AE8" s="498"/>
      <c r="AF8" s="498"/>
      <c r="AG8" s="496"/>
      <c r="AH8" s="496"/>
      <c r="AI8" s="495"/>
      <c r="AJ8" s="495"/>
      <c r="AK8" s="411"/>
      <c r="AL8" s="413"/>
      <c r="AM8" s="489"/>
      <c r="AN8" s="163"/>
      <c r="AO8" s="162"/>
      <c r="AP8" s="168"/>
      <c r="AQ8" s="168"/>
      <c r="AR8" s="163"/>
      <c r="AS8" s="168"/>
      <c r="AT8" s="163"/>
      <c r="AU8" s="168"/>
      <c r="AV8" s="163"/>
      <c r="AW8" s="114"/>
      <c r="AX8" s="145"/>
      <c r="AY8" s="146"/>
      <c r="AZ8" s="163"/>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162">
        <v>5</v>
      </c>
      <c r="O9" s="167"/>
      <c r="P9" s="163"/>
      <c r="Q9" s="163"/>
      <c r="R9" s="163"/>
      <c r="S9" s="163"/>
      <c r="T9" s="163"/>
      <c r="U9" s="163"/>
      <c r="V9" s="163"/>
      <c r="W9" s="263">
        <v>0</v>
      </c>
      <c r="X9" s="338" t="s">
        <v>485</v>
      </c>
      <c r="Y9" s="339"/>
      <c r="Z9" s="340" t="s">
        <v>536</v>
      </c>
      <c r="AA9" s="263" t="s">
        <v>537</v>
      </c>
      <c r="AB9" s="163"/>
      <c r="AC9" s="497"/>
      <c r="AD9" s="497"/>
      <c r="AE9" s="498"/>
      <c r="AF9" s="498"/>
      <c r="AG9" s="496"/>
      <c r="AH9" s="496"/>
      <c r="AI9" s="495"/>
      <c r="AJ9" s="495"/>
      <c r="AK9" s="411"/>
      <c r="AL9" s="413"/>
      <c r="AM9" s="489"/>
      <c r="AN9" s="163"/>
      <c r="AO9" s="162"/>
      <c r="AP9" s="168"/>
      <c r="AQ9" s="168"/>
      <c r="AR9" s="163"/>
      <c r="AS9" s="168"/>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23"/>
      <c r="D10" s="423"/>
      <c r="E10" s="424"/>
      <c r="F10" s="423"/>
      <c r="G10" s="423"/>
      <c r="H10" s="423"/>
      <c r="I10" s="423"/>
      <c r="J10" s="421"/>
      <c r="K10" s="421"/>
      <c r="L10" s="411"/>
      <c r="M10" s="414"/>
      <c r="N10" s="162">
        <v>6</v>
      </c>
      <c r="O10" s="167"/>
      <c r="P10" s="163"/>
      <c r="Q10" s="163"/>
      <c r="R10" s="163"/>
      <c r="S10" s="163"/>
      <c r="T10" s="163"/>
      <c r="U10" s="163"/>
      <c r="V10" s="163"/>
      <c r="W10" s="263">
        <v>0</v>
      </c>
      <c r="X10" s="338" t="s">
        <v>485</v>
      </c>
      <c r="Y10" s="339"/>
      <c r="Z10" s="340" t="s">
        <v>536</v>
      </c>
      <c r="AA10" s="263" t="s">
        <v>537</v>
      </c>
      <c r="AB10" s="163"/>
      <c r="AC10" s="497"/>
      <c r="AD10" s="497"/>
      <c r="AE10" s="498"/>
      <c r="AF10" s="498"/>
      <c r="AG10" s="496"/>
      <c r="AH10" s="496"/>
      <c r="AI10" s="495"/>
      <c r="AJ10" s="495"/>
      <c r="AK10" s="411"/>
      <c r="AL10" s="414"/>
      <c r="AM10" s="490"/>
      <c r="AN10" s="163"/>
      <c r="AO10" s="162"/>
      <c r="AP10" s="168"/>
      <c r="AQ10" s="168"/>
      <c r="AR10" s="163"/>
      <c r="AS10" s="168"/>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167"/>
      <c r="P11" s="163"/>
      <c r="Q11" s="163"/>
      <c r="R11" s="163"/>
      <c r="S11" s="163"/>
      <c r="T11" s="163"/>
      <c r="U11" s="163"/>
      <c r="V11" s="163"/>
      <c r="W11" s="263">
        <v>0</v>
      </c>
      <c r="X11" s="343" t="s">
        <v>485</v>
      </c>
      <c r="Y11" s="339"/>
      <c r="Z11" s="340" t="s">
        <v>536</v>
      </c>
      <c r="AA11" s="263" t="s">
        <v>537</v>
      </c>
      <c r="AB11" s="163"/>
      <c r="AC11" s="494">
        <v>0</v>
      </c>
      <c r="AD11" s="494" t="s">
        <v>485</v>
      </c>
      <c r="AE11" s="493"/>
      <c r="AF11" s="493"/>
      <c r="AG11" s="491" t="s">
        <v>538</v>
      </c>
      <c r="AH11" s="491" t="s">
        <v>538</v>
      </c>
      <c r="AI11" s="492"/>
      <c r="AJ11" s="492"/>
      <c r="AK11" s="411">
        <v>0</v>
      </c>
      <c r="AL11" s="412" t="b">
        <v>0</v>
      </c>
      <c r="AM11" s="488"/>
      <c r="AN11" s="163"/>
      <c r="AO11" s="162"/>
      <c r="AP11" s="168"/>
      <c r="AQ11" s="168"/>
      <c r="AR11" s="163"/>
      <c r="AS11" s="168"/>
      <c r="AT11" s="163"/>
      <c r="AU11" s="168"/>
      <c r="AV11" s="163"/>
      <c r="AW11" s="114"/>
      <c r="AX11" s="145"/>
      <c r="AY11" s="146"/>
      <c r="AZ11" s="163"/>
      <c r="BA11" s="163"/>
      <c r="BB11" s="162"/>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7"/>
      <c r="P12" s="163"/>
      <c r="Q12" s="163"/>
      <c r="R12" s="163"/>
      <c r="S12" s="163"/>
      <c r="T12" s="163"/>
      <c r="U12" s="163"/>
      <c r="V12" s="163"/>
      <c r="W12" s="263">
        <v>0</v>
      </c>
      <c r="X12" s="343" t="s">
        <v>485</v>
      </c>
      <c r="Y12" s="339"/>
      <c r="Z12" s="340" t="s">
        <v>536</v>
      </c>
      <c r="AA12" s="263" t="s">
        <v>537</v>
      </c>
      <c r="AB12" s="163"/>
      <c r="AC12" s="494"/>
      <c r="AD12" s="494"/>
      <c r="AE12" s="493"/>
      <c r="AF12" s="493"/>
      <c r="AG12" s="491"/>
      <c r="AH12" s="491"/>
      <c r="AI12" s="492"/>
      <c r="AJ12" s="492"/>
      <c r="AK12" s="411"/>
      <c r="AL12" s="413"/>
      <c r="AM12" s="489"/>
      <c r="AN12" s="163"/>
      <c r="AO12" s="162"/>
      <c r="AP12" s="168"/>
      <c r="AQ12" s="168"/>
      <c r="AR12" s="163"/>
      <c r="AS12" s="168"/>
      <c r="AT12" s="163"/>
      <c r="AU12" s="168"/>
      <c r="AV12" s="163"/>
      <c r="AW12" s="114"/>
      <c r="AX12" s="145"/>
      <c r="AY12" s="146"/>
      <c r="AZ12" s="163"/>
      <c r="BA12" s="163"/>
      <c r="BB12" s="162"/>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63"/>
      <c r="Q13" s="163"/>
      <c r="R13" s="163"/>
      <c r="S13" s="163"/>
      <c r="T13" s="163"/>
      <c r="U13" s="163"/>
      <c r="V13" s="163"/>
      <c r="W13" s="263">
        <v>0</v>
      </c>
      <c r="X13" s="343" t="s">
        <v>485</v>
      </c>
      <c r="Y13" s="339"/>
      <c r="Z13" s="340" t="s">
        <v>536</v>
      </c>
      <c r="AA13" s="263" t="s">
        <v>537</v>
      </c>
      <c r="AB13" s="163"/>
      <c r="AC13" s="494"/>
      <c r="AD13" s="494"/>
      <c r="AE13" s="493"/>
      <c r="AF13" s="493"/>
      <c r="AG13" s="491"/>
      <c r="AH13" s="491"/>
      <c r="AI13" s="492"/>
      <c r="AJ13" s="492"/>
      <c r="AK13" s="411"/>
      <c r="AL13" s="413"/>
      <c r="AM13" s="489"/>
      <c r="AN13" s="163"/>
      <c r="AO13" s="162"/>
      <c r="AP13" s="168"/>
      <c r="AQ13" s="168"/>
      <c r="AR13" s="163"/>
      <c r="AS13" s="168"/>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7"/>
      <c r="P14" s="163"/>
      <c r="Q14" s="163"/>
      <c r="R14" s="163"/>
      <c r="S14" s="163"/>
      <c r="T14" s="163"/>
      <c r="U14" s="163"/>
      <c r="V14" s="163"/>
      <c r="W14" s="263">
        <v>0</v>
      </c>
      <c r="X14" s="343" t="s">
        <v>485</v>
      </c>
      <c r="Y14" s="339"/>
      <c r="Z14" s="340" t="s">
        <v>536</v>
      </c>
      <c r="AA14" s="263" t="s">
        <v>537</v>
      </c>
      <c r="AB14" s="163"/>
      <c r="AC14" s="494"/>
      <c r="AD14" s="494"/>
      <c r="AE14" s="493"/>
      <c r="AF14" s="493"/>
      <c r="AG14" s="491"/>
      <c r="AH14" s="491"/>
      <c r="AI14" s="492"/>
      <c r="AJ14" s="492"/>
      <c r="AK14" s="411"/>
      <c r="AL14" s="413"/>
      <c r="AM14" s="489"/>
      <c r="AN14" s="163"/>
      <c r="AO14" s="162"/>
      <c r="AP14" s="168"/>
      <c r="AQ14" s="168"/>
      <c r="AR14" s="163"/>
      <c r="AS14" s="168"/>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7"/>
      <c r="P15" s="163"/>
      <c r="Q15" s="163"/>
      <c r="R15" s="163"/>
      <c r="S15" s="163"/>
      <c r="T15" s="163"/>
      <c r="U15" s="163"/>
      <c r="V15" s="163"/>
      <c r="W15" s="263">
        <v>0</v>
      </c>
      <c r="X15" s="343" t="s">
        <v>485</v>
      </c>
      <c r="Y15" s="339"/>
      <c r="Z15" s="340" t="s">
        <v>536</v>
      </c>
      <c r="AA15" s="263" t="s">
        <v>537</v>
      </c>
      <c r="AB15" s="163"/>
      <c r="AC15" s="494"/>
      <c r="AD15" s="494"/>
      <c r="AE15" s="493"/>
      <c r="AF15" s="493"/>
      <c r="AG15" s="491"/>
      <c r="AH15" s="491"/>
      <c r="AI15" s="492"/>
      <c r="AJ15" s="492"/>
      <c r="AK15" s="411"/>
      <c r="AL15" s="413"/>
      <c r="AM15" s="489"/>
      <c r="AN15" s="163"/>
      <c r="AO15" s="162"/>
      <c r="AP15" s="168"/>
      <c r="AQ15" s="168"/>
      <c r="AR15" s="163"/>
      <c r="AS15" s="168"/>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7"/>
      <c r="P16" s="163"/>
      <c r="Q16" s="163"/>
      <c r="R16" s="163"/>
      <c r="S16" s="163"/>
      <c r="T16" s="163"/>
      <c r="U16" s="163"/>
      <c r="V16" s="163"/>
      <c r="W16" s="263">
        <v>0</v>
      </c>
      <c r="X16" s="343" t="s">
        <v>485</v>
      </c>
      <c r="Y16" s="339"/>
      <c r="Z16" s="340" t="s">
        <v>536</v>
      </c>
      <c r="AA16" s="263" t="s">
        <v>537</v>
      </c>
      <c r="AB16" s="163"/>
      <c r="AC16" s="494"/>
      <c r="AD16" s="494"/>
      <c r="AE16" s="493"/>
      <c r="AF16" s="493"/>
      <c r="AG16" s="491"/>
      <c r="AH16" s="491"/>
      <c r="AI16" s="492"/>
      <c r="AJ16" s="492"/>
      <c r="AK16" s="411"/>
      <c r="AL16" s="414"/>
      <c r="AM16" s="490"/>
      <c r="AN16" s="163"/>
      <c r="AO16" s="162"/>
      <c r="AP16" s="168"/>
      <c r="AQ16" s="168"/>
      <c r="AR16" s="163"/>
      <c r="AS16" s="168"/>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7"/>
      <c r="P17" s="163"/>
      <c r="Q17" s="163"/>
      <c r="R17" s="163"/>
      <c r="S17" s="163"/>
      <c r="T17" s="163"/>
      <c r="U17" s="163"/>
      <c r="V17" s="163"/>
      <c r="W17" s="263">
        <v>0</v>
      </c>
      <c r="X17" s="343" t="s">
        <v>485</v>
      </c>
      <c r="Y17" s="339"/>
      <c r="Z17" s="340" t="s">
        <v>536</v>
      </c>
      <c r="AA17" s="263" t="s">
        <v>537</v>
      </c>
      <c r="AB17" s="163"/>
      <c r="AC17" s="494">
        <v>0</v>
      </c>
      <c r="AD17" s="494" t="s">
        <v>485</v>
      </c>
      <c r="AE17" s="493"/>
      <c r="AF17" s="493"/>
      <c r="AG17" s="491" t="s">
        <v>538</v>
      </c>
      <c r="AH17" s="491" t="s">
        <v>538</v>
      </c>
      <c r="AI17" s="492"/>
      <c r="AJ17" s="492"/>
      <c r="AK17" s="411">
        <v>0</v>
      </c>
      <c r="AL17" s="412" t="b">
        <v>0</v>
      </c>
      <c r="AM17" s="488"/>
      <c r="AN17" s="163"/>
      <c r="AO17" s="162"/>
      <c r="AP17" s="168"/>
      <c r="AQ17" s="168"/>
      <c r="AR17" s="163"/>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7"/>
      <c r="P18" s="163"/>
      <c r="Q18" s="163"/>
      <c r="R18" s="163"/>
      <c r="S18" s="163"/>
      <c r="T18" s="163"/>
      <c r="U18" s="163"/>
      <c r="V18" s="163"/>
      <c r="W18" s="263">
        <v>0</v>
      </c>
      <c r="X18" s="343" t="s">
        <v>485</v>
      </c>
      <c r="Y18" s="339"/>
      <c r="Z18" s="340" t="s">
        <v>536</v>
      </c>
      <c r="AA18" s="263" t="s">
        <v>537</v>
      </c>
      <c r="AB18" s="163"/>
      <c r="AC18" s="494"/>
      <c r="AD18" s="494"/>
      <c r="AE18" s="493"/>
      <c r="AF18" s="493"/>
      <c r="AG18" s="491"/>
      <c r="AH18" s="491"/>
      <c r="AI18" s="492"/>
      <c r="AJ18" s="492"/>
      <c r="AK18" s="411"/>
      <c r="AL18" s="413"/>
      <c r="AM18" s="489"/>
      <c r="AN18" s="163"/>
      <c r="AO18" s="162"/>
      <c r="AP18" s="168"/>
      <c r="AQ18" s="168"/>
      <c r="AR18" s="163"/>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63"/>
      <c r="Q19" s="163"/>
      <c r="R19" s="163"/>
      <c r="S19" s="163"/>
      <c r="T19" s="163"/>
      <c r="U19" s="163"/>
      <c r="V19" s="163"/>
      <c r="W19" s="263">
        <v>0</v>
      </c>
      <c r="X19" s="343" t="s">
        <v>485</v>
      </c>
      <c r="Y19" s="339"/>
      <c r="Z19" s="340" t="s">
        <v>536</v>
      </c>
      <c r="AA19" s="263" t="s">
        <v>537</v>
      </c>
      <c r="AB19" s="163"/>
      <c r="AC19" s="494"/>
      <c r="AD19" s="494"/>
      <c r="AE19" s="493"/>
      <c r="AF19" s="493"/>
      <c r="AG19" s="491"/>
      <c r="AH19" s="491"/>
      <c r="AI19" s="492"/>
      <c r="AJ19" s="492"/>
      <c r="AK19" s="411"/>
      <c r="AL19" s="413"/>
      <c r="AM19" s="489"/>
      <c r="AN19" s="163"/>
      <c r="AO19" s="162"/>
      <c r="AP19" s="168"/>
      <c r="AQ19" s="168"/>
      <c r="AR19" s="163"/>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7"/>
      <c r="P20" s="163"/>
      <c r="Q20" s="163"/>
      <c r="R20" s="163"/>
      <c r="S20" s="163"/>
      <c r="T20" s="163"/>
      <c r="U20" s="163"/>
      <c r="V20" s="163"/>
      <c r="W20" s="263">
        <v>0</v>
      </c>
      <c r="X20" s="343" t="s">
        <v>485</v>
      </c>
      <c r="Y20" s="339"/>
      <c r="Z20" s="340" t="s">
        <v>536</v>
      </c>
      <c r="AA20" s="263" t="s">
        <v>537</v>
      </c>
      <c r="AB20" s="163"/>
      <c r="AC20" s="494"/>
      <c r="AD20" s="494"/>
      <c r="AE20" s="493"/>
      <c r="AF20" s="493"/>
      <c r="AG20" s="491"/>
      <c r="AH20" s="491"/>
      <c r="AI20" s="492"/>
      <c r="AJ20" s="492"/>
      <c r="AK20" s="411"/>
      <c r="AL20" s="413"/>
      <c r="AM20" s="489"/>
      <c r="AN20" s="163"/>
      <c r="AO20" s="162"/>
      <c r="AP20" s="168"/>
      <c r="AQ20" s="168"/>
      <c r="AR20" s="163"/>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7"/>
      <c r="P21" s="163"/>
      <c r="Q21" s="163"/>
      <c r="R21" s="163"/>
      <c r="S21" s="163"/>
      <c r="T21" s="163"/>
      <c r="U21" s="163"/>
      <c r="V21" s="163"/>
      <c r="W21" s="263">
        <v>0</v>
      </c>
      <c r="X21" s="343" t="s">
        <v>485</v>
      </c>
      <c r="Y21" s="339"/>
      <c r="Z21" s="340" t="s">
        <v>536</v>
      </c>
      <c r="AA21" s="263" t="s">
        <v>537</v>
      </c>
      <c r="AB21" s="163"/>
      <c r="AC21" s="494"/>
      <c r="AD21" s="494"/>
      <c r="AE21" s="493"/>
      <c r="AF21" s="493"/>
      <c r="AG21" s="491"/>
      <c r="AH21" s="491"/>
      <c r="AI21" s="492"/>
      <c r="AJ21" s="492"/>
      <c r="AK21" s="411"/>
      <c r="AL21" s="413"/>
      <c r="AM21" s="489"/>
      <c r="AN21" s="163"/>
      <c r="AO21" s="162"/>
      <c r="AP21" s="168"/>
      <c r="AQ21" s="168"/>
      <c r="AR21" s="163"/>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7"/>
      <c r="P22" s="163"/>
      <c r="Q22" s="163"/>
      <c r="R22" s="163"/>
      <c r="S22" s="163"/>
      <c r="T22" s="163"/>
      <c r="U22" s="163"/>
      <c r="V22" s="163"/>
      <c r="W22" s="263">
        <v>0</v>
      </c>
      <c r="X22" s="343" t="s">
        <v>485</v>
      </c>
      <c r="Y22" s="339"/>
      <c r="Z22" s="340" t="s">
        <v>536</v>
      </c>
      <c r="AA22" s="263" t="s">
        <v>537</v>
      </c>
      <c r="AB22" s="163"/>
      <c r="AC22" s="494"/>
      <c r="AD22" s="494"/>
      <c r="AE22" s="493"/>
      <c r="AF22" s="493"/>
      <c r="AG22" s="491"/>
      <c r="AH22" s="491"/>
      <c r="AI22" s="492"/>
      <c r="AJ22" s="492"/>
      <c r="AK22" s="411"/>
      <c r="AL22" s="414"/>
      <c r="AM22" s="490"/>
      <c r="AN22" s="163"/>
      <c r="AO22" s="162"/>
      <c r="AP22" s="168"/>
      <c r="AQ22" s="168"/>
      <c r="AR22" s="163"/>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7"/>
      <c r="P23" s="163"/>
      <c r="Q23" s="163"/>
      <c r="R23" s="163"/>
      <c r="S23" s="163"/>
      <c r="T23" s="163"/>
      <c r="U23" s="163"/>
      <c r="V23" s="163"/>
      <c r="W23" s="263">
        <v>0</v>
      </c>
      <c r="X23" s="343" t="s">
        <v>485</v>
      </c>
      <c r="Y23" s="339"/>
      <c r="Z23" s="340" t="s">
        <v>536</v>
      </c>
      <c r="AA23" s="263" t="s">
        <v>537</v>
      </c>
      <c r="AB23" s="163"/>
      <c r="AC23" s="494">
        <v>0</v>
      </c>
      <c r="AD23" s="494" t="s">
        <v>485</v>
      </c>
      <c r="AE23" s="493"/>
      <c r="AF23" s="493"/>
      <c r="AG23" s="491" t="s">
        <v>538</v>
      </c>
      <c r="AH23" s="491" t="s">
        <v>538</v>
      </c>
      <c r="AI23" s="492"/>
      <c r="AJ23" s="492"/>
      <c r="AK23" s="411">
        <v>0</v>
      </c>
      <c r="AL23" s="412" t="b">
        <v>0</v>
      </c>
      <c r="AM23" s="488"/>
      <c r="AN23" s="163"/>
      <c r="AO23" s="162"/>
      <c r="AP23" s="168"/>
      <c r="AQ23" s="168"/>
      <c r="AR23" s="163"/>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7"/>
      <c r="P24" s="163"/>
      <c r="Q24" s="163"/>
      <c r="R24" s="163"/>
      <c r="S24" s="163"/>
      <c r="T24" s="163"/>
      <c r="U24" s="163"/>
      <c r="V24" s="163"/>
      <c r="W24" s="263">
        <v>0</v>
      </c>
      <c r="X24" s="343" t="s">
        <v>485</v>
      </c>
      <c r="Y24" s="339"/>
      <c r="Z24" s="340" t="s">
        <v>536</v>
      </c>
      <c r="AA24" s="263" t="s">
        <v>537</v>
      </c>
      <c r="AB24" s="163"/>
      <c r="AC24" s="494"/>
      <c r="AD24" s="494"/>
      <c r="AE24" s="493"/>
      <c r="AF24" s="493"/>
      <c r="AG24" s="491"/>
      <c r="AH24" s="491"/>
      <c r="AI24" s="492"/>
      <c r="AJ24" s="492"/>
      <c r="AK24" s="411"/>
      <c r="AL24" s="413"/>
      <c r="AM24" s="489"/>
      <c r="AN24" s="163"/>
      <c r="AO24" s="162"/>
      <c r="AP24" s="168"/>
      <c r="AQ24" s="168"/>
      <c r="AR24" s="163"/>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63"/>
      <c r="Q25" s="163"/>
      <c r="R25" s="163"/>
      <c r="S25" s="163"/>
      <c r="T25" s="163"/>
      <c r="U25" s="163"/>
      <c r="V25" s="163"/>
      <c r="W25" s="263">
        <v>0</v>
      </c>
      <c r="X25" s="343" t="s">
        <v>485</v>
      </c>
      <c r="Y25" s="339"/>
      <c r="Z25" s="340" t="s">
        <v>536</v>
      </c>
      <c r="AA25" s="263" t="s">
        <v>537</v>
      </c>
      <c r="AB25" s="163"/>
      <c r="AC25" s="494"/>
      <c r="AD25" s="494"/>
      <c r="AE25" s="493"/>
      <c r="AF25" s="493"/>
      <c r="AG25" s="491"/>
      <c r="AH25" s="491"/>
      <c r="AI25" s="492"/>
      <c r="AJ25" s="492"/>
      <c r="AK25" s="411"/>
      <c r="AL25" s="413"/>
      <c r="AM25" s="489"/>
      <c r="AN25" s="163"/>
      <c r="AO25" s="162"/>
      <c r="AP25" s="168"/>
      <c r="AQ25" s="168"/>
      <c r="AR25" s="163"/>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7"/>
      <c r="P26" s="163"/>
      <c r="Q26" s="163"/>
      <c r="R26" s="163"/>
      <c r="S26" s="163"/>
      <c r="T26" s="163"/>
      <c r="U26" s="163"/>
      <c r="V26" s="163"/>
      <c r="W26" s="263">
        <v>0</v>
      </c>
      <c r="X26" s="343" t="s">
        <v>485</v>
      </c>
      <c r="Y26" s="339"/>
      <c r="Z26" s="340" t="s">
        <v>536</v>
      </c>
      <c r="AA26" s="263" t="s">
        <v>537</v>
      </c>
      <c r="AB26" s="163"/>
      <c r="AC26" s="494"/>
      <c r="AD26" s="494"/>
      <c r="AE26" s="493"/>
      <c r="AF26" s="493"/>
      <c r="AG26" s="491"/>
      <c r="AH26" s="491"/>
      <c r="AI26" s="492"/>
      <c r="AJ26" s="492"/>
      <c r="AK26" s="411"/>
      <c r="AL26" s="413"/>
      <c r="AM26" s="489"/>
      <c r="AN26" s="163"/>
      <c r="AO26" s="162"/>
      <c r="AP26" s="168"/>
      <c r="AQ26" s="168"/>
      <c r="AR26" s="163"/>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7"/>
      <c r="P27" s="163"/>
      <c r="Q27" s="163"/>
      <c r="R27" s="163"/>
      <c r="S27" s="163"/>
      <c r="T27" s="163"/>
      <c r="U27" s="163"/>
      <c r="V27" s="163"/>
      <c r="W27" s="263">
        <v>0</v>
      </c>
      <c r="X27" s="343" t="s">
        <v>485</v>
      </c>
      <c r="Y27" s="339"/>
      <c r="Z27" s="340" t="s">
        <v>536</v>
      </c>
      <c r="AA27" s="263" t="s">
        <v>537</v>
      </c>
      <c r="AB27" s="163"/>
      <c r="AC27" s="494"/>
      <c r="AD27" s="494"/>
      <c r="AE27" s="493"/>
      <c r="AF27" s="493"/>
      <c r="AG27" s="491"/>
      <c r="AH27" s="491"/>
      <c r="AI27" s="492"/>
      <c r="AJ27" s="492"/>
      <c r="AK27" s="411"/>
      <c r="AL27" s="413"/>
      <c r="AM27" s="489"/>
      <c r="AN27" s="163"/>
      <c r="AO27" s="162"/>
      <c r="AP27" s="168"/>
      <c r="AQ27" s="168"/>
      <c r="AR27" s="163"/>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7"/>
      <c r="P28" s="163"/>
      <c r="Q28" s="163"/>
      <c r="R28" s="163"/>
      <c r="S28" s="163"/>
      <c r="T28" s="163"/>
      <c r="U28" s="163"/>
      <c r="V28" s="163"/>
      <c r="W28" s="263">
        <v>0</v>
      </c>
      <c r="X28" s="343" t="s">
        <v>485</v>
      </c>
      <c r="Y28" s="339"/>
      <c r="Z28" s="340" t="s">
        <v>536</v>
      </c>
      <c r="AA28" s="263" t="s">
        <v>537</v>
      </c>
      <c r="AB28" s="163"/>
      <c r="AC28" s="494"/>
      <c r="AD28" s="494"/>
      <c r="AE28" s="493"/>
      <c r="AF28" s="493"/>
      <c r="AG28" s="491"/>
      <c r="AH28" s="491"/>
      <c r="AI28" s="492"/>
      <c r="AJ28" s="492"/>
      <c r="AK28" s="411"/>
      <c r="AL28" s="414"/>
      <c r="AM28" s="490"/>
      <c r="AN28" s="163"/>
      <c r="AO28" s="162"/>
      <c r="AP28" s="168"/>
      <c r="AQ28" s="168"/>
      <c r="AR28" s="163"/>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7"/>
      <c r="P29" s="163"/>
      <c r="Q29" s="163"/>
      <c r="R29" s="163"/>
      <c r="S29" s="163"/>
      <c r="T29" s="163"/>
      <c r="U29" s="163"/>
      <c r="V29" s="163"/>
      <c r="W29" s="263">
        <v>0</v>
      </c>
      <c r="X29" s="343" t="s">
        <v>485</v>
      </c>
      <c r="Y29" s="339"/>
      <c r="Z29" s="340" t="s">
        <v>536</v>
      </c>
      <c r="AA29" s="263" t="s">
        <v>537</v>
      </c>
      <c r="AB29" s="163"/>
      <c r="AC29" s="494">
        <v>0</v>
      </c>
      <c r="AD29" s="494" t="s">
        <v>485</v>
      </c>
      <c r="AE29" s="493"/>
      <c r="AF29" s="493"/>
      <c r="AG29" s="491" t="s">
        <v>538</v>
      </c>
      <c r="AH29" s="491" t="s">
        <v>538</v>
      </c>
      <c r="AI29" s="492"/>
      <c r="AJ29" s="492"/>
      <c r="AK29" s="411">
        <v>0</v>
      </c>
      <c r="AL29" s="412" t="b">
        <v>0</v>
      </c>
      <c r="AM29" s="488"/>
      <c r="AN29" s="163"/>
      <c r="AO29" s="162"/>
      <c r="AP29" s="168"/>
      <c r="AQ29" s="168"/>
      <c r="AR29" s="163"/>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7"/>
      <c r="P30" s="163"/>
      <c r="Q30" s="163"/>
      <c r="R30" s="163"/>
      <c r="S30" s="163"/>
      <c r="T30" s="163"/>
      <c r="U30" s="163"/>
      <c r="V30" s="163"/>
      <c r="W30" s="263">
        <v>0</v>
      </c>
      <c r="X30" s="343" t="s">
        <v>485</v>
      </c>
      <c r="Y30" s="339"/>
      <c r="Z30" s="340" t="s">
        <v>536</v>
      </c>
      <c r="AA30" s="263" t="s">
        <v>537</v>
      </c>
      <c r="AB30" s="163"/>
      <c r="AC30" s="494"/>
      <c r="AD30" s="494"/>
      <c r="AE30" s="493"/>
      <c r="AF30" s="493"/>
      <c r="AG30" s="491"/>
      <c r="AH30" s="491"/>
      <c r="AI30" s="492"/>
      <c r="AJ30" s="492"/>
      <c r="AK30" s="411"/>
      <c r="AL30" s="413"/>
      <c r="AM30" s="489"/>
      <c r="AN30" s="163"/>
      <c r="AO30" s="162"/>
      <c r="AP30" s="168"/>
      <c r="AQ30" s="168"/>
      <c r="AR30" s="163"/>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63"/>
      <c r="Q31" s="163"/>
      <c r="R31" s="163"/>
      <c r="S31" s="163"/>
      <c r="T31" s="163"/>
      <c r="U31" s="163"/>
      <c r="V31" s="163"/>
      <c r="W31" s="263">
        <v>0</v>
      </c>
      <c r="X31" s="343" t="s">
        <v>485</v>
      </c>
      <c r="Y31" s="339"/>
      <c r="Z31" s="340" t="s">
        <v>536</v>
      </c>
      <c r="AA31" s="263" t="s">
        <v>537</v>
      </c>
      <c r="AB31" s="163"/>
      <c r="AC31" s="494"/>
      <c r="AD31" s="494"/>
      <c r="AE31" s="493"/>
      <c r="AF31" s="493"/>
      <c r="AG31" s="491"/>
      <c r="AH31" s="491"/>
      <c r="AI31" s="492"/>
      <c r="AJ31" s="492"/>
      <c r="AK31" s="411"/>
      <c r="AL31" s="413"/>
      <c r="AM31" s="489"/>
      <c r="AN31" s="163"/>
      <c r="AO31" s="162"/>
      <c r="AP31" s="168"/>
      <c r="AQ31" s="168"/>
      <c r="AR31" s="163"/>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7"/>
      <c r="P32" s="163"/>
      <c r="Q32" s="163"/>
      <c r="R32" s="163"/>
      <c r="S32" s="163"/>
      <c r="T32" s="163"/>
      <c r="U32" s="163"/>
      <c r="V32" s="163"/>
      <c r="W32" s="263">
        <v>0</v>
      </c>
      <c r="X32" s="343" t="s">
        <v>485</v>
      </c>
      <c r="Y32" s="339"/>
      <c r="Z32" s="340" t="s">
        <v>536</v>
      </c>
      <c r="AA32" s="263" t="s">
        <v>537</v>
      </c>
      <c r="AB32" s="163"/>
      <c r="AC32" s="494"/>
      <c r="AD32" s="494"/>
      <c r="AE32" s="493"/>
      <c r="AF32" s="493"/>
      <c r="AG32" s="491"/>
      <c r="AH32" s="491"/>
      <c r="AI32" s="492"/>
      <c r="AJ32" s="492"/>
      <c r="AK32" s="411"/>
      <c r="AL32" s="413"/>
      <c r="AM32" s="489"/>
      <c r="AN32" s="163"/>
      <c r="AO32" s="162"/>
      <c r="AP32" s="168"/>
      <c r="AQ32" s="168"/>
      <c r="AR32" s="163"/>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7"/>
      <c r="P33" s="163"/>
      <c r="Q33" s="163"/>
      <c r="R33" s="163"/>
      <c r="S33" s="163"/>
      <c r="T33" s="163"/>
      <c r="U33" s="163"/>
      <c r="V33" s="163"/>
      <c r="W33" s="263">
        <v>0</v>
      </c>
      <c r="X33" s="343" t="s">
        <v>485</v>
      </c>
      <c r="Y33" s="339"/>
      <c r="Z33" s="340" t="s">
        <v>536</v>
      </c>
      <c r="AA33" s="263" t="s">
        <v>537</v>
      </c>
      <c r="AB33" s="163"/>
      <c r="AC33" s="494"/>
      <c r="AD33" s="494"/>
      <c r="AE33" s="493"/>
      <c r="AF33" s="493"/>
      <c r="AG33" s="491"/>
      <c r="AH33" s="491"/>
      <c r="AI33" s="492"/>
      <c r="AJ33" s="492"/>
      <c r="AK33" s="411"/>
      <c r="AL33" s="413"/>
      <c r="AM33" s="489"/>
      <c r="AN33" s="163"/>
      <c r="AO33" s="162"/>
      <c r="AP33" s="168"/>
      <c r="AQ33" s="168"/>
      <c r="AR33" s="163"/>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7"/>
      <c r="P34" s="163"/>
      <c r="Q34" s="163"/>
      <c r="R34" s="163"/>
      <c r="S34" s="163"/>
      <c r="T34" s="163"/>
      <c r="U34" s="163"/>
      <c r="V34" s="163"/>
      <c r="W34" s="263">
        <v>0</v>
      </c>
      <c r="X34" s="343" t="s">
        <v>485</v>
      </c>
      <c r="Y34" s="339"/>
      <c r="Z34" s="340" t="s">
        <v>536</v>
      </c>
      <c r="AA34" s="263" t="s">
        <v>537</v>
      </c>
      <c r="AB34" s="163"/>
      <c r="AC34" s="494"/>
      <c r="AD34" s="494"/>
      <c r="AE34" s="493"/>
      <c r="AF34" s="493"/>
      <c r="AG34" s="491"/>
      <c r="AH34" s="491"/>
      <c r="AI34" s="492"/>
      <c r="AJ34" s="492"/>
      <c r="AK34" s="411"/>
      <c r="AL34" s="414"/>
      <c r="AM34" s="490"/>
      <c r="AN34" s="163"/>
      <c r="AO34" s="162"/>
      <c r="AP34" s="168"/>
      <c r="AQ34" s="168"/>
      <c r="AR34" s="163"/>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7"/>
      <c r="P35" s="163"/>
      <c r="Q35" s="163"/>
      <c r="R35" s="163"/>
      <c r="S35" s="163"/>
      <c r="T35" s="163"/>
      <c r="U35" s="163"/>
      <c r="V35" s="163"/>
      <c r="W35" s="263">
        <v>0</v>
      </c>
      <c r="X35" s="343" t="s">
        <v>485</v>
      </c>
      <c r="Y35" s="339"/>
      <c r="Z35" s="340" t="s">
        <v>536</v>
      </c>
      <c r="AA35" s="263" t="s">
        <v>537</v>
      </c>
      <c r="AB35" s="163"/>
      <c r="AC35" s="494">
        <v>0</v>
      </c>
      <c r="AD35" s="494" t="s">
        <v>485</v>
      </c>
      <c r="AE35" s="493"/>
      <c r="AF35" s="493"/>
      <c r="AG35" s="491" t="s">
        <v>538</v>
      </c>
      <c r="AH35" s="491" t="s">
        <v>538</v>
      </c>
      <c r="AI35" s="492"/>
      <c r="AJ35" s="492"/>
      <c r="AK35" s="411">
        <v>0</v>
      </c>
      <c r="AL35" s="412" t="b">
        <v>0</v>
      </c>
      <c r="AM35" s="488"/>
      <c r="AN35" s="163"/>
      <c r="AO35" s="162"/>
      <c r="AP35" s="168"/>
      <c r="AQ35" s="168"/>
      <c r="AR35" s="163"/>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7"/>
      <c r="P36" s="163"/>
      <c r="Q36" s="163"/>
      <c r="R36" s="163"/>
      <c r="S36" s="163"/>
      <c r="T36" s="163"/>
      <c r="U36" s="163"/>
      <c r="V36" s="163"/>
      <c r="W36" s="263">
        <v>0</v>
      </c>
      <c r="X36" s="343" t="s">
        <v>485</v>
      </c>
      <c r="Y36" s="339"/>
      <c r="Z36" s="340" t="s">
        <v>536</v>
      </c>
      <c r="AA36" s="263" t="s">
        <v>537</v>
      </c>
      <c r="AB36" s="163"/>
      <c r="AC36" s="494"/>
      <c r="AD36" s="494"/>
      <c r="AE36" s="493"/>
      <c r="AF36" s="493"/>
      <c r="AG36" s="491"/>
      <c r="AH36" s="491"/>
      <c r="AI36" s="492"/>
      <c r="AJ36" s="492"/>
      <c r="AK36" s="411"/>
      <c r="AL36" s="413"/>
      <c r="AM36" s="489"/>
      <c r="AN36" s="163"/>
      <c r="AO36" s="162"/>
      <c r="AP36" s="168"/>
      <c r="AQ36" s="168"/>
      <c r="AR36" s="163"/>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63"/>
      <c r="Q37" s="163"/>
      <c r="R37" s="163"/>
      <c r="S37" s="163"/>
      <c r="T37" s="163"/>
      <c r="U37" s="163"/>
      <c r="V37" s="163"/>
      <c r="W37" s="263">
        <v>0</v>
      </c>
      <c r="X37" s="343" t="s">
        <v>485</v>
      </c>
      <c r="Y37" s="339"/>
      <c r="Z37" s="340" t="s">
        <v>536</v>
      </c>
      <c r="AA37" s="263" t="s">
        <v>537</v>
      </c>
      <c r="AB37" s="163"/>
      <c r="AC37" s="494"/>
      <c r="AD37" s="494"/>
      <c r="AE37" s="493"/>
      <c r="AF37" s="493"/>
      <c r="AG37" s="491"/>
      <c r="AH37" s="491"/>
      <c r="AI37" s="492"/>
      <c r="AJ37" s="492"/>
      <c r="AK37" s="411"/>
      <c r="AL37" s="413"/>
      <c r="AM37" s="489"/>
      <c r="AN37" s="163"/>
      <c r="AO37" s="162"/>
      <c r="AP37" s="168"/>
      <c r="AQ37" s="168"/>
      <c r="AR37" s="163"/>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7"/>
      <c r="P38" s="163"/>
      <c r="Q38" s="163"/>
      <c r="R38" s="163"/>
      <c r="S38" s="163"/>
      <c r="T38" s="163"/>
      <c r="U38" s="163"/>
      <c r="V38" s="163"/>
      <c r="W38" s="263">
        <v>0</v>
      </c>
      <c r="X38" s="343" t="s">
        <v>485</v>
      </c>
      <c r="Y38" s="339"/>
      <c r="Z38" s="340" t="s">
        <v>536</v>
      </c>
      <c r="AA38" s="263" t="s">
        <v>537</v>
      </c>
      <c r="AB38" s="163"/>
      <c r="AC38" s="494"/>
      <c r="AD38" s="494"/>
      <c r="AE38" s="493"/>
      <c r="AF38" s="493"/>
      <c r="AG38" s="491"/>
      <c r="AH38" s="491"/>
      <c r="AI38" s="492"/>
      <c r="AJ38" s="492"/>
      <c r="AK38" s="411"/>
      <c r="AL38" s="413"/>
      <c r="AM38" s="489"/>
      <c r="AN38" s="163"/>
      <c r="AO38" s="162"/>
      <c r="AP38" s="168"/>
      <c r="AQ38" s="168"/>
      <c r="AR38" s="163"/>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7"/>
      <c r="P39" s="163"/>
      <c r="Q39" s="163"/>
      <c r="R39" s="163"/>
      <c r="S39" s="163"/>
      <c r="T39" s="163"/>
      <c r="U39" s="163"/>
      <c r="V39" s="163"/>
      <c r="W39" s="263">
        <v>0</v>
      </c>
      <c r="X39" s="343" t="s">
        <v>485</v>
      </c>
      <c r="Y39" s="339"/>
      <c r="Z39" s="340" t="s">
        <v>536</v>
      </c>
      <c r="AA39" s="263" t="s">
        <v>537</v>
      </c>
      <c r="AB39" s="163"/>
      <c r="AC39" s="494"/>
      <c r="AD39" s="494"/>
      <c r="AE39" s="493"/>
      <c r="AF39" s="493"/>
      <c r="AG39" s="491"/>
      <c r="AH39" s="491"/>
      <c r="AI39" s="492"/>
      <c r="AJ39" s="492"/>
      <c r="AK39" s="411"/>
      <c r="AL39" s="413"/>
      <c r="AM39" s="489"/>
      <c r="AN39" s="163"/>
      <c r="AO39" s="162"/>
      <c r="AP39" s="168"/>
      <c r="AQ39" s="168"/>
      <c r="AR39" s="163"/>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7"/>
      <c r="P40" s="163"/>
      <c r="Q40" s="163"/>
      <c r="R40" s="163"/>
      <c r="S40" s="163"/>
      <c r="T40" s="163"/>
      <c r="U40" s="163"/>
      <c r="V40" s="163"/>
      <c r="W40" s="263">
        <v>0</v>
      </c>
      <c r="X40" s="343" t="s">
        <v>485</v>
      </c>
      <c r="Y40" s="339"/>
      <c r="Z40" s="340" t="s">
        <v>536</v>
      </c>
      <c r="AA40" s="263" t="s">
        <v>537</v>
      </c>
      <c r="AB40" s="163"/>
      <c r="AC40" s="494"/>
      <c r="AD40" s="494"/>
      <c r="AE40" s="493"/>
      <c r="AF40" s="493"/>
      <c r="AG40" s="491"/>
      <c r="AH40" s="491"/>
      <c r="AI40" s="492"/>
      <c r="AJ40" s="492"/>
      <c r="AK40" s="411"/>
      <c r="AL40" s="414"/>
      <c r="AM40" s="490"/>
      <c r="AN40" s="163"/>
      <c r="AO40" s="162"/>
      <c r="AP40" s="168"/>
      <c r="AQ40" s="168"/>
      <c r="AR40" s="163"/>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7"/>
      <c r="P41" s="163"/>
      <c r="Q41" s="163"/>
      <c r="R41" s="163"/>
      <c r="S41" s="163"/>
      <c r="T41" s="163"/>
      <c r="U41" s="163"/>
      <c r="V41" s="163"/>
      <c r="W41" s="263">
        <v>0</v>
      </c>
      <c r="X41" s="343" t="s">
        <v>485</v>
      </c>
      <c r="Y41" s="339"/>
      <c r="Z41" s="340" t="s">
        <v>536</v>
      </c>
      <c r="AA41" s="263" t="s">
        <v>537</v>
      </c>
      <c r="AB41" s="163"/>
      <c r="AC41" s="494">
        <v>0</v>
      </c>
      <c r="AD41" s="494" t="s">
        <v>485</v>
      </c>
      <c r="AE41" s="493"/>
      <c r="AF41" s="493"/>
      <c r="AG41" s="491" t="s">
        <v>538</v>
      </c>
      <c r="AH41" s="491" t="s">
        <v>538</v>
      </c>
      <c r="AI41" s="492"/>
      <c r="AJ41" s="492"/>
      <c r="AK41" s="411">
        <v>0</v>
      </c>
      <c r="AL41" s="412" t="b">
        <v>0</v>
      </c>
      <c r="AM41" s="488"/>
      <c r="AN41" s="163"/>
      <c r="AO41" s="162"/>
      <c r="AP41" s="168"/>
      <c r="AQ41" s="168"/>
      <c r="AR41" s="163"/>
      <c r="AS41" s="168"/>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7"/>
      <c r="P42" s="163"/>
      <c r="Q42" s="163"/>
      <c r="R42" s="163"/>
      <c r="S42" s="163"/>
      <c r="T42" s="163"/>
      <c r="U42" s="163"/>
      <c r="V42" s="163"/>
      <c r="W42" s="263">
        <v>0</v>
      </c>
      <c r="X42" s="343" t="s">
        <v>485</v>
      </c>
      <c r="Y42" s="339"/>
      <c r="Z42" s="340" t="s">
        <v>536</v>
      </c>
      <c r="AA42" s="263" t="s">
        <v>537</v>
      </c>
      <c r="AB42" s="163"/>
      <c r="AC42" s="494"/>
      <c r="AD42" s="494"/>
      <c r="AE42" s="493"/>
      <c r="AF42" s="493"/>
      <c r="AG42" s="491"/>
      <c r="AH42" s="491"/>
      <c r="AI42" s="492"/>
      <c r="AJ42" s="492"/>
      <c r="AK42" s="411"/>
      <c r="AL42" s="413"/>
      <c r="AM42" s="489"/>
      <c r="AN42" s="163"/>
      <c r="AO42" s="162"/>
      <c r="AP42" s="168"/>
      <c r="AQ42" s="168"/>
      <c r="AR42" s="163"/>
      <c r="AS42" s="168"/>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63"/>
      <c r="Q43" s="163"/>
      <c r="R43" s="163"/>
      <c r="S43" s="163"/>
      <c r="T43" s="163"/>
      <c r="U43" s="163"/>
      <c r="V43" s="163"/>
      <c r="W43" s="263">
        <v>0</v>
      </c>
      <c r="X43" s="343" t="s">
        <v>485</v>
      </c>
      <c r="Y43" s="339"/>
      <c r="Z43" s="340" t="s">
        <v>536</v>
      </c>
      <c r="AA43" s="263" t="s">
        <v>537</v>
      </c>
      <c r="AB43" s="163"/>
      <c r="AC43" s="494"/>
      <c r="AD43" s="494"/>
      <c r="AE43" s="493"/>
      <c r="AF43" s="493"/>
      <c r="AG43" s="491"/>
      <c r="AH43" s="491"/>
      <c r="AI43" s="492"/>
      <c r="AJ43" s="492"/>
      <c r="AK43" s="411"/>
      <c r="AL43" s="413"/>
      <c r="AM43" s="489"/>
      <c r="AN43" s="163"/>
      <c r="AO43" s="162"/>
      <c r="AP43" s="168"/>
      <c r="AQ43" s="168"/>
      <c r="AR43" s="163"/>
      <c r="AS43" s="168"/>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7"/>
      <c r="P44" s="163"/>
      <c r="Q44" s="163"/>
      <c r="R44" s="163"/>
      <c r="S44" s="163"/>
      <c r="T44" s="163"/>
      <c r="U44" s="163"/>
      <c r="V44" s="163"/>
      <c r="W44" s="263">
        <v>0</v>
      </c>
      <c r="X44" s="343" t="s">
        <v>485</v>
      </c>
      <c r="Y44" s="339"/>
      <c r="Z44" s="340" t="s">
        <v>536</v>
      </c>
      <c r="AA44" s="263" t="s">
        <v>537</v>
      </c>
      <c r="AB44" s="163"/>
      <c r="AC44" s="494"/>
      <c r="AD44" s="494"/>
      <c r="AE44" s="493"/>
      <c r="AF44" s="493"/>
      <c r="AG44" s="491"/>
      <c r="AH44" s="491"/>
      <c r="AI44" s="492"/>
      <c r="AJ44" s="492"/>
      <c r="AK44" s="411"/>
      <c r="AL44" s="413"/>
      <c r="AM44" s="489"/>
      <c r="AN44" s="163"/>
      <c r="AO44" s="162"/>
      <c r="AP44" s="168"/>
      <c r="AQ44" s="168"/>
      <c r="AR44" s="163"/>
      <c r="AS44" s="168"/>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7"/>
      <c r="P45" s="163"/>
      <c r="Q45" s="163"/>
      <c r="R45" s="163"/>
      <c r="S45" s="163"/>
      <c r="T45" s="163"/>
      <c r="U45" s="163"/>
      <c r="V45" s="163"/>
      <c r="W45" s="263">
        <v>0</v>
      </c>
      <c r="X45" s="343" t="s">
        <v>485</v>
      </c>
      <c r="Y45" s="339"/>
      <c r="Z45" s="340" t="s">
        <v>536</v>
      </c>
      <c r="AA45" s="263" t="s">
        <v>537</v>
      </c>
      <c r="AB45" s="163"/>
      <c r="AC45" s="494"/>
      <c r="AD45" s="494"/>
      <c r="AE45" s="493"/>
      <c r="AF45" s="493"/>
      <c r="AG45" s="491"/>
      <c r="AH45" s="491"/>
      <c r="AI45" s="492"/>
      <c r="AJ45" s="492"/>
      <c r="AK45" s="411"/>
      <c r="AL45" s="413"/>
      <c r="AM45" s="489"/>
      <c r="AN45" s="163"/>
      <c r="AO45" s="162"/>
      <c r="AP45" s="168"/>
      <c r="AQ45" s="168"/>
      <c r="AR45" s="163"/>
      <c r="AS45" s="168"/>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7"/>
      <c r="P46" s="163"/>
      <c r="Q46" s="163"/>
      <c r="R46" s="163"/>
      <c r="S46" s="163"/>
      <c r="T46" s="163"/>
      <c r="U46" s="163"/>
      <c r="V46" s="163"/>
      <c r="W46" s="263">
        <v>0</v>
      </c>
      <c r="X46" s="343" t="s">
        <v>485</v>
      </c>
      <c r="Y46" s="339"/>
      <c r="Z46" s="340" t="s">
        <v>536</v>
      </c>
      <c r="AA46" s="263" t="s">
        <v>537</v>
      </c>
      <c r="AB46" s="163"/>
      <c r="AC46" s="494"/>
      <c r="AD46" s="494"/>
      <c r="AE46" s="493"/>
      <c r="AF46" s="493"/>
      <c r="AG46" s="491"/>
      <c r="AH46" s="491"/>
      <c r="AI46" s="492"/>
      <c r="AJ46" s="492"/>
      <c r="AK46" s="411"/>
      <c r="AL46" s="414"/>
      <c r="AM46" s="490"/>
      <c r="AN46" s="163"/>
      <c r="AO46" s="162"/>
      <c r="AP46" s="168"/>
      <c r="AQ46" s="168"/>
      <c r="AR46" s="163"/>
      <c r="AS46" s="168"/>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7"/>
      <c r="P47" s="163"/>
      <c r="Q47" s="163"/>
      <c r="R47" s="163"/>
      <c r="S47" s="163"/>
      <c r="T47" s="163"/>
      <c r="U47" s="163"/>
      <c r="V47" s="163"/>
      <c r="W47" s="263">
        <v>0</v>
      </c>
      <c r="X47" s="343" t="s">
        <v>485</v>
      </c>
      <c r="Y47" s="339"/>
      <c r="Z47" s="340" t="s">
        <v>536</v>
      </c>
      <c r="AA47" s="263" t="s">
        <v>537</v>
      </c>
      <c r="AB47" s="163"/>
      <c r="AC47" s="494">
        <v>0</v>
      </c>
      <c r="AD47" s="494" t="s">
        <v>485</v>
      </c>
      <c r="AE47" s="493"/>
      <c r="AF47" s="493"/>
      <c r="AG47" s="491" t="s">
        <v>538</v>
      </c>
      <c r="AH47" s="491" t="s">
        <v>538</v>
      </c>
      <c r="AI47" s="492"/>
      <c r="AJ47" s="492"/>
      <c r="AK47" s="411">
        <v>0</v>
      </c>
      <c r="AL47" s="412" t="b">
        <v>0</v>
      </c>
      <c r="AM47" s="488"/>
      <c r="AN47" s="163"/>
      <c r="AO47" s="162"/>
      <c r="AP47" s="168"/>
      <c r="AQ47" s="168"/>
      <c r="AR47" s="163"/>
      <c r="AS47" s="168"/>
      <c r="AT47" s="163"/>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7"/>
      <c r="P48" s="163"/>
      <c r="Q48" s="163"/>
      <c r="R48" s="163"/>
      <c r="S48" s="163"/>
      <c r="T48" s="163"/>
      <c r="U48" s="163"/>
      <c r="V48" s="163"/>
      <c r="W48" s="263">
        <v>0</v>
      </c>
      <c r="X48" s="343" t="s">
        <v>485</v>
      </c>
      <c r="Y48" s="339"/>
      <c r="Z48" s="340" t="s">
        <v>536</v>
      </c>
      <c r="AA48" s="263" t="s">
        <v>537</v>
      </c>
      <c r="AB48" s="163"/>
      <c r="AC48" s="494"/>
      <c r="AD48" s="494"/>
      <c r="AE48" s="493"/>
      <c r="AF48" s="493"/>
      <c r="AG48" s="491"/>
      <c r="AH48" s="491"/>
      <c r="AI48" s="492"/>
      <c r="AJ48" s="492"/>
      <c r="AK48" s="411"/>
      <c r="AL48" s="413"/>
      <c r="AM48" s="489"/>
      <c r="AN48" s="163"/>
      <c r="AO48" s="162"/>
      <c r="AP48" s="168"/>
      <c r="AQ48" s="168"/>
      <c r="AR48" s="163"/>
      <c r="AS48" s="168"/>
      <c r="AT48" s="163"/>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63"/>
      <c r="Q49" s="163"/>
      <c r="R49" s="163"/>
      <c r="S49" s="163"/>
      <c r="T49" s="163"/>
      <c r="U49" s="163"/>
      <c r="V49" s="163"/>
      <c r="W49" s="263">
        <v>0</v>
      </c>
      <c r="X49" s="343" t="s">
        <v>485</v>
      </c>
      <c r="Y49" s="339"/>
      <c r="Z49" s="340" t="s">
        <v>536</v>
      </c>
      <c r="AA49" s="263" t="s">
        <v>537</v>
      </c>
      <c r="AB49" s="163"/>
      <c r="AC49" s="494"/>
      <c r="AD49" s="494"/>
      <c r="AE49" s="493"/>
      <c r="AF49" s="493"/>
      <c r="AG49" s="491"/>
      <c r="AH49" s="491"/>
      <c r="AI49" s="492"/>
      <c r="AJ49" s="492"/>
      <c r="AK49" s="411"/>
      <c r="AL49" s="413"/>
      <c r="AM49" s="489"/>
      <c r="AN49" s="163"/>
      <c r="AO49" s="162"/>
      <c r="AP49" s="168"/>
      <c r="AQ49" s="168"/>
      <c r="AR49" s="163"/>
      <c r="AS49" s="168"/>
      <c r="AT49" s="163"/>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7"/>
      <c r="P50" s="163"/>
      <c r="Q50" s="163"/>
      <c r="R50" s="163"/>
      <c r="S50" s="163"/>
      <c r="T50" s="163"/>
      <c r="U50" s="163"/>
      <c r="V50" s="163"/>
      <c r="W50" s="263">
        <v>0</v>
      </c>
      <c r="X50" s="343" t="s">
        <v>485</v>
      </c>
      <c r="Y50" s="339"/>
      <c r="Z50" s="340" t="s">
        <v>536</v>
      </c>
      <c r="AA50" s="263" t="s">
        <v>537</v>
      </c>
      <c r="AB50" s="163"/>
      <c r="AC50" s="494"/>
      <c r="AD50" s="494"/>
      <c r="AE50" s="493"/>
      <c r="AF50" s="493"/>
      <c r="AG50" s="491"/>
      <c r="AH50" s="491"/>
      <c r="AI50" s="492"/>
      <c r="AJ50" s="492"/>
      <c r="AK50" s="411"/>
      <c r="AL50" s="413"/>
      <c r="AM50" s="489"/>
      <c r="AN50" s="163"/>
      <c r="AO50" s="162"/>
      <c r="AP50" s="168"/>
      <c r="AQ50" s="168"/>
      <c r="AR50" s="163"/>
      <c r="AS50" s="168"/>
      <c r="AT50" s="163"/>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7"/>
      <c r="P51" s="163"/>
      <c r="Q51" s="163"/>
      <c r="R51" s="163"/>
      <c r="S51" s="163"/>
      <c r="T51" s="163"/>
      <c r="U51" s="163"/>
      <c r="V51" s="163"/>
      <c r="W51" s="263">
        <v>0</v>
      </c>
      <c r="X51" s="343" t="s">
        <v>485</v>
      </c>
      <c r="Y51" s="339"/>
      <c r="Z51" s="340" t="s">
        <v>536</v>
      </c>
      <c r="AA51" s="263" t="s">
        <v>537</v>
      </c>
      <c r="AB51" s="163"/>
      <c r="AC51" s="494"/>
      <c r="AD51" s="494"/>
      <c r="AE51" s="493"/>
      <c r="AF51" s="493"/>
      <c r="AG51" s="491"/>
      <c r="AH51" s="491"/>
      <c r="AI51" s="492"/>
      <c r="AJ51" s="492"/>
      <c r="AK51" s="411"/>
      <c r="AL51" s="413"/>
      <c r="AM51" s="489"/>
      <c r="AN51" s="163"/>
      <c r="AO51" s="162"/>
      <c r="AP51" s="168"/>
      <c r="AQ51" s="168"/>
      <c r="AR51" s="163"/>
      <c r="AS51" s="168"/>
      <c r="AT51" s="163"/>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7"/>
      <c r="P52" s="163"/>
      <c r="Q52" s="163"/>
      <c r="R52" s="163"/>
      <c r="S52" s="163"/>
      <c r="T52" s="163"/>
      <c r="U52" s="163"/>
      <c r="V52" s="163"/>
      <c r="W52" s="263">
        <v>0</v>
      </c>
      <c r="X52" s="343" t="s">
        <v>485</v>
      </c>
      <c r="Y52" s="339"/>
      <c r="Z52" s="340" t="s">
        <v>536</v>
      </c>
      <c r="AA52" s="263" t="s">
        <v>537</v>
      </c>
      <c r="AB52" s="163"/>
      <c r="AC52" s="494"/>
      <c r="AD52" s="494"/>
      <c r="AE52" s="493"/>
      <c r="AF52" s="493"/>
      <c r="AG52" s="491"/>
      <c r="AH52" s="491"/>
      <c r="AI52" s="492"/>
      <c r="AJ52" s="492"/>
      <c r="AK52" s="411"/>
      <c r="AL52" s="414"/>
      <c r="AM52" s="490"/>
      <c r="AN52" s="163"/>
      <c r="AO52" s="162"/>
      <c r="AP52" s="168"/>
      <c r="AQ52" s="168"/>
      <c r="AR52" s="163"/>
      <c r="AS52" s="168"/>
      <c r="AT52" s="163"/>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7"/>
      <c r="P53" s="163"/>
      <c r="Q53" s="163"/>
      <c r="R53" s="163"/>
      <c r="S53" s="163"/>
      <c r="T53" s="163"/>
      <c r="U53" s="163"/>
      <c r="V53" s="163"/>
      <c r="W53" s="263">
        <v>0</v>
      </c>
      <c r="X53" s="343" t="s">
        <v>485</v>
      </c>
      <c r="Y53" s="339"/>
      <c r="Z53" s="340" t="s">
        <v>536</v>
      </c>
      <c r="AA53" s="263" t="s">
        <v>537</v>
      </c>
      <c r="AB53" s="163"/>
      <c r="AC53" s="494">
        <v>0</v>
      </c>
      <c r="AD53" s="494" t="s">
        <v>485</v>
      </c>
      <c r="AE53" s="493"/>
      <c r="AF53" s="493"/>
      <c r="AG53" s="491" t="s">
        <v>538</v>
      </c>
      <c r="AH53" s="491" t="s">
        <v>538</v>
      </c>
      <c r="AI53" s="492"/>
      <c r="AJ53" s="492"/>
      <c r="AK53" s="411">
        <v>0</v>
      </c>
      <c r="AL53" s="412" t="b">
        <v>0</v>
      </c>
      <c r="AM53" s="488"/>
      <c r="AN53" s="163"/>
      <c r="AO53" s="162"/>
      <c r="AP53" s="168"/>
      <c r="AQ53" s="168"/>
      <c r="AR53" s="163"/>
      <c r="AS53" s="168"/>
      <c r="AT53" s="163"/>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7"/>
      <c r="P54" s="163"/>
      <c r="Q54" s="163"/>
      <c r="R54" s="163"/>
      <c r="S54" s="163"/>
      <c r="T54" s="163"/>
      <c r="U54" s="163"/>
      <c r="V54" s="163"/>
      <c r="W54" s="263">
        <v>0</v>
      </c>
      <c r="X54" s="343" t="s">
        <v>485</v>
      </c>
      <c r="Y54" s="339"/>
      <c r="Z54" s="340" t="s">
        <v>536</v>
      </c>
      <c r="AA54" s="263" t="s">
        <v>537</v>
      </c>
      <c r="AB54" s="163"/>
      <c r="AC54" s="494"/>
      <c r="AD54" s="494"/>
      <c r="AE54" s="493"/>
      <c r="AF54" s="493"/>
      <c r="AG54" s="491"/>
      <c r="AH54" s="491"/>
      <c r="AI54" s="492"/>
      <c r="AJ54" s="492"/>
      <c r="AK54" s="411"/>
      <c r="AL54" s="413"/>
      <c r="AM54" s="489"/>
      <c r="AN54" s="163"/>
      <c r="AO54" s="162"/>
      <c r="AP54" s="168"/>
      <c r="AQ54" s="168"/>
      <c r="AR54" s="163"/>
      <c r="AS54" s="168"/>
      <c r="AT54" s="163"/>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63"/>
      <c r="Q55" s="163"/>
      <c r="R55" s="163"/>
      <c r="S55" s="163"/>
      <c r="T55" s="163"/>
      <c r="U55" s="163"/>
      <c r="V55" s="163"/>
      <c r="W55" s="263">
        <v>0</v>
      </c>
      <c r="X55" s="343" t="s">
        <v>485</v>
      </c>
      <c r="Y55" s="339"/>
      <c r="Z55" s="340" t="s">
        <v>536</v>
      </c>
      <c r="AA55" s="263" t="s">
        <v>537</v>
      </c>
      <c r="AB55" s="163"/>
      <c r="AC55" s="494"/>
      <c r="AD55" s="494"/>
      <c r="AE55" s="493"/>
      <c r="AF55" s="493"/>
      <c r="AG55" s="491"/>
      <c r="AH55" s="491"/>
      <c r="AI55" s="492"/>
      <c r="AJ55" s="492"/>
      <c r="AK55" s="411"/>
      <c r="AL55" s="413"/>
      <c r="AM55" s="489"/>
      <c r="AN55" s="163"/>
      <c r="AO55" s="162"/>
      <c r="AP55" s="168"/>
      <c r="AQ55" s="168"/>
      <c r="AR55" s="163"/>
      <c r="AS55" s="114"/>
      <c r="AT55" s="145"/>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7"/>
      <c r="P56" s="163"/>
      <c r="Q56" s="163"/>
      <c r="R56" s="163"/>
      <c r="S56" s="163"/>
      <c r="T56" s="163"/>
      <c r="U56" s="163"/>
      <c r="V56" s="163"/>
      <c r="W56" s="263">
        <v>0</v>
      </c>
      <c r="X56" s="343" t="s">
        <v>485</v>
      </c>
      <c r="Y56" s="339"/>
      <c r="Z56" s="340" t="s">
        <v>536</v>
      </c>
      <c r="AA56" s="263" t="s">
        <v>537</v>
      </c>
      <c r="AB56" s="163"/>
      <c r="AC56" s="494"/>
      <c r="AD56" s="494"/>
      <c r="AE56" s="493"/>
      <c r="AF56" s="493"/>
      <c r="AG56" s="491"/>
      <c r="AH56" s="491"/>
      <c r="AI56" s="492"/>
      <c r="AJ56" s="492"/>
      <c r="AK56" s="411"/>
      <c r="AL56" s="413"/>
      <c r="AM56" s="489"/>
      <c r="AN56" s="163"/>
      <c r="AO56" s="162"/>
      <c r="AP56" s="168"/>
      <c r="AQ56" s="168"/>
      <c r="AR56" s="163"/>
      <c r="AS56" s="114"/>
      <c r="AT56" s="145"/>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7"/>
      <c r="P57" s="163"/>
      <c r="Q57" s="163"/>
      <c r="R57" s="163"/>
      <c r="S57" s="163"/>
      <c r="T57" s="163"/>
      <c r="U57" s="163"/>
      <c r="V57" s="163"/>
      <c r="W57" s="263">
        <v>0</v>
      </c>
      <c r="X57" s="343" t="s">
        <v>485</v>
      </c>
      <c r="Y57" s="339"/>
      <c r="Z57" s="340" t="s">
        <v>536</v>
      </c>
      <c r="AA57" s="263" t="s">
        <v>537</v>
      </c>
      <c r="AB57" s="163"/>
      <c r="AC57" s="494"/>
      <c r="AD57" s="494"/>
      <c r="AE57" s="493"/>
      <c r="AF57" s="493"/>
      <c r="AG57" s="491"/>
      <c r="AH57" s="491"/>
      <c r="AI57" s="492"/>
      <c r="AJ57" s="492"/>
      <c r="AK57" s="411"/>
      <c r="AL57" s="413"/>
      <c r="AM57" s="489"/>
      <c r="AN57" s="163"/>
      <c r="AO57" s="162"/>
      <c r="AP57" s="168"/>
      <c r="AQ57" s="168"/>
      <c r="AR57" s="163"/>
      <c r="AS57" s="114"/>
      <c r="AT57" s="145"/>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7"/>
      <c r="P58" s="163"/>
      <c r="Q58" s="163"/>
      <c r="R58" s="163"/>
      <c r="S58" s="163"/>
      <c r="T58" s="163"/>
      <c r="U58" s="163"/>
      <c r="V58" s="163"/>
      <c r="W58" s="263">
        <v>0</v>
      </c>
      <c r="X58" s="343" t="s">
        <v>485</v>
      </c>
      <c r="Y58" s="339"/>
      <c r="Z58" s="340" t="s">
        <v>536</v>
      </c>
      <c r="AA58" s="263" t="s">
        <v>537</v>
      </c>
      <c r="AB58" s="163"/>
      <c r="AC58" s="494"/>
      <c r="AD58" s="494"/>
      <c r="AE58" s="493"/>
      <c r="AF58" s="493"/>
      <c r="AG58" s="491"/>
      <c r="AH58" s="491"/>
      <c r="AI58" s="492"/>
      <c r="AJ58" s="492"/>
      <c r="AK58" s="411"/>
      <c r="AL58" s="414"/>
      <c r="AM58" s="490"/>
      <c r="AN58" s="163"/>
      <c r="AO58" s="162"/>
      <c r="AP58" s="168"/>
      <c r="AQ58" s="168"/>
      <c r="AR58" s="163"/>
      <c r="AS58" s="114"/>
      <c r="AT58" s="145"/>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7"/>
      <c r="P59" s="163"/>
      <c r="Q59" s="163"/>
      <c r="R59" s="163"/>
      <c r="S59" s="163"/>
      <c r="T59" s="163"/>
      <c r="U59" s="163"/>
      <c r="V59" s="163"/>
      <c r="W59" s="263">
        <v>0</v>
      </c>
      <c r="X59" s="343" t="s">
        <v>485</v>
      </c>
      <c r="Y59" s="339"/>
      <c r="Z59" s="340" t="s">
        <v>536</v>
      </c>
      <c r="AA59" s="263" t="s">
        <v>537</v>
      </c>
      <c r="AB59" s="163"/>
      <c r="AC59" s="494">
        <v>0</v>
      </c>
      <c r="AD59" s="494" t="s">
        <v>485</v>
      </c>
      <c r="AE59" s="493"/>
      <c r="AF59" s="493"/>
      <c r="AG59" s="491" t="s">
        <v>538</v>
      </c>
      <c r="AH59" s="491" t="s">
        <v>538</v>
      </c>
      <c r="AI59" s="492"/>
      <c r="AJ59" s="492"/>
      <c r="AK59" s="411">
        <v>0</v>
      </c>
      <c r="AL59" s="412" t="b">
        <v>0</v>
      </c>
      <c r="AM59" s="488"/>
      <c r="AN59" s="163"/>
      <c r="AO59" s="162"/>
      <c r="AP59" s="168"/>
      <c r="AQ59" s="114"/>
      <c r="AR59" s="145"/>
      <c r="AS59" s="114"/>
      <c r="AT59" s="145"/>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7"/>
      <c r="P60" s="163"/>
      <c r="Q60" s="163"/>
      <c r="R60" s="163"/>
      <c r="S60" s="163"/>
      <c r="T60" s="163"/>
      <c r="U60" s="163"/>
      <c r="V60" s="163"/>
      <c r="W60" s="263">
        <v>0</v>
      </c>
      <c r="X60" s="343" t="s">
        <v>485</v>
      </c>
      <c r="Y60" s="339"/>
      <c r="Z60" s="340" t="s">
        <v>536</v>
      </c>
      <c r="AA60" s="263" t="s">
        <v>537</v>
      </c>
      <c r="AB60" s="163"/>
      <c r="AC60" s="494"/>
      <c r="AD60" s="494"/>
      <c r="AE60" s="493"/>
      <c r="AF60" s="493"/>
      <c r="AG60" s="491"/>
      <c r="AH60" s="491"/>
      <c r="AI60" s="492"/>
      <c r="AJ60" s="492"/>
      <c r="AK60" s="411"/>
      <c r="AL60" s="413"/>
      <c r="AM60" s="489"/>
      <c r="AN60" s="163"/>
      <c r="AO60" s="162"/>
      <c r="AP60" s="168"/>
      <c r="AQ60" s="114"/>
      <c r="AR60" s="145"/>
      <c r="AS60" s="114"/>
      <c r="AT60" s="145"/>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63"/>
      <c r="Q61" s="163"/>
      <c r="R61" s="163"/>
      <c r="S61" s="163"/>
      <c r="T61" s="163"/>
      <c r="U61" s="163"/>
      <c r="V61" s="163"/>
      <c r="W61" s="263">
        <v>0</v>
      </c>
      <c r="X61" s="343" t="s">
        <v>485</v>
      </c>
      <c r="Y61" s="339"/>
      <c r="Z61" s="340" t="s">
        <v>536</v>
      </c>
      <c r="AA61" s="263" t="s">
        <v>537</v>
      </c>
      <c r="AB61" s="163"/>
      <c r="AC61" s="494"/>
      <c r="AD61" s="494"/>
      <c r="AE61" s="493"/>
      <c r="AF61" s="493"/>
      <c r="AG61" s="491"/>
      <c r="AH61" s="491"/>
      <c r="AI61" s="492"/>
      <c r="AJ61" s="492"/>
      <c r="AK61" s="411"/>
      <c r="AL61" s="413"/>
      <c r="AM61" s="489"/>
      <c r="AN61" s="163"/>
      <c r="AO61" s="162"/>
      <c r="AP61" s="168"/>
      <c r="AQ61" s="114"/>
      <c r="AR61" s="145"/>
      <c r="AS61" s="114"/>
      <c r="AT61" s="145"/>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7"/>
      <c r="P62" s="163"/>
      <c r="Q62" s="163"/>
      <c r="R62" s="163"/>
      <c r="S62" s="163"/>
      <c r="T62" s="163"/>
      <c r="U62" s="163"/>
      <c r="V62" s="163"/>
      <c r="W62" s="263">
        <v>0</v>
      </c>
      <c r="X62" s="343" t="s">
        <v>485</v>
      </c>
      <c r="Y62" s="339"/>
      <c r="Z62" s="340" t="s">
        <v>536</v>
      </c>
      <c r="AA62" s="263" t="s">
        <v>537</v>
      </c>
      <c r="AB62" s="163"/>
      <c r="AC62" s="494"/>
      <c r="AD62" s="494"/>
      <c r="AE62" s="493"/>
      <c r="AF62" s="493"/>
      <c r="AG62" s="491"/>
      <c r="AH62" s="491"/>
      <c r="AI62" s="492"/>
      <c r="AJ62" s="492"/>
      <c r="AK62" s="411"/>
      <c r="AL62" s="413"/>
      <c r="AM62" s="489"/>
      <c r="AN62" s="163"/>
      <c r="AO62" s="162"/>
      <c r="AP62" s="168"/>
      <c r="AQ62" s="114"/>
      <c r="AR62" s="145"/>
      <c r="AS62" s="114"/>
      <c r="AT62" s="145"/>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7"/>
      <c r="P63" s="163"/>
      <c r="Q63" s="163"/>
      <c r="R63" s="163"/>
      <c r="S63" s="163"/>
      <c r="T63" s="163"/>
      <c r="U63" s="163"/>
      <c r="V63" s="163"/>
      <c r="W63" s="263">
        <v>0</v>
      </c>
      <c r="X63" s="343" t="s">
        <v>485</v>
      </c>
      <c r="Y63" s="339"/>
      <c r="Z63" s="340" t="s">
        <v>536</v>
      </c>
      <c r="AA63" s="263" t="s">
        <v>537</v>
      </c>
      <c r="AB63" s="163"/>
      <c r="AC63" s="494"/>
      <c r="AD63" s="494"/>
      <c r="AE63" s="493"/>
      <c r="AF63" s="493"/>
      <c r="AG63" s="491"/>
      <c r="AH63" s="491"/>
      <c r="AI63" s="492"/>
      <c r="AJ63" s="492"/>
      <c r="AK63" s="411"/>
      <c r="AL63" s="413"/>
      <c r="AM63" s="489"/>
      <c r="AN63" s="163"/>
      <c r="AO63" s="162"/>
      <c r="AP63" s="168"/>
      <c r="AQ63" s="114"/>
      <c r="AR63" s="145"/>
      <c r="AS63" s="114"/>
      <c r="AT63" s="145"/>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7"/>
      <c r="P64" s="163"/>
      <c r="Q64" s="163"/>
      <c r="R64" s="163"/>
      <c r="S64" s="163"/>
      <c r="T64" s="163"/>
      <c r="U64" s="163"/>
      <c r="V64" s="163"/>
      <c r="W64" s="263">
        <v>0</v>
      </c>
      <c r="X64" s="343" t="s">
        <v>485</v>
      </c>
      <c r="Y64" s="339"/>
      <c r="Z64" s="340" t="s">
        <v>536</v>
      </c>
      <c r="AA64" s="263" t="s">
        <v>537</v>
      </c>
      <c r="AB64" s="163"/>
      <c r="AC64" s="494"/>
      <c r="AD64" s="494"/>
      <c r="AE64" s="493"/>
      <c r="AF64" s="493"/>
      <c r="AG64" s="491"/>
      <c r="AH64" s="491"/>
      <c r="AI64" s="492"/>
      <c r="AJ64" s="492"/>
      <c r="AK64" s="411"/>
      <c r="AL64" s="414"/>
      <c r="AM64" s="490"/>
      <c r="AN64" s="163"/>
      <c r="AO64" s="162"/>
      <c r="AP64" s="168"/>
      <c r="AQ64" s="114"/>
      <c r="AR64" s="145"/>
      <c r="AS64" s="114"/>
      <c r="AT64" s="145"/>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49" priority="32" stopIfTrue="1" operator="equal">
      <formula>"Muy Alta"</formula>
    </cfRule>
    <cfRule type="containsText" dxfId="248" priority="33" operator="containsText" text="ZONA RIESGO ALTA">
      <formula>NOT(ISERROR(SEARCH("ZONA RIESGO ALTA",M5)))</formula>
    </cfRule>
    <cfRule type="containsText" dxfId="247" priority="34" operator="containsText" text="ZONA RIESGO MODERADA">
      <formula>NOT(ISERROR(SEARCH("ZONA RIESGO MODERADA",M5)))</formula>
    </cfRule>
    <cfRule type="containsText" dxfId="246" priority="35" operator="containsText" text="ZONA RIESGO BAJA">
      <formula>NOT(ISERROR(SEARCH("ZONA RIESGO BAJA",M5)))</formula>
    </cfRule>
    <cfRule type="cellIs" dxfId="245" priority="36" operator="equal">
      <formula>"Muy Baja"</formula>
    </cfRule>
  </conditionalFormatting>
  <conditionalFormatting sqref="M5:M64">
    <cfRule type="containsText" dxfId="244" priority="31" operator="containsText" text="ZONA RIESGO EXTREMA">
      <formula>NOT(ISERROR(SEARCH("ZONA RIESGO EXTREMA",M5)))</formula>
    </cfRule>
  </conditionalFormatting>
  <conditionalFormatting sqref="X5:X64">
    <cfRule type="containsText" dxfId="243" priority="28" operator="containsText" text="DEBIL">
      <formula>NOT(ISERROR(SEARCH("DEBIL",X5)))</formula>
    </cfRule>
    <cfRule type="containsText" dxfId="242" priority="29" operator="containsText" text="MODERADO">
      <formula>NOT(ISERROR(SEARCH("MODERADO",X5)))</formula>
    </cfRule>
    <cfRule type="containsText" dxfId="241" priority="30" operator="containsText" text="FUERTE">
      <formula>NOT(ISERROR(SEARCH("FUERTE",X5)))</formula>
    </cfRule>
  </conditionalFormatting>
  <conditionalFormatting sqref="AC5 AC11 AC17 AC23 AC41 AC59 AC29 AC47 AC35 AC53">
    <cfRule type="containsText" dxfId="240" priority="25" operator="containsText" text="DEBIL">
      <formula>NOT(ISERROR(SEARCH("DEBIL",AC5)))</formula>
    </cfRule>
    <cfRule type="containsText" dxfId="239" priority="26" operator="containsText" text="MODERADO">
      <formula>NOT(ISERROR(SEARCH("MODERADO",AC5)))</formula>
    </cfRule>
    <cfRule type="containsText" dxfId="238" priority="27" operator="containsText" text="FUERTE">
      <formula>NOT(ISERROR(SEARCH("FUERTE",AC5)))</formula>
    </cfRule>
  </conditionalFormatting>
  <conditionalFormatting sqref="AI5 AI11 AI17 AI23 AI29 AI35 AI41 AI47 AI53 AI59">
    <cfRule type="containsText" dxfId="237" priority="20" operator="containsText" text="casi seguro">
      <formula>NOT(ISERROR(SEARCH("casi seguro",AI5)))</formula>
    </cfRule>
    <cfRule type="containsText" dxfId="236" priority="21" operator="containsText" text="PROBABLE">
      <formula>NOT(ISERROR(SEARCH("PROBABLE",AI5)))</formula>
    </cfRule>
    <cfRule type="containsText" dxfId="235" priority="22" operator="containsText" text="posible">
      <formula>NOT(ISERROR(SEARCH("posible",AI5)))</formula>
    </cfRule>
    <cfRule type="containsText" dxfId="234" priority="23" operator="containsText" text="Improbable">
      <formula>NOT(ISERROR(SEARCH("Improbable",AI5)))</formula>
    </cfRule>
    <cfRule type="containsText" dxfId="233" priority="24" operator="containsText" text="Rara vez">
      <formula>NOT(ISERROR(SEARCH("Rara vez",AI5)))</formula>
    </cfRule>
  </conditionalFormatting>
  <conditionalFormatting sqref="AD5 AD11 AD17 AD23 AD41 AD59 AD29 AD47 AD35 AD53">
    <cfRule type="containsText" dxfId="232" priority="17" operator="containsText" text="DEBIL">
      <formula>NOT(ISERROR(SEARCH("DEBIL",AD5)))</formula>
    </cfRule>
    <cfRule type="containsText" dxfId="231" priority="18" operator="containsText" text="MODERADO">
      <formula>NOT(ISERROR(SEARCH("MODERADO",AD5)))</formula>
    </cfRule>
    <cfRule type="containsText" dxfId="230" priority="19" operator="containsText" text="FUERTE">
      <formula>NOT(ISERROR(SEARCH("FUERTE",AD5)))</formula>
    </cfRule>
  </conditionalFormatting>
  <conditionalFormatting sqref="AL5 AL11 AL17 AL23 AL29 AL35 AL41 AL47 AL53 AL59">
    <cfRule type="cellIs" dxfId="229" priority="12" stopIfTrue="1" operator="equal">
      <formula>"Muy Alta"</formula>
    </cfRule>
    <cfRule type="containsText" dxfId="228" priority="13" operator="containsText" text="ZONA RIESGO ALTA">
      <formula>NOT(ISERROR(SEARCH("ZONA RIESGO ALTA",AL5)))</formula>
    </cfRule>
    <cfRule type="containsText" dxfId="227" priority="14" operator="containsText" text="ZONA RIESGO MODERADA">
      <formula>NOT(ISERROR(SEARCH("ZONA RIESGO MODERADA",AL5)))</formula>
    </cfRule>
    <cfRule type="containsText" dxfId="226" priority="15" operator="containsText" text="ZONA RIESGO BAJA">
      <formula>NOT(ISERROR(SEARCH("ZONA RIESGO BAJA",AL5)))</formula>
    </cfRule>
    <cfRule type="cellIs" dxfId="225" priority="16" operator="equal">
      <formula>"Muy Baja"</formula>
    </cfRule>
  </conditionalFormatting>
  <conditionalFormatting sqref="AL5:AL64">
    <cfRule type="containsText" dxfId="224" priority="11" operator="containsText" text="ZONA RIESGO EXTREMA">
      <formula>NOT(ISERROR(SEARCH("ZONA RIESGO EXTREMA",AL5)))</formula>
    </cfRule>
  </conditionalFormatting>
  <conditionalFormatting sqref="AJ5 AJ11 AJ17 AJ23 AJ29 AJ35 AJ41 AJ47 AJ53 AJ59">
    <cfRule type="containsText" dxfId="223" priority="1" operator="containsText" text="casi seguro">
      <formula>NOT(ISERROR(SEARCH("casi seguro",AJ5)))</formula>
    </cfRule>
    <cfRule type="containsText" dxfId="222" priority="2" operator="containsText" text="PROBABLE">
      <formula>NOT(ISERROR(SEARCH("PROBABLE",AJ5)))</formula>
    </cfRule>
    <cfRule type="containsText" dxfId="221" priority="3" operator="containsText" text="posible">
      <formula>NOT(ISERROR(SEARCH("posible",AJ5)))</formula>
    </cfRule>
    <cfRule type="containsText" dxfId="220" priority="4" operator="containsText" text="Improbable">
      <formula>NOT(ISERROR(SEARCH("Improbable",AJ5)))</formula>
    </cfRule>
    <cfRule type="containsText" dxfId="21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4D8444F-CD99-4065-B473-043826C20DEC}"/>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83C2EA85-92FB-49B6-9CC8-88576E2E6391}">
            <xm:f>NOT(ISERROR(SEARCH(#REF!,AI5)))</xm:f>
            <xm:f>#REF!</xm:f>
            <x14:dxf>
              <fill>
                <gradientFill degree="180">
                  <stop position="0">
                    <color rgb="FF008744"/>
                  </stop>
                  <stop position="1">
                    <color theme="0"/>
                  </stop>
                </gradientFill>
              </fill>
            </x14:dxf>
          </x14:cfRule>
          <x14:cfRule type="containsText" priority="38" operator="containsText" id="{C282F754-B9AB-42F0-B119-B00CE17F9DD2}">
            <xm:f>NOT(ISERROR(SEARCH(#REF!,AI5)))</xm:f>
            <xm:f>#REF!</xm:f>
            <x14:dxf>
              <fill>
                <gradientFill degree="180">
                  <stop position="0">
                    <color rgb="FF008744"/>
                  </stop>
                  <stop position="1">
                    <color theme="0"/>
                  </stop>
                </gradientFill>
              </fill>
            </x14:dxf>
          </x14:cfRule>
          <x14:cfRule type="containsText" priority="39" operator="containsText" id="{500149D0-E039-4982-AFC7-A9E4774F1595}">
            <xm:f>NOT(ISERROR(SEARCH(#REF!,AI5)))</xm:f>
            <xm:f>#REF!</xm:f>
            <x14:dxf>
              <fill>
                <gradientFill degree="180">
                  <stop position="0">
                    <color rgb="FF008744"/>
                  </stop>
                  <stop position="1">
                    <color rgb="FFFFFFFF"/>
                  </stop>
                </gradientFill>
              </fill>
            </x14:dxf>
          </x14:cfRule>
          <x14:cfRule type="containsText" priority="40" operator="containsText" id="{4E171014-C6B1-426F-81B4-204CB32C4163}">
            <xm:f>NOT(ISERROR(SEARCH(#REF!,AI5)))</xm:f>
            <xm:f>#REF!</xm:f>
            <x14:dxf>
              <fill>
                <gradientFill>
                  <stop position="0">
                    <color theme="0"/>
                  </stop>
                  <stop position="1">
                    <color rgb="FFFFFF00"/>
                  </stop>
                </gradientFill>
              </fill>
            </x14:dxf>
          </x14:cfRule>
          <x14:cfRule type="containsText" priority="41" operator="containsText" id="{14189606-DAE7-4AB7-8984-23DDEA48AE57}">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8126798F-3696-425C-852D-C53B4DEE223E}">
            <xm:f>NOT(ISERROR(SEARCH(#REF!,AJ5)))</xm:f>
            <xm:f>#REF!</xm:f>
            <x14:dxf>
              <fill>
                <gradientFill degree="180">
                  <stop position="0">
                    <color rgb="FF008744"/>
                  </stop>
                  <stop position="1">
                    <color theme="0"/>
                  </stop>
                </gradientFill>
              </fill>
            </x14:dxf>
          </x14:cfRule>
          <x14:cfRule type="containsText" priority="7" operator="containsText" id="{1D89C44B-A196-4B6D-8BA4-E9E7543B0269}">
            <xm:f>NOT(ISERROR(SEARCH(#REF!,AJ5)))</xm:f>
            <xm:f>#REF!</xm:f>
            <x14:dxf>
              <fill>
                <gradientFill degree="180">
                  <stop position="0">
                    <color rgb="FF008744"/>
                  </stop>
                  <stop position="1">
                    <color theme="0"/>
                  </stop>
                </gradientFill>
              </fill>
            </x14:dxf>
          </x14:cfRule>
          <x14:cfRule type="containsText" priority="8" operator="containsText" id="{F2D943C1-33D9-4FC9-8DC7-7F5054DBD747}">
            <xm:f>NOT(ISERROR(SEARCH(#REF!,AJ5)))</xm:f>
            <xm:f>#REF!</xm:f>
            <x14:dxf>
              <fill>
                <gradientFill degree="180">
                  <stop position="0">
                    <color rgb="FF008744"/>
                  </stop>
                  <stop position="1">
                    <color rgb="FFFFFFFF"/>
                  </stop>
                </gradientFill>
              </fill>
            </x14:dxf>
          </x14:cfRule>
          <x14:cfRule type="containsText" priority="9" operator="containsText" id="{CA243CD5-4BF1-44A6-B8EA-2F784AEF271E}">
            <xm:f>NOT(ISERROR(SEARCH(#REF!,AJ5)))</xm:f>
            <xm:f>#REF!</xm:f>
            <x14:dxf>
              <fill>
                <gradientFill>
                  <stop position="0">
                    <color theme="0"/>
                  </stop>
                  <stop position="1">
                    <color rgb="FFFFFF00"/>
                  </stop>
                </gradientFill>
              </fill>
            </x14:dxf>
          </x14:cfRule>
          <x14:cfRule type="containsText" priority="10" operator="containsText" id="{FD3B1243-A71F-4B51-BDFC-7A0B1493DED6}">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4449-8E70-4DE6-9850-F2573486230E}">
  <dimension ref="A1:DD65"/>
  <sheetViews>
    <sheetView topLeftCell="BY3" workbookViewId="0">
      <selection activeCell="CC5" sqref="CC5"/>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8.5703125" style="152" customWidth="1"/>
    <col min="9" max="9" width="19" style="154" customWidth="1"/>
    <col min="10" max="12" width="17.85546875" style="149" customWidth="1"/>
    <col min="13" max="13" width="16.5703125" style="149" customWidth="1"/>
    <col min="14" max="14" width="5.85546875" style="149" customWidth="1"/>
    <col min="15" max="15" width="48.42578125" style="348"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348" customWidth="1"/>
    <col min="41" max="41" width="18.85546875" style="149" hidden="1" customWidth="1"/>
    <col min="42" max="42" width="22.140625" style="149" hidden="1" customWidth="1"/>
    <col min="43" max="43" width="20.5703125" style="149" hidden="1" customWidth="1"/>
    <col min="44" max="44" width="18.5703125" style="149" hidden="1" customWidth="1"/>
    <col min="45" max="45" width="20.5703125" style="149" hidden="1" customWidth="1"/>
    <col min="46" max="46" width="18.5703125" style="149" hidden="1" customWidth="1"/>
    <col min="47" max="47" width="20.5703125" style="1" customWidth="1"/>
    <col min="48" max="48" width="42.85546875" style="1" customWidth="1"/>
    <col min="49" max="49" width="20.5703125" style="149" customWidth="1"/>
    <col min="50" max="50" width="18.5703125" style="149" customWidth="1"/>
    <col min="51" max="51" width="21" style="149" customWidth="1"/>
    <col min="52" max="53" width="23" style="1" hidden="1" customWidth="1"/>
    <col min="54" max="54" width="18.85546875" style="1" hidden="1" customWidth="1"/>
    <col min="55" max="55" width="16.85546875" style="1" hidden="1" customWidth="1"/>
    <col min="56" max="56" width="19.5703125" style="1" hidden="1" customWidth="1"/>
    <col min="57" max="58" width="23" style="1" hidden="1" customWidth="1"/>
    <col min="59" max="59" width="18.85546875" style="1" hidden="1" customWidth="1"/>
    <col min="60" max="60" width="16.85546875" style="1" hidden="1" customWidth="1"/>
    <col min="61" max="61" width="19.5703125" style="1" hidden="1" customWidth="1"/>
    <col min="62" max="62" width="23" style="1" customWidth="1"/>
    <col min="63" max="63" width="50.85546875" style="1" customWidth="1"/>
    <col min="64" max="64" width="18.85546875" style="1" customWidth="1"/>
    <col min="65" max="65" width="16.85546875" style="1" customWidth="1"/>
    <col min="66" max="66" width="19.5703125" style="1" customWidth="1"/>
    <col min="67" max="67" width="23" style="149" customWidth="1"/>
    <col min="68" max="68" width="39.7109375" style="149" customWidth="1"/>
    <col min="69" max="69" width="18.85546875" style="149" customWidth="1"/>
    <col min="70" max="70" width="16.85546875" style="149" customWidth="1"/>
    <col min="71" max="71" width="19.5703125" style="149" customWidth="1"/>
    <col min="72" max="72" width="28.85546875" style="149" customWidth="1"/>
    <col min="73" max="74" width="23" style="149" hidden="1" customWidth="1"/>
    <col min="75" max="75" width="18.5703125" style="149" hidden="1" customWidth="1"/>
    <col min="76" max="76" width="20.5703125" style="1" customWidth="1"/>
    <col min="77" max="77" width="23" style="1" customWidth="1"/>
    <col min="78" max="78" width="18.5703125" style="1" customWidth="1"/>
    <col min="79" max="79" width="20.5703125" style="149" customWidth="1"/>
    <col min="80" max="80" width="65.42578125" style="149" customWidth="1"/>
    <col min="81" max="81" width="46.28515625" style="149" customWidth="1"/>
    <col min="82" max="82" width="54.85546875" style="149" customWidth="1"/>
    <col min="83" max="16384" width="11.42578125" style="149"/>
  </cols>
  <sheetData>
    <row r="1" spans="1:108" ht="21" customHeight="1">
      <c r="O1" s="149"/>
      <c r="AN1" s="149"/>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501" t="s">
        <v>21</v>
      </c>
      <c r="F3" s="440" t="s">
        <v>15</v>
      </c>
      <c r="G3" s="434" t="s">
        <v>17</v>
      </c>
      <c r="H3" s="434" t="s">
        <v>19</v>
      </c>
      <c r="I3" s="434" t="s">
        <v>23</v>
      </c>
      <c r="J3" s="434" t="s">
        <v>121</v>
      </c>
      <c r="K3" s="434" t="s">
        <v>15</v>
      </c>
      <c r="L3" s="434" t="s">
        <v>122</v>
      </c>
      <c r="M3" s="432" t="s">
        <v>29</v>
      </c>
      <c r="N3" s="442" t="s">
        <v>78</v>
      </c>
      <c r="O3" s="502"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500"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501"/>
      <c r="F4" s="440"/>
      <c r="G4" s="434"/>
      <c r="H4" s="434"/>
      <c r="I4" s="434"/>
      <c r="J4" s="434"/>
      <c r="K4" s="434"/>
      <c r="L4" s="434"/>
      <c r="M4" s="433"/>
      <c r="N4" s="442"/>
      <c r="O4" s="502"/>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500"/>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409.5" customHeight="1" thickTop="1" thickBot="1">
      <c r="A5" s="421">
        <v>1</v>
      </c>
      <c r="B5" s="423" t="s">
        <v>466</v>
      </c>
      <c r="C5" s="423" t="s">
        <v>467</v>
      </c>
      <c r="D5" s="423" t="s">
        <v>917</v>
      </c>
      <c r="E5" s="424" t="s">
        <v>918</v>
      </c>
      <c r="F5" s="423" t="s">
        <v>104</v>
      </c>
      <c r="G5" s="423" t="s">
        <v>919</v>
      </c>
      <c r="H5" s="423" t="s">
        <v>920</v>
      </c>
      <c r="I5" s="423" t="s">
        <v>144</v>
      </c>
      <c r="J5" s="421">
        <v>1</v>
      </c>
      <c r="K5" s="421">
        <v>5</v>
      </c>
      <c r="L5" s="411">
        <v>20</v>
      </c>
      <c r="M5" s="412"/>
      <c r="N5" s="162">
        <v>1</v>
      </c>
      <c r="O5" s="344" t="s">
        <v>921</v>
      </c>
      <c r="P5" s="171">
        <v>15</v>
      </c>
      <c r="Q5" s="171">
        <v>15</v>
      </c>
      <c r="R5" s="171">
        <v>15</v>
      </c>
      <c r="S5" s="171">
        <v>15</v>
      </c>
      <c r="T5" s="171">
        <v>15</v>
      </c>
      <c r="U5" s="171">
        <v>15</v>
      </c>
      <c r="V5" s="171">
        <v>10</v>
      </c>
      <c r="W5" s="116">
        <v>100</v>
      </c>
      <c r="X5" s="117" t="s">
        <v>146</v>
      </c>
      <c r="Y5" s="172" t="s">
        <v>146</v>
      </c>
      <c r="Z5" s="118" t="s">
        <v>146</v>
      </c>
      <c r="AA5" s="116" t="s">
        <v>502</v>
      </c>
      <c r="AB5" s="171" t="s">
        <v>839</v>
      </c>
      <c r="AC5" s="422">
        <v>100</v>
      </c>
      <c r="AD5" s="422" t="s">
        <v>146</v>
      </c>
      <c r="AE5" s="420" t="s">
        <v>147</v>
      </c>
      <c r="AF5" s="420" t="s">
        <v>487</v>
      </c>
      <c r="AG5" s="418">
        <v>2</v>
      </c>
      <c r="AH5" s="418">
        <v>1</v>
      </c>
      <c r="AI5" s="419">
        <v>1</v>
      </c>
      <c r="AJ5" s="419">
        <v>4</v>
      </c>
      <c r="AK5" s="411">
        <v>16</v>
      </c>
      <c r="AL5" s="412" t="s">
        <v>503</v>
      </c>
      <c r="AM5" s="415" t="s">
        <v>148</v>
      </c>
      <c r="AN5" s="345" t="s">
        <v>922</v>
      </c>
      <c r="AO5" s="163" t="s">
        <v>923</v>
      </c>
      <c r="AP5" s="168">
        <v>44926</v>
      </c>
      <c r="AQ5" s="170">
        <v>44297</v>
      </c>
      <c r="AR5" s="163" t="s">
        <v>924</v>
      </c>
      <c r="AS5" s="170" t="s">
        <v>925</v>
      </c>
      <c r="AT5" s="163" t="s">
        <v>926</v>
      </c>
      <c r="AU5" s="170" t="s">
        <v>927</v>
      </c>
      <c r="AV5" s="163" t="s">
        <v>928</v>
      </c>
      <c r="AW5" s="114"/>
      <c r="AX5" s="145"/>
      <c r="AY5" s="146"/>
      <c r="AZ5" s="259">
        <v>44677</v>
      </c>
      <c r="BA5" s="185" t="s">
        <v>929</v>
      </c>
      <c r="BB5" s="185" t="s">
        <v>930</v>
      </c>
      <c r="BC5" s="185" t="s">
        <v>931</v>
      </c>
      <c r="BD5" s="193" t="s">
        <v>116</v>
      </c>
      <c r="BE5" s="170" t="s">
        <v>932</v>
      </c>
      <c r="BF5" s="185" t="s">
        <v>933</v>
      </c>
      <c r="BG5" s="185" t="s">
        <v>930</v>
      </c>
      <c r="BH5" s="185" t="s">
        <v>931</v>
      </c>
      <c r="BI5" s="193" t="s">
        <v>116</v>
      </c>
      <c r="BJ5" s="170" t="s">
        <v>934</v>
      </c>
      <c r="BK5" s="185" t="s">
        <v>935</v>
      </c>
      <c r="BL5" s="185" t="s">
        <v>930</v>
      </c>
      <c r="BM5" s="185" t="s">
        <v>931</v>
      </c>
      <c r="BN5" s="193" t="s">
        <v>116</v>
      </c>
      <c r="BO5" s="346" t="s">
        <v>936</v>
      </c>
      <c r="BP5" s="215" t="s">
        <v>937</v>
      </c>
      <c r="BQ5" s="215" t="s">
        <v>930</v>
      </c>
      <c r="BR5" s="215" t="s">
        <v>931</v>
      </c>
      <c r="BS5" s="216" t="s">
        <v>116</v>
      </c>
      <c r="BT5" s="170" t="s">
        <v>938</v>
      </c>
      <c r="BU5" s="145"/>
      <c r="BV5" s="145"/>
      <c r="BW5" s="145"/>
      <c r="BX5" s="170" t="s">
        <v>939</v>
      </c>
      <c r="BY5" s="163" t="s">
        <v>940</v>
      </c>
      <c r="BZ5" s="163" t="s">
        <v>941</v>
      </c>
      <c r="CA5" s="248" t="s">
        <v>956</v>
      </c>
      <c r="CB5" s="234" t="s">
        <v>961</v>
      </c>
      <c r="CC5" s="234" t="s">
        <v>958</v>
      </c>
      <c r="CD5" s="234" t="s">
        <v>959</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372.95" customHeight="1" thickTop="1" thickBot="1">
      <c r="A6" s="421"/>
      <c r="B6" s="423"/>
      <c r="C6" s="423"/>
      <c r="D6" s="423"/>
      <c r="E6" s="424"/>
      <c r="F6" s="423"/>
      <c r="G6" s="423"/>
      <c r="H6" s="423"/>
      <c r="I6" s="423"/>
      <c r="J6" s="421"/>
      <c r="K6" s="421"/>
      <c r="L6" s="411"/>
      <c r="M6" s="413"/>
      <c r="N6" s="162">
        <v>2</v>
      </c>
      <c r="O6" s="344" t="s">
        <v>942</v>
      </c>
      <c r="P6" s="171">
        <v>15</v>
      </c>
      <c r="Q6" s="171">
        <v>15</v>
      </c>
      <c r="R6" s="171">
        <v>15</v>
      </c>
      <c r="S6" s="171">
        <v>15</v>
      </c>
      <c r="T6" s="171">
        <v>15</v>
      </c>
      <c r="U6" s="171">
        <v>15</v>
      </c>
      <c r="V6" s="171">
        <v>10</v>
      </c>
      <c r="W6" s="116">
        <v>100</v>
      </c>
      <c r="X6" s="117" t="s">
        <v>146</v>
      </c>
      <c r="Y6" s="172" t="s">
        <v>146</v>
      </c>
      <c r="Z6" s="118" t="s">
        <v>146</v>
      </c>
      <c r="AA6" s="116" t="s">
        <v>502</v>
      </c>
      <c r="AB6" s="171" t="s">
        <v>839</v>
      </c>
      <c r="AC6" s="422"/>
      <c r="AD6" s="422"/>
      <c r="AE6" s="420"/>
      <c r="AF6" s="420"/>
      <c r="AG6" s="418"/>
      <c r="AH6" s="418"/>
      <c r="AI6" s="419"/>
      <c r="AJ6" s="419"/>
      <c r="AK6" s="411"/>
      <c r="AL6" s="413"/>
      <c r="AM6" s="416"/>
      <c r="AN6" s="345" t="s">
        <v>943</v>
      </c>
      <c r="AO6" s="163" t="s">
        <v>923</v>
      </c>
      <c r="AP6" s="168">
        <v>44926</v>
      </c>
      <c r="AQ6" s="170">
        <v>44297</v>
      </c>
      <c r="AR6" s="163" t="s">
        <v>944</v>
      </c>
      <c r="AS6" s="170" t="s">
        <v>945</v>
      </c>
      <c r="AT6" s="163" t="s">
        <v>946</v>
      </c>
      <c r="AU6" s="170" t="s">
        <v>927</v>
      </c>
      <c r="AV6" s="163" t="s">
        <v>947</v>
      </c>
      <c r="AW6" s="114"/>
      <c r="AX6" s="145"/>
      <c r="AY6" s="146"/>
      <c r="AZ6" s="163"/>
      <c r="BA6" s="163"/>
      <c r="BB6" s="162"/>
      <c r="BC6" s="168"/>
      <c r="BD6" s="168"/>
      <c r="BE6" s="163" t="s">
        <v>948</v>
      </c>
      <c r="BF6" s="185" t="s">
        <v>949</v>
      </c>
      <c r="BG6" s="185" t="s">
        <v>950</v>
      </c>
      <c r="BH6" s="163" t="s">
        <v>951</v>
      </c>
      <c r="BI6" s="193" t="s">
        <v>116</v>
      </c>
      <c r="BJ6" s="170" t="s">
        <v>934</v>
      </c>
      <c r="BK6" s="185" t="s">
        <v>952</v>
      </c>
      <c r="BL6" s="185" t="s">
        <v>950</v>
      </c>
      <c r="BM6" s="163" t="s">
        <v>951</v>
      </c>
      <c r="BN6" s="193" t="s">
        <v>116</v>
      </c>
      <c r="BO6" s="346" t="s">
        <v>936</v>
      </c>
      <c r="BP6" s="215" t="s">
        <v>953</v>
      </c>
      <c r="BQ6" s="215" t="s">
        <v>950</v>
      </c>
      <c r="BR6" s="145" t="s">
        <v>951</v>
      </c>
      <c r="BS6" s="216" t="s">
        <v>116</v>
      </c>
      <c r="BT6" s="170" t="s">
        <v>954</v>
      </c>
      <c r="BU6" s="145"/>
      <c r="BV6" s="145"/>
      <c r="BW6" s="145"/>
      <c r="BX6" s="170" t="s">
        <v>939</v>
      </c>
      <c r="BY6" s="184" t="s">
        <v>955</v>
      </c>
      <c r="BZ6" s="184" t="s">
        <v>941</v>
      </c>
      <c r="CA6" s="250" t="s">
        <v>957</v>
      </c>
      <c r="CB6" s="252" t="s">
        <v>960</v>
      </c>
      <c r="CC6" s="252" t="s">
        <v>958</v>
      </c>
      <c r="CD6" s="252" t="s">
        <v>962</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00.25" customHeight="1" thickTop="1" thickBot="1">
      <c r="A7" s="421"/>
      <c r="B7" s="423"/>
      <c r="C7" s="423"/>
      <c r="D7" s="423"/>
      <c r="E7" s="424"/>
      <c r="F7" s="423"/>
      <c r="G7" s="423"/>
      <c r="H7" s="423"/>
      <c r="I7" s="423"/>
      <c r="J7" s="421"/>
      <c r="K7" s="421"/>
      <c r="L7" s="411"/>
      <c r="M7" s="413"/>
      <c r="N7" s="162">
        <v>3</v>
      </c>
      <c r="O7" s="347"/>
      <c r="P7" s="171"/>
      <c r="Q7" s="171"/>
      <c r="R7" s="171"/>
      <c r="S7" s="171"/>
      <c r="T7" s="171"/>
      <c r="U7" s="171"/>
      <c r="V7" s="171"/>
      <c r="W7" s="116">
        <v>0</v>
      </c>
      <c r="X7" s="117" t="s">
        <v>485</v>
      </c>
      <c r="Y7" s="172"/>
      <c r="Z7" s="118" t="s">
        <v>536</v>
      </c>
      <c r="AA7" s="116" t="s">
        <v>537</v>
      </c>
      <c r="AB7" s="171"/>
      <c r="AC7" s="422"/>
      <c r="AD7" s="422"/>
      <c r="AE7" s="420"/>
      <c r="AF7" s="420"/>
      <c r="AG7" s="418"/>
      <c r="AH7" s="418"/>
      <c r="AI7" s="419"/>
      <c r="AJ7" s="419"/>
      <c r="AK7" s="411"/>
      <c r="AL7" s="413"/>
      <c r="AM7" s="416"/>
      <c r="AN7" s="345"/>
      <c r="AO7" s="162"/>
      <c r="AP7" s="168"/>
      <c r="AQ7" s="114"/>
      <c r="AR7" s="145"/>
      <c r="AS7" s="168"/>
      <c r="AT7" s="163"/>
      <c r="AU7" s="168"/>
      <c r="AV7" s="163"/>
      <c r="AW7" s="114"/>
      <c r="AX7" s="145"/>
      <c r="AY7" s="146"/>
      <c r="AZ7" s="163"/>
      <c r="BA7" s="163"/>
      <c r="BB7" s="162"/>
      <c r="BC7" s="168"/>
      <c r="BD7" s="168"/>
      <c r="BE7" s="163"/>
      <c r="BF7" s="163"/>
      <c r="BG7" s="162"/>
      <c r="BH7" s="168"/>
      <c r="BI7" s="168"/>
      <c r="BJ7" s="163"/>
      <c r="BK7" s="163"/>
      <c r="BL7" s="162"/>
      <c r="BM7" s="168"/>
      <c r="BN7" s="168"/>
      <c r="BO7" s="145"/>
      <c r="BP7" s="145"/>
      <c r="BQ7" s="146"/>
      <c r="BR7" s="114"/>
      <c r="BS7" s="114"/>
      <c r="BT7" s="168"/>
      <c r="BU7" s="145"/>
      <c r="BV7" s="145"/>
      <c r="BW7" s="145"/>
      <c r="BX7" s="168"/>
      <c r="BY7" s="163"/>
      <c r="BZ7" s="163"/>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00.25" customHeight="1" thickTop="1" thickBot="1">
      <c r="A8" s="421"/>
      <c r="B8" s="423"/>
      <c r="C8" s="423"/>
      <c r="D8" s="423"/>
      <c r="E8" s="424"/>
      <c r="F8" s="423"/>
      <c r="G8" s="423"/>
      <c r="H8" s="423"/>
      <c r="I8" s="423"/>
      <c r="J8" s="421"/>
      <c r="K8" s="421"/>
      <c r="L8" s="411"/>
      <c r="M8" s="413"/>
      <c r="N8" s="162">
        <v>4</v>
      </c>
      <c r="O8" s="344"/>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345"/>
      <c r="AO8" s="162"/>
      <c r="AP8" s="168"/>
      <c r="AQ8" s="114"/>
      <c r="AR8" s="145"/>
      <c r="AS8" s="168"/>
      <c r="AT8" s="163"/>
      <c r="AU8" s="168"/>
      <c r="AV8" s="163"/>
      <c r="AW8" s="114"/>
      <c r="AX8" s="145"/>
      <c r="AY8" s="146"/>
      <c r="AZ8" s="163"/>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00.25" customHeight="1" thickTop="1" thickBot="1">
      <c r="A9" s="421"/>
      <c r="B9" s="423"/>
      <c r="C9" s="423"/>
      <c r="D9" s="423"/>
      <c r="E9" s="424"/>
      <c r="F9" s="423"/>
      <c r="G9" s="423"/>
      <c r="H9" s="423"/>
      <c r="I9" s="423"/>
      <c r="J9" s="421"/>
      <c r="K9" s="421"/>
      <c r="L9" s="411"/>
      <c r="M9" s="413"/>
      <c r="N9" s="162">
        <v>5</v>
      </c>
      <c r="O9" s="344"/>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345"/>
      <c r="AO9" s="162"/>
      <c r="AP9" s="168"/>
      <c r="AQ9" s="114"/>
      <c r="AR9" s="145"/>
      <c r="AS9" s="168"/>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00.25" customHeight="1" thickTop="1" thickBot="1">
      <c r="A10" s="421"/>
      <c r="B10" s="423"/>
      <c r="C10" s="423"/>
      <c r="D10" s="423"/>
      <c r="E10" s="424"/>
      <c r="F10" s="423"/>
      <c r="G10" s="423"/>
      <c r="H10" s="423"/>
      <c r="I10" s="423"/>
      <c r="J10" s="421"/>
      <c r="K10" s="421"/>
      <c r="L10" s="411"/>
      <c r="M10" s="414"/>
      <c r="N10" s="162">
        <v>6</v>
      </c>
      <c r="O10" s="344"/>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345"/>
      <c r="AO10" s="162"/>
      <c r="AP10" s="168"/>
      <c r="AQ10" s="114"/>
      <c r="AR10" s="145"/>
      <c r="AS10" s="168"/>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344"/>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345"/>
      <c r="AO11" s="162"/>
      <c r="AP11" s="168"/>
      <c r="AQ11" s="114"/>
      <c r="AR11" s="145"/>
      <c r="AS11" s="168"/>
      <c r="AT11" s="163"/>
      <c r="AU11" s="168"/>
      <c r="AV11" s="163"/>
      <c r="AW11" s="114"/>
      <c r="AX11" s="145"/>
      <c r="AY11" s="146"/>
      <c r="AZ11" s="163"/>
      <c r="BA11" s="163"/>
      <c r="BB11" s="162"/>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344"/>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345"/>
      <c r="AO12" s="162"/>
      <c r="AP12" s="168"/>
      <c r="AQ12" s="114"/>
      <c r="AR12" s="145"/>
      <c r="AS12" s="168"/>
      <c r="AT12" s="163"/>
      <c r="AU12" s="168"/>
      <c r="AV12" s="163"/>
      <c r="AW12" s="114"/>
      <c r="AX12" s="145"/>
      <c r="AY12" s="146"/>
      <c r="AZ12" s="163"/>
      <c r="BA12" s="163"/>
      <c r="BB12" s="162"/>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347"/>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345"/>
      <c r="AO13" s="162"/>
      <c r="AP13" s="168"/>
      <c r="AQ13" s="114"/>
      <c r="AR13" s="145"/>
      <c r="AS13" s="168"/>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344"/>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345"/>
      <c r="AO14" s="162"/>
      <c r="AP14" s="168"/>
      <c r="AQ14" s="114"/>
      <c r="AR14" s="145"/>
      <c r="AS14" s="168"/>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344"/>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345"/>
      <c r="AO15" s="162"/>
      <c r="AP15" s="168"/>
      <c r="AQ15" s="114"/>
      <c r="AR15" s="145"/>
      <c r="AS15" s="168"/>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344"/>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345"/>
      <c r="AO16" s="162"/>
      <c r="AP16" s="168"/>
      <c r="AQ16" s="114"/>
      <c r="AR16" s="145"/>
      <c r="AS16" s="168"/>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344"/>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345"/>
      <c r="AO17" s="162"/>
      <c r="AP17" s="168"/>
      <c r="AQ17" s="114"/>
      <c r="AR17" s="145"/>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344"/>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345"/>
      <c r="AO18" s="162"/>
      <c r="AP18" s="168"/>
      <c r="AQ18" s="114"/>
      <c r="AR18" s="145"/>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347"/>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345"/>
      <c r="AO19" s="162"/>
      <c r="AP19" s="168"/>
      <c r="AQ19" s="114"/>
      <c r="AR19" s="145"/>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344"/>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345"/>
      <c r="AO20" s="162"/>
      <c r="AP20" s="168"/>
      <c r="AQ20" s="114"/>
      <c r="AR20" s="145"/>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344"/>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345"/>
      <c r="AO21" s="162"/>
      <c r="AP21" s="168"/>
      <c r="AQ21" s="114"/>
      <c r="AR21" s="145"/>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344"/>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345"/>
      <c r="AO22" s="162"/>
      <c r="AP22" s="168"/>
      <c r="AQ22" s="114"/>
      <c r="AR22" s="145"/>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344"/>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345"/>
      <c r="AO23" s="162"/>
      <c r="AP23" s="168"/>
      <c r="AQ23" s="114"/>
      <c r="AR23" s="145"/>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344"/>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345"/>
      <c r="AO24" s="162"/>
      <c r="AP24" s="168"/>
      <c r="AQ24" s="114"/>
      <c r="AR24" s="145"/>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347"/>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345"/>
      <c r="AO25" s="162"/>
      <c r="AP25" s="168"/>
      <c r="AQ25" s="114"/>
      <c r="AR25" s="145"/>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344"/>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345"/>
      <c r="AO26" s="162"/>
      <c r="AP26" s="168"/>
      <c r="AQ26" s="114"/>
      <c r="AR26" s="145"/>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344"/>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345"/>
      <c r="AO27" s="162"/>
      <c r="AP27" s="168"/>
      <c r="AQ27" s="114"/>
      <c r="AR27" s="145"/>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344"/>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345"/>
      <c r="AO28" s="162"/>
      <c r="AP28" s="168"/>
      <c r="AQ28" s="114"/>
      <c r="AR28" s="145"/>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344"/>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345"/>
      <c r="AO29" s="162"/>
      <c r="AP29" s="168"/>
      <c r="AQ29" s="114"/>
      <c r="AR29" s="145"/>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344"/>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345"/>
      <c r="AO30" s="162"/>
      <c r="AP30" s="168"/>
      <c r="AQ30" s="114"/>
      <c r="AR30" s="145"/>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347"/>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345"/>
      <c r="AO31" s="162"/>
      <c r="AP31" s="168"/>
      <c r="AQ31" s="114"/>
      <c r="AR31" s="145"/>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344"/>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345"/>
      <c r="AO32" s="162"/>
      <c r="AP32" s="168"/>
      <c r="AQ32" s="114"/>
      <c r="AR32" s="145"/>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344"/>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345"/>
      <c r="AO33" s="162"/>
      <c r="AP33" s="168"/>
      <c r="AQ33" s="114"/>
      <c r="AR33" s="145"/>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344"/>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345"/>
      <c r="AO34" s="162"/>
      <c r="AP34" s="168"/>
      <c r="AQ34" s="114"/>
      <c r="AR34" s="145"/>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344"/>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345"/>
      <c r="AO35" s="162"/>
      <c r="AP35" s="168"/>
      <c r="AQ35" s="114"/>
      <c r="AR35" s="145"/>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344"/>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345"/>
      <c r="AO36" s="162"/>
      <c r="AP36" s="168"/>
      <c r="AQ36" s="114"/>
      <c r="AR36" s="145"/>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347"/>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345"/>
      <c r="AO37" s="162"/>
      <c r="AP37" s="168"/>
      <c r="AQ37" s="114"/>
      <c r="AR37" s="145"/>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344"/>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345"/>
      <c r="AO38" s="162"/>
      <c r="AP38" s="168"/>
      <c r="AQ38" s="114"/>
      <c r="AR38" s="145"/>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344"/>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345"/>
      <c r="AO39" s="162"/>
      <c r="AP39" s="168"/>
      <c r="AQ39" s="114"/>
      <c r="AR39" s="145"/>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344"/>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345"/>
      <c r="AO40" s="162"/>
      <c r="AP40" s="168"/>
      <c r="AQ40" s="114"/>
      <c r="AR40" s="145"/>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344"/>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345"/>
      <c r="AO41" s="162"/>
      <c r="AP41" s="168"/>
      <c r="AQ41" s="114"/>
      <c r="AR41" s="145"/>
      <c r="AS41" s="168"/>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344"/>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345"/>
      <c r="AO42" s="162"/>
      <c r="AP42" s="168"/>
      <c r="AQ42" s="114"/>
      <c r="AR42" s="145"/>
      <c r="AS42" s="168"/>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347"/>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345"/>
      <c r="AO43" s="162"/>
      <c r="AP43" s="168"/>
      <c r="AQ43" s="114"/>
      <c r="AR43" s="145"/>
      <c r="AS43" s="168"/>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344"/>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345"/>
      <c r="AO44" s="162"/>
      <c r="AP44" s="168"/>
      <c r="AQ44" s="114"/>
      <c r="AR44" s="145"/>
      <c r="AS44" s="168"/>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344"/>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345"/>
      <c r="AO45" s="162"/>
      <c r="AP45" s="168"/>
      <c r="AQ45" s="114"/>
      <c r="AR45" s="145"/>
      <c r="AS45" s="168"/>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344"/>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345"/>
      <c r="AO46" s="162"/>
      <c r="AP46" s="168"/>
      <c r="AQ46" s="114"/>
      <c r="AR46" s="145"/>
      <c r="AS46" s="168"/>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344"/>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345"/>
      <c r="AO47" s="162"/>
      <c r="AP47" s="168"/>
      <c r="AQ47" s="114"/>
      <c r="AR47" s="145"/>
      <c r="AS47" s="114"/>
      <c r="AT47" s="145"/>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344"/>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345"/>
      <c r="AO48" s="162"/>
      <c r="AP48" s="168"/>
      <c r="AQ48" s="114"/>
      <c r="AR48" s="145"/>
      <c r="AS48" s="114"/>
      <c r="AT48" s="145"/>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347"/>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345"/>
      <c r="AO49" s="162"/>
      <c r="AP49" s="168"/>
      <c r="AQ49" s="114"/>
      <c r="AR49" s="145"/>
      <c r="AS49" s="114"/>
      <c r="AT49" s="145"/>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344"/>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345"/>
      <c r="AO50" s="162"/>
      <c r="AP50" s="168"/>
      <c r="AQ50" s="114"/>
      <c r="AR50" s="145"/>
      <c r="AS50" s="114"/>
      <c r="AT50" s="145"/>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344"/>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345"/>
      <c r="AO51" s="162"/>
      <c r="AP51" s="168"/>
      <c r="AQ51" s="114"/>
      <c r="AR51" s="145"/>
      <c r="AS51" s="114"/>
      <c r="AT51" s="145"/>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344"/>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345"/>
      <c r="AO52" s="162"/>
      <c r="AP52" s="168"/>
      <c r="AQ52" s="114"/>
      <c r="AR52" s="145"/>
      <c r="AS52" s="114"/>
      <c r="AT52" s="145"/>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344"/>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345"/>
      <c r="AO53" s="162"/>
      <c r="AP53" s="168"/>
      <c r="AQ53" s="114"/>
      <c r="AR53" s="145"/>
      <c r="AS53" s="114"/>
      <c r="AT53" s="145"/>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344"/>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345"/>
      <c r="AO54" s="162"/>
      <c r="AP54" s="168"/>
      <c r="AQ54" s="114"/>
      <c r="AR54" s="145"/>
      <c r="AS54" s="114"/>
      <c r="AT54" s="145"/>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347"/>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345"/>
      <c r="AO55" s="162"/>
      <c r="AP55" s="168"/>
      <c r="AQ55" s="114"/>
      <c r="AR55" s="145"/>
      <c r="AS55" s="114"/>
      <c r="AT55" s="145"/>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344"/>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345"/>
      <c r="AO56" s="162"/>
      <c r="AP56" s="168"/>
      <c r="AQ56" s="114"/>
      <c r="AR56" s="145"/>
      <c r="AS56" s="114"/>
      <c r="AT56" s="145"/>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344"/>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345"/>
      <c r="AO57" s="162"/>
      <c r="AP57" s="168"/>
      <c r="AQ57" s="114"/>
      <c r="AR57" s="145"/>
      <c r="AS57" s="114"/>
      <c r="AT57" s="145"/>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344"/>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345"/>
      <c r="AO58" s="162"/>
      <c r="AP58" s="168"/>
      <c r="AQ58" s="114"/>
      <c r="AR58" s="145"/>
      <c r="AS58" s="114"/>
      <c r="AT58" s="145"/>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344"/>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345"/>
      <c r="AO59" s="162"/>
      <c r="AP59" s="168"/>
      <c r="AQ59" s="114"/>
      <c r="AR59" s="145"/>
      <c r="AS59" s="114"/>
      <c r="AT59" s="145"/>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344"/>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345"/>
      <c r="AO60" s="162"/>
      <c r="AP60" s="168"/>
      <c r="AQ60" s="114"/>
      <c r="AR60" s="145"/>
      <c r="AS60" s="114"/>
      <c r="AT60" s="145"/>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347"/>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345"/>
      <c r="AO61" s="162"/>
      <c r="AP61" s="168"/>
      <c r="AQ61" s="114"/>
      <c r="AR61" s="145"/>
      <c r="AS61" s="114"/>
      <c r="AT61" s="145"/>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344"/>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345"/>
      <c r="AO62" s="162"/>
      <c r="AP62" s="168"/>
      <c r="AQ62" s="114"/>
      <c r="AR62" s="145"/>
      <c r="AS62" s="114"/>
      <c r="AT62" s="145"/>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344"/>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345"/>
      <c r="AO63" s="162"/>
      <c r="AP63" s="168"/>
      <c r="AQ63" s="114"/>
      <c r="AR63" s="145"/>
      <c r="AS63" s="114"/>
      <c r="AT63" s="145"/>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344"/>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345"/>
      <c r="AO64" s="162"/>
      <c r="AP64" s="168"/>
      <c r="AQ64" s="114"/>
      <c r="AR64" s="145"/>
      <c r="AS64" s="114"/>
      <c r="AT64" s="145"/>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08" priority="32" stopIfTrue="1" operator="equal">
      <formula>"Muy Alta"</formula>
    </cfRule>
    <cfRule type="containsText" dxfId="207" priority="33" operator="containsText" text="ZONA RIESGO ALTA">
      <formula>NOT(ISERROR(SEARCH("ZONA RIESGO ALTA",M5)))</formula>
    </cfRule>
    <cfRule type="containsText" dxfId="206" priority="34" operator="containsText" text="ZONA RIESGO MODERADA">
      <formula>NOT(ISERROR(SEARCH("ZONA RIESGO MODERADA",M5)))</formula>
    </cfRule>
    <cfRule type="containsText" dxfId="205" priority="35" operator="containsText" text="ZONA RIESGO BAJA">
      <formula>NOT(ISERROR(SEARCH("ZONA RIESGO BAJA",M5)))</formula>
    </cfRule>
    <cfRule type="cellIs" dxfId="204" priority="36" operator="equal">
      <formula>"Muy Baja"</formula>
    </cfRule>
  </conditionalFormatting>
  <conditionalFormatting sqref="M5:M64">
    <cfRule type="containsText" dxfId="203" priority="31" operator="containsText" text="ZONA RIESGO EXTREMA">
      <formula>NOT(ISERROR(SEARCH("ZONA RIESGO EXTREMA",M5)))</formula>
    </cfRule>
  </conditionalFormatting>
  <conditionalFormatting sqref="X5:X64">
    <cfRule type="containsText" dxfId="202" priority="28" operator="containsText" text="DEBIL">
      <formula>NOT(ISERROR(SEARCH("DEBIL",X5)))</formula>
    </cfRule>
    <cfRule type="containsText" dxfId="201" priority="29" operator="containsText" text="MODERADO">
      <formula>NOT(ISERROR(SEARCH("MODERADO",X5)))</formula>
    </cfRule>
    <cfRule type="containsText" dxfId="200" priority="30" operator="containsText" text="FUERTE">
      <formula>NOT(ISERROR(SEARCH("FUERTE",X5)))</formula>
    </cfRule>
  </conditionalFormatting>
  <conditionalFormatting sqref="AC5 AC11 AC17 AC23 AC41 AC59 AC29 AC47 AC35 AC53">
    <cfRule type="containsText" dxfId="199" priority="25" operator="containsText" text="DEBIL">
      <formula>NOT(ISERROR(SEARCH("DEBIL",AC5)))</formula>
    </cfRule>
    <cfRule type="containsText" dxfId="198" priority="26" operator="containsText" text="MODERADO">
      <formula>NOT(ISERROR(SEARCH("MODERADO",AC5)))</formula>
    </cfRule>
    <cfRule type="containsText" dxfId="197" priority="27" operator="containsText" text="FUERTE">
      <formula>NOT(ISERROR(SEARCH("FUERTE",AC5)))</formula>
    </cfRule>
  </conditionalFormatting>
  <conditionalFormatting sqref="AI5 AI11 AI17 AI23 AI29 AI35 AI41 AI47 AI53 AI59">
    <cfRule type="containsText" dxfId="196" priority="20" operator="containsText" text="casi seguro">
      <formula>NOT(ISERROR(SEARCH("casi seguro",AI5)))</formula>
    </cfRule>
    <cfRule type="containsText" dxfId="195" priority="21" operator="containsText" text="PROBABLE">
      <formula>NOT(ISERROR(SEARCH("PROBABLE",AI5)))</formula>
    </cfRule>
    <cfRule type="containsText" dxfId="194" priority="22" operator="containsText" text="posible">
      <formula>NOT(ISERROR(SEARCH("posible",AI5)))</formula>
    </cfRule>
    <cfRule type="containsText" dxfId="193" priority="23" operator="containsText" text="Improbable">
      <formula>NOT(ISERROR(SEARCH("Improbable",AI5)))</formula>
    </cfRule>
    <cfRule type="containsText" dxfId="192" priority="24" operator="containsText" text="Rara vez">
      <formula>NOT(ISERROR(SEARCH("Rara vez",AI5)))</formula>
    </cfRule>
  </conditionalFormatting>
  <conditionalFormatting sqref="AD5 AD11 AD17 AD23 AD41 AD59 AD29 AD47 AD35 AD53">
    <cfRule type="containsText" dxfId="191" priority="17" operator="containsText" text="DEBIL">
      <formula>NOT(ISERROR(SEARCH("DEBIL",AD5)))</formula>
    </cfRule>
    <cfRule type="containsText" dxfId="190" priority="18" operator="containsText" text="MODERADO">
      <formula>NOT(ISERROR(SEARCH("MODERADO",AD5)))</formula>
    </cfRule>
    <cfRule type="containsText" dxfId="189" priority="19" operator="containsText" text="FUERTE">
      <formula>NOT(ISERROR(SEARCH("FUERTE",AD5)))</formula>
    </cfRule>
  </conditionalFormatting>
  <conditionalFormatting sqref="AL5 AL11 AL17 AL23 AL29 AL35 AL41 AL47 AL53 AL59">
    <cfRule type="cellIs" dxfId="188" priority="12" stopIfTrue="1" operator="equal">
      <formula>"Muy Alta"</formula>
    </cfRule>
    <cfRule type="containsText" dxfId="187" priority="13" operator="containsText" text="ZONA RIESGO ALTA">
      <formula>NOT(ISERROR(SEARCH("ZONA RIESGO ALTA",AL5)))</formula>
    </cfRule>
    <cfRule type="containsText" dxfId="186" priority="14" operator="containsText" text="ZONA RIESGO MODERADA">
      <formula>NOT(ISERROR(SEARCH("ZONA RIESGO MODERADA",AL5)))</formula>
    </cfRule>
    <cfRule type="containsText" dxfId="185" priority="15" operator="containsText" text="ZONA RIESGO BAJA">
      <formula>NOT(ISERROR(SEARCH("ZONA RIESGO BAJA",AL5)))</formula>
    </cfRule>
    <cfRule type="cellIs" dxfId="184" priority="16" operator="equal">
      <formula>"Muy Baja"</formula>
    </cfRule>
  </conditionalFormatting>
  <conditionalFormatting sqref="AL5:AL64">
    <cfRule type="containsText" dxfId="183" priority="11" operator="containsText" text="ZONA RIESGO EXTREMA">
      <formula>NOT(ISERROR(SEARCH("ZONA RIESGO EXTREMA",AL5)))</formula>
    </cfRule>
  </conditionalFormatting>
  <conditionalFormatting sqref="AJ5 AJ11 AJ17 AJ23 AJ29 AJ35 AJ41 AJ47 AJ53 AJ59">
    <cfRule type="containsText" dxfId="182" priority="1" operator="containsText" text="casi seguro">
      <formula>NOT(ISERROR(SEARCH("casi seguro",AJ5)))</formula>
    </cfRule>
    <cfRule type="containsText" dxfId="181" priority="2" operator="containsText" text="PROBABLE">
      <formula>NOT(ISERROR(SEARCH("PROBABLE",AJ5)))</formula>
    </cfRule>
    <cfRule type="containsText" dxfId="180" priority="3" operator="containsText" text="posible">
      <formula>NOT(ISERROR(SEARCH("posible",AJ5)))</formula>
    </cfRule>
    <cfRule type="containsText" dxfId="179" priority="4" operator="containsText" text="Improbable">
      <formula>NOT(ISERROR(SEARCH("Improbable",AJ5)))</formula>
    </cfRule>
    <cfRule type="containsText" dxfId="178"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E5D30AE-1F56-497B-A80A-EFA99AA1D803}"/>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6FA0C1AE-86EB-411B-B4A8-C1D551CFD6A3}">
            <xm:f>NOT(ISERROR(SEARCH(#REF!,AI5)))</xm:f>
            <xm:f>#REF!</xm:f>
            <x14:dxf>
              <fill>
                <gradientFill degree="180">
                  <stop position="0">
                    <color rgb="FF008744"/>
                  </stop>
                  <stop position="1">
                    <color theme="0"/>
                  </stop>
                </gradientFill>
              </fill>
            </x14:dxf>
          </x14:cfRule>
          <x14:cfRule type="containsText" priority="38" operator="containsText" id="{3D4C6D8F-C032-4652-A152-372169F77BC0}">
            <xm:f>NOT(ISERROR(SEARCH(#REF!,AI5)))</xm:f>
            <xm:f>#REF!</xm:f>
            <x14:dxf>
              <fill>
                <gradientFill degree="180">
                  <stop position="0">
                    <color rgb="FF008744"/>
                  </stop>
                  <stop position="1">
                    <color theme="0"/>
                  </stop>
                </gradientFill>
              </fill>
            </x14:dxf>
          </x14:cfRule>
          <x14:cfRule type="containsText" priority="39" operator="containsText" id="{1E142C4A-7B23-41C9-9271-1EB071E42785}">
            <xm:f>NOT(ISERROR(SEARCH(#REF!,AI5)))</xm:f>
            <xm:f>#REF!</xm:f>
            <x14:dxf>
              <fill>
                <gradientFill degree="180">
                  <stop position="0">
                    <color rgb="FF008744"/>
                  </stop>
                  <stop position="1">
                    <color rgb="FFFFFFFF"/>
                  </stop>
                </gradientFill>
              </fill>
            </x14:dxf>
          </x14:cfRule>
          <x14:cfRule type="containsText" priority="40" operator="containsText" id="{9825B4BA-542E-46FD-87DF-EBF071B1CF4C}">
            <xm:f>NOT(ISERROR(SEARCH(#REF!,AI5)))</xm:f>
            <xm:f>#REF!</xm:f>
            <x14:dxf>
              <fill>
                <gradientFill>
                  <stop position="0">
                    <color theme="0"/>
                  </stop>
                  <stop position="1">
                    <color rgb="FFFFFF00"/>
                  </stop>
                </gradientFill>
              </fill>
            </x14:dxf>
          </x14:cfRule>
          <x14:cfRule type="containsText" priority="41" operator="containsText" id="{14B0AADE-5B77-4D15-8F1D-3A6BA59784F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5D062B92-FB48-4C93-BDAE-5D1080CC9C61}">
            <xm:f>NOT(ISERROR(SEARCH(#REF!,AJ5)))</xm:f>
            <xm:f>#REF!</xm:f>
            <x14:dxf>
              <fill>
                <gradientFill degree="180">
                  <stop position="0">
                    <color rgb="FF008744"/>
                  </stop>
                  <stop position="1">
                    <color theme="0"/>
                  </stop>
                </gradientFill>
              </fill>
            </x14:dxf>
          </x14:cfRule>
          <x14:cfRule type="containsText" priority="7" operator="containsText" id="{2B5C4321-E24C-4D3B-8D22-07F20795EC04}">
            <xm:f>NOT(ISERROR(SEARCH(#REF!,AJ5)))</xm:f>
            <xm:f>#REF!</xm:f>
            <x14:dxf>
              <fill>
                <gradientFill degree="180">
                  <stop position="0">
                    <color rgb="FF008744"/>
                  </stop>
                  <stop position="1">
                    <color theme="0"/>
                  </stop>
                </gradientFill>
              </fill>
            </x14:dxf>
          </x14:cfRule>
          <x14:cfRule type="containsText" priority="8" operator="containsText" id="{CFA63381-946F-41E5-9C97-834DF22ADF19}">
            <xm:f>NOT(ISERROR(SEARCH(#REF!,AJ5)))</xm:f>
            <xm:f>#REF!</xm:f>
            <x14:dxf>
              <fill>
                <gradientFill degree="180">
                  <stop position="0">
                    <color rgb="FF008744"/>
                  </stop>
                  <stop position="1">
                    <color rgb="FFFFFFFF"/>
                  </stop>
                </gradientFill>
              </fill>
            </x14:dxf>
          </x14:cfRule>
          <x14:cfRule type="containsText" priority="9" operator="containsText" id="{A67EA948-A28C-4CA7-B2BE-C7F521F2AD23}">
            <xm:f>NOT(ISERROR(SEARCH(#REF!,AJ5)))</xm:f>
            <xm:f>#REF!</xm:f>
            <x14:dxf>
              <fill>
                <gradientFill>
                  <stop position="0">
                    <color theme="0"/>
                  </stop>
                  <stop position="1">
                    <color rgb="FFFFFF00"/>
                  </stop>
                </gradientFill>
              </fill>
            </x14:dxf>
          </x14:cfRule>
          <x14:cfRule type="containsText" priority="10" operator="containsText" id="{2CA98FAF-F7D7-4807-BA46-F013DC5031B4}">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91E5-38D0-45F6-B705-6C2ACEA4D139}">
  <dimension ref="A1:DD65"/>
  <sheetViews>
    <sheetView topLeftCell="BS1" workbookViewId="0">
      <selection activeCell="CC6" sqref="CC6"/>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8.57031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 customWidth="1"/>
    <col min="41" max="41" width="18.85546875" style="1" hidden="1" customWidth="1"/>
    <col min="42" max="42" width="22.140625" style="1" hidden="1" customWidth="1"/>
    <col min="43" max="43" width="20.5703125" style="1" hidden="1" customWidth="1"/>
    <col min="44" max="44" width="18.5703125" style="1" hidden="1" customWidth="1"/>
    <col min="45" max="45" width="20.5703125" style="1" hidden="1" customWidth="1"/>
    <col min="46" max="46" width="18.5703125" style="1" hidden="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3" width="23" style="1" hidden="1" customWidth="1"/>
    <col min="54" max="54" width="18.85546875" style="1" hidden="1" customWidth="1"/>
    <col min="55" max="55" width="16.85546875" style="1" hidden="1" customWidth="1"/>
    <col min="56" max="56" width="19.5703125" style="1" hidden="1" customWidth="1"/>
    <col min="57" max="58" width="23" style="1" hidden="1" customWidth="1"/>
    <col min="59" max="59" width="18.85546875" style="1" hidden="1" customWidth="1"/>
    <col min="60" max="60" width="16.85546875" style="1" hidden="1" customWidth="1"/>
    <col min="61" max="61" width="19.5703125" style="1" hidden="1" customWidth="1"/>
    <col min="62" max="63" width="23" style="1" customWidth="1"/>
    <col min="64" max="64" width="18.85546875" style="1" customWidth="1"/>
    <col min="65" max="65" width="16.85546875" style="1" customWidth="1"/>
    <col min="66" max="66" width="19.5703125" style="1" customWidth="1"/>
    <col min="67" max="68" width="23" style="149" customWidth="1"/>
    <col min="69" max="69" width="18.85546875" style="149" customWidth="1"/>
    <col min="70" max="70" width="16.85546875" style="149" customWidth="1"/>
    <col min="71" max="71" width="19.5703125" style="149" customWidth="1"/>
    <col min="72" max="72" width="28.85546875" style="149" customWidth="1"/>
    <col min="73" max="74" width="23" style="149" hidden="1" customWidth="1"/>
    <col min="75" max="75" width="18.5703125" style="149" hidden="1" customWidth="1"/>
    <col min="76" max="76" width="20.5703125" style="1" customWidth="1"/>
    <col min="77" max="77" width="23" style="1" customWidth="1"/>
    <col min="78" max="78" width="18.5703125" style="1" customWidth="1"/>
    <col min="79" max="79" width="20.5703125" style="149" customWidth="1"/>
    <col min="80" max="80" width="60.42578125" style="149" customWidth="1"/>
    <col min="81" max="81" width="57.5703125" style="149" customWidth="1"/>
    <col min="82" max="82" width="71.140625" style="149" customWidth="1"/>
    <col min="83" max="16384" width="11.42578125" style="149"/>
  </cols>
  <sheetData>
    <row r="1" spans="1:108" ht="21" customHeight="1">
      <c r="AN1" s="148"/>
      <c r="AO1" s="148"/>
      <c r="AP1" s="148"/>
      <c r="AQ1" s="148"/>
      <c r="AR1" s="148"/>
      <c r="AS1" s="148"/>
      <c r="AT1" s="148"/>
      <c r="AU1" s="148"/>
      <c r="AV1" s="148"/>
      <c r="AW1" s="148"/>
      <c r="AX1" s="148"/>
      <c r="AY1" s="148"/>
      <c r="AZ1" s="2"/>
      <c r="BA1" s="2"/>
      <c r="BB1" s="2"/>
      <c r="BC1" s="2"/>
      <c r="BD1" s="2"/>
      <c r="BE1" s="2"/>
      <c r="BF1" s="2"/>
      <c r="BG1" s="2"/>
      <c r="BH1" s="2"/>
      <c r="BI1" s="2"/>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409.5" customHeight="1" thickTop="1" thickBot="1">
      <c r="A5" s="421">
        <v>1</v>
      </c>
      <c r="B5" s="423" t="s">
        <v>468</v>
      </c>
      <c r="C5" s="423" t="s">
        <v>469</v>
      </c>
      <c r="D5" s="423" t="s">
        <v>963</v>
      </c>
      <c r="E5" s="424" t="s">
        <v>964</v>
      </c>
      <c r="F5" s="423" t="s">
        <v>104</v>
      </c>
      <c r="G5" s="423" t="s">
        <v>965</v>
      </c>
      <c r="H5" s="423" t="s">
        <v>966</v>
      </c>
      <c r="I5" s="423" t="s">
        <v>144</v>
      </c>
      <c r="J5" s="421">
        <v>1</v>
      </c>
      <c r="K5" s="421">
        <v>5</v>
      </c>
      <c r="L5" s="411">
        <v>20</v>
      </c>
      <c r="M5" s="412" t="s">
        <v>500</v>
      </c>
      <c r="N5" s="162">
        <v>1</v>
      </c>
      <c r="O5" s="166" t="s">
        <v>967</v>
      </c>
      <c r="P5" s="171">
        <v>15</v>
      </c>
      <c r="Q5" s="171">
        <v>15</v>
      </c>
      <c r="R5" s="171">
        <v>15</v>
      </c>
      <c r="S5" s="171">
        <v>15</v>
      </c>
      <c r="T5" s="171">
        <v>15</v>
      </c>
      <c r="U5" s="171">
        <v>15</v>
      </c>
      <c r="V5" s="171">
        <v>10</v>
      </c>
      <c r="W5" s="116">
        <v>100</v>
      </c>
      <c r="X5" s="117" t="s">
        <v>146</v>
      </c>
      <c r="Y5" s="172" t="s">
        <v>146</v>
      </c>
      <c r="Z5" s="118" t="s">
        <v>146</v>
      </c>
      <c r="AA5" s="116" t="s">
        <v>502</v>
      </c>
      <c r="AB5" s="171" t="s">
        <v>839</v>
      </c>
      <c r="AC5" s="422">
        <v>100</v>
      </c>
      <c r="AD5" s="422" t="s">
        <v>146</v>
      </c>
      <c r="AE5" s="420" t="s">
        <v>147</v>
      </c>
      <c r="AF5" s="420" t="s">
        <v>487</v>
      </c>
      <c r="AG5" s="418">
        <v>2</v>
      </c>
      <c r="AH5" s="418">
        <v>1</v>
      </c>
      <c r="AI5" s="419">
        <v>1</v>
      </c>
      <c r="AJ5" s="419">
        <v>4</v>
      </c>
      <c r="AK5" s="411">
        <v>16</v>
      </c>
      <c r="AL5" s="412" t="s">
        <v>503</v>
      </c>
      <c r="AM5" s="415" t="s">
        <v>148</v>
      </c>
      <c r="AN5" s="164" t="s">
        <v>968</v>
      </c>
      <c r="AO5" s="163" t="s">
        <v>969</v>
      </c>
      <c r="AP5" s="168">
        <v>44926</v>
      </c>
      <c r="AQ5" s="164" t="s">
        <v>970</v>
      </c>
      <c r="AR5" s="184" t="s">
        <v>971</v>
      </c>
      <c r="AS5" s="168">
        <v>44729</v>
      </c>
      <c r="AT5" s="163" t="s">
        <v>972</v>
      </c>
      <c r="AU5" s="168">
        <v>44811</v>
      </c>
      <c r="AV5" s="163" t="s">
        <v>973</v>
      </c>
      <c r="AW5" s="114"/>
      <c r="AX5" s="145"/>
      <c r="AY5" s="146"/>
      <c r="AZ5" s="164" t="s">
        <v>974</v>
      </c>
      <c r="BA5" s="184" t="s">
        <v>975</v>
      </c>
      <c r="BB5" s="163" t="s">
        <v>976</v>
      </c>
      <c r="BC5" s="163" t="s">
        <v>977</v>
      </c>
      <c r="BD5" s="168" t="s">
        <v>116</v>
      </c>
      <c r="BE5" s="170" t="s">
        <v>978</v>
      </c>
      <c r="BF5" s="163" t="s">
        <v>972</v>
      </c>
      <c r="BG5" s="163" t="s">
        <v>969</v>
      </c>
      <c r="BH5" s="168" t="s">
        <v>979</v>
      </c>
      <c r="BI5" s="168" t="s">
        <v>116</v>
      </c>
      <c r="BJ5" s="170">
        <v>44842</v>
      </c>
      <c r="BK5" s="163" t="s">
        <v>980</v>
      </c>
      <c r="BL5" s="163" t="s">
        <v>969</v>
      </c>
      <c r="BM5" s="168" t="s">
        <v>979</v>
      </c>
      <c r="BN5" s="168" t="s">
        <v>116</v>
      </c>
      <c r="BO5" s="147" t="s">
        <v>981</v>
      </c>
      <c r="BP5" s="248" t="s">
        <v>982</v>
      </c>
      <c r="BQ5" s="145" t="s">
        <v>969</v>
      </c>
      <c r="BR5" s="145" t="s">
        <v>983</v>
      </c>
      <c r="BS5" s="114" t="s">
        <v>116</v>
      </c>
      <c r="BT5" s="170" t="s">
        <v>938</v>
      </c>
      <c r="BU5" s="145"/>
      <c r="BV5" s="145"/>
      <c r="BW5" s="145"/>
      <c r="BX5" s="170" t="s">
        <v>821</v>
      </c>
      <c r="BY5" s="259" t="s">
        <v>984</v>
      </c>
      <c r="BZ5" s="184" t="s">
        <v>985</v>
      </c>
      <c r="CA5" s="248" t="s">
        <v>998</v>
      </c>
      <c r="CB5" s="221" t="s">
        <v>999</v>
      </c>
      <c r="CC5" s="221" t="s">
        <v>1000</v>
      </c>
      <c r="CD5" s="199" t="s">
        <v>1001</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409.6" thickTop="1" thickBot="1">
      <c r="A6" s="421"/>
      <c r="B6" s="423"/>
      <c r="C6" s="423"/>
      <c r="D6" s="423"/>
      <c r="E6" s="424"/>
      <c r="F6" s="423"/>
      <c r="G6" s="423"/>
      <c r="H6" s="423"/>
      <c r="I6" s="423"/>
      <c r="J6" s="421"/>
      <c r="K6" s="421"/>
      <c r="L6" s="411"/>
      <c r="M6" s="413"/>
      <c r="N6" s="162">
        <v>2</v>
      </c>
      <c r="O6" s="166" t="s">
        <v>986</v>
      </c>
      <c r="P6" s="171">
        <v>15</v>
      </c>
      <c r="Q6" s="171">
        <v>15</v>
      </c>
      <c r="R6" s="171">
        <v>15</v>
      </c>
      <c r="S6" s="171">
        <v>15</v>
      </c>
      <c r="T6" s="171">
        <v>15</v>
      </c>
      <c r="U6" s="171">
        <v>15</v>
      </c>
      <c r="V6" s="171">
        <v>10</v>
      </c>
      <c r="W6" s="116">
        <v>100</v>
      </c>
      <c r="X6" s="117" t="s">
        <v>146</v>
      </c>
      <c r="Y6" s="172" t="s">
        <v>146</v>
      </c>
      <c r="Z6" s="118" t="s">
        <v>146</v>
      </c>
      <c r="AA6" s="116" t="s">
        <v>502</v>
      </c>
      <c r="AB6" s="171" t="s">
        <v>839</v>
      </c>
      <c r="AC6" s="422"/>
      <c r="AD6" s="422"/>
      <c r="AE6" s="420"/>
      <c r="AF6" s="420"/>
      <c r="AG6" s="418"/>
      <c r="AH6" s="418"/>
      <c r="AI6" s="419"/>
      <c r="AJ6" s="419"/>
      <c r="AK6" s="411"/>
      <c r="AL6" s="413"/>
      <c r="AM6" s="416"/>
      <c r="AN6" s="163" t="s">
        <v>987</v>
      </c>
      <c r="AO6" s="163" t="s">
        <v>969</v>
      </c>
      <c r="AP6" s="168">
        <v>44926</v>
      </c>
      <c r="AQ6" s="168"/>
      <c r="AR6" s="163"/>
      <c r="AS6" s="168">
        <v>44757</v>
      </c>
      <c r="AT6" s="163" t="s">
        <v>988</v>
      </c>
      <c r="AU6" s="170" t="s">
        <v>989</v>
      </c>
      <c r="AV6" s="163" t="s">
        <v>990</v>
      </c>
      <c r="AW6" s="114"/>
      <c r="AX6" s="145"/>
      <c r="AY6" s="146"/>
      <c r="AZ6" s="163"/>
      <c r="BA6" s="163"/>
      <c r="BB6" s="162"/>
      <c r="BC6" s="168"/>
      <c r="BD6" s="168"/>
      <c r="BE6" s="168">
        <v>44757</v>
      </c>
      <c r="BF6" s="163" t="s">
        <v>988</v>
      </c>
      <c r="BG6" s="163" t="s">
        <v>969</v>
      </c>
      <c r="BH6" s="163" t="s">
        <v>991</v>
      </c>
      <c r="BI6" s="168" t="s">
        <v>116</v>
      </c>
      <c r="BJ6" s="170" t="s">
        <v>992</v>
      </c>
      <c r="BK6" s="163" t="s">
        <v>993</v>
      </c>
      <c r="BL6" s="163" t="s">
        <v>969</v>
      </c>
      <c r="BM6" s="163" t="s">
        <v>991</v>
      </c>
      <c r="BN6" s="168" t="s">
        <v>116</v>
      </c>
      <c r="BO6" s="147" t="s">
        <v>994</v>
      </c>
      <c r="BP6" s="248" t="s">
        <v>995</v>
      </c>
      <c r="BQ6" s="145" t="s">
        <v>969</v>
      </c>
      <c r="BR6" s="145" t="s">
        <v>991</v>
      </c>
      <c r="BS6" s="114" t="s">
        <v>116</v>
      </c>
      <c r="BT6" s="170" t="s">
        <v>954</v>
      </c>
      <c r="BU6" s="145"/>
      <c r="BV6" s="145"/>
      <c r="BW6" s="145"/>
      <c r="BX6" s="170" t="s">
        <v>821</v>
      </c>
      <c r="BY6" s="259" t="s">
        <v>996</v>
      </c>
      <c r="BZ6" s="164" t="s">
        <v>997</v>
      </c>
      <c r="CA6" s="250" t="s">
        <v>998</v>
      </c>
      <c r="CB6" s="200" t="s">
        <v>1002</v>
      </c>
      <c r="CC6" s="201" t="s">
        <v>1003</v>
      </c>
      <c r="CD6" s="201" t="s">
        <v>1004</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thickTop="1" thickBot="1">
      <c r="A7" s="421"/>
      <c r="B7" s="423"/>
      <c r="C7" s="423"/>
      <c r="D7" s="423"/>
      <c r="E7" s="424"/>
      <c r="F7" s="423"/>
      <c r="G7" s="423"/>
      <c r="H7" s="423"/>
      <c r="I7" s="423"/>
      <c r="J7" s="421"/>
      <c r="K7" s="421"/>
      <c r="L7" s="411"/>
      <c r="M7" s="413"/>
      <c r="N7" s="162">
        <v>3</v>
      </c>
      <c r="O7" s="173"/>
      <c r="P7" s="171"/>
      <c r="Q7" s="171"/>
      <c r="R7" s="171"/>
      <c r="S7" s="171"/>
      <c r="T7" s="171"/>
      <c r="U7" s="171"/>
      <c r="V7" s="171"/>
      <c r="W7" s="116">
        <v>0</v>
      </c>
      <c r="X7" s="117" t="s">
        <v>485</v>
      </c>
      <c r="Y7" s="172"/>
      <c r="Z7" s="118" t="s">
        <v>536</v>
      </c>
      <c r="AA7" s="116" t="s">
        <v>537</v>
      </c>
      <c r="AB7" s="171"/>
      <c r="AC7" s="422"/>
      <c r="AD7" s="422"/>
      <c r="AE7" s="420"/>
      <c r="AF7" s="420"/>
      <c r="AG7" s="418"/>
      <c r="AH7" s="418"/>
      <c r="AI7" s="419"/>
      <c r="AJ7" s="419"/>
      <c r="AK7" s="411"/>
      <c r="AL7" s="413"/>
      <c r="AM7" s="416"/>
      <c r="AN7" s="163"/>
      <c r="AO7" s="162"/>
      <c r="AP7" s="168"/>
      <c r="AQ7" s="168"/>
      <c r="AR7" s="163"/>
      <c r="AS7" s="168"/>
      <c r="AT7" s="163"/>
      <c r="AU7" s="168"/>
      <c r="AV7" s="163"/>
      <c r="AW7" s="114"/>
      <c r="AX7" s="145"/>
      <c r="AY7" s="146"/>
      <c r="AZ7" s="163"/>
      <c r="BA7" s="163"/>
      <c r="BB7" s="162"/>
      <c r="BC7" s="168"/>
      <c r="BD7" s="168"/>
      <c r="BE7" s="163"/>
      <c r="BF7" s="163"/>
      <c r="BG7" s="162"/>
      <c r="BH7" s="168"/>
      <c r="BI7" s="168"/>
      <c r="BJ7" s="163"/>
      <c r="BK7" s="163"/>
      <c r="BL7" s="162"/>
      <c r="BM7" s="168"/>
      <c r="BN7" s="168"/>
      <c r="BO7" s="145"/>
      <c r="BP7" s="145"/>
      <c r="BQ7" s="146"/>
      <c r="BR7" s="114"/>
      <c r="BS7" s="114"/>
      <c r="BT7" s="168"/>
      <c r="BU7" s="145"/>
      <c r="BV7" s="145"/>
      <c r="BW7" s="145"/>
      <c r="BX7" s="168"/>
      <c r="BY7" s="163"/>
      <c r="BZ7" s="163"/>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21"/>
      <c r="B8" s="423"/>
      <c r="C8" s="423"/>
      <c r="D8" s="423"/>
      <c r="E8" s="424"/>
      <c r="F8" s="423"/>
      <c r="G8" s="423"/>
      <c r="H8" s="423"/>
      <c r="I8" s="423"/>
      <c r="J8" s="421"/>
      <c r="K8" s="421"/>
      <c r="L8" s="411"/>
      <c r="M8" s="413"/>
      <c r="N8" s="162">
        <v>4</v>
      </c>
      <c r="O8" s="166"/>
      <c r="P8" s="171"/>
      <c r="Q8" s="171"/>
      <c r="R8" s="171"/>
      <c r="S8" s="171"/>
      <c r="T8" s="171"/>
      <c r="U8" s="171"/>
      <c r="V8" s="171"/>
      <c r="W8" s="116">
        <v>0</v>
      </c>
      <c r="X8" s="117" t="s">
        <v>485</v>
      </c>
      <c r="Y8" s="172"/>
      <c r="Z8" s="118" t="s">
        <v>536</v>
      </c>
      <c r="AA8" s="116" t="s">
        <v>537</v>
      </c>
      <c r="AB8" s="171"/>
      <c r="AC8" s="422"/>
      <c r="AD8" s="422"/>
      <c r="AE8" s="420"/>
      <c r="AF8" s="420"/>
      <c r="AG8" s="418"/>
      <c r="AH8" s="418"/>
      <c r="AI8" s="419"/>
      <c r="AJ8" s="419"/>
      <c r="AK8" s="411"/>
      <c r="AL8" s="413"/>
      <c r="AM8" s="416"/>
      <c r="AN8" s="163"/>
      <c r="AO8" s="162"/>
      <c r="AP8" s="168"/>
      <c r="AQ8" s="168"/>
      <c r="AR8" s="163"/>
      <c r="AS8" s="168"/>
      <c r="AT8" s="163"/>
      <c r="AU8" s="168"/>
      <c r="AV8" s="163"/>
      <c r="AW8" s="114"/>
      <c r="AX8" s="145"/>
      <c r="AY8" s="146"/>
      <c r="AZ8" s="163"/>
      <c r="BA8" s="163"/>
      <c r="BB8" s="162"/>
      <c r="BC8" s="168"/>
      <c r="BD8" s="168"/>
      <c r="BE8" s="163"/>
      <c r="BF8" s="163"/>
      <c r="BG8" s="162"/>
      <c r="BH8" s="168"/>
      <c r="BI8" s="168"/>
      <c r="BJ8" s="163"/>
      <c r="BK8" s="163"/>
      <c r="BL8" s="162"/>
      <c r="BM8" s="168"/>
      <c r="BN8" s="168"/>
      <c r="BO8" s="145"/>
      <c r="BP8" s="145"/>
      <c r="BQ8" s="146"/>
      <c r="BR8" s="114"/>
      <c r="BS8" s="114"/>
      <c r="BT8" s="168"/>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21"/>
      <c r="B9" s="423"/>
      <c r="C9" s="423"/>
      <c r="D9" s="423"/>
      <c r="E9" s="424"/>
      <c r="F9" s="423"/>
      <c r="G9" s="423"/>
      <c r="H9" s="423"/>
      <c r="I9" s="423"/>
      <c r="J9" s="421"/>
      <c r="K9" s="421"/>
      <c r="L9" s="411"/>
      <c r="M9" s="413"/>
      <c r="N9" s="162">
        <v>5</v>
      </c>
      <c r="O9" s="166"/>
      <c r="P9" s="171"/>
      <c r="Q9" s="171"/>
      <c r="R9" s="171"/>
      <c r="S9" s="171"/>
      <c r="T9" s="171"/>
      <c r="U9" s="171"/>
      <c r="V9" s="171"/>
      <c r="W9" s="116">
        <v>0</v>
      </c>
      <c r="X9" s="117" t="s">
        <v>485</v>
      </c>
      <c r="Y9" s="172"/>
      <c r="Z9" s="118" t="s">
        <v>536</v>
      </c>
      <c r="AA9" s="116" t="s">
        <v>537</v>
      </c>
      <c r="AB9" s="171"/>
      <c r="AC9" s="422"/>
      <c r="AD9" s="422"/>
      <c r="AE9" s="420"/>
      <c r="AF9" s="420"/>
      <c r="AG9" s="418"/>
      <c r="AH9" s="418"/>
      <c r="AI9" s="419"/>
      <c r="AJ9" s="419"/>
      <c r="AK9" s="411"/>
      <c r="AL9" s="413"/>
      <c r="AM9" s="416"/>
      <c r="AN9" s="163"/>
      <c r="AO9" s="162"/>
      <c r="AP9" s="168"/>
      <c r="AQ9" s="168"/>
      <c r="AR9" s="163"/>
      <c r="AS9" s="168"/>
      <c r="AT9" s="163"/>
      <c r="AU9" s="168"/>
      <c r="AV9" s="163"/>
      <c r="AW9" s="114"/>
      <c r="AX9" s="145"/>
      <c r="AY9" s="146"/>
      <c r="AZ9" s="163"/>
      <c r="BA9" s="163"/>
      <c r="BB9" s="162"/>
      <c r="BC9" s="168"/>
      <c r="BD9" s="168"/>
      <c r="BE9" s="163"/>
      <c r="BF9" s="163"/>
      <c r="BG9" s="162"/>
      <c r="BH9" s="168"/>
      <c r="BI9" s="168"/>
      <c r="BJ9" s="163"/>
      <c r="BK9" s="163"/>
      <c r="BL9" s="162"/>
      <c r="BM9" s="168"/>
      <c r="BN9" s="168"/>
      <c r="BO9" s="145"/>
      <c r="BP9" s="145"/>
      <c r="BQ9" s="146"/>
      <c r="BR9" s="114"/>
      <c r="BS9" s="114"/>
      <c r="BT9" s="168"/>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 customHeight="1" thickTop="1" thickBot="1">
      <c r="A10" s="421"/>
      <c r="B10" s="423"/>
      <c r="C10" s="423"/>
      <c r="D10" s="423"/>
      <c r="E10" s="424"/>
      <c r="F10" s="423"/>
      <c r="G10" s="423"/>
      <c r="H10" s="423"/>
      <c r="I10" s="423"/>
      <c r="J10" s="421"/>
      <c r="K10" s="421"/>
      <c r="L10" s="411"/>
      <c r="M10" s="414"/>
      <c r="N10" s="162">
        <v>6</v>
      </c>
      <c r="O10" s="166"/>
      <c r="P10" s="171"/>
      <c r="Q10" s="171"/>
      <c r="R10" s="171"/>
      <c r="S10" s="171"/>
      <c r="T10" s="171"/>
      <c r="U10" s="171"/>
      <c r="V10" s="171"/>
      <c r="W10" s="116">
        <v>0</v>
      </c>
      <c r="X10" s="117" t="s">
        <v>485</v>
      </c>
      <c r="Y10" s="172"/>
      <c r="Z10" s="118" t="s">
        <v>536</v>
      </c>
      <c r="AA10" s="116" t="s">
        <v>537</v>
      </c>
      <c r="AB10" s="171"/>
      <c r="AC10" s="422"/>
      <c r="AD10" s="422"/>
      <c r="AE10" s="420"/>
      <c r="AF10" s="420"/>
      <c r="AG10" s="418"/>
      <c r="AH10" s="418"/>
      <c r="AI10" s="419"/>
      <c r="AJ10" s="419"/>
      <c r="AK10" s="411"/>
      <c r="AL10" s="414"/>
      <c r="AM10" s="417"/>
      <c r="AN10" s="163"/>
      <c r="AO10" s="162"/>
      <c r="AP10" s="168"/>
      <c r="AQ10" s="168"/>
      <c r="AR10" s="163"/>
      <c r="AS10" s="168"/>
      <c r="AT10" s="163"/>
      <c r="AU10" s="168"/>
      <c r="AV10" s="163"/>
      <c r="AW10" s="114"/>
      <c r="AX10" s="145"/>
      <c r="AY10" s="146"/>
      <c r="AZ10" s="163"/>
      <c r="BA10" s="163"/>
      <c r="BB10" s="162"/>
      <c r="BC10" s="168"/>
      <c r="BD10" s="168"/>
      <c r="BE10" s="163"/>
      <c r="BF10" s="163"/>
      <c r="BG10" s="162"/>
      <c r="BH10" s="168"/>
      <c r="BI10" s="168"/>
      <c r="BJ10" s="163"/>
      <c r="BK10" s="163"/>
      <c r="BL10" s="162"/>
      <c r="BM10" s="168"/>
      <c r="BN10" s="168"/>
      <c r="BO10" s="145"/>
      <c r="BP10" s="145"/>
      <c r="BQ10" s="146"/>
      <c r="BR10" s="114"/>
      <c r="BS10" s="114"/>
      <c r="BT10" s="168"/>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21">
        <v>2</v>
      </c>
      <c r="B11" s="423"/>
      <c r="C11" s="423"/>
      <c r="D11" s="423"/>
      <c r="E11" s="424"/>
      <c r="F11" s="423"/>
      <c r="G11" s="423"/>
      <c r="H11" s="423"/>
      <c r="I11" s="423"/>
      <c r="J11" s="421"/>
      <c r="K11" s="421"/>
      <c r="L11" s="411">
        <v>0</v>
      </c>
      <c r="M11" s="412" t="b">
        <v>0</v>
      </c>
      <c r="N11" s="162">
        <v>1</v>
      </c>
      <c r="O11" s="166"/>
      <c r="P11" s="171"/>
      <c r="Q11" s="171"/>
      <c r="R11" s="171"/>
      <c r="S11" s="171"/>
      <c r="T11" s="171"/>
      <c r="U11" s="171"/>
      <c r="V11" s="171"/>
      <c r="W11" s="116">
        <v>0</v>
      </c>
      <c r="X11" s="117" t="s">
        <v>485</v>
      </c>
      <c r="Y11" s="172"/>
      <c r="Z11" s="118" t="s">
        <v>536</v>
      </c>
      <c r="AA11" s="116" t="s">
        <v>537</v>
      </c>
      <c r="AB11" s="171"/>
      <c r="AC11" s="422">
        <v>0</v>
      </c>
      <c r="AD11" s="422" t="s">
        <v>485</v>
      </c>
      <c r="AE11" s="420"/>
      <c r="AF11" s="420"/>
      <c r="AG11" s="418" t="s">
        <v>538</v>
      </c>
      <c r="AH11" s="418" t="s">
        <v>538</v>
      </c>
      <c r="AI11" s="419"/>
      <c r="AJ11" s="419"/>
      <c r="AK11" s="411">
        <v>0</v>
      </c>
      <c r="AL11" s="412" t="b">
        <v>0</v>
      </c>
      <c r="AM11" s="415"/>
      <c r="AN11" s="163"/>
      <c r="AO11" s="162"/>
      <c r="AP11" s="168"/>
      <c r="AQ11" s="168"/>
      <c r="AR11" s="163"/>
      <c r="AS11" s="168"/>
      <c r="AT11" s="163"/>
      <c r="AU11" s="168"/>
      <c r="AV11" s="163"/>
      <c r="AW11" s="114"/>
      <c r="AX11" s="145"/>
      <c r="AY11" s="146"/>
      <c r="AZ11" s="163"/>
      <c r="BA11" s="163"/>
      <c r="BB11" s="162"/>
      <c r="BC11" s="168"/>
      <c r="BD11" s="168"/>
      <c r="BE11" s="163"/>
      <c r="BF11" s="163"/>
      <c r="BG11" s="162"/>
      <c r="BH11" s="168"/>
      <c r="BI11" s="168"/>
      <c r="BJ11" s="163"/>
      <c r="BK11" s="163"/>
      <c r="BL11" s="162"/>
      <c r="BM11" s="168"/>
      <c r="BN11" s="168"/>
      <c r="BO11" s="145"/>
      <c r="BP11" s="145"/>
      <c r="BQ11" s="146"/>
      <c r="BR11" s="114"/>
      <c r="BS11" s="114"/>
      <c r="BT11" s="168"/>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21"/>
      <c r="B12" s="423"/>
      <c r="C12" s="423"/>
      <c r="D12" s="423"/>
      <c r="E12" s="424"/>
      <c r="F12" s="423"/>
      <c r="G12" s="423"/>
      <c r="H12" s="423"/>
      <c r="I12" s="423"/>
      <c r="J12" s="421"/>
      <c r="K12" s="421"/>
      <c r="L12" s="411"/>
      <c r="M12" s="413"/>
      <c r="N12" s="162">
        <v>2</v>
      </c>
      <c r="O12" s="166"/>
      <c r="P12" s="171"/>
      <c r="Q12" s="171"/>
      <c r="R12" s="171"/>
      <c r="S12" s="171"/>
      <c r="T12" s="171"/>
      <c r="U12" s="171"/>
      <c r="V12" s="171"/>
      <c r="W12" s="116">
        <v>0</v>
      </c>
      <c r="X12" s="117" t="s">
        <v>485</v>
      </c>
      <c r="Y12" s="172"/>
      <c r="Z12" s="118" t="s">
        <v>536</v>
      </c>
      <c r="AA12" s="116" t="s">
        <v>537</v>
      </c>
      <c r="AB12" s="171"/>
      <c r="AC12" s="422"/>
      <c r="AD12" s="422"/>
      <c r="AE12" s="420"/>
      <c r="AF12" s="420"/>
      <c r="AG12" s="418"/>
      <c r="AH12" s="418"/>
      <c r="AI12" s="419"/>
      <c r="AJ12" s="419"/>
      <c r="AK12" s="411"/>
      <c r="AL12" s="413"/>
      <c r="AM12" s="416"/>
      <c r="AN12" s="163"/>
      <c r="AO12" s="162"/>
      <c r="AP12" s="168"/>
      <c r="AQ12" s="168"/>
      <c r="AR12" s="163"/>
      <c r="AS12" s="168"/>
      <c r="AT12" s="163"/>
      <c r="AU12" s="168"/>
      <c r="AV12" s="163"/>
      <c r="AW12" s="114"/>
      <c r="AX12" s="145"/>
      <c r="AY12" s="146"/>
      <c r="AZ12" s="163"/>
      <c r="BA12" s="163"/>
      <c r="BB12" s="162"/>
      <c r="BC12" s="168"/>
      <c r="BD12" s="168"/>
      <c r="BE12" s="163"/>
      <c r="BF12" s="163"/>
      <c r="BG12" s="162"/>
      <c r="BH12" s="168"/>
      <c r="BI12" s="168"/>
      <c r="BJ12" s="163"/>
      <c r="BK12" s="163"/>
      <c r="BL12" s="162"/>
      <c r="BM12" s="168"/>
      <c r="BN12" s="168"/>
      <c r="BO12" s="145"/>
      <c r="BP12" s="145"/>
      <c r="BQ12" s="146"/>
      <c r="BR12" s="114"/>
      <c r="BS12" s="114"/>
      <c r="BT12" s="168"/>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21"/>
      <c r="B13" s="423"/>
      <c r="C13" s="423"/>
      <c r="D13" s="423"/>
      <c r="E13" s="424"/>
      <c r="F13" s="423"/>
      <c r="G13" s="423"/>
      <c r="H13" s="423"/>
      <c r="I13" s="423"/>
      <c r="J13" s="421"/>
      <c r="K13" s="421"/>
      <c r="L13" s="411"/>
      <c r="M13" s="413"/>
      <c r="N13" s="162">
        <v>3</v>
      </c>
      <c r="O13" s="173"/>
      <c r="P13" s="171"/>
      <c r="Q13" s="171"/>
      <c r="R13" s="171"/>
      <c r="S13" s="171"/>
      <c r="T13" s="171"/>
      <c r="U13" s="171"/>
      <c r="V13" s="171"/>
      <c r="W13" s="116">
        <v>0</v>
      </c>
      <c r="X13" s="117" t="s">
        <v>485</v>
      </c>
      <c r="Y13" s="172"/>
      <c r="Z13" s="118" t="s">
        <v>536</v>
      </c>
      <c r="AA13" s="116" t="s">
        <v>537</v>
      </c>
      <c r="AB13" s="171"/>
      <c r="AC13" s="422"/>
      <c r="AD13" s="422"/>
      <c r="AE13" s="420"/>
      <c r="AF13" s="420"/>
      <c r="AG13" s="418"/>
      <c r="AH13" s="418"/>
      <c r="AI13" s="419"/>
      <c r="AJ13" s="419"/>
      <c r="AK13" s="411"/>
      <c r="AL13" s="413"/>
      <c r="AM13" s="416"/>
      <c r="AN13" s="163"/>
      <c r="AO13" s="162"/>
      <c r="AP13" s="168"/>
      <c r="AQ13" s="168"/>
      <c r="AR13" s="163"/>
      <c r="AS13" s="168"/>
      <c r="AT13" s="163"/>
      <c r="AU13" s="168"/>
      <c r="AV13" s="163"/>
      <c r="AW13" s="114"/>
      <c r="AX13" s="145"/>
      <c r="AY13" s="146"/>
      <c r="AZ13" s="163"/>
      <c r="BA13" s="163"/>
      <c r="BB13" s="162"/>
      <c r="BC13" s="168"/>
      <c r="BD13" s="168"/>
      <c r="BE13" s="163"/>
      <c r="BF13" s="163"/>
      <c r="BG13" s="162"/>
      <c r="BH13" s="168"/>
      <c r="BI13" s="168"/>
      <c r="BJ13" s="163"/>
      <c r="BK13" s="163"/>
      <c r="BL13" s="162"/>
      <c r="BM13" s="168"/>
      <c r="BN13" s="168"/>
      <c r="BO13" s="145"/>
      <c r="BP13" s="145"/>
      <c r="BQ13" s="146"/>
      <c r="BR13" s="114"/>
      <c r="BS13" s="114"/>
      <c r="BT13" s="168"/>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21"/>
      <c r="B14" s="423"/>
      <c r="C14" s="423"/>
      <c r="D14" s="423"/>
      <c r="E14" s="424"/>
      <c r="F14" s="423"/>
      <c r="G14" s="423"/>
      <c r="H14" s="423"/>
      <c r="I14" s="423"/>
      <c r="J14" s="421"/>
      <c r="K14" s="421"/>
      <c r="L14" s="411"/>
      <c r="M14" s="413"/>
      <c r="N14" s="162">
        <v>4</v>
      </c>
      <c r="O14" s="166"/>
      <c r="P14" s="171"/>
      <c r="Q14" s="171"/>
      <c r="R14" s="171"/>
      <c r="S14" s="171"/>
      <c r="T14" s="171"/>
      <c r="U14" s="171"/>
      <c r="V14" s="171"/>
      <c r="W14" s="116">
        <v>0</v>
      </c>
      <c r="X14" s="117" t="s">
        <v>485</v>
      </c>
      <c r="Y14" s="172"/>
      <c r="Z14" s="118" t="s">
        <v>536</v>
      </c>
      <c r="AA14" s="116" t="s">
        <v>537</v>
      </c>
      <c r="AB14" s="171"/>
      <c r="AC14" s="422"/>
      <c r="AD14" s="422"/>
      <c r="AE14" s="420"/>
      <c r="AF14" s="420"/>
      <c r="AG14" s="418"/>
      <c r="AH14" s="418"/>
      <c r="AI14" s="419"/>
      <c r="AJ14" s="419"/>
      <c r="AK14" s="411"/>
      <c r="AL14" s="413"/>
      <c r="AM14" s="416"/>
      <c r="AN14" s="163"/>
      <c r="AO14" s="162"/>
      <c r="AP14" s="168"/>
      <c r="AQ14" s="168"/>
      <c r="AR14" s="163"/>
      <c r="AS14" s="168"/>
      <c r="AT14" s="163"/>
      <c r="AU14" s="168"/>
      <c r="AV14" s="163"/>
      <c r="AW14" s="114"/>
      <c r="AX14" s="145"/>
      <c r="AY14" s="146"/>
      <c r="AZ14" s="163"/>
      <c r="BA14" s="163"/>
      <c r="BB14" s="162"/>
      <c r="BC14" s="168"/>
      <c r="BD14" s="168"/>
      <c r="BE14" s="163"/>
      <c r="BF14" s="163"/>
      <c r="BG14" s="162"/>
      <c r="BH14" s="168"/>
      <c r="BI14" s="168"/>
      <c r="BJ14" s="163"/>
      <c r="BK14" s="163"/>
      <c r="BL14" s="162"/>
      <c r="BM14" s="168"/>
      <c r="BN14" s="168"/>
      <c r="BO14" s="145"/>
      <c r="BP14" s="145"/>
      <c r="BQ14" s="146"/>
      <c r="BR14" s="114"/>
      <c r="BS14" s="114"/>
      <c r="BT14" s="168"/>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21"/>
      <c r="B15" s="423"/>
      <c r="C15" s="423"/>
      <c r="D15" s="423"/>
      <c r="E15" s="424"/>
      <c r="F15" s="423"/>
      <c r="G15" s="423"/>
      <c r="H15" s="423"/>
      <c r="I15" s="423"/>
      <c r="J15" s="421"/>
      <c r="K15" s="421"/>
      <c r="L15" s="411"/>
      <c r="M15" s="413"/>
      <c r="N15" s="162">
        <v>5</v>
      </c>
      <c r="O15" s="166"/>
      <c r="P15" s="171"/>
      <c r="Q15" s="171"/>
      <c r="R15" s="171"/>
      <c r="S15" s="171"/>
      <c r="T15" s="171"/>
      <c r="U15" s="171"/>
      <c r="V15" s="171"/>
      <c r="W15" s="116">
        <v>0</v>
      </c>
      <c r="X15" s="117" t="s">
        <v>485</v>
      </c>
      <c r="Y15" s="172"/>
      <c r="Z15" s="118" t="s">
        <v>536</v>
      </c>
      <c r="AA15" s="116" t="s">
        <v>537</v>
      </c>
      <c r="AB15" s="171"/>
      <c r="AC15" s="422"/>
      <c r="AD15" s="422"/>
      <c r="AE15" s="420"/>
      <c r="AF15" s="420"/>
      <c r="AG15" s="418"/>
      <c r="AH15" s="418"/>
      <c r="AI15" s="419"/>
      <c r="AJ15" s="419"/>
      <c r="AK15" s="411"/>
      <c r="AL15" s="413"/>
      <c r="AM15" s="416"/>
      <c r="AN15" s="163"/>
      <c r="AO15" s="162"/>
      <c r="AP15" s="168"/>
      <c r="AQ15" s="168"/>
      <c r="AR15" s="163"/>
      <c r="AS15" s="168"/>
      <c r="AT15" s="163"/>
      <c r="AU15" s="168"/>
      <c r="AV15" s="163"/>
      <c r="AW15" s="114"/>
      <c r="AX15" s="145"/>
      <c r="AY15" s="146"/>
      <c r="AZ15" s="163"/>
      <c r="BA15" s="163"/>
      <c r="BB15" s="162"/>
      <c r="BC15" s="168"/>
      <c r="BD15" s="168"/>
      <c r="BE15" s="163"/>
      <c r="BF15" s="163"/>
      <c r="BG15" s="162"/>
      <c r="BH15" s="168"/>
      <c r="BI15" s="168"/>
      <c r="BJ15" s="163"/>
      <c r="BK15" s="163"/>
      <c r="BL15" s="162"/>
      <c r="BM15" s="168"/>
      <c r="BN15" s="168"/>
      <c r="BO15" s="145"/>
      <c r="BP15" s="145"/>
      <c r="BQ15" s="146"/>
      <c r="BR15" s="114"/>
      <c r="BS15" s="114"/>
      <c r="BT15" s="168"/>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21"/>
      <c r="B16" s="423"/>
      <c r="C16" s="423"/>
      <c r="D16" s="423"/>
      <c r="E16" s="424"/>
      <c r="F16" s="423"/>
      <c r="G16" s="423"/>
      <c r="H16" s="423"/>
      <c r="I16" s="423"/>
      <c r="J16" s="421"/>
      <c r="K16" s="421"/>
      <c r="L16" s="411"/>
      <c r="M16" s="414"/>
      <c r="N16" s="162">
        <v>6</v>
      </c>
      <c r="O16" s="166"/>
      <c r="P16" s="171"/>
      <c r="Q16" s="171"/>
      <c r="R16" s="171"/>
      <c r="S16" s="171"/>
      <c r="T16" s="171"/>
      <c r="U16" s="171"/>
      <c r="V16" s="171"/>
      <c r="W16" s="116">
        <v>0</v>
      </c>
      <c r="X16" s="117" t="s">
        <v>485</v>
      </c>
      <c r="Y16" s="172"/>
      <c r="Z16" s="118" t="s">
        <v>536</v>
      </c>
      <c r="AA16" s="116" t="s">
        <v>537</v>
      </c>
      <c r="AB16" s="171"/>
      <c r="AC16" s="422"/>
      <c r="AD16" s="422"/>
      <c r="AE16" s="420"/>
      <c r="AF16" s="420"/>
      <c r="AG16" s="418"/>
      <c r="AH16" s="418"/>
      <c r="AI16" s="419"/>
      <c r="AJ16" s="419"/>
      <c r="AK16" s="411"/>
      <c r="AL16" s="414"/>
      <c r="AM16" s="417"/>
      <c r="AN16" s="163"/>
      <c r="AO16" s="162"/>
      <c r="AP16" s="168"/>
      <c r="AQ16" s="168"/>
      <c r="AR16" s="163"/>
      <c r="AS16" s="168"/>
      <c r="AT16" s="163"/>
      <c r="AU16" s="168"/>
      <c r="AV16" s="163"/>
      <c r="AW16" s="114"/>
      <c r="AX16" s="145"/>
      <c r="AY16" s="146"/>
      <c r="AZ16" s="163"/>
      <c r="BA16" s="163"/>
      <c r="BB16" s="162"/>
      <c r="BC16" s="168"/>
      <c r="BD16" s="168"/>
      <c r="BE16" s="163"/>
      <c r="BF16" s="163"/>
      <c r="BG16" s="162"/>
      <c r="BH16" s="168"/>
      <c r="BI16" s="168"/>
      <c r="BJ16" s="163"/>
      <c r="BK16" s="163"/>
      <c r="BL16" s="162"/>
      <c r="BM16" s="168"/>
      <c r="BN16" s="168"/>
      <c r="BO16" s="145"/>
      <c r="BP16" s="145"/>
      <c r="BQ16" s="146"/>
      <c r="BR16" s="114"/>
      <c r="BS16" s="114"/>
      <c r="BT16" s="168"/>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21">
        <v>3</v>
      </c>
      <c r="B17" s="423"/>
      <c r="C17" s="423"/>
      <c r="D17" s="423"/>
      <c r="E17" s="424"/>
      <c r="F17" s="423"/>
      <c r="G17" s="423"/>
      <c r="H17" s="423"/>
      <c r="I17" s="423"/>
      <c r="J17" s="421"/>
      <c r="K17" s="421"/>
      <c r="L17" s="411">
        <v>0</v>
      </c>
      <c r="M17" s="412" t="b">
        <v>0</v>
      </c>
      <c r="N17" s="162">
        <v>1</v>
      </c>
      <c r="O17" s="166"/>
      <c r="P17" s="171"/>
      <c r="Q17" s="171"/>
      <c r="R17" s="171"/>
      <c r="S17" s="171"/>
      <c r="T17" s="171"/>
      <c r="U17" s="171"/>
      <c r="V17" s="171"/>
      <c r="W17" s="116">
        <v>0</v>
      </c>
      <c r="X17" s="117" t="s">
        <v>485</v>
      </c>
      <c r="Y17" s="172"/>
      <c r="Z17" s="118" t="s">
        <v>536</v>
      </c>
      <c r="AA17" s="116" t="s">
        <v>537</v>
      </c>
      <c r="AB17" s="171"/>
      <c r="AC17" s="422">
        <v>0</v>
      </c>
      <c r="AD17" s="422" t="s">
        <v>485</v>
      </c>
      <c r="AE17" s="420"/>
      <c r="AF17" s="420"/>
      <c r="AG17" s="418" t="s">
        <v>538</v>
      </c>
      <c r="AH17" s="418" t="s">
        <v>538</v>
      </c>
      <c r="AI17" s="419"/>
      <c r="AJ17" s="419"/>
      <c r="AK17" s="411">
        <v>0</v>
      </c>
      <c r="AL17" s="412" t="b">
        <v>0</v>
      </c>
      <c r="AM17" s="415"/>
      <c r="AN17" s="163"/>
      <c r="AO17" s="162"/>
      <c r="AP17" s="168"/>
      <c r="AQ17" s="168"/>
      <c r="AR17" s="163"/>
      <c r="AS17" s="168"/>
      <c r="AT17" s="163"/>
      <c r="AU17" s="168"/>
      <c r="AV17" s="163"/>
      <c r="AW17" s="114"/>
      <c r="AX17" s="145"/>
      <c r="AY17" s="146"/>
      <c r="AZ17" s="163"/>
      <c r="BA17" s="163"/>
      <c r="BB17" s="162"/>
      <c r="BC17" s="168"/>
      <c r="BD17" s="168"/>
      <c r="BE17" s="163"/>
      <c r="BF17" s="163"/>
      <c r="BG17" s="162"/>
      <c r="BH17" s="168"/>
      <c r="BI17" s="168"/>
      <c r="BJ17" s="163"/>
      <c r="BK17" s="163"/>
      <c r="BL17" s="162"/>
      <c r="BM17" s="168"/>
      <c r="BN17" s="168"/>
      <c r="BO17" s="145"/>
      <c r="BP17" s="145"/>
      <c r="BQ17" s="146"/>
      <c r="BR17" s="114"/>
      <c r="BS17" s="114"/>
      <c r="BT17" s="168"/>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21"/>
      <c r="B18" s="423"/>
      <c r="C18" s="423"/>
      <c r="D18" s="423"/>
      <c r="E18" s="424"/>
      <c r="F18" s="423"/>
      <c r="G18" s="423"/>
      <c r="H18" s="423"/>
      <c r="I18" s="423"/>
      <c r="J18" s="421"/>
      <c r="K18" s="421"/>
      <c r="L18" s="411"/>
      <c r="M18" s="413"/>
      <c r="N18" s="162">
        <v>2</v>
      </c>
      <c r="O18" s="166"/>
      <c r="P18" s="171"/>
      <c r="Q18" s="171"/>
      <c r="R18" s="171"/>
      <c r="S18" s="171"/>
      <c r="T18" s="171"/>
      <c r="U18" s="171"/>
      <c r="V18" s="171"/>
      <c r="W18" s="116">
        <v>0</v>
      </c>
      <c r="X18" s="117" t="s">
        <v>485</v>
      </c>
      <c r="Y18" s="172"/>
      <c r="Z18" s="118" t="s">
        <v>536</v>
      </c>
      <c r="AA18" s="116" t="s">
        <v>537</v>
      </c>
      <c r="AB18" s="171"/>
      <c r="AC18" s="422"/>
      <c r="AD18" s="422"/>
      <c r="AE18" s="420"/>
      <c r="AF18" s="420"/>
      <c r="AG18" s="418"/>
      <c r="AH18" s="418"/>
      <c r="AI18" s="419"/>
      <c r="AJ18" s="419"/>
      <c r="AK18" s="411"/>
      <c r="AL18" s="413"/>
      <c r="AM18" s="416"/>
      <c r="AN18" s="163"/>
      <c r="AO18" s="162"/>
      <c r="AP18" s="168"/>
      <c r="AQ18" s="168"/>
      <c r="AR18" s="163"/>
      <c r="AS18" s="168"/>
      <c r="AT18" s="163"/>
      <c r="AU18" s="168"/>
      <c r="AV18" s="163"/>
      <c r="AW18" s="114"/>
      <c r="AX18" s="145"/>
      <c r="AY18" s="146"/>
      <c r="AZ18" s="163"/>
      <c r="BA18" s="163"/>
      <c r="BB18" s="162"/>
      <c r="BC18" s="168"/>
      <c r="BD18" s="168"/>
      <c r="BE18" s="163"/>
      <c r="BF18" s="163"/>
      <c r="BG18" s="162"/>
      <c r="BH18" s="168"/>
      <c r="BI18" s="168"/>
      <c r="BJ18" s="163"/>
      <c r="BK18" s="163"/>
      <c r="BL18" s="162"/>
      <c r="BM18" s="168"/>
      <c r="BN18" s="168"/>
      <c r="BO18" s="145"/>
      <c r="BP18" s="145"/>
      <c r="BQ18" s="146"/>
      <c r="BR18" s="114"/>
      <c r="BS18" s="114"/>
      <c r="BT18" s="168"/>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21"/>
      <c r="B19" s="423"/>
      <c r="C19" s="423"/>
      <c r="D19" s="423"/>
      <c r="E19" s="424"/>
      <c r="F19" s="423"/>
      <c r="G19" s="423"/>
      <c r="H19" s="423"/>
      <c r="I19" s="423"/>
      <c r="J19" s="421"/>
      <c r="K19" s="421"/>
      <c r="L19" s="411"/>
      <c r="M19" s="413"/>
      <c r="N19" s="162">
        <v>3</v>
      </c>
      <c r="O19" s="173"/>
      <c r="P19" s="171"/>
      <c r="Q19" s="171"/>
      <c r="R19" s="171"/>
      <c r="S19" s="171"/>
      <c r="T19" s="171"/>
      <c r="U19" s="171"/>
      <c r="V19" s="171"/>
      <c r="W19" s="116">
        <v>0</v>
      </c>
      <c r="X19" s="117" t="s">
        <v>485</v>
      </c>
      <c r="Y19" s="172"/>
      <c r="Z19" s="118" t="s">
        <v>536</v>
      </c>
      <c r="AA19" s="116" t="s">
        <v>537</v>
      </c>
      <c r="AB19" s="171"/>
      <c r="AC19" s="422"/>
      <c r="AD19" s="422"/>
      <c r="AE19" s="420"/>
      <c r="AF19" s="420"/>
      <c r="AG19" s="418"/>
      <c r="AH19" s="418"/>
      <c r="AI19" s="419"/>
      <c r="AJ19" s="419"/>
      <c r="AK19" s="411"/>
      <c r="AL19" s="413"/>
      <c r="AM19" s="416"/>
      <c r="AN19" s="163"/>
      <c r="AO19" s="162"/>
      <c r="AP19" s="168"/>
      <c r="AQ19" s="168"/>
      <c r="AR19" s="163"/>
      <c r="AS19" s="168"/>
      <c r="AT19" s="163"/>
      <c r="AU19" s="168"/>
      <c r="AV19" s="163"/>
      <c r="AW19" s="114"/>
      <c r="AX19" s="145"/>
      <c r="AY19" s="146"/>
      <c r="AZ19" s="163"/>
      <c r="BA19" s="163"/>
      <c r="BB19" s="162"/>
      <c r="BC19" s="168"/>
      <c r="BD19" s="168"/>
      <c r="BE19" s="163"/>
      <c r="BF19" s="163"/>
      <c r="BG19" s="162"/>
      <c r="BH19" s="168"/>
      <c r="BI19" s="168"/>
      <c r="BJ19" s="163"/>
      <c r="BK19" s="163"/>
      <c r="BL19" s="162"/>
      <c r="BM19" s="168"/>
      <c r="BN19" s="168"/>
      <c r="BO19" s="145"/>
      <c r="BP19" s="145"/>
      <c r="BQ19" s="146"/>
      <c r="BR19" s="114"/>
      <c r="BS19" s="114"/>
      <c r="BT19" s="168"/>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21"/>
      <c r="B20" s="423"/>
      <c r="C20" s="423"/>
      <c r="D20" s="423"/>
      <c r="E20" s="424"/>
      <c r="F20" s="423"/>
      <c r="G20" s="423"/>
      <c r="H20" s="423"/>
      <c r="I20" s="423"/>
      <c r="J20" s="421"/>
      <c r="K20" s="421"/>
      <c r="L20" s="411"/>
      <c r="M20" s="413"/>
      <c r="N20" s="162">
        <v>4</v>
      </c>
      <c r="O20" s="166"/>
      <c r="P20" s="171"/>
      <c r="Q20" s="171"/>
      <c r="R20" s="171"/>
      <c r="S20" s="171"/>
      <c r="T20" s="171"/>
      <c r="U20" s="171"/>
      <c r="V20" s="171"/>
      <c r="W20" s="116">
        <v>0</v>
      </c>
      <c r="X20" s="117" t="s">
        <v>485</v>
      </c>
      <c r="Y20" s="172"/>
      <c r="Z20" s="118" t="s">
        <v>536</v>
      </c>
      <c r="AA20" s="116" t="s">
        <v>537</v>
      </c>
      <c r="AB20" s="171"/>
      <c r="AC20" s="422"/>
      <c r="AD20" s="422"/>
      <c r="AE20" s="420"/>
      <c r="AF20" s="420"/>
      <c r="AG20" s="418"/>
      <c r="AH20" s="418"/>
      <c r="AI20" s="419"/>
      <c r="AJ20" s="419"/>
      <c r="AK20" s="411"/>
      <c r="AL20" s="413"/>
      <c r="AM20" s="416"/>
      <c r="AN20" s="163"/>
      <c r="AO20" s="162"/>
      <c r="AP20" s="168"/>
      <c r="AQ20" s="168"/>
      <c r="AR20" s="163"/>
      <c r="AS20" s="168"/>
      <c r="AT20" s="163"/>
      <c r="AU20" s="168"/>
      <c r="AV20" s="163"/>
      <c r="AW20" s="114"/>
      <c r="AX20" s="145"/>
      <c r="AY20" s="146"/>
      <c r="AZ20" s="163"/>
      <c r="BA20" s="163"/>
      <c r="BB20" s="162"/>
      <c r="BC20" s="168"/>
      <c r="BD20" s="168"/>
      <c r="BE20" s="163"/>
      <c r="BF20" s="163"/>
      <c r="BG20" s="162"/>
      <c r="BH20" s="168"/>
      <c r="BI20" s="168"/>
      <c r="BJ20" s="163"/>
      <c r="BK20" s="163"/>
      <c r="BL20" s="162"/>
      <c r="BM20" s="168"/>
      <c r="BN20" s="168"/>
      <c r="BO20" s="145"/>
      <c r="BP20" s="145"/>
      <c r="BQ20" s="146"/>
      <c r="BR20" s="114"/>
      <c r="BS20" s="114"/>
      <c r="BT20" s="168"/>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21"/>
      <c r="B21" s="423"/>
      <c r="C21" s="423"/>
      <c r="D21" s="423"/>
      <c r="E21" s="424"/>
      <c r="F21" s="423"/>
      <c r="G21" s="423"/>
      <c r="H21" s="423"/>
      <c r="I21" s="423"/>
      <c r="J21" s="421"/>
      <c r="K21" s="421"/>
      <c r="L21" s="411"/>
      <c r="M21" s="413"/>
      <c r="N21" s="162">
        <v>5</v>
      </c>
      <c r="O21" s="166"/>
      <c r="P21" s="171"/>
      <c r="Q21" s="171"/>
      <c r="R21" s="171"/>
      <c r="S21" s="171"/>
      <c r="T21" s="171"/>
      <c r="U21" s="171"/>
      <c r="V21" s="171"/>
      <c r="W21" s="116">
        <v>0</v>
      </c>
      <c r="X21" s="117" t="s">
        <v>485</v>
      </c>
      <c r="Y21" s="172"/>
      <c r="Z21" s="118" t="s">
        <v>536</v>
      </c>
      <c r="AA21" s="116" t="s">
        <v>537</v>
      </c>
      <c r="AB21" s="171"/>
      <c r="AC21" s="422"/>
      <c r="AD21" s="422"/>
      <c r="AE21" s="420"/>
      <c r="AF21" s="420"/>
      <c r="AG21" s="418"/>
      <c r="AH21" s="418"/>
      <c r="AI21" s="419"/>
      <c r="AJ21" s="419"/>
      <c r="AK21" s="411"/>
      <c r="AL21" s="413"/>
      <c r="AM21" s="416"/>
      <c r="AN21" s="163"/>
      <c r="AO21" s="162"/>
      <c r="AP21" s="168"/>
      <c r="AQ21" s="168"/>
      <c r="AR21" s="163"/>
      <c r="AS21" s="168"/>
      <c r="AT21" s="163"/>
      <c r="AU21" s="168"/>
      <c r="AV21" s="163"/>
      <c r="AW21" s="114"/>
      <c r="AX21" s="145"/>
      <c r="AY21" s="146"/>
      <c r="AZ21" s="163"/>
      <c r="BA21" s="163"/>
      <c r="BB21" s="162"/>
      <c r="BC21" s="168"/>
      <c r="BD21" s="168"/>
      <c r="BE21" s="163"/>
      <c r="BF21" s="163"/>
      <c r="BG21" s="162"/>
      <c r="BH21" s="168"/>
      <c r="BI21" s="168"/>
      <c r="BJ21" s="163"/>
      <c r="BK21" s="163"/>
      <c r="BL21" s="162"/>
      <c r="BM21" s="168"/>
      <c r="BN21" s="168"/>
      <c r="BO21" s="145"/>
      <c r="BP21" s="145"/>
      <c r="BQ21" s="146"/>
      <c r="BR21" s="114"/>
      <c r="BS21" s="114"/>
      <c r="BT21" s="168"/>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21"/>
      <c r="B22" s="423"/>
      <c r="C22" s="423"/>
      <c r="D22" s="423"/>
      <c r="E22" s="424"/>
      <c r="F22" s="423"/>
      <c r="G22" s="423"/>
      <c r="H22" s="423"/>
      <c r="I22" s="423"/>
      <c r="J22" s="421"/>
      <c r="K22" s="421"/>
      <c r="L22" s="411"/>
      <c r="M22" s="414"/>
      <c r="N22" s="162">
        <v>6</v>
      </c>
      <c r="O22" s="166"/>
      <c r="P22" s="171"/>
      <c r="Q22" s="171"/>
      <c r="R22" s="171"/>
      <c r="S22" s="171"/>
      <c r="T22" s="171"/>
      <c r="U22" s="171"/>
      <c r="V22" s="171"/>
      <c r="W22" s="116">
        <v>0</v>
      </c>
      <c r="X22" s="117" t="s">
        <v>485</v>
      </c>
      <c r="Y22" s="172"/>
      <c r="Z22" s="118" t="s">
        <v>536</v>
      </c>
      <c r="AA22" s="116" t="s">
        <v>537</v>
      </c>
      <c r="AB22" s="171"/>
      <c r="AC22" s="422"/>
      <c r="AD22" s="422"/>
      <c r="AE22" s="420"/>
      <c r="AF22" s="420"/>
      <c r="AG22" s="418"/>
      <c r="AH22" s="418"/>
      <c r="AI22" s="419"/>
      <c r="AJ22" s="419"/>
      <c r="AK22" s="411"/>
      <c r="AL22" s="414"/>
      <c r="AM22" s="417"/>
      <c r="AN22" s="163"/>
      <c r="AO22" s="162"/>
      <c r="AP22" s="168"/>
      <c r="AQ22" s="168"/>
      <c r="AR22" s="163"/>
      <c r="AS22" s="168"/>
      <c r="AT22" s="163"/>
      <c r="AU22" s="168"/>
      <c r="AV22" s="163"/>
      <c r="AW22" s="114"/>
      <c r="AX22" s="145"/>
      <c r="AY22" s="146"/>
      <c r="AZ22" s="163"/>
      <c r="BA22" s="163"/>
      <c r="BB22" s="162"/>
      <c r="BC22" s="168"/>
      <c r="BD22" s="168"/>
      <c r="BE22" s="163"/>
      <c r="BF22" s="163"/>
      <c r="BG22" s="162"/>
      <c r="BH22" s="168"/>
      <c r="BI22" s="168"/>
      <c r="BJ22" s="163"/>
      <c r="BK22" s="163"/>
      <c r="BL22" s="162"/>
      <c r="BM22" s="168"/>
      <c r="BN22" s="168"/>
      <c r="BO22" s="145"/>
      <c r="BP22" s="145"/>
      <c r="BQ22" s="146"/>
      <c r="BR22" s="114"/>
      <c r="BS22" s="114"/>
      <c r="BT22" s="168"/>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21">
        <v>4</v>
      </c>
      <c r="B23" s="423"/>
      <c r="C23" s="423"/>
      <c r="D23" s="423"/>
      <c r="E23" s="424"/>
      <c r="F23" s="423"/>
      <c r="G23" s="423"/>
      <c r="H23" s="423"/>
      <c r="I23" s="423"/>
      <c r="J23" s="421"/>
      <c r="K23" s="421"/>
      <c r="L23" s="411">
        <v>0</v>
      </c>
      <c r="M23" s="412" t="b">
        <v>0</v>
      </c>
      <c r="N23" s="162">
        <v>1</v>
      </c>
      <c r="O23" s="166"/>
      <c r="P23" s="171"/>
      <c r="Q23" s="171"/>
      <c r="R23" s="171"/>
      <c r="S23" s="171"/>
      <c r="T23" s="171"/>
      <c r="U23" s="171"/>
      <c r="V23" s="171"/>
      <c r="W23" s="116">
        <v>0</v>
      </c>
      <c r="X23" s="117" t="s">
        <v>485</v>
      </c>
      <c r="Y23" s="172"/>
      <c r="Z23" s="118" t="s">
        <v>536</v>
      </c>
      <c r="AA23" s="116" t="s">
        <v>537</v>
      </c>
      <c r="AB23" s="171"/>
      <c r="AC23" s="422">
        <v>0</v>
      </c>
      <c r="AD23" s="422" t="s">
        <v>485</v>
      </c>
      <c r="AE23" s="420"/>
      <c r="AF23" s="420"/>
      <c r="AG23" s="418" t="s">
        <v>538</v>
      </c>
      <c r="AH23" s="418" t="s">
        <v>538</v>
      </c>
      <c r="AI23" s="419"/>
      <c r="AJ23" s="419"/>
      <c r="AK23" s="411">
        <v>0</v>
      </c>
      <c r="AL23" s="412" t="b">
        <v>0</v>
      </c>
      <c r="AM23" s="415"/>
      <c r="AN23" s="163"/>
      <c r="AO23" s="162"/>
      <c r="AP23" s="168"/>
      <c r="AQ23" s="168"/>
      <c r="AR23" s="163"/>
      <c r="AS23" s="168"/>
      <c r="AT23" s="163"/>
      <c r="AU23" s="168"/>
      <c r="AV23" s="163"/>
      <c r="AW23" s="114"/>
      <c r="AX23" s="145"/>
      <c r="AY23" s="146"/>
      <c r="AZ23" s="163"/>
      <c r="BA23" s="163"/>
      <c r="BB23" s="162"/>
      <c r="BC23" s="168"/>
      <c r="BD23" s="168"/>
      <c r="BE23" s="163"/>
      <c r="BF23" s="163"/>
      <c r="BG23" s="162"/>
      <c r="BH23" s="168"/>
      <c r="BI23" s="168"/>
      <c r="BJ23" s="163"/>
      <c r="BK23" s="163"/>
      <c r="BL23" s="162"/>
      <c r="BM23" s="168"/>
      <c r="BN23" s="168"/>
      <c r="BO23" s="145"/>
      <c r="BP23" s="145"/>
      <c r="BQ23" s="146"/>
      <c r="BR23" s="114"/>
      <c r="BS23" s="114"/>
      <c r="BT23" s="168"/>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21"/>
      <c r="B24" s="423"/>
      <c r="C24" s="423"/>
      <c r="D24" s="423"/>
      <c r="E24" s="424"/>
      <c r="F24" s="423"/>
      <c r="G24" s="423"/>
      <c r="H24" s="423"/>
      <c r="I24" s="423"/>
      <c r="J24" s="421"/>
      <c r="K24" s="421"/>
      <c r="L24" s="411"/>
      <c r="M24" s="413"/>
      <c r="N24" s="162">
        <v>2</v>
      </c>
      <c r="O24" s="166"/>
      <c r="P24" s="171"/>
      <c r="Q24" s="171"/>
      <c r="R24" s="171"/>
      <c r="S24" s="171"/>
      <c r="T24" s="171"/>
      <c r="U24" s="171"/>
      <c r="V24" s="171"/>
      <c r="W24" s="116">
        <v>0</v>
      </c>
      <c r="X24" s="117" t="s">
        <v>485</v>
      </c>
      <c r="Y24" s="172"/>
      <c r="Z24" s="118" t="s">
        <v>536</v>
      </c>
      <c r="AA24" s="116" t="s">
        <v>537</v>
      </c>
      <c r="AB24" s="171"/>
      <c r="AC24" s="422"/>
      <c r="AD24" s="422"/>
      <c r="AE24" s="420"/>
      <c r="AF24" s="420"/>
      <c r="AG24" s="418"/>
      <c r="AH24" s="418"/>
      <c r="AI24" s="419"/>
      <c r="AJ24" s="419"/>
      <c r="AK24" s="411"/>
      <c r="AL24" s="413"/>
      <c r="AM24" s="416"/>
      <c r="AN24" s="163"/>
      <c r="AO24" s="162"/>
      <c r="AP24" s="168"/>
      <c r="AQ24" s="168"/>
      <c r="AR24" s="163"/>
      <c r="AS24" s="168"/>
      <c r="AT24" s="163"/>
      <c r="AU24" s="168"/>
      <c r="AV24" s="163"/>
      <c r="AW24" s="114"/>
      <c r="AX24" s="145"/>
      <c r="AY24" s="146"/>
      <c r="AZ24" s="163"/>
      <c r="BA24" s="163"/>
      <c r="BB24" s="162"/>
      <c r="BC24" s="168"/>
      <c r="BD24" s="168"/>
      <c r="BE24" s="163"/>
      <c r="BF24" s="163"/>
      <c r="BG24" s="162"/>
      <c r="BH24" s="168"/>
      <c r="BI24" s="168"/>
      <c r="BJ24" s="163"/>
      <c r="BK24" s="163"/>
      <c r="BL24" s="162"/>
      <c r="BM24" s="168"/>
      <c r="BN24" s="168"/>
      <c r="BO24" s="145"/>
      <c r="BP24" s="145"/>
      <c r="BQ24" s="146"/>
      <c r="BR24" s="114"/>
      <c r="BS24" s="114"/>
      <c r="BT24" s="168"/>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21"/>
      <c r="B25" s="423"/>
      <c r="C25" s="423"/>
      <c r="D25" s="423"/>
      <c r="E25" s="424"/>
      <c r="F25" s="423"/>
      <c r="G25" s="423"/>
      <c r="H25" s="423"/>
      <c r="I25" s="423"/>
      <c r="J25" s="421"/>
      <c r="K25" s="421"/>
      <c r="L25" s="411"/>
      <c r="M25" s="413"/>
      <c r="N25" s="162">
        <v>3</v>
      </c>
      <c r="O25" s="173"/>
      <c r="P25" s="171"/>
      <c r="Q25" s="171"/>
      <c r="R25" s="171"/>
      <c r="S25" s="171"/>
      <c r="T25" s="171"/>
      <c r="U25" s="171"/>
      <c r="V25" s="171"/>
      <c r="W25" s="116">
        <v>0</v>
      </c>
      <c r="X25" s="117" t="s">
        <v>485</v>
      </c>
      <c r="Y25" s="172"/>
      <c r="Z25" s="118" t="s">
        <v>536</v>
      </c>
      <c r="AA25" s="116" t="s">
        <v>537</v>
      </c>
      <c r="AB25" s="171"/>
      <c r="AC25" s="422"/>
      <c r="AD25" s="422"/>
      <c r="AE25" s="420"/>
      <c r="AF25" s="420"/>
      <c r="AG25" s="418"/>
      <c r="AH25" s="418"/>
      <c r="AI25" s="419"/>
      <c r="AJ25" s="419"/>
      <c r="AK25" s="411"/>
      <c r="AL25" s="413"/>
      <c r="AM25" s="416"/>
      <c r="AN25" s="163"/>
      <c r="AO25" s="162"/>
      <c r="AP25" s="168"/>
      <c r="AQ25" s="168"/>
      <c r="AR25" s="163"/>
      <c r="AS25" s="168"/>
      <c r="AT25" s="163"/>
      <c r="AU25" s="168"/>
      <c r="AV25" s="163"/>
      <c r="AW25" s="114"/>
      <c r="AX25" s="145"/>
      <c r="AY25" s="146"/>
      <c r="AZ25" s="163"/>
      <c r="BA25" s="163"/>
      <c r="BB25" s="162"/>
      <c r="BC25" s="168"/>
      <c r="BD25" s="168"/>
      <c r="BE25" s="163"/>
      <c r="BF25" s="163"/>
      <c r="BG25" s="162"/>
      <c r="BH25" s="168"/>
      <c r="BI25" s="168"/>
      <c r="BJ25" s="163"/>
      <c r="BK25" s="163"/>
      <c r="BL25" s="162"/>
      <c r="BM25" s="168"/>
      <c r="BN25" s="168"/>
      <c r="BO25" s="145"/>
      <c r="BP25" s="145"/>
      <c r="BQ25" s="146"/>
      <c r="BR25" s="114"/>
      <c r="BS25" s="114"/>
      <c r="BT25" s="168"/>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21"/>
      <c r="B26" s="423"/>
      <c r="C26" s="423"/>
      <c r="D26" s="423"/>
      <c r="E26" s="424"/>
      <c r="F26" s="423"/>
      <c r="G26" s="423"/>
      <c r="H26" s="423"/>
      <c r="I26" s="423"/>
      <c r="J26" s="421"/>
      <c r="K26" s="421"/>
      <c r="L26" s="411"/>
      <c r="M26" s="413"/>
      <c r="N26" s="162">
        <v>4</v>
      </c>
      <c r="O26" s="166"/>
      <c r="P26" s="171"/>
      <c r="Q26" s="171"/>
      <c r="R26" s="171"/>
      <c r="S26" s="171"/>
      <c r="T26" s="171"/>
      <c r="U26" s="171"/>
      <c r="V26" s="171"/>
      <c r="W26" s="116">
        <v>0</v>
      </c>
      <c r="X26" s="117" t="s">
        <v>485</v>
      </c>
      <c r="Y26" s="172"/>
      <c r="Z26" s="118" t="s">
        <v>536</v>
      </c>
      <c r="AA26" s="116" t="s">
        <v>537</v>
      </c>
      <c r="AB26" s="171"/>
      <c r="AC26" s="422"/>
      <c r="AD26" s="422"/>
      <c r="AE26" s="420"/>
      <c r="AF26" s="420"/>
      <c r="AG26" s="418"/>
      <c r="AH26" s="418"/>
      <c r="AI26" s="419"/>
      <c r="AJ26" s="419"/>
      <c r="AK26" s="411"/>
      <c r="AL26" s="413"/>
      <c r="AM26" s="416"/>
      <c r="AN26" s="163"/>
      <c r="AO26" s="162"/>
      <c r="AP26" s="168"/>
      <c r="AQ26" s="168"/>
      <c r="AR26" s="163"/>
      <c r="AS26" s="168"/>
      <c r="AT26" s="163"/>
      <c r="AU26" s="168"/>
      <c r="AV26" s="163"/>
      <c r="AW26" s="114"/>
      <c r="AX26" s="145"/>
      <c r="AY26" s="146"/>
      <c r="AZ26" s="163"/>
      <c r="BA26" s="163"/>
      <c r="BB26" s="162"/>
      <c r="BC26" s="168"/>
      <c r="BD26" s="168"/>
      <c r="BE26" s="163"/>
      <c r="BF26" s="163"/>
      <c r="BG26" s="162"/>
      <c r="BH26" s="168"/>
      <c r="BI26" s="168"/>
      <c r="BJ26" s="163"/>
      <c r="BK26" s="163"/>
      <c r="BL26" s="162"/>
      <c r="BM26" s="168"/>
      <c r="BN26" s="168"/>
      <c r="BO26" s="145"/>
      <c r="BP26" s="145"/>
      <c r="BQ26" s="146"/>
      <c r="BR26" s="114"/>
      <c r="BS26" s="114"/>
      <c r="BT26" s="168"/>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21"/>
      <c r="B27" s="423"/>
      <c r="C27" s="423"/>
      <c r="D27" s="423"/>
      <c r="E27" s="424"/>
      <c r="F27" s="423"/>
      <c r="G27" s="423"/>
      <c r="H27" s="423"/>
      <c r="I27" s="423"/>
      <c r="J27" s="421"/>
      <c r="K27" s="421"/>
      <c r="L27" s="411"/>
      <c r="M27" s="413"/>
      <c r="N27" s="162">
        <v>5</v>
      </c>
      <c r="O27" s="166"/>
      <c r="P27" s="171"/>
      <c r="Q27" s="171"/>
      <c r="R27" s="171"/>
      <c r="S27" s="171"/>
      <c r="T27" s="171"/>
      <c r="U27" s="171"/>
      <c r="V27" s="171"/>
      <c r="W27" s="116">
        <v>0</v>
      </c>
      <c r="X27" s="117" t="s">
        <v>485</v>
      </c>
      <c r="Y27" s="172"/>
      <c r="Z27" s="118" t="s">
        <v>536</v>
      </c>
      <c r="AA27" s="116" t="s">
        <v>537</v>
      </c>
      <c r="AB27" s="171"/>
      <c r="AC27" s="422"/>
      <c r="AD27" s="422"/>
      <c r="AE27" s="420"/>
      <c r="AF27" s="420"/>
      <c r="AG27" s="418"/>
      <c r="AH27" s="418"/>
      <c r="AI27" s="419"/>
      <c r="AJ27" s="419"/>
      <c r="AK27" s="411"/>
      <c r="AL27" s="413"/>
      <c r="AM27" s="416"/>
      <c r="AN27" s="163"/>
      <c r="AO27" s="162"/>
      <c r="AP27" s="168"/>
      <c r="AQ27" s="168"/>
      <c r="AR27" s="163"/>
      <c r="AS27" s="168"/>
      <c r="AT27" s="163"/>
      <c r="AU27" s="168"/>
      <c r="AV27" s="163"/>
      <c r="AW27" s="114"/>
      <c r="AX27" s="145"/>
      <c r="AY27" s="146"/>
      <c r="AZ27" s="163"/>
      <c r="BA27" s="163"/>
      <c r="BB27" s="162"/>
      <c r="BC27" s="168"/>
      <c r="BD27" s="168"/>
      <c r="BE27" s="163"/>
      <c r="BF27" s="163"/>
      <c r="BG27" s="162"/>
      <c r="BH27" s="168"/>
      <c r="BI27" s="168"/>
      <c r="BJ27" s="163"/>
      <c r="BK27" s="163"/>
      <c r="BL27" s="162"/>
      <c r="BM27" s="168"/>
      <c r="BN27" s="168"/>
      <c r="BO27" s="145"/>
      <c r="BP27" s="145"/>
      <c r="BQ27" s="146"/>
      <c r="BR27" s="114"/>
      <c r="BS27" s="114"/>
      <c r="BT27" s="168"/>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21"/>
      <c r="B28" s="423"/>
      <c r="C28" s="423"/>
      <c r="D28" s="423"/>
      <c r="E28" s="424"/>
      <c r="F28" s="423"/>
      <c r="G28" s="423"/>
      <c r="H28" s="423"/>
      <c r="I28" s="423"/>
      <c r="J28" s="421"/>
      <c r="K28" s="421"/>
      <c r="L28" s="411"/>
      <c r="M28" s="414"/>
      <c r="N28" s="162">
        <v>6</v>
      </c>
      <c r="O28" s="166"/>
      <c r="P28" s="171"/>
      <c r="Q28" s="171"/>
      <c r="R28" s="171"/>
      <c r="S28" s="171"/>
      <c r="T28" s="171"/>
      <c r="U28" s="171"/>
      <c r="V28" s="171"/>
      <c r="W28" s="116">
        <v>0</v>
      </c>
      <c r="X28" s="117" t="s">
        <v>485</v>
      </c>
      <c r="Y28" s="172"/>
      <c r="Z28" s="118" t="s">
        <v>536</v>
      </c>
      <c r="AA28" s="116" t="s">
        <v>537</v>
      </c>
      <c r="AB28" s="171"/>
      <c r="AC28" s="422"/>
      <c r="AD28" s="422"/>
      <c r="AE28" s="420"/>
      <c r="AF28" s="420"/>
      <c r="AG28" s="418"/>
      <c r="AH28" s="418"/>
      <c r="AI28" s="419"/>
      <c r="AJ28" s="419"/>
      <c r="AK28" s="411"/>
      <c r="AL28" s="414"/>
      <c r="AM28" s="417"/>
      <c r="AN28" s="163"/>
      <c r="AO28" s="162"/>
      <c r="AP28" s="168"/>
      <c r="AQ28" s="168"/>
      <c r="AR28" s="163"/>
      <c r="AS28" s="168"/>
      <c r="AT28" s="163"/>
      <c r="AU28" s="168"/>
      <c r="AV28" s="163"/>
      <c r="AW28" s="114"/>
      <c r="AX28" s="145"/>
      <c r="AY28" s="146"/>
      <c r="AZ28" s="163"/>
      <c r="BA28" s="163"/>
      <c r="BB28" s="162"/>
      <c r="BC28" s="168"/>
      <c r="BD28" s="168"/>
      <c r="BE28" s="163"/>
      <c r="BF28" s="163"/>
      <c r="BG28" s="162"/>
      <c r="BH28" s="168"/>
      <c r="BI28" s="168"/>
      <c r="BJ28" s="163"/>
      <c r="BK28" s="163"/>
      <c r="BL28" s="162"/>
      <c r="BM28" s="168"/>
      <c r="BN28" s="168"/>
      <c r="BO28" s="145"/>
      <c r="BP28" s="145"/>
      <c r="BQ28" s="146"/>
      <c r="BR28" s="114"/>
      <c r="BS28" s="114"/>
      <c r="BT28" s="168"/>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21">
        <v>5</v>
      </c>
      <c r="B29" s="423"/>
      <c r="C29" s="423"/>
      <c r="D29" s="423"/>
      <c r="E29" s="424"/>
      <c r="F29" s="423"/>
      <c r="G29" s="423"/>
      <c r="H29" s="423"/>
      <c r="I29" s="423"/>
      <c r="J29" s="421"/>
      <c r="K29" s="421"/>
      <c r="L29" s="411">
        <v>0</v>
      </c>
      <c r="M29" s="412" t="b">
        <v>0</v>
      </c>
      <c r="N29" s="162">
        <v>1</v>
      </c>
      <c r="O29" s="166"/>
      <c r="P29" s="171"/>
      <c r="Q29" s="171"/>
      <c r="R29" s="171"/>
      <c r="S29" s="171"/>
      <c r="T29" s="171"/>
      <c r="U29" s="171"/>
      <c r="V29" s="171"/>
      <c r="W29" s="116">
        <v>0</v>
      </c>
      <c r="X29" s="117" t="s">
        <v>485</v>
      </c>
      <c r="Y29" s="172"/>
      <c r="Z29" s="118" t="s">
        <v>536</v>
      </c>
      <c r="AA29" s="116" t="s">
        <v>537</v>
      </c>
      <c r="AB29" s="171"/>
      <c r="AC29" s="422">
        <v>0</v>
      </c>
      <c r="AD29" s="422" t="s">
        <v>485</v>
      </c>
      <c r="AE29" s="420"/>
      <c r="AF29" s="420"/>
      <c r="AG29" s="418" t="s">
        <v>538</v>
      </c>
      <c r="AH29" s="418" t="s">
        <v>538</v>
      </c>
      <c r="AI29" s="419"/>
      <c r="AJ29" s="419"/>
      <c r="AK29" s="411">
        <v>0</v>
      </c>
      <c r="AL29" s="412" t="b">
        <v>0</v>
      </c>
      <c r="AM29" s="415"/>
      <c r="AN29" s="163"/>
      <c r="AO29" s="162"/>
      <c r="AP29" s="168"/>
      <c r="AQ29" s="168"/>
      <c r="AR29" s="163"/>
      <c r="AS29" s="168"/>
      <c r="AT29" s="163"/>
      <c r="AU29" s="168"/>
      <c r="AV29" s="163"/>
      <c r="AW29" s="114"/>
      <c r="AX29" s="145"/>
      <c r="AY29" s="146"/>
      <c r="AZ29" s="163"/>
      <c r="BA29" s="163"/>
      <c r="BB29" s="162"/>
      <c r="BC29" s="168"/>
      <c r="BD29" s="168"/>
      <c r="BE29" s="163"/>
      <c r="BF29" s="163"/>
      <c r="BG29" s="162"/>
      <c r="BH29" s="168"/>
      <c r="BI29" s="168"/>
      <c r="BJ29" s="163"/>
      <c r="BK29" s="163"/>
      <c r="BL29" s="162"/>
      <c r="BM29" s="168"/>
      <c r="BN29" s="168"/>
      <c r="BO29" s="145"/>
      <c r="BP29" s="145"/>
      <c r="BQ29" s="146"/>
      <c r="BR29" s="114"/>
      <c r="BS29" s="114"/>
      <c r="BT29" s="168"/>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21"/>
      <c r="B30" s="423"/>
      <c r="C30" s="423"/>
      <c r="D30" s="423"/>
      <c r="E30" s="424"/>
      <c r="F30" s="423"/>
      <c r="G30" s="423"/>
      <c r="H30" s="423"/>
      <c r="I30" s="423"/>
      <c r="J30" s="421"/>
      <c r="K30" s="421"/>
      <c r="L30" s="411"/>
      <c r="M30" s="413"/>
      <c r="N30" s="162">
        <v>2</v>
      </c>
      <c r="O30" s="166"/>
      <c r="P30" s="171"/>
      <c r="Q30" s="171"/>
      <c r="R30" s="171"/>
      <c r="S30" s="171"/>
      <c r="T30" s="171"/>
      <c r="U30" s="171"/>
      <c r="V30" s="171"/>
      <c r="W30" s="116">
        <v>0</v>
      </c>
      <c r="X30" s="117" t="s">
        <v>485</v>
      </c>
      <c r="Y30" s="172"/>
      <c r="Z30" s="118" t="s">
        <v>536</v>
      </c>
      <c r="AA30" s="116" t="s">
        <v>537</v>
      </c>
      <c r="AB30" s="171"/>
      <c r="AC30" s="422"/>
      <c r="AD30" s="422"/>
      <c r="AE30" s="420"/>
      <c r="AF30" s="420"/>
      <c r="AG30" s="418"/>
      <c r="AH30" s="418"/>
      <c r="AI30" s="419"/>
      <c r="AJ30" s="419"/>
      <c r="AK30" s="411"/>
      <c r="AL30" s="413"/>
      <c r="AM30" s="416"/>
      <c r="AN30" s="163"/>
      <c r="AO30" s="162"/>
      <c r="AP30" s="168"/>
      <c r="AQ30" s="168"/>
      <c r="AR30" s="163"/>
      <c r="AS30" s="168"/>
      <c r="AT30" s="163"/>
      <c r="AU30" s="168"/>
      <c r="AV30" s="163"/>
      <c r="AW30" s="114"/>
      <c r="AX30" s="145"/>
      <c r="AY30" s="146"/>
      <c r="AZ30" s="163"/>
      <c r="BA30" s="163"/>
      <c r="BB30" s="162"/>
      <c r="BC30" s="168"/>
      <c r="BD30" s="168"/>
      <c r="BE30" s="163"/>
      <c r="BF30" s="163"/>
      <c r="BG30" s="162"/>
      <c r="BH30" s="168"/>
      <c r="BI30" s="168"/>
      <c r="BJ30" s="163"/>
      <c r="BK30" s="163"/>
      <c r="BL30" s="162"/>
      <c r="BM30" s="168"/>
      <c r="BN30" s="168"/>
      <c r="BO30" s="145"/>
      <c r="BP30" s="145"/>
      <c r="BQ30" s="146"/>
      <c r="BR30" s="114"/>
      <c r="BS30" s="114"/>
      <c r="BT30" s="168"/>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21"/>
      <c r="B31" s="423"/>
      <c r="C31" s="423"/>
      <c r="D31" s="423"/>
      <c r="E31" s="424"/>
      <c r="F31" s="423"/>
      <c r="G31" s="423"/>
      <c r="H31" s="423"/>
      <c r="I31" s="423"/>
      <c r="J31" s="421"/>
      <c r="K31" s="421"/>
      <c r="L31" s="411"/>
      <c r="M31" s="413"/>
      <c r="N31" s="162">
        <v>3</v>
      </c>
      <c r="O31" s="173"/>
      <c r="P31" s="171"/>
      <c r="Q31" s="171"/>
      <c r="R31" s="171"/>
      <c r="S31" s="171"/>
      <c r="T31" s="171"/>
      <c r="U31" s="171"/>
      <c r="V31" s="171"/>
      <c r="W31" s="116">
        <v>0</v>
      </c>
      <c r="X31" s="117" t="s">
        <v>485</v>
      </c>
      <c r="Y31" s="172"/>
      <c r="Z31" s="118" t="s">
        <v>536</v>
      </c>
      <c r="AA31" s="116" t="s">
        <v>537</v>
      </c>
      <c r="AB31" s="171"/>
      <c r="AC31" s="422"/>
      <c r="AD31" s="422"/>
      <c r="AE31" s="420"/>
      <c r="AF31" s="420"/>
      <c r="AG31" s="418"/>
      <c r="AH31" s="418"/>
      <c r="AI31" s="419"/>
      <c r="AJ31" s="419"/>
      <c r="AK31" s="411"/>
      <c r="AL31" s="413"/>
      <c r="AM31" s="416"/>
      <c r="AN31" s="163"/>
      <c r="AO31" s="162"/>
      <c r="AP31" s="168"/>
      <c r="AQ31" s="168"/>
      <c r="AR31" s="163"/>
      <c r="AS31" s="168"/>
      <c r="AT31" s="163"/>
      <c r="AU31" s="168"/>
      <c r="AV31" s="163"/>
      <c r="AW31" s="114"/>
      <c r="AX31" s="145"/>
      <c r="AY31" s="146"/>
      <c r="AZ31" s="163"/>
      <c r="BA31" s="163"/>
      <c r="BB31" s="162"/>
      <c r="BC31" s="168"/>
      <c r="BD31" s="168"/>
      <c r="BE31" s="163"/>
      <c r="BF31" s="163"/>
      <c r="BG31" s="162"/>
      <c r="BH31" s="168"/>
      <c r="BI31" s="168"/>
      <c r="BJ31" s="163"/>
      <c r="BK31" s="163"/>
      <c r="BL31" s="162"/>
      <c r="BM31" s="168"/>
      <c r="BN31" s="168"/>
      <c r="BO31" s="145"/>
      <c r="BP31" s="145"/>
      <c r="BQ31" s="146"/>
      <c r="BR31" s="114"/>
      <c r="BS31" s="114"/>
      <c r="BT31" s="168"/>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21"/>
      <c r="B32" s="423"/>
      <c r="C32" s="423"/>
      <c r="D32" s="423"/>
      <c r="E32" s="424"/>
      <c r="F32" s="423"/>
      <c r="G32" s="423"/>
      <c r="H32" s="423"/>
      <c r="I32" s="423"/>
      <c r="J32" s="421"/>
      <c r="K32" s="421"/>
      <c r="L32" s="411"/>
      <c r="M32" s="413"/>
      <c r="N32" s="162">
        <v>4</v>
      </c>
      <c r="O32" s="166"/>
      <c r="P32" s="171"/>
      <c r="Q32" s="171"/>
      <c r="R32" s="171"/>
      <c r="S32" s="171"/>
      <c r="T32" s="171"/>
      <c r="U32" s="171"/>
      <c r="V32" s="171"/>
      <c r="W32" s="116">
        <v>0</v>
      </c>
      <c r="X32" s="117" t="s">
        <v>485</v>
      </c>
      <c r="Y32" s="172"/>
      <c r="Z32" s="118" t="s">
        <v>536</v>
      </c>
      <c r="AA32" s="116" t="s">
        <v>537</v>
      </c>
      <c r="AB32" s="171"/>
      <c r="AC32" s="422"/>
      <c r="AD32" s="422"/>
      <c r="AE32" s="420"/>
      <c r="AF32" s="420"/>
      <c r="AG32" s="418"/>
      <c r="AH32" s="418"/>
      <c r="AI32" s="419"/>
      <c r="AJ32" s="419"/>
      <c r="AK32" s="411"/>
      <c r="AL32" s="413"/>
      <c r="AM32" s="416"/>
      <c r="AN32" s="163"/>
      <c r="AO32" s="162"/>
      <c r="AP32" s="168"/>
      <c r="AQ32" s="168"/>
      <c r="AR32" s="163"/>
      <c r="AS32" s="168"/>
      <c r="AT32" s="163"/>
      <c r="AU32" s="168"/>
      <c r="AV32" s="163"/>
      <c r="AW32" s="114"/>
      <c r="AX32" s="145"/>
      <c r="AY32" s="146"/>
      <c r="AZ32" s="163"/>
      <c r="BA32" s="163"/>
      <c r="BB32" s="162"/>
      <c r="BC32" s="168"/>
      <c r="BD32" s="168"/>
      <c r="BE32" s="163"/>
      <c r="BF32" s="163"/>
      <c r="BG32" s="162"/>
      <c r="BH32" s="168"/>
      <c r="BI32" s="168"/>
      <c r="BJ32" s="163"/>
      <c r="BK32" s="163"/>
      <c r="BL32" s="162"/>
      <c r="BM32" s="168"/>
      <c r="BN32" s="168"/>
      <c r="BO32" s="145"/>
      <c r="BP32" s="145"/>
      <c r="BQ32" s="146"/>
      <c r="BR32" s="114"/>
      <c r="BS32" s="114"/>
      <c r="BT32" s="168"/>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21"/>
      <c r="B33" s="423"/>
      <c r="C33" s="423"/>
      <c r="D33" s="423"/>
      <c r="E33" s="424"/>
      <c r="F33" s="423"/>
      <c r="G33" s="423"/>
      <c r="H33" s="423"/>
      <c r="I33" s="423"/>
      <c r="J33" s="421"/>
      <c r="K33" s="421"/>
      <c r="L33" s="411"/>
      <c r="M33" s="413"/>
      <c r="N33" s="162">
        <v>5</v>
      </c>
      <c r="O33" s="166"/>
      <c r="P33" s="171"/>
      <c r="Q33" s="171"/>
      <c r="R33" s="171"/>
      <c r="S33" s="171"/>
      <c r="T33" s="171"/>
      <c r="U33" s="171"/>
      <c r="V33" s="171"/>
      <c r="W33" s="116">
        <v>0</v>
      </c>
      <c r="X33" s="117" t="s">
        <v>485</v>
      </c>
      <c r="Y33" s="172"/>
      <c r="Z33" s="118" t="s">
        <v>536</v>
      </c>
      <c r="AA33" s="116" t="s">
        <v>537</v>
      </c>
      <c r="AB33" s="171"/>
      <c r="AC33" s="422"/>
      <c r="AD33" s="422"/>
      <c r="AE33" s="420"/>
      <c r="AF33" s="420"/>
      <c r="AG33" s="418"/>
      <c r="AH33" s="418"/>
      <c r="AI33" s="419"/>
      <c r="AJ33" s="419"/>
      <c r="AK33" s="411"/>
      <c r="AL33" s="413"/>
      <c r="AM33" s="416"/>
      <c r="AN33" s="163"/>
      <c r="AO33" s="162"/>
      <c r="AP33" s="168"/>
      <c r="AQ33" s="168"/>
      <c r="AR33" s="163"/>
      <c r="AS33" s="168"/>
      <c r="AT33" s="163"/>
      <c r="AU33" s="168"/>
      <c r="AV33" s="163"/>
      <c r="AW33" s="114"/>
      <c r="AX33" s="145"/>
      <c r="AY33" s="146"/>
      <c r="AZ33" s="163"/>
      <c r="BA33" s="163"/>
      <c r="BB33" s="162"/>
      <c r="BC33" s="168"/>
      <c r="BD33" s="168"/>
      <c r="BE33" s="163"/>
      <c r="BF33" s="163"/>
      <c r="BG33" s="162"/>
      <c r="BH33" s="168"/>
      <c r="BI33" s="168"/>
      <c r="BJ33" s="163"/>
      <c r="BK33" s="163"/>
      <c r="BL33" s="162"/>
      <c r="BM33" s="168"/>
      <c r="BN33" s="168"/>
      <c r="BO33" s="145"/>
      <c r="BP33" s="145"/>
      <c r="BQ33" s="146"/>
      <c r="BR33" s="114"/>
      <c r="BS33" s="114"/>
      <c r="BT33" s="168"/>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21"/>
      <c r="B34" s="423"/>
      <c r="C34" s="423"/>
      <c r="D34" s="423"/>
      <c r="E34" s="424"/>
      <c r="F34" s="423"/>
      <c r="G34" s="423"/>
      <c r="H34" s="423"/>
      <c r="I34" s="423"/>
      <c r="J34" s="421"/>
      <c r="K34" s="421"/>
      <c r="L34" s="411"/>
      <c r="M34" s="414"/>
      <c r="N34" s="162">
        <v>6</v>
      </c>
      <c r="O34" s="166"/>
      <c r="P34" s="171"/>
      <c r="Q34" s="171"/>
      <c r="R34" s="171"/>
      <c r="S34" s="171"/>
      <c r="T34" s="171"/>
      <c r="U34" s="171"/>
      <c r="V34" s="171"/>
      <c r="W34" s="116">
        <v>0</v>
      </c>
      <c r="X34" s="117" t="s">
        <v>485</v>
      </c>
      <c r="Y34" s="172"/>
      <c r="Z34" s="118" t="s">
        <v>536</v>
      </c>
      <c r="AA34" s="116" t="s">
        <v>537</v>
      </c>
      <c r="AB34" s="171"/>
      <c r="AC34" s="422"/>
      <c r="AD34" s="422"/>
      <c r="AE34" s="420"/>
      <c r="AF34" s="420"/>
      <c r="AG34" s="418"/>
      <c r="AH34" s="418"/>
      <c r="AI34" s="419"/>
      <c r="AJ34" s="419"/>
      <c r="AK34" s="411"/>
      <c r="AL34" s="414"/>
      <c r="AM34" s="417"/>
      <c r="AN34" s="163"/>
      <c r="AO34" s="162"/>
      <c r="AP34" s="168"/>
      <c r="AQ34" s="168"/>
      <c r="AR34" s="163"/>
      <c r="AS34" s="168"/>
      <c r="AT34" s="163"/>
      <c r="AU34" s="168"/>
      <c r="AV34" s="163"/>
      <c r="AW34" s="114"/>
      <c r="AX34" s="145"/>
      <c r="AY34" s="146"/>
      <c r="AZ34" s="163"/>
      <c r="BA34" s="163"/>
      <c r="BB34" s="162"/>
      <c r="BC34" s="168"/>
      <c r="BD34" s="168"/>
      <c r="BE34" s="163"/>
      <c r="BF34" s="163"/>
      <c r="BG34" s="162"/>
      <c r="BH34" s="168"/>
      <c r="BI34" s="168"/>
      <c r="BJ34" s="163"/>
      <c r="BK34" s="163"/>
      <c r="BL34" s="162"/>
      <c r="BM34" s="168"/>
      <c r="BN34" s="168"/>
      <c r="BO34" s="145"/>
      <c r="BP34" s="145"/>
      <c r="BQ34" s="146"/>
      <c r="BR34" s="114"/>
      <c r="BS34" s="114"/>
      <c r="BT34" s="168"/>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21">
        <v>6</v>
      </c>
      <c r="B35" s="423"/>
      <c r="C35" s="423"/>
      <c r="D35" s="423"/>
      <c r="E35" s="424"/>
      <c r="F35" s="423"/>
      <c r="G35" s="423"/>
      <c r="H35" s="423"/>
      <c r="I35" s="423"/>
      <c r="J35" s="421"/>
      <c r="K35" s="421"/>
      <c r="L35" s="411">
        <v>0</v>
      </c>
      <c r="M35" s="412" t="b">
        <v>0</v>
      </c>
      <c r="N35" s="162">
        <v>1</v>
      </c>
      <c r="O35" s="166"/>
      <c r="P35" s="171"/>
      <c r="Q35" s="171"/>
      <c r="R35" s="171"/>
      <c r="S35" s="171"/>
      <c r="T35" s="171"/>
      <c r="U35" s="171"/>
      <c r="V35" s="171"/>
      <c r="W35" s="116">
        <v>0</v>
      </c>
      <c r="X35" s="117" t="s">
        <v>485</v>
      </c>
      <c r="Y35" s="172"/>
      <c r="Z35" s="118" t="s">
        <v>536</v>
      </c>
      <c r="AA35" s="116" t="s">
        <v>537</v>
      </c>
      <c r="AB35" s="171"/>
      <c r="AC35" s="422">
        <v>0</v>
      </c>
      <c r="AD35" s="422" t="s">
        <v>485</v>
      </c>
      <c r="AE35" s="420"/>
      <c r="AF35" s="420"/>
      <c r="AG35" s="418" t="s">
        <v>538</v>
      </c>
      <c r="AH35" s="418" t="s">
        <v>538</v>
      </c>
      <c r="AI35" s="419"/>
      <c r="AJ35" s="419"/>
      <c r="AK35" s="411">
        <v>0</v>
      </c>
      <c r="AL35" s="412" t="b">
        <v>0</v>
      </c>
      <c r="AM35" s="415"/>
      <c r="AN35" s="163"/>
      <c r="AO35" s="162"/>
      <c r="AP35" s="168"/>
      <c r="AQ35" s="168"/>
      <c r="AR35" s="163"/>
      <c r="AS35" s="168"/>
      <c r="AT35" s="163"/>
      <c r="AU35" s="168"/>
      <c r="AV35" s="163"/>
      <c r="AW35" s="114"/>
      <c r="AX35" s="145"/>
      <c r="AY35" s="146"/>
      <c r="AZ35" s="163"/>
      <c r="BA35" s="163"/>
      <c r="BB35" s="162"/>
      <c r="BC35" s="168"/>
      <c r="BD35" s="168"/>
      <c r="BE35" s="163"/>
      <c r="BF35" s="163"/>
      <c r="BG35" s="162"/>
      <c r="BH35" s="168"/>
      <c r="BI35" s="168"/>
      <c r="BJ35" s="163"/>
      <c r="BK35" s="163"/>
      <c r="BL35" s="162"/>
      <c r="BM35" s="168"/>
      <c r="BN35" s="168"/>
      <c r="BO35" s="145"/>
      <c r="BP35" s="145"/>
      <c r="BQ35" s="146"/>
      <c r="BR35" s="114"/>
      <c r="BS35" s="114"/>
      <c r="BT35" s="168"/>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21"/>
      <c r="B36" s="423"/>
      <c r="C36" s="423"/>
      <c r="D36" s="423"/>
      <c r="E36" s="424"/>
      <c r="F36" s="423"/>
      <c r="G36" s="423"/>
      <c r="H36" s="423"/>
      <c r="I36" s="423"/>
      <c r="J36" s="421"/>
      <c r="K36" s="421"/>
      <c r="L36" s="411"/>
      <c r="M36" s="413"/>
      <c r="N36" s="162">
        <v>2</v>
      </c>
      <c r="O36" s="166"/>
      <c r="P36" s="171"/>
      <c r="Q36" s="171"/>
      <c r="R36" s="171"/>
      <c r="S36" s="171"/>
      <c r="T36" s="171"/>
      <c r="U36" s="171"/>
      <c r="V36" s="171"/>
      <c r="W36" s="116">
        <v>0</v>
      </c>
      <c r="X36" s="117" t="s">
        <v>485</v>
      </c>
      <c r="Y36" s="172"/>
      <c r="Z36" s="118" t="s">
        <v>536</v>
      </c>
      <c r="AA36" s="116" t="s">
        <v>537</v>
      </c>
      <c r="AB36" s="171"/>
      <c r="AC36" s="422"/>
      <c r="AD36" s="422"/>
      <c r="AE36" s="420"/>
      <c r="AF36" s="420"/>
      <c r="AG36" s="418"/>
      <c r="AH36" s="418"/>
      <c r="AI36" s="419"/>
      <c r="AJ36" s="419"/>
      <c r="AK36" s="411"/>
      <c r="AL36" s="413"/>
      <c r="AM36" s="416"/>
      <c r="AN36" s="163"/>
      <c r="AO36" s="162"/>
      <c r="AP36" s="168"/>
      <c r="AQ36" s="168"/>
      <c r="AR36" s="163"/>
      <c r="AS36" s="168"/>
      <c r="AT36" s="163"/>
      <c r="AU36" s="168"/>
      <c r="AV36" s="163"/>
      <c r="AW36" s="114"/>
      <c r="AX36" s="145"/>
      <c r="AY36" s="146"/>
      <c r="AZ36" s="163"/>
      <c r="BA36" s="163"/>
      <c r="BB36" s="162"/>
      <c r="BC36" s="168"/>
      <c r="BD36" s="168"/>
      <c r="BE36" s="163"/>
      <c r="BF36" s="163"/>
      <c r="BG36" s="162"/>
      <c r="BH36" s="168"/>
      <c r="BI36" s="168"/>
      <c r="BJ36" s="163"/>
      <c r="BK36" s="163"/>
      <c r="BL36" s="162"/>
      <c r="BM36" s="168"/>
      <c r="BN36" s="168"/>
      <c r="BO36" s="145"/>
      <c r="BP36" s="145"/>
      <c r="BQ36" s="146"/>
      <c r="BR36" s="114"/>
      <c r="BS36" s="114"/>
      <c r="BT36" s="168"/>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21"/>
      <c r="B37" s="423"/>
      <c r="C37" s="423"/>
      <c r="D37" s="423"/>
      <c r="E37" s="424"/>
      <c r="F37" s="423"/>
      <c r="G37" s="423"/>
      <c r="H37" s="423"/>
      <c r="I37" s="423"/>
      <c r="J37" s="421"/>
      <c r="K37" s="421"/>
      <c r="L37" s="411"/>
      <c r="M37" s="413"/>
      <c r="N37" s="162">
        <v>3</v>
      </c>
      <c r="O37" s="173"/>
      <c r="P37" s="171"/>
      <c r="Q37" s="171"/>
      <c r="R37" s="171"/>
      <c r="S37" s="171"/>
      <c r="T37" s="171"/>
      <c r="U37" s="171"/>
      <c r="V37" s="171"/>
      <c r="W37" s="116">
        <v>0</v>
      </c>
      <c r="X37" s="117" t="s">
        <v>485</v>
      </c>
      <c r="Y37" s="172"/>
      <c r="Z37" s="118" t="s">
        <v>536</v>
      </c>
      <c r="AA37" s="116" t="s">
        <v>537</v>
      </c>
      <c r="AB37" s="171"/>
      <c r="AC37" s="422"/>
      <c r="AD37" s="422"/>
      <c r="AE37" s="420"/>
      <c r="AF37" s="420"/>
      <c r="AG37" s="418"/>
      <c r="AH37" s="418"/>
      <c r="AI37" s="419"/>
      <c r="AJ37" s="419"/>
      <c r="AK37" s="411"/>
      <c r="AL37" s="413"/>
      <c r="AM37" s="416"/>
      <c r="AN37" s="163"/>
      <c r="AO37" s="162"/>
      <c r="AP37" s="168"/>
      <c r="AQ37" s="168"/>
      <c r="AR37" s="163"/>
      <c r="AS37" s="168"/>
      <c r="AT37" s="163"/>
      <c r="AU37" s="168"/>
      <c r="AV37" s="163"/>
      <c r="AW37" s="114"/>
      <c r="AX37" s="145"/>
      <c r="AY37" s="146"/>
      <c r="AZ37" s="163"/>
      <c r="BA37" s="163"/>
      <c r="BB37" s="162"/>
      <c r="BC37" s="168"/>
      <c r="BD37" s="168"/>
      <c r="BE37" s="163"/>
      <c r="BF37" s="163"/>
      <c r="BG37" s="162"/>
      <c r="BH37" s="168"/>
      <c r="BI37" s="168"/>
      <c r="BJ37" s="163"/>
      <c r="BK37" s="163"/>
      <c r="BL37" s="162"/>
      <c r="BM37" s="168"/>
      <c r="BN37" s="168"/>
      <c r="BO37" s="145"/>
      <c r="BP37" s="145"/>
      <c r="BQ37" s="146"/>
      <c r="BR37" s="114"/>
      <c r="BS37" s="114"/>
      <c r="BT37" s="168"/>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21"/>
      <c r="B38" s="423"/>
      <c r="C38" s="423"/>
      <c r="D38" s="423"/>
      <c r="E38" s="424"/>
      <c r="F38" s="423"/>
      <c r="G38" s="423"/>
      <c r="H38" s="423"/>
      <c r="I38" s="423"/>
      <c r="J38" s="421"/>
      <c r="K38" s="421"/>
      <c r="L38" s="411"/>
      <c r="M38" s="413"/>
      <c r="N38" s="162">
        <v>4</v>
      </c>
      <c r="O38" s="166"/>
      <c r="P38" s="171"/>
      <c r="Q38" s="171"/>
      <c r="R38" s="171"/>
      <c r="S38" s="171"/>
      <c r="T38" s="171"/>
      <c r="U38" s="171"/>
      <c r="V38" s="171"/>
      <c r="W38" s="116">
        <v>0</v>
      </c>
      <c r="X38" s="117" t="s">
        <v>485</v>
      </c>
      <c r="Y38" s="172"/>
      <c r="Z38" s="118" t="s">
        <v>536</v>
      </c>
      <c r="AA38" s="116" t="s">
        <v>537</v>
      </c>
      <c r="AB38" s="171"/>
      <c r="AC38" s="422"/>
      <c r="AD38" s="422"/>
      <c r="AE38" s="420"/>
      <c r="AF38" s="420"/>
      <c r="AG38" s="418"/>
      <c r="AH38" s="418"/>
      <c r="AI38" s="419"/>
      <c r="AJ38" s="419"/>
      <c r="AK38" s="411"/>
      <c r="AL38" s="413"/>
      <c r="AM38" s="416"/>
      <c r="AN38" s="163"/>
      <c r="AO38" s="162"/>
      <c r="AP38" s="168"/>
      <c r="AQ38" s="168"/>
      <c r="AR38" s="163"/>
      <c r="AS38" s="168"/>
      <c r="AT38" s="163"/>
      <c r="AU38" s="168"/>
      <c r="AV38" s="163"/>
      <c r="AW38" s="114"/>
      <c r="AX38" s="145"/>
      <c r="AY38" s="146"/>
      <c r="AZ38" s="163"/>
      <c r="BA38" s="163"/>
      <c r="BB38" s="162"/>
      <c r="BC38" s="168"/>
      <c r="BD38" s="168"/>
      <c r="BE38" s="163"/>
      <c r="BF38" s="163"/>
      <c r="BG38" s="162"/>
      <c r="BH38" s="168"/>
      <c r="BI38" s="168"/>
      <c r="BJ38" s="163"/>
      <c r="BK38" s="163"/>
      <c r="BL38" s="162"/>
      <c r="BM38" s="168"/>
      <c r="BN38" s="168"/>
      <c r="BO38" s="145"/>
      <c r="BP38" s="145"/>
      <c r="BQ38" s="146"/>
      <c r="BR38" s="114"/>
      <c r="BS38" s="114"/>
      <c r="BT38" s="168"/>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21"/>
      <c r="B39" s="423"/>
      <c r="C39" s="423"/>
      <c r="D39" s="423"/>
      <c r="E39" s="424"/>
      <c r="F39" s="423"/>
      <c r="G39" s="423"/>
      <c r="H39" s="423"/>
      <c r="I39" s="423"/>
      <c r="J39" s="421"/>
      <c r="K39" s="421"/>
      <c r="L39" s="411"/>
      <c r="M39" s="413"/>
      <c r="N39" s="162">
        <v>5</v>
      </c>
      <c r="O39" s="166"/>
      <c r="P39" s="171"/>
      <c r="Q39" s="171"/>
      <c r="R39" s="171"/>
      <c r="S39" s="171"/>
      <c r="T39" s="171"/>
      <c r="U39" s="171"/>
      <c r="V39" s="171"/>
      <c r="W39" s="116">
        <v>0</v>
      </c>
      <c r="X39" s="117" t="s">
        <v>485</v>
      </c>
      <c r="Y39" s="172"/>
      <c r="Z39" s="118" t="s">
        <v>536</v>
      </c>
      <c r="AA39" s="116" t="s">
        <v>537</v>
      </c>
      <c r="AB39" s="171"/>
      <c r="AC39" s="422"/>
      <c r="AD39" s="422"/>
      <c r="AE39" s="420"/>
      <c r="AF39" s="420"/>
      <c r="AG39" s="418"/>
      <c r="AH39" s="418"/>
      <c r="AI39" s="419"/>
      <c r="AJ39" s="419"/>
      <c r="AK39" s="411"/>
      <c r="AL39" s="413"/>
      <c r="AM39" s="416"/>
      <c r="AN39" s="163"/>
      <c r="AO39" s="162"/>
      <c r="AP39" s="168"/>
      <c r="AQ39" s="168"/>
      <c r="AR39" s="163"/>
      <c r="AS39" s="168"/>
      <c r="AT39" s="163"/>
      <c r="AU39" s="168"/>
      <c r="AV39" s="163"/>
      <c r="AW39" s="114"/>
      <c r="AX39" s="145"/>
      <c r="AY39" s="146"/>
      <c r="AZ39" s="163"/>
      <c r="BA39" s="163"/>
      <c r="BB39" s="162"/>
      <c r="BC39" s="168"/>
      <c r="BD39" s="168"/>
      <c r="BE39" s="163"/>
      <c r="BF39" s="163"/>
      <c r="BG39" s="162"/>
      <c r="BH39" s="168"/>
      <c r="BI39" s="168"/>
      <c r="BJ39" s="163"/>
      <c r="BK39" s="163"/>
      <c r="BL39" s="162"/>
      <c r="BM39" s="168"/>
      <c r="BN39" s="168"/>
      <c r="BO39" s="145"/>
      <c r="BP39" s="145"/>
      <c r="BQ39" s="146"/>
      <c r="BR39" s="114"/>
      <c r="BS39" s="114"/>
      <c r="BT39" s="168"/>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21"/>
      <c r="B40" s="423"/>
      <c r="C40" s="423"/>
      <c r="D40" s="423"/>
      <c r="E40" s="424"/>
      <c r="F40" s="423"/>
      <c r="G40" s="423"/>
      <c r="H40" s="423"/>
      <c r="I40" s="423"/>
      <c r="J40" s="421"/>
      <c r="K40" s="421"/>
      <c r="L40" s="411"/>
      <c r="M40" s="414"/>
      <c r="N40" s="162">
        <v>6</v>
      </c>
      <c r="O40" s="166"/>
      <c r="P40" s="171"/>
      <c r="Q40" s="171"/>
      <c r="R40" s="171"/>
      <c r="S40" s="171"/>
      <c r="T40" s="171"/>
      <c r="U40" s="171"/>
      <c r="V40" s="171"/>
      <c r="W40" s="116">
        <v>0</v>
      </c>
      <c r="X40" s="117" t="s">
        <v>485</v>
      </c>
      <c r="Y40" s="172"/>
      <c r="Z40" s="118" t="s">
        <v>536</v>
      </c>
      <c r="AA40" s="116" t="s">
        <v>537</v>
      </c>
      <c r="AB40" s="171"/>
      <c r="AC40" s="422"/>
      <c r="AD40" s="422"/>
      <c r="AE40" s="420"/>
      <c r="AF40" s="420"/>
      <c r="AG40" s="418"/>
      <c r="AH40" s="418"/>
      <c r="AI40" s="419"/>
      <c r="AJ40" s="419"/>
      <c r="AK40" s="411"/>
      <c r="AL40" s="414"/>
      <c r="AM40" s="417"/>
      <c r="AN40" s="163"/>
      <c r="AO40" s="162"/>
      <c r="AP40" s="168"/>
      <c r="AQ40" s="168"/>
      <c r="AR40" s="163"/>
      <c r="AS40" s="168"/>
      <c r="AT40" s="163"/>
      <c r="AU40" s="168"/>
      <c r="AV40" s="163"/>
      <c r="AW40" s="114"/>
      <c r="AX40" s="145"/>
      <c r="AY40" s="146"/>
      <c r="AZ40" s="163"/>
      <c r="BA40" s="163"/>
      <c r="BB40" s="162"/>
      <c r="BC40" s="168"/>
      <c r="BD40" s="168"/>
      <c r="BE40" s="163"/>
      <c r="BF40" s="163"/>
      <c r="BG40" s="162"/>
      <c r="BH40" s="168"/>
      <c r="BI40" s="168"/>
      <c r="BJ40" s="163"/>
      <c r="BK40" s="163"/>
      <c r="BL40" s="162"/>
      <c r="BM40" s="168"/>
      <c r="BN40" s="168"/>
      <c r="BO40" s="145"/>
      <c r="BP40" s="145"/>
      <c r="BQ40" s="146"/>
      <c r="BR40" s="114"/>
      <c r="BS40" s="114"/>
      <c r="BT40" s="168"/>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21">
        <v>7</v>
      </c>
      <c r="B41" s="423"/>
      <c r="C41" s="423"/>
      <c r="D41" s="423"/>
      <c r="E41" s="424"/>
      <c r="F41" s="423"/>
      <c r="G41" s="423"/>
      <c r="H41" s="423"/>
      <c r="I41" s="423"/>
      <c r="J41" s="421"/>
      <c r="K41" s="421"/>
      <c r="L41" s="411">
        <v>0</v>
      </c>
      <c r="M41" s="412" t="b">
        <v>0</v>
      </c>
      <c r="N41" s="162">
        <v>1</v>
      </c>
      <c r="O41" s="166"/>
      <c r="P41" s="171"/>
      <c r="Q41" s="171"/>
      <c r="R41" s="171"/>
      <c r="S41" s="171"/>
      <c r="T41" s="171"/>
      <c r="U41" s="171"/>
      <c r="V41" s="171"/>
      <c r="W41" s="116">
        <v>0</v>
      </c>
      <c r="X41" s="117" t="s">
        <v>485</v>
      </c>
      <c r="Y41" s="172"/>
      <c r="Z41" s="118" t="s">
        <v>536</v>
      </c>
      <c r="AA41" s="116" t="s">
        <v>537</v>
      </c>
      <c r="AB41" s="171"/>
      <c r="AC41" s="422">
        <v>0</v>
      </c>
      <c r="AD41" s="422" t="s">
        <v>485</v>
      </c>
      <c r="AE41" s="420"/>
      <c r="AF41" s="420"/>
      <c r="AG41" s="418" t="s">
        <v>538</v>
      </c>
      <c r="AH41" s="418" t="s">
        <v>538</v>
      </c>
      <c r="AI41" s="419"/>
      <c r="AJ41" s="419"/>
      <c r="AK41" s="411">
        <v>0</v>
      </c>
      <c r="AL41" s="412" t="b">
        <v>0</v>
      </c>
      <c r="AM41" s="415"/>
      <c r="AN41" s="163"/>
      <c r="AO41" s="162"/>
      <c r="AP41" s="168"/>
      <c r="AQ41" s="168"/>
      <c r="AR41" s="163"/>
      <c r="AS41" s="168"/>
      <c r="AT41" s="163"/>
      <c r="AU41" s="168"/>
      <c r="AV41" s="163"/>
      <c r="AW41" s="114"/>
      <c r="AX41" s="145"/>
      <c r="AY41" s="146"/>
      <c r="AZ41" s="163"/>
      <c r="BA41" s="163"/>
      <c r="BB41" s="162"/>
      <c r="BC41" s="168"/>
      <c r="BD41" s="168"/>
      <c r="BE41" s="163"/>
      <c r="BF41" s="163"/>
      <c r="BG41" s="162"/>
      <c r="BH41" s="168"/>
      <c r="BI41" s="168"/>
      <c r="BJ41" s="163"/>
      <c r="BK41" s="163"/>
      <c r="BL41" s="162"/>
      <c r="BM41" s="168"/>
      <c r="BN41" s="168"/>
      <c r="BO41" s="145"/>
      <c r="BP41" s="145"/>
      <c r="BQ41" s="146"/>
      <c r="BR41" s="114"/>
      <c r="BS41" s="114"/>
      <c r="BT41" s="168"/>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21"/>
      <c r="B42" s="423"/>
      <c r="C42" s="423"/>
      <c r="D42" s="423"/>
      <c r="E42" s="424"/>
      <c r="F42" s="423"/>
      <c r="G42" s="423"/>
      <c r="H42" s="423"/>
      <c r="I42" s="423"/>
      <c r="J42" s="421"/>
      <c r="K42" s="421"/>
      <c r="L42" s="411"/>
      <c r="M42" s="413"/>
      <c r="N42" s="162">
        <v>2</v>
      </c>
      <c r="O42" s="166"/>
      <c r="P42" s="171"/>
      <c r="Q42" s="171"/>
      <c r="R42" s="171"/>
      <c r="S42" s="171"/>
      <c r="T42" s="171"/>
      <c r="U42" s="171"/>
      <c r="V42" s="171"/>
      <c r="W42" s="116">
        <v>0</v>
      </c>
      <c r="X42" s="117" t="s">
        <v>485</v>
      </c>
      <c r="Y42" s="172"/>
      <c r="Z42" s="118" t="s">
        <v>536</v>
      </c>
      <c r="AA42" s="116" t="s">
        <v>537</v>
      </c>
      <c r="AB42" s="171"/>
      <c r="AC42" s="422"/>
      <c r="AD42" s="422"/>
      <c r="AE42" s="420"/>
      <c r="AF42" s="420"/>
      <c r="AG42" s="418"/>
      <c r="AH42" s="418"/>
      <c r="AI42" s="419"/>
      <c r="AJ42" s="419"/>
      <c r="AK42" s="411"/>
      <c r="AL42" s="413"/>
      <c r="AM42" s="416"/>
      <c r="AN42" s="163"/>
      <c r="AO42" s="162"/>
      <c r="AP42" s="168"/>
      <c r="AQ42" s="168"/>
      <c r="AR42" s="163"/>
      <c r="AS42" s="168"/>
      <c r="AT42" s="163"/>
      <c r="AU42" s="168"/>
      <c r="AV42" s="163"/>
      <c r="AW42" s="114"/>
      <c r="AX42" s="145"/>
      <c r="AY42" s="146"/>
      <c r="AZ42" s="163"/>
      <c r="BA42" s="163"/>
      <c r="BB42" s="162"/>
      <c r="BC42" s="168"/>
      <c r="BD42" s="168"/>
      <c r="BE42" s="163"/>
      <c r="BF42" s="163"/>
      <c r="BG42" s="162"/>
      <c r="BH42" s="168"/>
      <c r="BI42" s="168"/>
      <c r="BJ42" s="163"/>
      <c r="BK42" s="163"/>
      <c r="BL42" s="162"/>
      <c r="BM42" s="168"/>
      <c r="BN42" s="168"/>
      <c r="BO42" s="145"/>
      <c r="BP42" s="145"/>
      <c r="BQ42" s="146"/>
      <c r="BR42" s="114"/>
      <c r="BS42" s="114"/>
      <c r="BT42" s="168"/>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21"/>
      <c r="B43" s="423"/>
      <c r="C43" s="423"/>
      <c r="D43" s="423"/>
      <c r="E43" s="424"/>
      <c r="F43" s="423"/>
      <c r="G43" s="423"/>
      <c r="H43" s="423"/>
      <c r="I43" s="423"/>
      <c r="J43" s="421"/>
      <c r="K43" s="421"/>
      <c r="L43" s="411"/>
      <c r="M43" s="413"/>
      <c r="N43" s="162">
        <v>3</v>
      </c>
      <c r="O43" s="173"/>
      <c r="P43" s="171"/>
      <c r="Q43" s="171"/>
      <c r="R43" s="171"/>
      <c r="S43" s="171"/>
      <c r="T43" s="171"/>
      <c r="U43" s="171"/>
      <c r="V43" s="171"/>
      <c r="W43" s="116">
        <v>0</v>
      </c>
      <c r="X43" s="117" t="s">
        <v>485</v>
      </c>
      <c r="Y43" s="172"/>
      <c r="Z43" s="118" t="s">
        <v>536</v>
      </c>
      <c r="AA43" s="116" t="s">
        <v>537</v>
      </c>
      <c r="AB43" s="171"/>
      <c r="AC43" s="422"/>
      <c r="AD43" s="422"/>
      <c r="AE43" s="420"/>
      <c r="AF43" s="420"/>
      <c r="AG43" s="418"/>
      <c r="AH43" s="418"/>
      <c r="AI43" s="419"/>
      <c r="AJ43" s="419"/>
      <c r="AK43" s="411"/>
      <c r="AL43" s="413"/>
      <c r="AM43" s="416"/>
      <c r="AN43" s="163"/>
      <c r="AO43" s="162"/>
      <c r="AP43" s="168"/>
      <c r="AQ43" s="168"/>
      <c r="AR43" s="163"/>
      <c r="AS43" s="168"/>
      <c r="AT43" s="163"/>
      <c r="AU43" s="168"/>
      <c r="AV43" s="163"/>
      <c r="AW43" s="114"/>
      <c r="AX43" s="145"/>
      <c r="AY43" s="146"/>
      <c r="AZ43" s="163"/>
      <c r="BA43" s="163"/>
      <c r="BB43" s="162"/>
      <c r="BC43" s="168"/>
      <c r="BD43" s="168"/>
      <c r="BE43" s="163"/>
      <c r="BF43" s="163"/>
      <c r="BG43" s="162"/>
      <c r="BH43" s="168"/>
      <c r="BI43" s="168"/>
      <c r="BJ43" s="163"/>
      <c r="BK43" s="163"/>
      <c r="BL43" s="162"/>
      <c r="BM43" s="168"/>
      <c r="BN43" s="168"/>
      <c r="BO43" s="145"/>
      <c r="BP43" s="145"/>
      <c r="BQ43" s="146"/>
      <c r="BR43" s="114"/>
      <c r="BS43" s="114"/>
      <c r="BT43" s="168"/>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21"/>
      <c r="B44" s="423"/>
      <c r="C44" s="423"/>
      <c r="D44" s="423"/>
      <c r="E44" s="424"/>
      <c r="F44" s="423"/>
      <c r="G44" s="423"/>
      <c r="H44" s="423"/>
      <c r="I44" s="423"/>
      <c r="J44" s="421"/>
      <c r="K44" s="421"/>
      <c r="L44" s="411"/>
      <c r="M44" s="413"/>
      <c r="N44" s="162">
        <v>4</v>
      </c>
      <c r="O44" s="166"/>
      <c r="P44" s="171"/>
      <c r="Q44" s="171"/>
      <c r="R44" s="171"/>
      <c r="S44" s="171"/>
      <c r="T44" s="171"/>
      <c r="U44" s="171"/>
      <c r="V44" s="171"/>
      <c r="W44" s="116">
        <v>0</v>
      </c>
      <c r="X44" s="117" t="s">
        <v>485</v>
      </c>
      <c r="Y44" s="172"/>
      <c r="Z44" s="118" t="s">
        <v>536</v>
      </c>
      <c r="AA44" s="116" t="s">
        <v>537</v>
      </c>
      <c r="AB44" s="171"/>
      <c r="AC44" s="422"/>
      <c r="AD44" s="422"/>
      <c r="AE44" s="420"/>
      <c r="AF44" s="420"/>
      <c r="AG44" s="418"/>
      <c r="AH44" s="418"/>
      <c r="AI44" s="419"/>
      <c r="AJ44" s="419"/>
      <c r="AK44" s="411"/>
      <c r="AL44" s="413"/>
      <c r="AM44" s="416"/>
      <c r="AN44" s="163"/>
      <c r="AO44" s="162"/>
      <c r="AP44" s="168"/>
      <c r="AQ44" s="168"/>
      <c r="AR44" s="163"/>
      <c r="AS44" s="168"/>
      <c r="AT44" s="163"/>
      <c r="AU44" s="168"/>
      <c r="AV44" s="163"/>
      <c r="AW44" s="114"/>
      <c r="AX44" s="145"/>
      <c r="AY44" s="146"/>
      <c r="AZ44" s="163"/>
      <c r="BA44" s="163"/>
      <c r="BB44" s="162"/>
      <c r="BC44" s="168"/>
      <c r="BD44" s="168"/>
      <c r="BE44" s="163"/>
      <c r="BF44" s="163"/>
      <c r="BG44" s="162"/>
      <c r="BH44" s="168"/>
      <c r="BI44" s="168"/>
      <c r="BJ44" s="163"/>
      <c r="BK44" s="163"/>
      <c r="BL44" s="162"/>
      <c r="BM44" s="168"/>
      <c r="BN44" s="168"/>
      <c r="BO44" s="145"/>
      <c r="BP44" s="145"/>
      <c r="BQ44" s="146"/>
      <c r="BR44" s="114"/>
      <c r="BS44" s="114"/>
      <c r="BT44" s="168"/>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21"/>
      <c r="B45" s="423"/>
      <c r="C45" s="423"/>
      <c r="D45" s="423"/>
      <c r="E45" s="424"/>
      <c r="F45" s="423"/>
      <c r="G45" s="423"/>
      <c r="H45" s="423"/>
      <c r="I45" s="423"/>
      <c r="J45" s="421"/>
      <c r="K45" s="421"/>
      <c r="L45" s="411"/>
      <c r="M45" s="413"/>
      <c r="N45" s="162">
        <v>5</v>
      </c>
      <c r="O45" s="166"/>
      <c r="P45" s="171"/>
      <c r="Q45" s="171"/>
      <c r="R45" s="171"/>
      <c r="S45" s="171"/>
      <c r="T45" s="171"/>
      <c r="U45" s="171"/>
      <c r="V45" s="171"/>
      <c r="W45" s="116">
        <v>0</v>
      </c>
      <c r="X45" s="117" t="s">
        <v>485</v>
      </c>
      <c r="Y45" s="172"/>
      <c r="Z45" s="118" t="s">
        <v>536</v>
      </c>
      <c r="AA45" s="116" t="s">
        <v>537</v>
      </c>
      <c r="AB45" s="171"/>
      <c r="AC45" s="422"/>
      <c r="AD45" s="422"/>
      <c r="AE45" s="420"/>
      <c r="AF45" s="420"/>
      <c r="AG45" s="418"/>
      <c r="AH45" s="418"/>
      <c r="AI45" s="419"/>
      <c r="AJ45" s="419"/>
      <c r="AK45" s="411"/>
      <c r="AL45" s="413"/>
      <c r="AM45" s="416"/>
      <c r="AN45" s="163"/>
      <c r="AO45" s="162"/>
      <c r="AP45" s="168"/>
      <c r="AQ45" s="168"/>
      <c r="AR45" s="163"/>
      <c r="AS45" s="168"/>
      <c r="AT45" s="163"/>
      <c r="AU45" s="168"/>
      <c r="AV45" s="163"/>
      <c r="AW45" s="114"/>
      <c r="AX45" s="145"/>
      <c r="AY45" s="146"/>
      <c r="AZ45" s="163"/>
      <c r="BA45" s="163"/>
      <c r="BB45" s="162"/>
      <c r="BC45" s="168"/>
      <c r="BD45" s="168"/>
      <c r="BE45" s="163"/>
      <c r="BF45" s="163"/>
      <c r="BG45" s="162"/>
      <c r="BH45" s="168"/>
      <c r="BI45" s="168"/>
      <c r="BJ45" s="163"/>
      <c r="BK45" s="163"/>
      <c r="BL45" s="162"/>
      <c r="BM45" s="168"/>
      <c r="BN45" s="168"/>
      <c r="BO45" s="145"/>
      <c r="BP45" s="145"/>
      <c r="BQ45" s="146"/>
      <c r="BR45" s="114"/>
      <c r="BS45" s="114"/>
      <c r="BT45" s="168"/>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21"/>
      <c r="B46" s="423"/>
      <c r="C46" s="423"/>
      <c r="D46" s="423"/>
      <c r="E46" s="424"/>
      <c r="F46" s="423"/>
      <c r="G46" s="423"/>
      <c r="H46" s="423"/>
      <c r="I46" s="423"/>
      <c r="J46" s="421"/>
      <c r="K46" s="421"/>
      <c r="L46" s="411"/>
      <c r="M46" s="414"/>
      <c r="N46" s="162">
        <v>6</v>
      </c>
      <c r="O46" s="166"/>
      <c r="P46" s="171"/>
      <c r="Q46" s="171"/>
      <c r="R46" s="171"/>
      <c r="S46" s="171"/>
      <c r="T46" s="171"/>
      <c r="U46" s="171"/>
      <c r="V46" s="171"/>
      <c r="W46" s="116">
        <v>0</v>
      </c>
      <c r="X46" s="117" t="s">
        <v>485</v>
      </c>
      <c r="Y46" s="172"/>
      <c r="Z46" s="118" t="s">
        <v>536</v>
      </c>
      <c r="AA46" s="116" t="s">
        <v>537</v>
      </c>
      <c r="AB46" s="171"/>
      <c r="AC46" s="422"/>
      <c r="AD46" s="422"/>
      <c r="AE46" s="420"/>
      <c r="AF46" s="420"/>
      <c r="AG46" s="418"/>
      <c r="AH46" s="418"/>
      <c r="AI46" s="419"/>
      <c r="AJ46" s="419"/>
      <c r="AK46" s="411"/>
      <c r="AL46" s="414"/>
      <c r="AM46" s="417"/>
      <c r="AN46" s="163"/>
      <c r="AO46" s="162"/>
      <c r="AP46" s="168"/>
      <c r="AQ46" s="168"/>
      <c r="AR46" s="163"/>
      <c r="AS46" s="168"/>
      <c r="AT46" s="163"/>
      <c r="AU46" s="168"/>
      <c r="AV46" s="163"/>
      <c r="AW46" s="114"/>
      <c r="AX46" s="145"/>
      <c r="AY46" s="146"/>
      <c r="AZ46" s="163"/>
      <c r="BA46" s="163"/>
      <c r="BB46" s="162"/>
      <c r="BC46" s="168"/>
      <c r="BD46" s="168"/>
      <c r="BE46" s="163"/>
      <c r="BF46" s="163"/>
      <c r="BG46" s="162"/>
      <c r="BH46" s="168"/>
      <c r="BI46" s="168"/>
      <c r="BJ46" s="163"/>
      <c r="BK46" s="163"/>
      <c r="BL46" s="162"/>
      <c r="BM46" s="168"/>
      <c r="BN46" s="168"/>
      <c r="BO46" s="145"/>
      <c r="BP46" s="145"/>
      <c r="BQ46" s="146"/>
      <c r="BR46" s="114"/>
      <c r="BS46" s="114"/>
      <c r="BT46" s="168"/>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21">
        <v>8</v>
      </c>
      <c r="B47" s="423"/>
      <c r="C47" s="423"/>
      <c r="D47" s="423"/>
      <c r="E47" s="424"/>
      <c r="F47" s="423"/>
      <c r="G47" s="423"/>
      <c r="H47" s="423"/>
      <c r="I47" s="423"/>
      <c r="J47" s="421"/>
      <c r="K47" s="421"/>
      <c r="L47" s="411">
        <v>0</v>
      </c>
      <c r="M47" s="412" t="b">
        <v>0</v>
      </c>
      <c r="N47" s="162">
        <v>1</v>
      </c>
      <c r="O47" s="166"/>
      <c r="P47" s="171"/>
      <c r="Q47" s="171"/>
      <c r="R47" s="171"/>
      <c r="S47" s="171"/>
      <c r="T47" s="171"/>
      <c r="U47" s="171"/>
      <c r="V47" s="171"/>
      <c r="W47" s="116">
        <v>0</v>
      </c>
      <c r="X47" s="117" t="s">
        <v>485</v>
      </c>
      <c r="Y47" s="172"/>
      <c r="Z47" s="118" t="s">
        <v>536</v>
      </c>
      <c r="AA47" s="116" t="s">
        <v>537</v>
      </c>
      <c r="AB47" s="171"/>
      <c r="AC47" s="422">
        <v>0</v>
      </c>
      <c r="AD47" s="422" t="s">
        <v>485</v>
      </c>
      <c r="AE47" s="420"/>
      <c r="AF47" s="420"/>
      <c r="AG47" s="418" t="s">
        <v>538</v>
      </c>
      <c r="AH47" s="418" t="s">
        <v>538</v>
      </c>
      <c r="AI47" s="419"/>
      <c r="AJ47" s="419"/>
      <c r="AK47" s="411">
        <v>0</v>
      </c>
      <c r="AL47" s="412" t="b">
        <v>0</v>
      </c>
      <c r="AM47" s="415"/>
      <c r="AN47" s="163"/>
      <c r="AO47" s="162"/>
      <c r="AP47" s="168"/>
      <c r="AQ47" s="168"/>
      <c r="AR47" s="163"/>
      <c r="AS47" s="168"/>
      <c r="AT47" s="163"/>
      <c r="AU47" s="168"/>
      <c r="AV47" s="163"/>
      <c r="AW47" s="114"/>
      <c r="AX47" s="145"/>
      <c r="AY47" s="146"/>
      <c r="AZ47" s="163"/>
      <c r="BA47" s="163"/>
      <c r="BB47" s="162"/>
      <c r="BC47" s="168"/>
      <c r="BD47" s="168"/>
      <c r="BE47" s="163"/>
      <c r="BF47" s="163"/>
      <c r="BG47" s="162"/>
      <c r="BH47" s="168"/>
      <c r="BI47" s="168"/>
      <c r="BJ47" s="163"/>
      <c r="BK47" s="163"/>
      <c r="BL47" s="162"/>
      <c r="BM47" s="168"/>
      <c r="BN47" s="168"/>
      <c r="BO47" s="145"/>
      <c r="BP47" s="145"/>
      <c r="BQ47" s="146"/>
      <c r="BR47" s="114"/>
      <c r="BS47" s="114"/>
      <c r="BT47" s="168"/>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21"/>
      <c r="B48" s="423"/>
      <c r="C48" s="423"/>
      <c r="D48" s="423"/>
      <c r="E48" s="424"/>
      <c r="F48" s="423"/>
      <c r="G48" s="423"/>
      <c r="H48" s="423"/>
      <c r="I48" s="423"/>
      <c r="J48" s="421"/>
      <c r="K48" s="421"/>
      <c r="L48" s="411"/>
      <c r="M48" s="413"/>
      <c r="N48" s="162">
        <v>2</v>
      </c>
      <c r="O48" s="166"/>
      <c r="P48" s="171"/>
      <c r="Q48" s="171"/>
      <c r="R48" s="171"/>
      <c r="S48" s="171"/>
      <c r="T48" s="171"/>
      <c r="U48" s="171"/>
      <c r="V48" s="171"/>
      <c r="W48" s="116">
        <v>0</v>
      </c>
      <c r="X48" s="117" t="s">
        <v>485</v>
      </c>
      <c r="Y48" s="172"/>
      <c r="Z48" s="118" t="s">
        <v>536</v>
      </c>
      <c r="AA48" s="116" t="s">
        <v>537</v>
      </c>
      <c r="AB48" s="171"/>
      <c r="AC48" s="422"/>
      <c r="AD48" s="422"/>
      <c r="AE48" s="420"/>
      <c r="AF48" s="420"/>
      <c r="AG48" s="418"/>
      <c r="AH48" s="418"/>
      <c r="AI48" s="419"/>
      <c r="AJ48" s="419"/>
      <c r="AK48" s="411"/>
      <c r="AL48" s="413"/>
      <c r="AM48" s="416"/>
      <c r="AN48" s="163"/>
      <c r="AO48" s="162"/>
      <c r="AP48" s="168"/>
      <c r="AQ48" s="168"/>
      <c r="AR48" s="163"/>
      <c r="AS48" s="168"/>
      <c r="AT48" s="163"/>
      <c r="AU48" s="168"/>
      <c r="AV48" s="163"/>
      <c r="AW48" s="114"/>
      <c r="AX48" s="145"/>
      <c r="AY48" s="146"/>
      <c r="AZ48" s="163"/>
      <c r="BA48" s="163"/>
      <c r="BB48" s="162"/>
      <c r="BC48" s="168"/>
      <c r="BD48" s="168"/>
      <c r="BE48" s="163"/>
      <c r="BF48" s="163"/>
      <c r="BG48" s="162"/>
      <c r="BH48" s="168"/>
      <c r="BI48" s="168"/>
      <c r="BJ48" s="163"/>
      <c r="BK48" s="163"/>
      <c r="BL48" s="162"/>
      <c r="BM48" s="168"/>
      <c r="BN48" s="168"/>
      <c r="BO48" s="145"/>
      <c r="BP48" s="145"/>
      <c r="BQ48" s="146"/>
      <c r="BR48" s="114"/>
      <c r="BS48" s="114"/>
      <c r="BT48" s="168"/>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21"/>
      <c r="B49" s="423"/>
      <c r="C49" s="423"/>
      <c r="D49" s="423"/>
      <c r="E49" s="424"/>
      <c r="F49" s="423"/>
      <c r="G49" s="423"/>
      <c r="H49" s="423"/>
      <c r="I49" s="423"/>
      <c r="J49" s="421"/>
      <c r="K49" s="421"/>
      <c r="L49" s="411"/>
      <c r="M49" s="413"/>
      <c r="N49" s="162">
        <v>3</v>
      </c>
      <c r="O49" s="173"/>
      <c r="P49" s="171"/>
      <c r="Q49" s="171"/>
      <c r="R49" s="171"/>
      <c r="S49" s="171"/>
      <c r="T49" s="171"/>
      <c r="U49" s="171"/>
      <c r="V49" s="171"/>
      <c r="W49" s="116">
        <v>0</v>
      </c>
      <c r="X49" s="117" t="s">
        <v>485</v>
      </c>
      <c r="Y49" s="172"/>
      <c r="Z49" s="118" t="s">
        <v>536</v>
      </c>
      <c r="AA49" s="116" t="s">
        <v>537</v>
      </c>
      <c r="AB49" s="171"/>
      <c r="AC49" s="422"/>
      <c r="AD49" s="422"/>
      <c r="AE49" s="420"/>
      <c r="AF49" s="420"/>
      <c r="AG49" s="418"/>
      <c r="AH49" s="418"/>
      <c r="AI49" s="419"/>
      <c r="AJ49" s="419"/>
      <c r="AK49" s="411"/>
      <c r="AL49" s="413"/>
      <c r="AM49" s="416"/>
      <c r="AN49" s="163"/>
      <c r="AO49" s="162"/>
      <c r="AP49" s="168"/>
      <c r="AQ49" s="168"/>
      <c r="AR49" s="163"/>
      <c r="AS49" s="168"/>
      <c r="AT49" s="163"/>
      <c r="AU49" s="168"/>
      <c r="AV49" s="163"/>
      <c r="AW49" s="114"/>
      <c r="AX49" s="145"/>
      <c r="AY49" s="146"/>
      <c r="AZ49" s="163"/>
      <c r="BA49" s="163"/>
      <c r="BB49" s="162"/>
      <c r="BC49" s="168"/>
      <c r="BD49" s="168"/>
      <c r="BE49" s="163"/>
      <c r="BF49" s="163"/>
      <c r="BG49" s="162"/>
      <c r="BH49" s="168"/>
      <c r="BI49" s="168"/>
      <c r="BJ49" s="163"/>
      <c r="BK49" s="163"/>
      <c r="BL49" s="162"/>
      <c r="BM49" s="168"/>
      <c r="BN49" s="168"/>
      <c r="BO49" s="145"/>
      <c r="BP49" s="145"/>
      <c r="BQ49" s="146"/>
      <c r="BR49" s="114"/>
      <c r="BS49" s="114"/>
      <c r="BT49" s="168"/>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21"/>
      <c r="B50" s="423"/>
      <c r="C50" s="423"/>
      <c r="D50" s="423"/>
      <c r="E50" s="424"/>
      <c r="F50" s="423"/>
      <c r="G50" s="423"/>
      <c r="H50" s="423"/>
      <c r="I50" s="423"/>
      <c r="J50" s="421"/>
      <c r="K50" s="421"/>
      <c r="L50" s="411"/>
      <c r="M50" s="413"/>
      <c r="N50" s="162">
        <v>4</v>
      </c>
      <c r="O50" s="166"/>
      <c r="P50" s="171"/>
      <c r="Q50" s="171"/>
      <c r="R50" s="171"/>
      <c r="S50" s="171"/>
      <c r="T50" s="171"/>
      <c r="U50" s="171"/>
      <c r="V50" s="171"/>
      <c r="W50" s="116">
        <v>0</v>
      </c>
      <c r="X50" s="117" t="s">
        <v>485</v>
      </c>
      <c r="Y50" s="172"/>
      <c r="Z50" s="118" t="s">
        <v>536</v>
      </c>
      <c r="AA50" s="116" t="s">
        <v>537</v>
      </c>
      <c r="AB50" s="171"/>
      <c r="AC50" s="422"/>
      <c r="AD50" s="422"/>
      <c r="AE50" s="420"/>
      <c r="AF50" s="420"/>
      <c r="AG50" s="418"/>
      <c r="AH50" s="418"/>
      <c r="AI50" s="419"/>
      <c r="AJ50" s="419"/>
      <c r="AK50" s="411"/>
      <c r="AL50" s="413"/>
      <c r="AM50" s="416"/>
      <c r="AN50" s="163"/>
      <c r="AO50" s="162"/>
      <c r="AP50" s="168"/>
      <c r="AQ50" s="168"/>
      <c r="AR50" s="163"/>
      <c r="AS50" s="168"/>
      <c r="AT50" s="163"/>
      <c r="AU50" s="168"/>
      <c r="AV50" s="163"/>
      <c r="AW50" s="114"/>
      <c r="AX50" s="145"/>
      <c r="AY50" s="146"/>
      <c r="AZ50" s="163"/>
      <c r="BA50" s="163"/>
      <c r="BB50" s="162"/>
      <c r="BC50" s="168"/>
      <c r="BD50" s="168"/>
      <c r="BE50" s="163"/>
      <c r="BF50" s="163"/>
      <c r="BG50" s="162"/>
      <c r="BH50" s="168"/>
      <c r="BI50" s="168"/>
      <c r="BJ50" s="163"/>
      <c r="BK50" s="163"/>
      <c r="BL50" s="162"/>
      <c r="BM50" s="168"/>
      <c r="BN50" s="168"/>
      <c r="BO50" s="145"/>
      <c r="BP50" s="145"/>
      <c r="BQ50" s="146"/>
      <c r="BR50" s="114"/>
      <c r="BS50" s="114"/>
      <c r="BT50" s="168"/>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21"/>
      <c r="B51" s="423"/>
      <c r="C51" s="423"/>
      <c r="D51" s="423"/>
      <c r="E51" s="424"/>
      <c r="F51" s="423"/>
      <c r="G51" s="423"/>
      <c r="H51" s="423"/>
      <c r="I51" s="423"/>
      <c r="J51" s="421"/>
      <c r="K51" s="421"/>
      <c r="L51" s="411"/>
      <c r="M51" s="413"/>
      <c r="N51" s="162">
        <v>5</v>
      </c>
      <c r="O51" s="166"/>
      <c r="P51" s="171"/>
      <c r="Q51" s="171"/>
      <c r="R51" s="171"/>
      <c r="S51" s="171"/>
      <c r="T51" s="171"/>
      <c r="U51" s="171"/>
      <c r="V51" s="171"/>
      <c r="W51" s="116">
        <v>0</v>
      </c>
      <c r="X51" s="117" t="s">
        <v>485</v>
      </c>
      <c r="Y51" s="172"/>
      <c r="Z51" s="118" t="s">
        <v>536</v>
      </c>
      <c r="AA51" s="116" t="s">
        <v>537</v>
      </c>
      <c r="AB51" s="171"/>
      <c r="AC51" s="422"/>
      <c r="AD51" s="422"/>
      <c r="AE51" s="420"/>
      <c r="AF51" s="420"/>
      <c r="AG51" s="418"/>
      <c r="AH51" s="418"/>
      <c r="AI51" s="419"/>
      <c r="AJ51" s="419"/>
      <c r="AK51" s="411"/>
      <c r="AL51" s="413"/>
      <c r="AM51" s="416"/>
      <c r="AN51" s="163"/>
      <c r="AO51" s="162"/>
      <c r="AP51" s="168"/>
      <c r="AQ51" s="168"/>
      <c r="AR51" s="163"/>
      <c r="AS51" s="168"/>
      <c r="AT51" s="163"/>
      <c r="AU51" s="168"/>
      <c r="AV51" s="163"/>
      <c r="AW51" s="114"/>
      <c r="AX51" s="145"/>
      <c r="AY51" s="146"/>
      <c r="AZ51" s="163"/>
      <c r="BA51" s="163"/>
      <c r="BB51" s="162"/>
      <c r="BC51" s="168"/>
      <c r="BD51" s="168"/>
      <c r="BE51" s="163"/>
      <c r="BF51" s="163"/>
      <c r="BG51" s="162"/>
      <c r="BH51" s="168"/>
      <c r="BI51" s="168"/>
      <c r="BJ51" s="163"/>
      <c r="BK51" s="163"/>
      <c r="BL51" s="162"/>
      <c r="BM51" s="168"/>
      <c r="BN51" s="168"/>
      <c r="BO51" s="145"/>
      <c r="BP51" s="145"/>
      <c r="BQ51" s="146"/>
      <c r="BR51" s="114"/>
      <c r="BS51" s="114"/>
      <c r="BT51" s="168"/>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21"/>
      <c r="B52" s="423"/>
      <c r="C52" s="423"/>
      <c r="D52" s="423"/>
      <c r="E52" s="424"/>
      <c r="F52" s="423"/>
      <c r="G52" s="423"/>
      <c r="H52" s="423"/>
      <c r="I52" s="423"/>
      <c r="J52" s="421"/>
      <c r="K52" s="421"/>
      <c r="L52" s="411"/>
      <c r="M52" s="414"/>
      <c r="N52" s="162">
        <v>6</v>
      </c>
      <c r="O52" s="166"/>
      <c r="P52" s="171"/>
      <c r="Q52" s="171"/>
      <c r="R52" s="171"/>
      <c r="S52" s="171"/>
      <c r="T52" s="171"/>
      <c r="U52" s="171"/>
      <c r="V52" s="171"/>
      <c r="W52" s="116">
        <v>0</v>
      </c>
      <c r="X52" s="117" t="s">
        <v>485</v>
      </c>
      <c r="Y52" s="172"/>
      <c r="Z52" s="118" t="s">
        <v>536</v>
      </c>
      <c r="AA52" s="116" t="s">
        <v>537</v>
      </c>
      <c r="AB52" s="171"/>
      <c r="AC52" s="422"/>
      <c r="AD52" s="422"/>
      <c r="AE52" s="420"/>
      <c r="AF52" s="420"/>
      <c r="AG52" s="418"/>
      <c r="AH52" s="418"/>
      <c r="AI52" s="419"/>
      <c r="AJ52" s="419"/>
      <c r="AK52" s="411"/>
      <c r="AL52" s="414"/>
      <c r="AM52" s="417"/>
      <c r="AN52" s="163"/>
      <c r="AO52" s="162"/>
      <c r="AP52" s="168"/>
      <c r="AQ52" s="168"/>
      <c r="AR52" s="163"/>
      <c r="AS52" s="168"/>
      <c r="AT52" s="163"/>
      <c r="AU52" s="168"/>
      <c r="AV52" s="163"/>
      <c r="AW52" s="114"/>
      <c r="AX52" s="145"/>
      <c r="AY52" s="146"/>
      <c r="AZ52" s="163"/>
      <c r="BA52" s="163"/>
      <c r="BB52" s="162"/>
      <c r="BC52" s="168"/>
      <c r="BD52" s="168"/>
      <c r="BE52" s="163"/>
      <c r="BF52" s="163"/>
      <c r="BG52" s="162"/>
      <c r="BH52" s="168"/>
      <c r="BI52" s="168"/>
      <c r="BJ52" s="163"/>
      <c r="BK52" s="163"/>
      <c r="BL52" s="162"/>
      <c r="BM52" s="168"/>
      <c r="BN52" s="168"/>
      <c r="BO52" s="145"/>
      <c r="BP52" s="145"/>
      <c r="BQ52" s="146"/>
      <c r="BR52" s="114"/>
      <c r="BS52" s="114"/>
      <c r="BT52" s="168"/>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21">
        <v>9</v>
      </c>
      <c r="B53" s="423"/>
      <c r="C53" s="423"/>
      <c r="D53" s="423"/>
      <c r="E53" s="424"/>
      <c r="F53" s="423"/>
      <c r="G53" s="423"/>
      <c r="H53" s="423"/>
      <c r="I53" s="423"/>
      <c r="J53" s="421"/>
      <c r="K53" s="421"/>
      <c r="L53" s="411">
        <v>0</v>
      </c>
      <c r="M53" s="412" t="b">
        <v>0</v>
      </c>
      <c r="N53" s="162">
        <v>1</v>
      </c>
      <c r="O53" s="166"/>
      <c r="P53" s="171"/>
      <c r="Q53" s="171"/>
      <c r="R53" s="171"/>
      <c r="S53" s="171"/>
      <c r="T53" s="171"/>
      <c r="U53" s="171"/>
      <c r="V53" s="171"/>
      <c r="W53" s="116">
        <v>0</v>
      </c>
      <c r="X53" s="117" t="s">
        <v>485</v>
      </c>
      <c r="Y53" s="172"/>
      <c r="Z53" s="118" t="s">
        <v>536</v>
      </c>
      <c r="AA53" s="116" t="s">
        <v>537</v>
      </c>
      <c r="AB53" s="171"/>
      <c r="AC53" s="422">
        <v>0</v>
      </c>
      <c r="AD53" s="422" t="s">
        <v>485</v>
      </c>
      <c r="AE53" s="420"/>
      <c r="AF53" s="420"/>
      <c r="AG53" s="418" t="s">
        <v>538</v>
      </c>
      <c r="AH53" s="418" t="s">
        <v>538</v>
      </c>
      <c r="AI53" s="419"/>
      <c r="AJ53" s="419"/>
      <c r="AK53" s="411">
        <v>0</v>
      </c>
      <c r="AL53" s="412" t="b">
        <v>0</v>
      </c>
      <c r="AM53" s="415"/>
      <c r="AN53" s="163"/>
      <c r="AO53" s="162"/>
      <c r="AP53" s="168"/>
      <c r="AQ53" s="168"/>
      <c r="AR53" s="163"/>
      <c r="AS53" s="168"/>
      <c r="AT53" s="163"/>
      <c r="AU53" s="168"/>
      <c r="AV53" s="163"/>
      <c r="AW53" s="114"/>
      <c r="AX53" s="145"/>
      <c r="AY53" s="146"/>
      <c r="AZ53" s="163"/>
      <c r="BA53" s="163"/>
      <c r="BB53" s="162"/>
      <c r="BC53" s="168"/>
      <c r="BD53" s="168"/>
      <c r="BE53" s="163"/>
      <c r="BF53" s="163"/>
      <c r="BG53" s="162"/>
      <c r="BH53" s="168"/>
      <c r="BI53" s="168"/>
      <c r="BJ53" s="163"/>
      <c r="BK53" s="163"/>
      <c r="BL53" s="162"/>
      <c r="BM53" s="168"/>
      <c r="BN53" s="168"/>
      <c r="BO53" s="145"/>
      <c r="BP53" s="145"/>
      <c r="BQ53" s="146"/>
      <c r="BR53" s="114"/>
      <c r="BS53" s="114"/>
      <c r="BT53" s="168"/>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21"/>
      <c r="B54" s="423"/>
      <c r="C54" s="423"/>
      <c r="D54" s="423"/>
      <c r="E54" s="424"/>
      <c r="F54" s="423"/>
      <c r="G54" s="423"/>
      <c r="H54" s="423"/>
      <c r="I54" s="423"/>
      <c r="J54" s="421"/>
      <c r="K54" s="421"/>
      <c r="L54" s="411"/>
      <c r="M54" s="413"/>
      <c r="N54" s="162">
        <v>2</v>
      </c>
      <c r="O54" s="166"/>
      <c r="P54" s="171"/>
      <c r="Q54" s="171"/>
      <c r="R54" s="171"/>
      <c r="S54" s="171"/>
      <c r="T54" s="171"/>
      <c r="U54" s="171"/>
      <c r="V54" s="171"/>
      <c r="W54" s="116">
        <v>0</v>
      </c>
      <c r="X54" s="117" t="s">
        <v>485</v>
      </c>
      <c r="Y54" s="172"/>
      <c r="Z54" s="118" t="s">
        <v>536</v>
      </c>
      <c r="AA54" s="116" t="s">
        <v>537</v>
      </c>
      <c r="AB54" s="171"/>
      <c r="AC54" s="422"/>
      <c r="AD54" s="422"/>
      <c r="AE54" s="420"/>
      <c r="AF54" s="420"/>
      <c r="AG54" s="418"/>
      <c r="AH54" s="418"/>
      <c r="AI54" s="419"/>
      <c r="AJ54" s="419"/>
      <c r="AK54" s="411"/>
      <c r="AL54" s="413"/>
      <c r="AM54" s="416"/>
      <c r="AN54" s="163"/>
      <c r="AO54" s="162"/>
      <c r="AP54" s="168"/>
      <c r="AQ54" s="168"/>
      <c r="AR54" s="163"/>
      <c r="AS54" s="168"/>
      <c r="AT54" s="163"/>
      <c r="AU54" s="168"/>
      <c r="AV54" s="163"/>
      <c r="AW54" s="114"/>
      <c r="AX54" s="145"/>
      <c r="AY54" s="146"/>
      <c r="AZ54" s="163"/>
      <c r="BA54" s="163"/>
      <c r="BB54" s="162"/>
      <c r="BC54" s="168"/>
      <c r="BD54" s="168"/>
      <c r="BE54" s="163"/>
      <c r="BF54" s="163"/>
      <c r="BG54" s="162"/>
      <c r="BH54" s="168"/>
      <c r="BI54" s="168"/>
      <c r="BJ54" s="163"/>
      <c r="BK54" s="163"/>
      <c r="BL54" s="162"/>
      <c r="BM54" s="168"/>
      <c r="BN54" s="168"/>
      <c r="BO54" s="145"/>
      <c r="BP54" s="145"/>
      <c r="BQ54" s="146"/>
      <c r="BR54" s="114"/>
      <c r="BS54" s="114"/>
      <c r="BT54" s="168"/>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21"/>
      <c r="B55" s="423"/>
      <c r="C55" s="423"/>
      <c r="D55" s="423"/>
      <c r="E55" s="424"/>
      <c r="F55" s="423"/>
      <c r="G55" s="423"/>
      <c r="H55" s="423"/>
      <c r="I55" s="423"/>
      <c r="J55" s="421"/>
      <c r="K55" s="421"/>
      <c r="L55" s="411"/>
      <c r="M55" s="413"/>
      <c r="N55" s="162">
        <v>3</v>
      </c>
      <c r="O55" s="173"/>
      <c r="P55" s="171"/>
      <c r="Q55" s="171"/>
      <c r="R55" s="171"/>
      <c r="S55" s="171"/>
      <c r="T55" s="171"/>
      <c r="U55" s="171"/>
      <c r="V55" s="171"/>
      <c r="W55" s="116">
        <v>0</v>
      </c>
      <c r="X55" s="117" t="s">
        <v>485</v>
      </c>
      <c r="Y55" s="172"/>
      <c r="Z55" s="118" t="s">
        <v>536</v>
      </c>
      <c r="AA55" s="116" t="s">
        <v>537</v>
      </c>
      <c r="AB55" s="171"/>
      <c r="AC55" s="422"/>
      <c r="AD55" s="422"/>
      <c r="AE55" s="420"/>
      <c r="AF55" s="420"/>
      <c r="AG55" s="418"/>
      <c r="AH55" s="418"/>
      <c r="AI55" s="419"/>
      <c r="AJ55" s="419"/>
      <c r="AK55" s="411"/>
      <c r="AL55" s="413"/>
      <c r="AM55" s="416"/>
      <c r="AN55" s="163"/>
      <c r="AO55" s="162"/>
      <c r="AP55" s="168"/>
      <c r="AQ55" s="168"/>
      <c r="AR55" s="163"/>
      <c r="AS55" s="168"/>
      <c r="AT55" s="163"/>
      <c r="AU55" s="168"/>
      <c r="AV55" s="163"/>
      <c r="AW55" s="114"/>
      <c r="AX55" s="145"/>
      <c r="AY55" s="146"/>
      <c r="AZ55" s="163"/>
      <c r="BA55" s="163"/>
      <c r="BB55" s="162"/>
      <c r="BC55" s="168"/>
      <c r="BD55" s="168"/>
      <c r="BE55" s="163"/>
      <c r="BF55" s="163"/>
      <c r="BG55" s="162"/>
      <c r="BH55" s="168"/>
      <c r="BI55" s="168"/>
      <c r="BJ55" s="163"/>
      <c r="BK55" s="163"/>
      <c r="BL55" s="162"/>
      <c r="BM55" s="168"/>
      <c r="BN55" s="168"/>
      <c r="BO55" s="145"/>
      <c r="BP55" s="145"/>
      <c r="BQ55" s="146"/>
      <c r="BR55" s="114"/>
      <c r="BS55" s="114"/>
      <c r="BT55" s="168"/>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21"/>
      <c r="B56" s="423"/>
      <c r="C56" s="423"/>
      <c r="D56" s="423"/>
      <c r="E56" s="424"/>
      <c r="F56" s="423"/>
      <c r="G56" s="423"/>
      <c r="H56" s="423"/>
      <c r="I56" s="423"/>
      <c r="J56" s="421"/>
      <c r="K56" s="421"/>
      <c r="L56" s="411"/>
      <c r="M56" s="413"/>
      <c r="N56" s="162">
        <v>4</v>
      </c>
      <c r="O56" s="166"/>
      <c r="P56" s="171"/>
      <c r="Q56" s="171"/>
      <c r="R56" s="171"/>
      <c r="S56" s="171"/>
      <c r="T56" s="171"/>
      <c r="U56" s="171"/>
      <c r="V56" s="171"/>
      <c r="W56" s="116">
        <v>0</v>
      </c>
      <c r="X56" s="117" t="s">
        <v>485</v>
      </c>
      <c r="Y56" s="172"/>
      <c r="Z56" s="118" t="s">
        <v>536</v>
      </c>
      <c r="AA56" s="116" t="s">
        <v>537</v>
      </c>
      <c r="AB56" s="171"/>
      <c r="AC56" s="422"/>
      <c r="AD56" s="422"/>
      <c r="AE56" s="420"/>
      <c r="AF56" s="420"/>
      <c r="AG56" s="418"/>
      <c r="AH56" s="418"/>
      <c r="AI56" s="419"/>
      <c r="AJ56" s="419"/>
      <c r="AK56" s="411"/>
      <c r="AL56" s="413"/>
      <c r="AM56" s="416"/>
      <c r="AN56" s="163"/>
      <c r="AO56" s="162"/>
      <c r="AP56" s="168"/>
      <c r="AQ56" s="168"/>
      <c r="AR56" s="163"/>
      <c r="AS56" s="168"/>
      <c r="AT56" s="163"/>
      <c r="AU56" s="168"/>
      <c r="AV56" s="163"/>
      <c r="AW56" s="114"/>
      <c r="AX56" s="145"/>
      <c r="AY56" s="146"/>
      <c r="AZ56" s="163"/>
      <c r="BA56" s="163"/>
      <c r="BB56" s="162"/>
      <c r="BC56" s="168"/>
      <c r="BD56" s="168"/>
      <c r="BE56" s="163"/>
      <c r="BF56" s="163"/>
      <c r="BG56" s="162"/>
      <c r="BH56" s="168"/>
      <c r="BI56" s="168"/>
      <c r="BJ56" s="163"/>
      <c r="BK56" s="163"/>
      <c r="BL56" s="162"/>
      <c r="BM56" s="168"/>
      <c r="BN56" s="168"/>
      <c r="BO56" s="145"/>
      <c r="BP56" s="145"/>
      <c r="BQ56" s="146"/>
      <c r="BR56" s="114"/>
      <c r="BS56" s="114"/>
      <c r="BT56" s="168"/>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21"/>
      <c r="B57" s="423"/>
      <c r="C57" s="423"/>
      <c r="D57" s="423"/>
      <c r="E57" s="424"/>
      <c r="F57" s="423"/>
      <c r="G57" s="423"/>
      <c r="H57" s="423"/>
      <c r="I57" s="423"/>
      <c r="J57" s="421"/>
      <c r="K57" s="421"/>
      <c r="L57" s="411"/>
      <c r="M57" s="413"/>
      <c r="N57" s="162">
        <v>5</v>
      </c>
      <c r="O57" s="166"/>
      <c r="P57" s="171"/>
      <c r="Q57" s="171"/>
      <c r="R57" s="171"/>
      <c r="S57" s="171"/>
      <c r="T57" s="171"/>
      <c r="U57" s="171"/>
      <c r="V57" s="171"/>
      <c r="W57" s="116">
        <v>0</v>
      </c>
      <c r="X57" s="117" t="s">
        <v>485</v>
      </c>
      <c r="Y57" s="172"/>
      <c r="Z57" s="118" t="s">
        <v>536</v>
      </c>
      <c r="AA57" s="116" t="s">
        <v>537</v>
      </c>
      <c r="AB57" s="171"/>
      <c r="AC57" s="422"/>
      <c r="AD57" s="422"/>
      <c r="AE57" s="420"/>
      <c r="AF57" s="420"/>
      <c r="AG57" s="418"/>
      <c r="AH57" s="418"/>
      <c r="AI57" s="419"/>
      <c r="AJ57" s="419"/>
      <c r="AK57" s="411"/>
      <c r="AL57" s="413"/>
      <c r="AM57" s="416"/>
      <c r="AN57" s="163"/>
      <c r="AO57" s="162"/>
      <c r="AP57" s="168"/>
      <c r="AQ57" s="168"/>
      <c r="AR57" s="163"/>
      <c r="AS57" s="168"/>
      <c r="AT57" s="163"/>
      <c r="AU57" s="168"/>
      <c r="AV57" s="163"/>
      <c r="AW57" s="114"/>
      <c r="AX57" s="145"/>
      <c r="AY57" s="146"/>
      <c r="AZ57" s="163"/>
      <c r="BA57" s="163"/>
      <c r="BB57" s="162"/>
      <c r="BC57" s="168"/>
      <c r="BD57" s="168"/>
      <c r="BE57" s="163"/>
      <c r="BF57" s="163"/>
      <c r="BG57" s="162"/>
      <c r="BH57" s="168"/>
      <c r="BI57" s="168"/>
      <c r="BJ57" s="163"/>
      <c r="BK57" s="163"/>
      <c r="BL57" s="162"/>
      <c r="BM57" s="168"/>
      <c r="BN57" s="168"/>
      <c r="BO57" s="145"/>
      <c r="BP57" s="145"/>
      <c r="BQ57" s="146"/>
      <c r="BR57" s="114"/>
      <c r="BS57" s="114"/>
      <c r="BT57" s="168"/>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21"/>
      <c r="B58" s="423"/>
      <c r="C58" s="423"/>
      <c r="D58" s="423"/>
      <c r="E58" s="424"/>
      <c r="F58" s="423"/>
      <c r="G58" s="423"/>
      <c r="H58" s="423"/>
      <c r="I58" s="423"/>
      <c r="J58" s="421"/>
      <c r="K58" s="421"/>
      <c r="L58" s="411"/>
      <c r="M58" s="414"/>
      <c r="N58" s="162">
        <v>6</v>
      </c>
      <c r="O58" s="166"/>
      <c r="P58" s="171"/>
      <c r="Q58" s="171"/>
      <c r="R58" s="171"/>
      <c r="S58" s="171"/>
      <c r="T58" s="171"/>
      <c r="U58" s="171"/>
      <c r="V58" s="171"/>
      <c r="W58" s="116">
        <v>0</v>
      </c>
      <c r="X58" s="117" t="s">
        <v>485</v>
      </c>
      <c r="Y58" s="172"/>
      <c r="Z58" s="118" t="s">
        <v>536</v>
      </c>
      <c r="AA58" s="116" t="s">
        <v>537</v>
      </c>
      <c r="AB58" s="171"/>
      <c r="AC58" s="422"/>
      <c r="AD58" s="422"/>
      <c r="AE58" s="420"/>
      <c r="AF58" s="420"/>
      <c r="AG58" s="418"/>
      <c r="AH58" s="418"/>
      <c r="AI58" s="419"/>
      <c r="AJ58" s="419"/>
      <c r="AK58" s="411"/>
      <c r="AL58" s="414"/>
      <c r="AM58" s="417"/>
      <c r="AN58" s="163"/>
      <c r="AO58" s="162"/>
      <c r="AP58" s="168"/>
      <c r="AQ58" s="168"/>
      <c r="AR58" s="163"/>
      <c r="AS58" s="168"/>
      <c r="AT58" s="163"/>
      <c r="AU58" s="168"/>
      <c r="AV58" s="163"/>
      <c r="AW58" s="114"/>
      <c r="AX58" s="145"/>
      <c r="AY58" s="146"/>
      <c r="AZ58" s="163"/>
      <c r="BA58" s="163"/>
      <c r="BB58" s="162"/>
      <c r="BC58" s="168"/>
      <c r="BD58" s="168"/>
      <c r="BE58" s="163"/>
      <c r="BF58" s="163"/>
      <c r="BG58" s="162"/>
      <c r="BH58" s="168"/>
      <c r="BI58" s="168"/>
      <c r="BJ58" s="163"/>
      <c r="BK58" s="163"/>
      <c r="BL58" s="162"/>
      <c r="BM58" s="168"/>
      <c r="BN58" s="168"/>
      <c r="BO58" s="145"/>
      <c r="BP58" s="145"/>
      <c r="BQ58" s="146"/>
      <c r="BR58" s="114"/>
      <c r="BS58" s="114"/>
      <c r="BT58" s="168"/>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21">
        <v>10</v>
      </c>
      <c r="B59" s="423"/>
      <c r="C59" s="423"/>
      <c r="D59" s="423"/>
      <c r="E59" s="424"/>
      <c r="F59" s="423"/>
      <c r="G59" s="423"/>
      <c r="H59" s="423"/>
      <c r="I59" s="423"/>
      <c r="J59" s="421"/>
      <c r="K59" s="421"/>
      <c r="L59" s="411">
        <v>0</v>
      </c>
      <c r="M59" s="412" t="b">
        <v>0</v>
      </c>
      <c r="N59" s="162">
        <v>1</v>
      </c>
      <c r="O59" s="166"/>
      <c r="P59" s="171"/>
      <c r="Q59" s="171"/>
      <c r="R59" s="171"/>
      <c r="S59" s="171"/>
      <c r="T59" s="171"/>
      <c r="U59" s="171"/>
      <c r="V59" s="171"/>
      <c r="W59" s="116">
        <v>0</v>
      </c>
      <c r="X59" s="117" t="s">
        <v>485</v>
      </c>
      <c r="Y59" s="172"/>
      <c r="Z59" s="118" t="s">
        <v>536</v>
      </c>
      <c r="AA59" s="116" t="s">
        <v>537</v>
      </c>
      <c r="AB59" s="171"/>
      <c r="AC59" s="422">
        <v>0</v>
      </c>
      <c r="AD59" s="422" t="s">
        <v>485</v>
      </c>
      <c r="AE59" s="420"/>
      <c r="AF59" s="420"/>
      <c r="AG59" s="418" t="s">
        <v>538</v>
      </c>
      <c r="AH59" s="418" t="s">
        <v>538</v>
      </c>
      <c r="AI59" s="419"/>
      <c r="AJ59" s="419"/>
      <c r="AK59" s="411">
        <v>0</v>
      </c>
      <c r="AL59" s="412" t="b">
        <v>0</v>
      </c>
      <c r="AM59" s="415"/>
      <c r="AN59" s="163"/>
      <c r="AO59" s="162"/>
      <c r="AP59" s="168"/>
      <c r="AQ59" s="168"/>
      <c r="AR59" s="163"/>
      <c r="AS59" s="168"/>
      <c r="AT59" s="163"/>
      <c r="AU59" s="168"/>
      <c r="AV59" s="163"/>
      <c r="AW59" s="114"/>
      <c r="AX59" s="145"/>
      <c r="AY59" s="146"/>
      <c r="AZ59" s="163"/>
      <c r="BA59" s="163"/>
      <c r="BB59" s="162"/>
      <c r="BC59" s="168"/>
      <c r="BD59" s="168"/>
      <c r="BE59" s="163"/>
      <c r="BF59" s="163"/>
      <c r="BG59" s="162"/>
      <c r="BH59" s="168"/>
      <c r="BI59" s="168"/>
      <c r="BJ59" s="163"/>
      <c r="BK59" s="163"/>
      <c r="BL59" s="162"/>
      <c r="BM59" s="168"/>
      <c r="BN59" s="168"/>
      <c r="BO59" s="145"/>
      <c r="BP59" s="145"/>
      <c r="BQ59" s="146"/>
      <c r="BR59" s="114"/>
      <c r="BS59" s="114"/>
      <c r="BT59" s="168"/>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21"/>
      <c r="B60" s="423"/>
      <c r="C60" s="423"/>
      <c r="D60" s="423"/>
      <c r="E60" s="424"/>
      <c r="F60" s="423"/>
      <c r="G60" s="423"/>
      <c r="H60" s="423"/>
      <c r="I60" s="423"/>
      <c r="J60" s="421"/>
      <c r="K60" s="421"/>
      <c r="L60" s="411"/>
      <c r="M60" s="413"/>
      <c r="N60" s="162">
        <v>2</v>
      </c>
      <c r="O60" s="166"/>
      <c r="P60" s="171"/>
      <c r="Q60" s="171"/>
      <c r="R60" s="171"/>
      <c r="S60" s="171"/>
      <c r="T60" s="171"/>
      <c r="U60" s="171"/>
      <c r="V60" s="171"/>
      <c r="W60" s="116">
        <v>0</v>
      </c>
      <c r="X60" s="117" t="s">
        <v>485</v>
      </c>
      <c r="Y60" s="172"/>
      <c r="Z60" s="118" t="s">
        <v>536</v>
      </c>
      <c r="AA60" s="116" t="s">
        <v>537</v>
      </c>
      <c r="AB60" s="171"/>
      <c r="AC60" s="422"/>
      <c r="AD60" s="422"/>
      <c r="AE60" s="420"/>
      <c r="AF60" s="420"/>
      <c r="AG60" s="418"/>
      <c r="AH60" s="418"/>
      <c r="AI60" s="419"/>
      <c r="AJ60" s="419"/>
      <c r="AK60" s="411"/>
      <c r="AL60" s="413"/>
      <c r="AM60" s="416"/>
      <c r="AN60" s="163"/>
      <c r="AO60" s="162"/>
      <c r="AP60" s="168"/>
      <c r="AQ60" s="168"/>
      <c r="AR60" s="163"/>
      <c r="AS60" s="168"/>
      <c r="AT60" s="163"/>
      <c r="AU60" s="168"/>
      <c r="AV60" s="163"/>
      <c r="AW60" s="114"/>
      <c r="AX60" s="145"/>
      <c r="AY60" s="146"/>
      <c r="AZ60" s="163"/>
      <c r="BA60" s="163"/>
      <c r="BB60" s="162"/>
      <c r="BC60" s="168"/>
      <c r="BD60" s="168"/>
      <c r="BE60" s="163"/>
      <c r="BF60" s="163"/>
      <c r="BG60" s="162"/>
      <c r="BH60" s="168"/>
      <c r="BI60" s="168"/>
      <c r="BJ60" s="163"/>
      <c r="BK60" s="163"/>
      <c r="BL60" s="162"/>
      <c r="BM60" s="168"/>
      <c r="BN60" s="168"/>
      <c r="BO60" s="145"/>
      <c r="BP60" s="145"/>
      <c r="BQ60" s="146"/>
      <c r="BR60" s="114"/>
      <c r="BS60" s="114"/>
      <c r="BT60" s="168"/>
      <c r="BU60" s="145"/>
      <c r="BV60" s="145"/>
      <c r="BW60" s="145"/>
      <c r="BX60" s="168"/>
      <c r="BY60" s="163"/>
      <c r="BZ60" s="163"/>
      <c r="CA60" s="114"/>
      <c r="CB60" s="145"/>
      <c r="CC60" s="146"/>
      <c r="CD60" s="145"/>
    </row>
    <row r="61" spans="1:108" ht="21" customHeight="1" thickTop="1" thickBot="1">
      <c r="A61" s="421"/>
      <c r="B61" s="423"/>
      <c r="C61" s="423"/>
      <c r="D61" s="423"/>
      <c r="E61" s="424"/>
      <c r="F61" s="423"/>
      <c r="G61" s="423"/>
      <c r="H61" s="423"/>
      <c r="I61" s="423"/>
      <c r="J61" s="421"/>
      <c r="K61" s="421"/>
      <c r="L61" s="411"/>
      <c r="M61" s="413"/>
      <c r="N61" s="162">
        <v>3</v>
      </c>
      <c r="O61" s="173"/>
      <c r="P61" s="171"/>
      <c r="Q61" s="171"/>
      <c r="R61" s="171"/>
      <c r="S61" s="171"/>
      <c r="T61" s="171"/>
      <c r="U61" s="171"/>
      <c r="V61" s="171"/>
      <c r="W61" s="116">
        <v>0</v>
      </c>
      <c r="X61" s="117" t="s">
        <v>485</v>
      </c>
      <c r="Y61" s="172"/>
      <c r="Z61" s="118" t="s">
        <v>536</v>
      </c>
      <c r="AA61" s="116" t="s">
        <v>537</v>
      </c>
      <c r="AB61" s="171"/>
      <c r="AC61" s="422"/>
      <c r="AD61" s="422"/>
      <c r="AE61" s="420"/>
      <c r="AF61" s="420"/>
      <c r="AG61" s="418"/>
      <c r="AH61" s="418"/>
      <c r="AI61" s="419"/>
      <c r="AJ61" s="419"/>
      <c r="AK61" s="411"/>
      <c r="AL61" s="413"/>
      <c r="AM61" s="416"/>
      <c r="AN61" s="163"/>
      <c r="AO61" s="162"/>
      <c r="AP61" s="168"/>
      <c r="AQ61" s="168"/>
      <c r="AR61" s="163"/>
      <c r="AS61" s="168"/>
      <c r="AT61" s="163"/>
      <c r="AU61" s="168"/>
      <c r="AV61" s="163"/>
      <c r="AW61" s="114"/>
      <c r="AX61" s="145"/>
      <c r="AY61" s="146"/>
      <c r="AZ61" s="163"/>
      <c r="BA61" s="163"/>
      <c r="BB61" s="162"/>
      <c r="BC61" s="168"/>
      <c r="BD61" s="168"/>
      <c r="BE61" s="163"/>
      <c r="BF61" s="163"/>
      <c r="BG61" s="162"/>
      <c r="BH61" s="168"/>
      <c r="BI61" s="168"/>
      <c r="BJ61" s="163"/>
      <c r="BK61" s="163"/>
      <c r="BL61" s="162"/>
      <c r="BM61" s="168"/>
      <c r="BN61" s="168"/>
      <c r="BO61" s="145"/>
      <c r="BP61" s="145"/>
      <c r="BQ61" s="146"/>
      <c r="BR61" s="114"/>
      <c r="BS61" s="114"/>
      <c r="BT61" s="168"/>
      <c r="BU61" s="145"/>
      <c r="BV61" s="145"/>
      <c r="BW61" s="145"/>
      <c r="BX61" s="168"/>
      <c r="BY61" s="163"/>
      <c r="BZ61" s="163"/>
      <c r="CA61" s="114"/>
      <c r="CB61" s="145"/>
      <c r="CC61" s="146"/>
      <c r="CD61" s="145"/>
    </row>
    <row r="62" spans="1:108" ht="21" customHeight="1" thickTop="1" thickBot="1">
      <c r="A62" s="421"/>
      <c r="B62" s="423"/>
      <c r="C62" s="423"/>
      <c r="D62" s="423"/>
      <c r="E62" s="424"/>
      <c r="F62" s="423"/>
      <c r="G62" s="423"/>
      <c r="H62" s="423"/>
      <c r="I62" s="423"/>
      <c r="J62" s="421"/>
      <c r="K62" s="421"/>
      <c r="L62" s="411"/>
      <c r="M62" s="413"/>
      <c r="N62" s="162">
        <v>4</v>
      </c>
      <c r="O62" s="166"/>
      <c r="P62" s="171"/>
      <c r="Q62" s="171"/>
      <c r="R62" s="171"/>
      <c r="S62" s="171"/>
      <c r="T62" s="171"/>
      <c r="U62" s="171"/>
      <c r="V62" s="171"/>
      <c r="W62" s="116">
        <v>0</v>
      </c>
      <c r="X62" s="117" t="s">
        <v>485</v>
      </c>
      <c r="Y62" s="172"/>
      <c r="Z62" s="118" t="s">
        <v>536</v>
      </c>
      <c r="AA62" s="116" t="s">
        <v>537</v>
      </c>
      <c r="AB62" s="171"/>
      <c r="AC62" s="422"/>
      <c r="AD62" s="422"/>
      <c r="AE62" s="420"/>
      <c r="AF62" s="420"/>
      <c r="AG62" s="418"/>
      <c r="AH62" s="418"/>
      <c r="AI62" s="419"/>
      <c r="AJ62" s="419"/>
      <c r="AK62" s="411"/>
      <c r="AL62" s="413"/>
      <c r="AM62" s="416"/>
      <c r="AN62" s="163"/>
      <c r="AO62" s="162"/>
      <c r="AP62" s="168"/>
      <c r="AQ62" s="168"/>
      <c r="AR62" s="163"/>
      <c r="AS62" s="168"/>
      <c r="AT62" s="163"/>
      <c r="AU62" s="168"/>
      <c r="AV62" s="163"/>
      <c r="AW62" s="114"/>
      <c r="AX62" s="145"/>
      <c r="AY62" s="146"/>
      <c r="AZ62" s="163"/>
      <c r="BA62" s="163"/>
      <c r="BB62" s="162"/>
      <c r="BC62" s="168"/>
      <c r="BD62" s="168"/>
      <c r="BE62" s="163"/>
      <c r="BF62" s="163"/>
      <c r="BG62" s="162"/>
      <c r="BH62" s="168"/>
      <c r="BI62" s="168"/>
      <c r="BJ62" s="163"/>
      <c r="BK62" s="163"/>
      <c r="BL62" s="162"/>
      <c r="BM62" s="168"/>
      <c r="BN62" s="168"/>
      <c r="BO62" s="145"/>
      <c r="BP62" s="145"/>
      <c r="BQ62" s="146"/>
      <c r="BR62" s="114"/>
      <c r="BS62" s="114"/>
      <c r="BT62" s="168"/>
      <c r="BU62" s="145"/>
      <c r="BV62" s="145"/>
      <c r="BW62" s="145"/>
      <c r="BX62" s="168"/>
      <c r="BY62" s="163"/>
      <c r="BZ62" s="163"/>
      <c r="CA62" s="114"/>
      <c r="CB62" s="145"/>
      <c r="CC62" s="146"/>
      <c r="CD62" s="145"/>
    </row>
    <row r="63" spans="1:108" ht="21" customHeight="1" thickTop="1" thickBot="1">
      <c r="A63" s="421"/>
      <c r="B63" s="423"/>
      <c r="C63" s="423"/>
      <c r="D63" s="423"/>
      <c r="E63" s="424"/>
      <c r="F63" s="423"/>
      <c r="G63" s="423"/>
      <c r="H63" s="423"/>
      <c r="I63" s="423"/>
      <c r="J63" s="421"/>
      <c r="K63" s="421"/>
      <c r="L63" s="411"/>
      <c r="M63" s="413"/>
      <c r="N63" s="162">
        <v>5</v>
      </c>
      <c r="O63" s="166"/>
      <c r="P63" s="171"/>
      <c r="Q63" s="171"/>
      <c r="R63" s="171"/>
      <c r="S63" s="171"/>
      <c r="T63" s="171"/>
      <c r="U63" s="171"/>
      <c r="V63" s="171"/>
      <c r="W63" s="116">
        <v>0</v>
      </c>
      <c r="X63" s="117" t="s">
        <v>485</v>
      </c>
      <c r="Y63" s="172"/>
      <c r="Z63" s="118" t="s">
        <v>536</v>
      </c>
      <c r="AA63" s="116" t="s">
        <v>537</v>
      </c>
      <c r="AB63" s="171"/>
      <c r="AC63" s="422"/>
      <c r="AD63" s="422"/>
      <c r="AE63" s="420"/>
      <c r="AF63" s="420"/>
      <c r="AG63" s="418"/>
      <c r="AH63" s="418"/>
      <c r="AI63" s="419"/>
      <c r="AJ63" s="419"/>
      <c r="AK63" s="411"/>
      <c r="AL63" s="413"/>
      <c r="AM63" s="416"/>
      <c r="AN63" s="163"/>
      <c r="AO63" s="162"/>
      <c r="AP63" s="168"/>
      <c r="AQ63" s="168"/>
      <c r="AR63" s="163"/>
      <c r="AS63" s="168"/>
      <c r="AT63" s="163"/>
      <c r="AU63" s="168"/>
      <c r="AV63" s="163"/>
      <c r="AW63" s="114"/>
      <c r="AX63" s="145"/>
      <c r="AY63" s="146"/>
      <c r="AZ63" s="163"/>
      <c r="BA63" s="163"/>
      <c r="BB63" s="162"/>
      <c r="BC63" s="168"/>
      <c r="BD63" s="168"/>
      <c r="BE63" s="163"/>
      <c r="BF63" s="163"/>
      <c r="BG63" s="162"/>
      <c r="BH63" s="168"/>
      <c r="BI63" s="168"/>
      <c r="BJ63" s="163"/>
      <c r="BK63" s="163"/>
      <c r="BL63" s="162"/>
      <c r="BM63" s="168"/>
      <c r="BN63" s="168"/>
      <c r="BO63" s="145"/>
      <c r="BP63" s="145"/>
      <c r="BQ63" s="146"/>
      <c r="BR63" s="114"/>
      <c r="BS63" s="114"/>
      <c r="BT63" s="168"/>
      <c r="BU63" s="145"/>
      <c r="BV63" s="145"/>
      <c r="BW63" s="145"/>
      <c r="BX63" s="168"/>
      <c r="BY63" s="163"/>
      <c r="BZ63" s="163"/>
      <c r="CA63" s="114"/>
      <c r="CB63" s="145"/>
      <c r="CC63" s="146"/>
      <c r="CD63" s="145"/>
    </row>
    <row r="64" spans="1:108" ht="21" customHeight="1" thickTop="1" thickBot="1">
      <c r="A64" s="421"/>
      <c r="B64" s="423"/>
      <c r="C64" s="423"/>
      <c r="D64" s="423"/>
      <c r="E64" s="424"/>
      <c r="F64" s="423"/>
      <c r="G64" s="423"/>
      <c r="H64" s="423"/>
      <c r="I64" s="423"/>
      <c r="J64" s="421"/>
      <c r="K64" s="421"/>
      <c r="L64" s="411"/>
      <c r="M64" s="414"/>
      <c r="N64" s="162">
        <v>6</v>
      </c>
      <c r="O64" s="166"/>
      <c r="P64" s="171"/>
      <c r="Q64" s="171"/>
      <c r="R64" s="171"/>
      <c r="S64" s="171"/>
      <c r="T64" s="171"/>
      <c r="U64" s="171"/>
      <c r="V64" s="171"/>
      <c r="W64" s="116">
        <v>0</v>
      </c>
      <c r="X64" s="117" t="s">
        <v>485</v>
      </c>
      <c r="Y64" s="172"/>
      <c r="Z64" s="118" t="s">
        <v>536</v>
      </c>
      <c r="AA64" s="116" t="s">
        <v>537</v>
      </c>
      <c r="AB64" s="171"/>
      <c r="AC64" s="422"/>
      <c r="AD64" s="422"/>
      <c r="AE64" s="420"/>
      <c r="AF64" s="420"/>
      <c r="AG64" s="418"/>
      <c r="AH64" s="418"/>
      <c r="AI64" s="419"/>
      <c r="AJ64" s="419"/>
      <c r="AK64" s="411"/>
      <c r="AL64" s="414"/>
      <c r="AM64" s="417"/>
      <c r="AN64" s="163"/>
      <c r="AO64" s="162"/>
      <c r="AP64" s="168"/>
      <c r="AQ64" s="168"/>
      <c r="AR64" s="163"/>
      <c r="AS64" s="168"/>
      <c r="AT64" s="163"/>
      <c r="AU64" s="168"/>
      <c r="AV64" s="163"/>
      <c r="AW64" s="114"/>
      <c r="AX64" s="145"/>
      <c r="AY64" s="146"/>
      <c r="AZ64" s="163"/>
      <c r="BA64" s="163"/>
      <c r="BB64" s="162"/>
      <c r="BC64" s="168"/>
      <c r="BD64" s="168"/>
      <c r="BE64" s="163"/>
      <c r="BF64" s="163"/>
      <c r="BG64" s="162"/>
      <c r="BH64" s="168"/>
      <c r="BI64" s="168"/>
      <c r="BJ64" s="163"/>
      <c r="BK64" s="163"/>
      <c r="BL64" s="162"/>
      <c r="BM64" s="168"/>
      <c r="BN64" s="168"/>
      <c r="BO64" s="145"/>
      <c r="BP64" s="145"/>
      <c r="BQ64" s="146"/>
      <c r="BR64" s="114"/>
      <c r="BS64" s="114"/>
      <c r="BT64" s="168"/>
      <c r="BU64" s="145"/>
      <c r="BV64" s="145"/>
      <c r="BW64" s="145"/>
      <c r="BX64" s="168"/>
      <c r="BY64" s="163"/>
      <c r="BZ64" s="163"/>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167" priority="32" stopIfTrue="1" operator="equal">
      <formula>"Muy Alta"</formula>
    </cfRule>
    <cfRule type="containsText" dxfId="166" priority="33" operator="containsText" text="ZONA RIESGO ALTA">
      <formula>NOT(ISERROR(SEARCH("ZONA RIESGO ALTA",M5)))</formula>
    </cfRule>
    <cfRule type="containsText" dxfId="165" priority="34" operator="containsText" text="ZONA RIESGO MODERADA">
      <formula>NOT(ISERROR(SEARCH("ZONA RIESGO MODERADA",M5)))</formula>
    </cfRule>
    <cfRule type="containsText" dxfId="164" priority="35" operator="containsText" text="ZONA RIESGO BAJA">
      <formula>NOT(ISERROR(SEARCH("ZONA RIESGO BAJA",M5)))</formula>
    </cfRule>
    <cfRule type="cellIs" dxfId="163" priority="36" operator="equal">
      <formula>"Muy Baja"</formula>
    </cfRule>
  </conditionalFormatting>
  <conditionalFormatting sqref="M5:M64">
    <cfRule type="containsText" dxfId="162" priority="31" operator="containsText" text="ZONA RIESGO EXTREMA">
      <formula>NOT(ISERROR(SEARCH("ZONA RIESGO EXTREMA",M5)))</formula>
    </cfRule>
  </conditionalFormatting>
  <conditionalFormatting sqref="X5:X64">
    <cfRule type="containsText" dxfId="161" priority="28" operator="containsText" text="DEBIL">
      <formula>NOT(ISERROR(SEARCH("DEBIL",X5)))</formula>
    </cfRule>
    <cfRule type="containsText" dxfId="160" priority="29" operator="containsText" text="MODERADO">
      <formula>NOT(ISERROR(SEARCH("MODERADO",X5)))</formula>
    </cfRule>
    <cfRule type="containsText" dxfId="159" priority="30" operator="containsText" text="FUERTE">
      <formula>NOT(ISERROR(SEARCH("FUERTE",X5)))</formula>
    </cfRule>
  </conditionalFormatting>
  <conditionalFormatting sqref="AC5 AC11 AC17 AC23 AC41 AC59 AC29 AC47 AC35 AC53">
    <cfRule type="containsText" dxfId="158" priority="25" operator="containsText" text="DEBIL">
      <formula>NOT(ISERROR(SEARCH("DEBIL",AC5)))</formula>
    </cfRule>
    <cfRule type="containsText" dxfId="157" priority="26" operator="containsText" text="MODERADO">
      <formula>NOT(ISERROR(SEARCH("MODERADO",AC5)))</formula>
    </cfRule>
    <cfRule type="containsText" dxfId="156" priority="27" operator="containsText" text="FUERTE">
      <formula>NOT(ISERROR(SEARCH("FUERTE",AC5)))</formula>
    </cfRule>
  </conditionalFormatting>
  <conditionalFormatting sqref="AI5 AI11 AI17 AI23 AI29 AI35 AI41 AI47 AI53 AI59">
    <cfRule type="containsText" dxfId="155" priority="20" operator="containsText" text="casi seguro">
      <formula>NOT(ISERROR(SEARCH("casi seguro",AI5)))</formula>
    </cfRule>
    <cfRule type="containsText" dxfId="154" priority="21" operator="containsText" text="PROBABLE">
      <formula>NOT(ISERROR(SEARCH("PROBABLE",AI5)))</formula>
    </cfRule>
    <cfRule type="containsText" dxfId="153" priority="22" operator="containsText" text="posible">
      <formula>NOT(ISERROR(SEARCH("posible",AI5)))</formula>
    </cfRule>
    <cfRule type="containsText" dxfId="152" priority="23" operator="containsText" text="Improbable">
      <formula>NOT(ISERROR(SEARCH("Improbable",AI5)))</formula>
    </cfRule>
    <cfRule type="containsText" dxfId="151" priority="24" operator="containsText" text="Rara vez">
      <formula>NOT(ISERROR(SEARCH("Rara vez",AI5)))</formula>
    </cfRule>
  </conditionalFormatting>
  <conditionalFormatting sqref="AD5 AD11 AD17 AD23 AD41 AD59 AD29 AD47 AD35 AD53">
    <cfRule type="containsText" dxfId="150" priority="17" operator="containsText" text="DEBIL">
      <formula>NOT(ISERROR(SEARCH("DEBIL",AD5)))</formula>
    </cfRule>
    <cfRule type="containsText" dxfId="149" priority="18" operator="containsText" text="MODERADO">
      <formula>NOT(ISERROR(SEARCH("MODERADO",AD5)))</formula>
    </cfRule>
    <cfRule type="containsText" dxfId="148" priority="19" operator="containsText" text="FUERTE">
      <formula>NOT(ISERROR(SEARCH("FUERTE",AD5)))</formula>
    </cfRule>
  </conditionalFormatting>
  <conditionalFormatting sqref="AL5 AL11 AL17 AL23 AL29 AL35 AL41 AL47 AL53 AL59">
    <cfRule type="cellIs" dxfId="147" priority="12" stopIfTrue="1" operator="equal">
      <formula>"Muy Alta"</formula>
    </cfRule>
    <cfRule type="containsText" dxfId="146" priority="13" operator="containsText" text="ZONA RIESGO ALTA">
      <formula>NOT(ISERROR(SEARCH("ZONA RIESGO ALTA",AL5)))</formula>
    </cfRule>
    <cfRule type="containsText" dxfId="145" priority="14" operator="containsText" text="ZONA RIESGO MODERADA">
      <formula>NOT(ISERROR(SEARCH("ZONA RIESGO MODERADA",AL5)))</formula>
    </cfRule>
    <cfRule type="containsText" dxfId="144" priority="15" operator="containsText" text="ZONA RIESGO BAJA">
      <formula>NOT(ISERROR(SEARCH("ZONA RIESGO BAJA",AL5)))</formula>
    </cfRule>
    <cfRule type="cellIs" dxfId="143" priority="16" operator="equal">
      <formula>"Muy Baja"</formula>
    </cfRule>
  </conditionalFormatting>
  <conditionalFormatting sqref="AL5:AL64">
    <cfRule type="containsText" dxfId="142" priority="11" operator="containsText" text="ZONA RIESGO EXTREMA">
      <formula>NOT(ISERROR(SEARCH("ZONA RIESGO EXTREMA",AL5)))</formula>
    </cfRule>
  </conditionalFormatting>
  <conditionalFormatting sqref="AJ5 AJ11 AJ17 AJ23 AJ29 AJ35 AJ41 AJ47 AJ53 AJ59">
    <cfRule type="containsText" dxfId="141" priority="1" operator="containsText" text="casi seguro">
      <formula>NOT(ISERROR(SEARCH("casi seguro",AJ5)))</formula>
    </cfRule>
    <cfRule type="containsText" dxfId="140" priority="2" operator="containsText" text="PROBABLE">
      <formula>NOT(ISERROR(SEARCH("PROBABLE",AJ5)))</formula>
    </cfRule>
    <cfRule type="containsText" dxfId="139" priority="3" operator="containsText" text="posible">
      <formula>NOT(ISERROR(SEARCH("posible",AJ5)))</formula>
    </cfRule>
    <cfRule type="containsText" dxfId="138" priority="4" operator="containsText" text="Improbable">
      <formula>NOT(ISERROR(SEARCH("Improbable",AJ5)))</formula>
    </cfRule>
    <cfRule type="containsText" dxfId="137"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195143E-5D77-4244-B1E1-78598B6677B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82C061C6-E02E-4811-8278-25C39B3ECE54}">
            <xm:f>NOT(ISERROR(SEARCH(#REF!,AI5)))</xm:f>
            <xm:f>#REF!</xm:f>
            <x14:dxf>
              <fill>
                <gradientFill degree="180">
                  <stop position="0">
                    <color rgb="FF008744"/>
                  </stop>
                  <stop position="1">
                    <color theme="0"/>
                  </stop>
                </gradientFill>
              </fill>
            </x14:dxf>
          </x14:cfRule>
          <x14:cfRule type="containsText" priority="38" operator="containsText" id="{BB7DCC0D-2E58-46C6-91A0-C8E0C5E4203C}">
            <xm:f>NOT(ISERROR(SEARCH(#REF!,AI5)))</xm:f>
            <xm:f>#REF!</xm:f>
            <x14:dxf>
              <fill>
                <gradientFill degree="180">
                  <stop position="0">
                    <color rgb="FF008744"/>
                  </stop>
                  <stop position="1">
                    <color theme="0"/>
                  </stop>
                </gradientFill>
              </fill>
            </x14:dxf>
          </x14:cfRule>
          <x14:cfRule type="containsText" priority="39" operator="containsText" id="{1ED63271-6201-41D0-A2CC-2CC439C82AAF}">
            <xm:f>NOT(ISERROR(SEARCH(#REF!,AI5)))</xm:f>
            <xm:f>#REF!</xm:f>
            <x14:dxf>
              <fill>
                <gradientFill degree="180">
                  <stop position="0">
                    <color rgb="FF008744"/>
                  </stop>
                  <stop position="1">
                    <color rgb="FFFFFFFF"/>
                  </stop>
                </gradientFill>
              </fill>
            </x14:dxf>
          </x14:cfRule>
          <x14:cfRule type="containsText" priority="40" operator="containsText" id="{3283202E-6734-41D0-9D98-75145735808E}">
            <xm:f>NOT(ISERROR(SEARCH(#REF!,AI5)))</xm:f>
            <xm:f>#REF!</xm:f>
            <x14:dxf>
              <fill>
                <gradientFill>
                  <stop position="0">
                    <color theme="0"/>
                  </stop>
                  <stop position="1">
                    <color rgb="FFFFFF00"/>
                  </stop>
                </gradientFill>
              </fill>
            </x14:dxf>
          </x14:cfRule>
          <x14:cfRule type="containsText" priority="41" operator="containsText" id="{5863DA48-2BE1-47EB-826D-4AA5A4C20A6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4AB575BC-12E8-4316-928A-9F26CF6A1CBD}">
            <xm:f>NOT(ISERROR(SEARCH(#REF!,AJ5)))</xm:f>
            <xm:f>#REF!</xm:f>
            <x14:dxf>
              <fill>
                <gradientFill degree="180">
                  <stop position="0">
                    <color rgb="FF008744"/>
                  </stop>
                  <stop position="1">
                    <color theme="0"/>
                  </stop>
                </gradientFill>
              </fill>
            </x14:dxf>
          </x14:cfRule>
          <x14:cfRule type="containsText" priority="7" operator="containsText" id="{C1FF927C-0F46-410E-A3A1-1B5DDA5292EF}">
            <xm:f>NOT(ISERROR(SEARCH(#REF!,AJ5)))</xm:f>
            <xm:f>#REF!</xm:f>
            <x14:dxf>
              <fill>
                <gradientFill degree="180">
                  <stop position="0">
                    <color rgb="FF008744"/>
                  </stop>
                  <stop position="1">
                    <color theme="0"/>
                  </stop>
                </gradientFill>
              </fill>
            </x14:dxf>
          </x14:cfRule>
          <x14:cfRule type="containsText" priority="8" operator="containsText" id="{8A14D8D7-1AD2-4648-B28E-88B6210DBFCC}">
            <xm:f>NOT(ISERROR(SEARCH(#REF!,AJ5)))</xm:f>
            <xm:f>#REF!</xm:f>
            <x14:dxf>
              <fill>
                <gradientFill degree="180">
                  <stop position="0">
                    <color rgb="FF008744"/>
                  </stop>
                  <stop position="1">
                    <color rgb="FFFFFFFF"/>
                  </stop>
                </gradientFill>
              </fill>
            </x14:dxf>
          </x14:cfRule>
          <x14:cfRule type="containsText" priority="9" operator="containsText" id="{FAD0B679-5817-4116-9AA1-34312D5DDEB3}">
            <xm:f>NOT(ISERROR(SEARCH(#REF!,AJ5)))</xm:f>
            <xm:f>#REF!</xm:f>
            <x14:dxf>
              <fill>
                <gradientFill>
                  <stop position="0">
                    <color theme="0"/>
                  </stop>
                  <stop position="1">
                    <color rgb="FFFFFF00"/>
                  </stop>
                </gradientFill>
              </fill>
            </x14:dxf>
          </x14:cfRule>
          <x14:cfRule type="containsText" priority="10" operator="containsText" id="{7432AF69-7037-427C-9C02-AE14BAA506D6}">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4DA2-BFF6-4044-B53E-84427A188431}">
  <dimension ref="A1:DD65"/>
  <sheetViews>
    <sheetView topLeftCell="AW6" workbookViewId="0">
      <selection activeCell="CC7" sqref="CC7"/>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8.57031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hidden="1" customWidth="1"/>
    <col min="25" max="25" width="31" style="155" hidden="1" customWidth="1"/>
    <col min="26" max="26" width="31" style="156" hidden="1" customWidth="1"/>
    <col min="27" max="36" width="31" style="149" hidden="1" customWidth="1"/>
    <col min="37" max="37" width="17.85546875" style="149" hidden="1" customWidth="1"/>
    <col min="38" max="38" width="16.5703125" style="149" hidden="1" customWidth="1"/>
    <col min="39" max="39" width="31" style="149" hidden="1" customWidth="1"/>
    <col min="40" max="40" width="23" style="149" customWidth="1"/>
    <col min="41" max="41" width="18.85546875" style="149" hidden="1" customWidth="1"/>
    <col min="42" max="42" width="22.140625" style="149" hidden="1" customWidth="1"/>
    <col min="43" max="43" width="20.5703125" style="149" hidden="1" customWidth="1"/>
    <col min="44" max="44" width="18.5703125" style="149" hidden="1" customWidth="1"/>
    <col min="45" max="45" width="20.5703125" style="149" hidden="1" customWidth="1"/>
    <col min="46" max="46" width="18.5703125" style="149" hidden="1" customWidth="1"/>
    <col min="47" max="47" width="20.5703125" style="1" customWidth="1"/>
    <col min="48" max="48" width="18.5703125" style="1" customWidth="1"/>
    <col min="49" max="49" width="20.5703125" style="149" customWidth="1"/>
    <col min="50" max="50" width="18.5703125" style="149" customWidth="1"/>
    <col min="51" max="51" width="21" style="149" customWidth="1"/>
    <col min="52" max="53" width="23" style="149" hidden="1" customWidth="1"/>
    <col min="54" max="54" width="18.85546875" style="149" hidden="1" customWidth="1"/>
    <col min="55" max="55" width="16.85546875" style="149" hidden="1" customWidth="1"/>
    <col min="56" max="56" width="19.5703125" style="149" hidden="1" customWidth="1"/>
    <col min="57" max="58" width="23" style="149" hidden="1" customWidth="1"/>
    <col min="59" max="59" width="18.85546875" style="149" hidden="1" customWidth="1"/>
    <col min="60" max="60" width="16.85546875" style="149" hidden="1" customWidth="1"/>
    <col min="61" max="61" width="19.5703125" style="149" hidden="1" customWidth="1"/>
    <col min="62" max="63" width="23" style="1" customWidth="1"/>
    <col min="64" max="64" width="18.85546875" style="1" customWidth="1"/>
    <col min="65" max="65" width="16.85546875" style="1" customWidth="1"/>
    <col min="66" max="66" width="19.5703125" style="1" customWidth="1"/>
    <col min="67" max="68" width="23" style="149" customWidth="1"/>
    <col min="69" max="69" width="18.85546875" style="149" customWidth="1"/>
    <col min="70" max="70" width="16.85546875" style="149" customWidth="1"/>
    <col min="71" max="71" width="19.5703125" style="149" customWidth="1"/>
    <col min="72" max="72" width="28.85546875" style="149" customWidth="1"/>
    <col min="73" max="74" width="23" style="149" customWidth="1"/>
    <col min="75" max="75" width="18.5703125" style="149" customWidth="1"/>
    <col min="76" max="76" width="20.5703125" style="1" customWidth="1"/>
    <col min="77" max="77" width="23" style="1" customWidth="1"/>
    <col min="78" max="78" width="18.5703125" style="1" customWidth="1"/>
    <col min="79" max="79" width="20.5703125" style="149" customWidth="1"/>
    <col min="80" max="80" width="51.28515625" style="149" customWidth="1"/>
    <col min="81" max="81" width="29.42578125" style="149" customWidth="1"/>
    <col min="82" max="82" width="41.28515625" style="149" customWidth="1"/>
    <col min="83" max="16384" width="11.42578125" style="149"/>
  </cols>
  <sheetData>
    <row r="1" spans="1:108" ht="21" customHeight="1">
      <c r="AN1" s="148"/>
      <c r="AO1" s="148"/>
      <c r="AP1" s="148"/>
      <c r="AQ1" s="148"/>
      <c r="AR1" s="148"/>
      <c r="AS1" s="148"/>
      <c r="AT1" s="148"/>
      <c r="AU1" s="148"/>
      <c r="AV1" s="148"/>
      <c r="AW1" s="148"/>
      <c r="AX1" s="148"/>
      <c r="AY1" s="148"/>
      <c r="AZ1" s="148"/>
      <c r="BA1" s="148"/>
      <c r="BB1" s="148"/>
      <c r="BC1" s="148"/>
      <c r="BD1" s="148"/>
      <c r="BE1" s="148"/>
      <c r="BF1" s="148"/>
      <c r="BG1" s="148"/>
      <c r="BH1" s="148"/>
      <c r="BI1" s="148"/>
      <c r="BJ1" s="2"/>
      <c r="BK1" s="2"/>
      <c r="BL1" s="2"/>
      <c r="BM1" s="2"/>
      <c r="BN1" s="2"/>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155.1" customHeight="1" thickTop="1" thickBot="1">
      <c r="A5" s="457">
        <v>1</v>
      </c>
      <c r="B5" s="458" t="s">
        <v>1005</v>
      </c>
      <c r="C5" s="458" t="s">
        <v>1006</v>
      </c>
      <c r="D5" s="458" t="s">
        <v>1007</v>
      </c>
      <c r="E5" s="459" t="s">
        <v>1008</v>
      </c>
      <c r="F5" s="458" t="s">
        <v>104</v>
      </c>
      <c r="G5" s="458" t="s">
        <v>1009</v>
      </c>
      <c r="H5" s="458" t="s">
        <v>1010</v>
      </c>
      <c r="I5" s="458" t="s">
        <v>144</v>
      </c>
      <c r="J5" s="457">
        <v>1</v>
      </c>
      <c r="K5" s="457">
        <v>4</v>
      </c>
      <c r="L5" s="411">
        <v>16</v>
      </c>
      <c r="M5" s="412" t="s">
        <v>503</v>
      </c>
      <c r="N5" s="146">
        <v>1</v>
      </c>
      <c r="O5" s="283" t="s">
        <v>1011</v>
      </c>
      <c r="P5" s="350">
        <v>15</v>
      </c>
      <c r="Q5" s="350">
        <v>15</v>
      </c>
      <c r="R5" s="350">
        <v>15</v>
      </c>
      <c r="S5" s="350">
        <v>15</v>
      </c>
      <c r="T5" s="350">
        <v>15</v>
      </c>
      <c r="U5" s="350">
        <v>15</v>
      </c>
      <c r="V5" s="350">
        <v>10</v>
      </c>
      <c r="W5" s="116">
        <v>100</v>
      </c>
      <c r="X5" s="117" t="s">
        <v>146</v>
      </c>
      <c r="Y5" s="351" t="s">
        <v>146</v>
      </c>
      <c r="Z5" s="118" t="s">
        <v>146</v>
      </c>
      <c r="AA5" s="116" t="s">
        <v>502</v>
      </c>
      <c r="AB5" s="350"/>
      <c r="AC5" s="422">
        <v>100</v>
      </c>
      <c r="AD5" s="422" t="s">
        <v>146</v>
      </c>
      <c r="AE5" s="456" t="s">
        <v>147</v>
      </c>
      <c r="AF5" s="456" t="s">
        <v>487</v>
      </c>
      <c r="AG5" s="418">
        <v>2</v>
      </c>
      <c r="AH5" s="418">
        <v>1</v>
      </c>
      <c r="AI5" s="455">
        <v>1</v>
      </c>
      <c r="AJ5" s="455">
        <v>3</v>
      </c>
      <c r="AK5" s="411">
        <v>12</v>
      </c>
      <c r="AL5" s="412" t="s">
        <v>704</v>
      </c>
      <c r="AM5" s="452" t="s">
        <v>148</v>
      </c>
      <c r="AN5" s="145" t="s">
        <v>1012</v>
      </c>
      <c r="AO5" s="349" t="s">
        <v>1013</v>
      </c>
      <c r="AP5" s="352">
        <v>44926</v>
      </c>
      <c r="AQ5" s="114" t="s">
        <v>550</v>
      </c>
      <c r="AR5" s="145" t="s">
        <v>550</v>
      </c>
      <c r="AS5" s="114" t="s">
        <v>550</v>
      </c>
      <c r="AT5" s="145" t="s">
        <v>550</v>
      </c>
      <c r="AU5" s="168" t="s">
        <v>1014</v>
      </c>
      <c r="AV5" s="163" t="s">
        <v>1015</v>
      </c>
      <c r="AW5" s="147" t="s">
        <v>1016</v>
      </c>
      <c r="AX5" s="145" t="s">
        <v>1017</v>
      </c>
      <c r="AY5" s="146"/>
      <c r="AZ5" s="145" t="s">
        <v>550</v>
      </c>
      <c r="BA5" s="145" t="s">
        <v>550</v>
      </c>
      <c r="BB5" s="146"/>
      <c r="BC5" s="114"/>
      <c r="BD5" s="114"/>
      <c r="BE5" s="145" t="s">
        <v>550</v>
      </c>
      <c r="BF5" s="145" t="s">
        <v>550</v>
      </c>
      <c r="BG5" s="146"/>
      <c r="BH5" s="114"/>
      <c r="BI5" s="114"/>
      <c r="BJ5" s="163" t="s">
        <v>1018</v>
      </c>
      <c r="BK5" s="163" t="s">
        <v>1019</v>
      </c>
      <c r="BL5" s="162" t="s">
        <v>1020</v>
      </c>
      <c r="BM5" s="170" t="s">
        <v>1021</v>
      </c>
      <c r="BN5" s="168" t="s">
        <v>116</v>
      </c>
      <c r="BO5" s="145" t="s">
        <v>1022</v>
      </c>
      <c r="BP5" s="145" t="s">
        <v>1023</v>
      </c>
      <c r="BQ5" s="146" t="s">
        <v>1020</v>
      </c>
      <c r="BR5" s="147" t="s">
        <v>1024</v>
      </c>
      <c r="BS5" s="114" t="s">
        <v>116</v>
      </c>
      <c r="BT5" s="147" t="s">
        <v>1025</v>
      </c>
      <c r="BU5" s="145"/>
      <c r="BV5" s="145"/>
      <c r="BW5" s="145"/>
      <c r="BX5" s="168">
        <v>44855</v>
      </c>
      <c r="BY5" s="163" t="s">
        <v>1026</v>
      </c>
      <c r="BZ5" s="163" t="s">
        <v>1027</v>
      </c>
      <c r="CA5" s="114">
        <v>44938</v>
      </c>
      <c r="CB5" s="356" t="s">
        <v>1122</v>
      </c>
      <c r="CC5" s="198" t="s">
        <v>1123</v>
      </c>
      <c r="CD5" s="356" t="s">
        <v>1124</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227.25" customHeight="1" thickTop="1" thickBot="1">
      <c r="A6" s="457"/>
      <c r="B6" s="458"/>
      <c r="C6" s="458"/>
      <c r="D6" s="458"/>
      <c r="E6" s="459"/>
      <c r="F6" s="458"/>
      <c r="G6" s="458"/>
      <c r="H6" s="458"/>
      <c r="I6" s="458"/>
      <c r="J6" s="457"/>
      <c r="K6" s="457"/>
      <c r="L6" s="411"/>
      <c r="M6" s="413"/>
      <c r="N6" s="146">
        <v>2</v>
      </c>
      <c r="O6" s="353" t="s">
        <v>1028</v>
      </c>
      <c r="P6" s="350"/>
      <c r="Q6" s="350"/>
      <c r="R6" s="350"/>
      <c r="S6" s="350"/>
      <c r="T6" s="350"/>
      <c r="U6" s="350"/>
      <c r="V6" s="350"/>
      <c r="W6" s="116">
        <v>0</v>
      </c>
      <c r="X6" s="117" t="s">
        <v>485</v>
      </c>
      <c r="Y6" s="351"/>
      <c r="Z6" s="118" t="s">
        <v>536</v>
      </c>
      <c r="AA6" s="116" t="s">
        <v>537</v>
      </c>
      <c r="AB6" s="350"/>
      <c r="AC6" s="422"/>
      <c r="AD6" s="422"/>
      <c r="AE6" s="456"/>
      <c r="AF6" s="456"/>
      <c r="AG6" s="418"/>
      <c r="AH6" s="418"/>
      <c r="AI6" s="455"/>
      <c r="AJ6" s="455"/>
      <c r="AK6" s="411"/>
      <c r="AL6" s="413"/>
      <c r="AM6" s="453"/>
      <c r="AN6" s="145" t="s">
        <v>1029</v>
      </c>
      <c r="AO6" s="349" t="s">
        <v>1013</v>
      </c>
      <c r="AP6" s="352">
        <v>44926</v>
      </c>
      <c r="AQ6" s="114" t="s">
        <v>550</v>
      </c>
      <c r="AR6" s="145" t="s">
        <v>550</v>
      </c>
      <c r="AS6" s="114" t="s">
        <v>550</v>
      </c>
      <c r="AT6" s="145" t="s">
        <v>550</v>
      </c>
      <c r="AU6" s="168" t="s">
        <v>1030</v>
      </c>
      <c r="AV6" s="163" t="s">
        <v>1031</v>
      </c>
      <c r="AW6" s="147" t="s">
        <v>1032</v>
      </c>
      <c r="AX6" s="145" t="s">
        <v>1033</v>
      </c>
      <c r="AY6" s="146"/>
      <c r="AZ6" s="145"/>
      <c r="BA6" s="145"/>
      <c r="BB6" s="146"/>
      <c r="BC6" s="114"/>
      <c r="BD6" s="114"/>
      <c r="BE6" s="145"/>
      <c r="BF6" s="145"/>
      <c r="BG6" s="146"/>
      <c r="BH6" s="114"/>
      <c r="BI6" s="114"/>
      <c r="BJ6" s="354" t="s">
        <v>1034</v>
      </c>
      <c r="BK6" s="163" t="s">
        <v>1035</v>
      </c>
      <c r="BL6" s="162" t="s">
        <v>1020</v>
      </c>
      <c r="BM6" s="170" t="s">
        <v>1036</v>
      </c>
      <c r="BN6" s="168" t="s">
        <v>116</v>
      </c>
      <c r="BO6" s="145" t="s">
        <v>1022</v>
      </c>
      <c r="BP6" s="145" t="s">
        <v>1037</v>
      </c>
      <c r="BQ6" s="146" t="s">
        <v>1020</v>
      </c>
      <c r="BR6" s="147" t="s">
        <v>1038</v>
      </c>
      <c r="BS6" s="114" t="s">
        <v>116</v>
      </c>
      <c r="BT6" s="147"/>
      <c r="BU6" s="145"/>
      <c r="BV6" s="145"/>
      <c r="BW6" s="145"/>
      <c r="BX6" s="168">
        <v>44855</v>
      </c>
      <c r="BY6" s="163" t="s">
        <v>1026</v>
      </c>
      <c r="BZ6" s="163" t="s">
        <v>1027</v>
      </c>
      <c r="CA6" s="114">
        <v>44938</v>
      </c>
      <c r="CB6" s="356" t="s">
        <v>1050</v>
      </c>
      <c r="CC6" s="356" t="s">
        <v>1051</v>
      </c>
      <c r="CD6" s="356" t="s">
        <v>1052</v>
      </c>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93.45" customHeight="1" thickTop="1" thickBot="1">
      <c r="A7" s="457"/>
      <c r="B7" s="458"/>
      <c r="C7" s="458"/>
      <c r="D7" s="458"/>
      <c r="E7" s="459"/>
      <c r="F7" s="458"/>
      <c r="G7" s="458"/>
      <c r="H7" s="458"/>
      <c r="I7" s="458"/>
      <c r="J7" s="457"/>
      <c r="K7" s="457"/>
      <c r="L7" s="411"/>
      <c r="M7" s="413"/>
      <c r="N7" s="146">
        <v>3</v>
      </c>
      <c r="O7" s="353" t="s">
        <v>1039</v>
      </c>
      <c r="P7" s="350"/>
      <c r="Q7" s="350"/>
      <c r="R7" s="350"/>
      <c r="S7" s="350"/>
      <c r="T7" s="350"/>
      <c r="U7" s="350"/>
      <c r="V7" s="350"/>
      <c r="W7" s="116">
        <v>0</v>
      </c>
      <c r="X7" s="117" t="s">
        <v>485</v>
      </c>
      <c r="Y7" s="351"/>
      <c r="Z7" s="118" t="s">
        <v>536</v>
      </c>
      <c r="AA7" s="116" t="s">
        <v>537</v>
      </c>
      <c r="AB7" s="350"/>
      <c r="AC7" s="422"/>
      <c r="AD7" s="422"/>
      <c r="AE7" s="456"/>
      <c r="AF7" s="456"/>
      <c r="AG7" s="418"/>
      <c r="AH7" s="418"/>
      <c r="AI7" s="455"/>
      <c r="AJ7" s="455"/>
      <c r="AK7" s="411"/>
      <c r="AL7" s="413"/>
      <c r="AM7" s="453"/>
      <c r="AN7" s="145" t="s">
        <v>1040</v>
      </c>
      <c r="AO7" s="349" t="s">
        <v>1013</v>
      </c>
      <c r="AP7" s="352">
        <v>44926</v>
      </c>
      <c r="AQ7" s="114"/>
      <c r="AR7" s="145"/>
      <c r="AS7" s="114"/>
      <c r="AT7" s="145"/>
      <c r="AU7" s="168" t="s">
        <v>1041</v>
      </c>
      <c r="AV7" s="163" t="s">
        <v>1042</v>
      </c>
      <c r="AW7" s="114" t="s">
        <v>1043</v>
      </c>
      <c r="AX7" s="145" t="s">
        <v>1044</v>
      </c>
      <c r="AY7" s="146"/>
      <c r="AZ7" s="145"/>
      <c r="BA7" s="145"/>
      <c r="BB7" s="146"/>
      <c r="BC7" s="114"/>
      <c r="BD7" s="114"/>
      <c r="BE7" s="145"/>
      <c r="BF7" s="145"/>
      <c r="BG7" s="146"/>
      <c r="BH7" s="114"/>
      <c r="BI7" s="114"/>
      <c r="BJ7" s="163" t="s">
        <v>1045</v>
      </c>
      <c r="BK7" s="163" t="s">
        <v>1046</v>
      </c>
      <c r="BL7" s="162" t="s">
        <v>1020</v>
      </c>
      <c r="BM7" s="170" t="s">
        <v>1047</v>
      </c>
      <c r="BN7" s="168" t="s">
        <v>116</v>
      </c>
      <c r="BO7" s="145" t="s">
        <v>1022</v>
      </c>
      <c r="BP7" s="145" t="s">
        <v>1048</v>
      </c>
      <c r="BQ7" s="146" t="s">
        <v>1020</v>
      </c>
      <c r="BR7" s="147" t="s">
        <v>1049</v>
      </c>
      <c r="BS7" s="114" t="s">
        <v>116</v>
      </c>
      <c r="BT7" s="114"/>
      <c r="BU7" s="145"/>
      <c r="BV7" s="145"/>
      <c r="BW7" s="145"/>
      <c r="BX7" s="168">
        <v>44855</v>
      </c>
      <c r="BY7" s="163" t="s">
        <v>1026</v>
      </c>
      <c r="BZ7" s="163" t="s">
        <v>1027</v>
      </c>
      <c r="CA7" s="114">
        <v>44938</v>
      </c>
      <c r="CB7" s="356" t="s">
        <v>1054</v>
      </c>
      <c r="CC7" s="356" t="s">
        <v>1051</v>
      </c>
      <c r="CD7" s="356" t="s">
        <v>1053</v>
      </c>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57"/>
      <c r="B8" s="458"/>
      <c r="C8" s="458"/>
      <c r="D8" s="458"/>
      <c r="E8" s="459"/>
      <c r="F8" s="458"/>
      <c r="G8" s="458"/>
      <c r="H8" s="458"/>
      <c r="I8" s="458"/>
      <c r="J8" s="457"/>
      <c r="K8" s="457"/>
      <c r="L8" s="411"/>
      <c r="M8" s="413"/>
      <c r="N8" s="146">
        <v>4</v>
      </c>
      <c r="O8" s="283"/>
      <c r="P8" s="350"/>
      <c r="Q8" s="350"/>
      <c r="R8" s="350"/>
      <c r="S8" s="350"/>
      <c r="T8" s="350"/>
      <c r="U8" s="350"/>
      <c r="V8" s="350"/>
      <c r="W8" s="116">
        <v>0</v>
      </c>
      <c r="X8" s="117" t="s">
        <v>485</v>
      </c>
      <c r="Y8" s="351"/>
      <c r="Z8" s="118" t="s">
        <v>536</v>
      </c>
      <c r="AA8" s="116" t="s">
        <v>537</v>
      </c>
      <c r="AB8" s="350"/>
      <c r="AC8" s="422"/>
      <c r="AD8" s="422"/>
      <c r="AE8" s="456"/>
      <c r="AF8" s="456"/>
      <c r="AG8" s="418"/>
      <c r="AH8" s="418"/>
      <c r="AI8" s="455"/>
      <c r="AJ8" s="455"/>
      <c r="AK8" s="411"/>
      <c r="AL8" s="413"/>
      <c r="AM8" s="453"/>
      <c r="AN8" s="145"/>
      <c r="AO8" s="146"/>
      <c r="AP8" s="114"/>
      <c r="AQ8" s="114"/>
      <c r="AR8" s="145"/>
      <c r="AS8" s="114"/>
      <c r="AT8" s="145"/>
      <c r="AU8" s="168"/>
      <c r="AV8" s="163"/>
      <c r="AW8" s="114"/>
      <c r="AX8" s="145"/>
      <c r="AY8" s="146"/>
      <c r="AZ8" s="145"/>
      <c r="BA8" s="145"/>
      <c r="BB8" s="146"/>
      <c r="BC8" s="114"/>
      <c r="BD8" s="114"/>
      <c r="BE8" s="145"/>
      <c r="BF8" s="145"/>
      <c r="BG8" s="146"/>
      <c r="BH8" s="114"/>
      <c r="BI8" s="114"/>
      <c r="BJ8" s="163"/>
      <c r="BK8" s="163"/>
      <c r="BL8" s="162"/>
      <c r="BM8" s="168"/>
      <c r="BN8" s="168"/>
      <c r="BO8" s="145"/>
      <c r="BP8" s="145"/>
      <c r="BQ8" s="146"/>
      <c r="BR8" s="114"/>
      <c r="BS8" s="114"/>
      <c r="BT8" s="114"/>
      <c r="BU8" s="145"/>
      <c r="BV8" s="145"/>
      <c r="BW8" s="145"/>
      <c r="BX8" s="168"/>
      <c r="BY8" s="163"/>
      <c r="BZ8" s="163"/>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7" customHeight="1" thickTop="1" thickBot="1">
      <c r="A9" s="457"/>
      <c r="B9" s="458"/>
      <c r="C9" s="458"/>
      <c r="D9" s="458"/>
      <c r="E9" s="459"/>
      <c r="F9" s="458"/>
      <c r="G9" s="458"/>
      <c r="H9" s="458"/>
      <c r="I9" s="458"/>
      <c r="J9" s="457"/>
      <c r="K9" s="457"/>
      <c r="L9" s="411"/>
      <c r="M9" s="413"/>
      <c r="N9" s="146">
        <v>5</v>
      </c>
      <c r="O9" s="283"/>
      <c r="P9" s="350"/>
      <c r="Q9" s="350"/>
      <c r="R9" s="350"/>
      <c r="S9" s="350"/>
      <c r="T9" s="350"/>
      <c r="U9" s="350"/>
      <c r="V9" s="350"/>
      <c r="W9" s="116">
        <v>0</v>
      </c>
      <c r="X9" s="117" t="s">
        <v>485</v>
      </c>
      <c r="Y9" s="351"/>
      <c r="Z9" s="118" t="s">
        <v>536</v>
      </c>
      <c r="AA9" s="116" t="s">
        <v>537</v>
      </c>
      <c r="AB9" s="350"/>
      <c r="AC9" s="422"/>
      <c r="AD9" s="422"/>
      <c r="AE9" s="456"/>
      <c r="AF9" s="456"/>
      <c r="AG9" s="418"/>
      <c r="AH9" s="418"/>
      <c r="AI9" s="455"/>
      <c r="AJ9" s="455"/>
      <c r="AK9" s="411"/>
      <c r="AL9" s="413"/>
      <c r="AM9" s="453"/>
      <c r="AN9" s="145"/>
      <c r="AO9" s="146"/>
      <c r="AP9" s="114"/>
      <c r="AQ9" s="114"/>
      <c r="AR9" s="145"/>
      <c r="AS9" s="114"/>
      <c r="AT9" s="145"/>
      <c r="AU9" s="168"/>
      <c r="AV9" s="163"/>
      <c r="AW9" s="114"/>
      <c r="AX9" s="145"/>
      <c r="AY9" s="146"/>
      <c r="AZ9" s="145"/>
      <c r="BA9" s="145"/>
      <c r="BB9" s="146"/>
      <c r="BC9" s="114"/>
      <c r="BD9" s="114"/>
      <c r="BE9" s="145"/>
      <c r="BF9" s="145"/>
      <c r="BG9" s="146"/>
      <c r="BH9" s="114"/>
      <c r="BI9" s="114"/>
      <c r="BJ9" s="163"/>
      <c r="BK9" s="163"/>
      <c r="BL9" s="162"/>
      <c r="BM9" s="168"/>
      <c r="BN9" s="168"/>
      <c r="BO9" s="145"/>
      <c r="BP9" s="145"/>
      <c r="BQ9" s="146"/>
      <c r="BR9" s="114"/>
      <c r="BS9" s="114"/>
      <c r="BT9" s="114"/>
      <c r="BU9" s="145"/>
      <c r="BV9" s="145"/>
      <c r="BW9" s="145"/>
      <c r="BX9" s="168"/>
      <c r="BY9" s="163"/>
      <c r="BZ9" s="163"/>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37.5" customHeight="1" thickTop="1" thickBot="1">
      <c r="A10" s="457"/>
      <c r="B10" s="458"/>
      <c r="C10" s="458"/>
      <c r="D10" s="458"/>
      <c r="E10" s="459"/>
      <c r="F10" s="458"/>
      <c r="G10" s="458"/>
      <c r="H10" s="458"/>
      <c r="I10" s="458"/>
      <c r="J10" s="457"/>
      <c r="K10" s="457"/>
      <c r="L10" s="411"/>
      <c r="M10" s="414"/>
      <c r="N10" s="146">
        <v>6</v>
      </c>
      <c r="O10" s="283"/>
      <c r="P10" s="350"/>
      <c r="Q10" s="350"/>
      <c r="R10" s="350"/>
      <c r="S10" s="350"/>
      <c r="T10" s="350"/>
      <c r="U10" s="350"/>
      <c r="V10" s="350"/>
      <c r="W10" s="116">
        <v>0</v>
      </c>
      <c r="X10" s="117" t="s">
        <v>485</v>
      </c>
      <c r="Y10" s="351"/>
      <c r="Z10" s="118" t="s">
        <v>536</v>
      </c>
      <c r="AA10" s="116" t="s">
        <v>537</v>
      </c>
      <c r="AB10" s="350"/>
      <c r="AC10" s="422"/>
      <c r="AD10" s="422"/>
      <c r="AE10" s="456"/>
      <c r="AF10" s="456"/>
      <c r="AG10" s="418"/>
      <c r="AH10" s="418"/>
      <c r="AI10" s="455"/>
      <c r="AJ10" s="455"/>
      <c r="AK10" s="411"/>
      <c r="AL10" s="414"/>
      <c r="AM10" s="454"/>
      <c r="AN10" s="145"/>
      <c r="AO10" s="146"/>
      <c r="AP10" s="114"/>
      <c r="AQ10" s="114"/>
      <c r="AR10" s="145"/>
      <c r="AS10" s="114"/>
      <c r="AT10" s="145"/>
      <c r="AU10" s="168"/>
      <c r="AV10" s="163"/>
      <c r="AW10" s="114"/>
      <c r="AX10" s="145"/>
      <c r="AY10" s="146"/>
      <c r="AZ10" s="145"/>
      <c r="BA10" s="145"/>
      <c r="BB10" s="146"/>
      <c r="BC10" s="114"/>
      <c r="BD10" s="114"/>
      <c r="BE10" s="145"/>
      <c r="BF10" s="145"/>
      <c r="BG10" s="146"/>
      <c r="BH10" s="114"/>
      <c r="BI10" s="114"/>
      <c r="BJ10" s="163"/>
      <c r="BK10" s="163"/>
      <c r="BL10" s="162"/>
      <c r="BM10" s="168"/>
      <c r="BN10" s="168"/>
      <c r="BO10" s="145"/>
      <c r="BP10" s="145"/>
      <c r="BQ10" s="146"/>
      <c r="BR10" s="114"/>
      <c r="BS10" s="114"/>
      <c r="BT10" s="114"/>
      <c r="BU10" s="145"/>
      <c r="BV10" s="145"/>
      <c r="BW10" s="145"/>
      <c r="BX10" s="168"/>
      <c r="BY10" s="163"/>
      <c r="BZ10" s="163"/>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57">
        <v>2</v>
      </c>
      <c r="B11" s="458"/>
      <c r="C11" s="458"/>
      <c r="D11" s="458"/>
      <c r="E11" s="459"/>
      <c r="F11" s="458"/>
      <c r="G11" s="458"/>
      <c r="H11" s="458"/>
      <c r="I11" s="458"/>
      <c r="J11" s="457"/>
      <c r="K11" s="457"/>
      <c r="L11" s="411">
        <v>0</v>
      </c>
      <c r="M11" s="412" t="b">
        <v>0</v>
      </c>
      <c r="N11" s="146">
        <v>1</v>
      </c>
      <c r="O11" s="283"/>
      <c r="P11" s="350"/>
      <c r="Q11" s="350"/>
      <c r="R11" s="350"/>
      <c r="S11" s="350"/>
      <c r="T11" s="350"/>
      <c r="U11" s="350"/>
      <c r="V11" s="350"/>
      <c r="W11" s="116">
        <v>0</v>
      </c>
      <c r="X11" s="117" t="s">
        <v>485</v>
      </c>
      <c r="Y11" s="351"/>
      <c r="Z11" s="118" t="s">
        <v>536</v>
      </c>
      <c r="AA11" s="116" t="s">
        <v>537</v>
      </c>
      <c r="AB11" s="350"/>
      <c r="AC11" s="422">
        <v>0</v>
      </c>
      <c r="AD11" s="422" t="s">
        <v>485</v>
      </c>
      <c r="AE11" s="456"/>
      <c r="AF11" s="456"/>
      <c r="AG11" s="418" t="s">
        <v>538</v>
      </c>
      <c r="AH11" s="418" t="s">
        <v>538</v>
      </c>
      <c r="AI11" s="455"/>
      <c r="AJ11" s="455"/>
      <c r="AK11" s="411">
        <v>0</v>
      </c>
      <c r="AL11" s="412" t="b">
        <v>0</v>
      </c>
      <c r="AM11" s="452"/>
      <c r="AN11" s="145"/>
      <c r="AO11" s="146"/>
      <c r="AP11" s="114"/>
      <c r="AQ11" s="114"/>
      <c r="AR11" s="145"/>
      <c r="AS11" s="114"/>
      <c r="AT11" s="145"/>
      <c r="AU11" s="168"/>
      <c r="AV11" s="163"/>
      <c r="AW11" s="114"/>
      <c r="AX11" s="145"/>
      <c r="AY11" s="146"/>
      <c r="AZ11" s="145"/>
      <c r="BA11" s="145"/>
      <c r="BB11" s="146"/>
      <c r="BC11" s="114"/>
      <c r="BD11" s="114"/>
      <c r="BE11" s="145"/>
      <c r="BF11" s="145"/>
      <c r="BG11" s="146"/>
      <c r="BH11" s="114"/>
      <c r="BI11" s="114"/>
      <c r="BJ11" s="163"/>
      <c r="BK11" s="163"/>
      <c r="BL11" s="162"/>
      <c r="BM11" s="168"/>
      <c r="BN11" s="168"/>
      <c r="BO11" s="145"/>
      <c r="BP11" s="145"/>
      <c r="BQ11" s="146"/>
      <c r="BR11" s="114"/>
      <c r="BS11" s="114"/>
      <c r="BT11" s="114"/>
      <c r="BU11" s="145"/>
      <c r="BV11" s="145"/>
      <c r="BW11" s="145"/>
      <c r="BX11" s="168"/>
      <c r="BY11" s="163"/>
      <c r="BZ11" s="163"/>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57"/>
      <c r="B12" s="458"/>
      <c r="C12" s="458"/>
      <c r="D12" s="458"/>
      <c r="E12" s="459"/>
      <c r="F12" s="458"/>
      <c r="G12" s="458"/>
      <c r="H12" s="458"/>
      <c r="I12" s="458"/>
      <c r="J12" s="457"/>
      <c r="K12" s="457"/>
      <c r="L12" s="411"/>
      <c r="M12" s="413"/>
      <c r="N12" s="146">
        <v>2</v>
      </c>
      <c r="O12" s="283"/>
      <c r="P12" s="350"/>
      <c r="Q12" s="350"/>
      <c r="R12" s="350"/>
      <c r="S12" s="350"/>
      <c r="T12" s="350"/>
      <c r="U12" s="350"/>
      <c r="V12" s="350"/>
      <c r="W12" s="116">
        <v>0</v>
      </c>
      <c r="X12" s="117" t="s">
        <v>485</v>
      </c>
      <c r="Y12" s="351"/>
      <c r="Z12" s="118" t="s">
        <v>536</v>
      </c>
      <c r="AA12" s="116" t="s">
        <v>537</v>
      </c>
      <c r="AB12" s="350"/>
      <c r="AC12" s="422"/>
      <c r="AD12" s="422"/>
      <c r="AE12" s="456"/>
      <c r="AF12" s="456"/>
      <c r="AG12" s="418"/>
      <c r="AH12" s="418"/>
      <c r="AI12" s="455"/>
      <c r="AJ12" s="455"/>
      <c r="AK12" s="411"/>
      <c r="AL12" s="413"/>
      <c r="AM12" s="453"/>
      <c r="AN12" s="145"/>
      <c r="AO12" s="146"/>
      <c r="AP12" s="114"/>
      <c r="AQ12" s="114"/>
      <c r="AR12" s="145"/>
      <c r="AS12" s="114"/>
      <c r="AT12" s="145"/>
      <c r="AU12" s="168"/>
      <c r="AV12" s="163"/>
      <c r="AW12" s="114"/>
      <c r="AX12" s="145"/>
      <c r="AY12" s="146"/>
      <c r="AZ12" s="145"/>
      <c r="BA12" s="145"/>
      <c r="BB12" s="146"/>
      <c r="BC12" s="114"/>
      <c r="BD12" s="114"/>
      <c r="BE12" s="145"/>
      <c r="BF12" s="145"/>
      <c r="BG12" s="146"/>
      <c r="BH12" s="114"/>
      <c r="BI12" s="114"/>
      <c r="BJ12" s="163"/>
      <c r="BK12" s="163"/>
      <c r="BL12" s="162"/>
      <c r="BM12" s="168"/>
      <c r="BN12" s="168"/>
      <c r="BO12" s="145"/>
      <c r="BP12" s="145"/>
      <c r="BQ12" s="146"/>
      <c r="BR12" s="114"/>
      <c r="BS12" s="114"/>
      <c r="BT12" s="114"/>
      <c r="BU12" s="145"/>
      <c r="BV12" s="145"/>
      <c r="BW12" s="145"/>
      <c r="BX12" s="168"/>
      <c r="BY12" s="163"/>
      <c r="BZ12" s="163"/>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57"/>
      <c r="B13" s="458"/>
      <c r="C13" s="458"/>
      <c r="D13" s="458"/>
      <c r="E13" s="459"/>
      <c r="F13" s="458"/>
      <c r="G13" s="458"/>
      <c r="H13" s="458"/>
      <c r="I13" s="458"/>
      <c r="J13" s="457"/>
      <c r="K13" s="457"/>
      <c r="L13" s="411"/>
      <c r="M13" s="413"/>
      <c r="N13" s="146">
        <v>3</v>
      </c>
      <c r="O13" s="355"/>
      <c r="P13" s="350"/>
      <c r="Q13" s="350"/>
      <c r="R13" s="350"/>
      <c r="S13" s="350"/>
      <c r="T13" s="350"/>
      <c r="U13" s="350"/>
      <c r="V13" s="350"/>
      <c r="W13" s="116">
        <v>0</v>
      </c>
      <c r="X13" s="117" t="s">
        <v>485</v>
      </c>
      <c r="Y13" s="351"/>
      <c r="Z13" s="118" t="s">
        <v>536</v>
      </c>
      <c r="AA13" s="116" t="s">
        <v>537</v>
      </c>
      <c r="AB13" s="350"/>
      <c r="AC13" s="422"/>
      <c r="AD13" s="422"/>
      <c r="AE13" s="456"/>
      <c r="AF13" s="456"/>
      <c r="AG13" s="418"/>
      <c r="AH13" s="418"/>
      <c r="AI13" s="455"/>
      <c r="AJ13" s="455"/>
      <c r="AK13" s="411"/>
      <c r="AL13" s="413"/>
      <c r="AM13" s="453"/>
      <c r="AN13" s="145"/>
      <c r="AO13" s="146"/>
      <c r="AP13" s="114"/>
      <c r="AQ13" s="114"/>
      <c r="AR13" s="145"/>
      <c r="AS13" s="114"/>
      <c r="AT13" s="145"/>
      <c r="AU13" s="168"/>
      <c r="AV13" s="163"/>
      <c r="AW13" s="114"/>
      <c r="AX13" s="145"/>
      <c r="AY13" s="146"/>
      <c r="AZ13" s="145"/>
      <c r="BA13" s="145"/>
      <c r="BB13" s="146"/>
      <c r="BC13" s="114"/>
      <c r="BD13" s="114"/>
      <c r="BE13" s="145"/>
      <c r="BF13" s="145"/>
      <c r="BG13" s="146"/>
      <c r="BH13" s="114"/>
      <c r="BI13" s="114"/>
      <c r="BJ13" s="163"/>
      <c r="BK13" s="163"/>
      <c r="BL13" s="162"/>
      <c r="BM13" s="168"/>
      <c r="BN13" s="168"/>
      <c r="BO13" s="145"/>
      <c r="BP13" s="145"/>
      <c r="BQ13" s="146"/>
      <c r="BR13" s="114"/>
      <c r="BS13" s="114"/>
      <c r="BT13" s="114"/>
      <c r="BU13" s="145"/>
      <c r="BV13" s="145"/>
      <c r="BW13" s="145"/>
      <c r="BX13" s="168"/>
      <c r="BY13" s="163"/>
      <c r="BZ13" s="163"/>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57"/>
      <c r="B14" s="458"/>
      <c r="C14" s="458"/>
      <c r="D14" s="458"/>
      <c r="E14" s="459"/>
      <c r="F14" s="458"/>
      <c r="G14" s="458"/>
      <c r="H14" s="458"/>
      <c r="I14" s="458"/>
      <c r="J14" s="457"/>
      <c r="K14" s="457"/>
      <c r="L14" s="411"/>
      <c r="M14" s="413"/>
      <c r="N14" s="146">
        <v>4</v>
      </c>
      <c r="O14" s="283"/>
      <c r="P14" s="350"/>
      <c r="Q14" s="350"/>
      <c r="R14" s="350"/>
      <c r="S14" s="350"/>
      <c r="T14" s="350"/>
      <c r="U14" s="350"/>
      <c r="V14" s="350"/>
      <c r="W14" s="116">
        <v>0</v>
      </c>
      <c r="X14" s="117" t="s">
        <v>485</v>
      </c>
      <c r="Y14" s="351"/>
      <c r="Z14" s="118" t="s">
        <v>536</v>
      </c>
      <c r="AA14" s="116" t="s">
        <v>537</v>
      </c>
      <c r="AB14" s="350"/>
      <c r="AC14" s="422"/>
      <c r="AD14" s="422"/>
      <c r="AE14" s="456"/>
      <c r="AF14" s="456"/>
      <c r="AG14" s="418"/>
      <c r="AH14" s="418"/>
      <c r="AI14" s="455"/>
      <c r="AJ14" s="455"/>
      <c r="AK14" s="411"/>
      <c r="AL14" s="413"/>
      <c r="AM14" s="453"/>
      <c r="AN14" s="145"/>
      <c r="AO14" s="146"/>
      <c r="AP14" s="114"/>
      <c r="AQ14" s="114"/>
      <c r="AR14" s="145"/>
      <c r="AS14" s="114"/>
      <c r="AT14" s="145"/>
      <c r="AU14" s="168"/>
      <c r="AV14" s="163"/>
      <c r="AW14" s="114"/>
      <c r="AX14" s="145"/>
      <c r="AY14" s="146"/>
      <c r="AZ14" s="145"/>
      <c r="BA14" s="145"/>
      <c r="BB14" s="146"/>
      <c r="BC14" s="114"/>
      <c r="BD14" s="114"/>
      <c r="BE14" s="145"/>
      <c r="BF14" s="145"/>
      <c r="BG14" s="146"/>
      <c r="BH14" s="114"/>
      <c r="BI14" s="114"/>
      <c r="BJ14" s="163"/>
      <c r="BK14" s="163"/>
      <c r="BL14" s="162"/>
      <c r="BM14" s="168"/>
      <c r="BN14" s="168"/>
      <c r="BO14" s="145"/>
      <c r="BP14" s="145"/>
      <c r="BQ14" s="146"/>
      <c r="BR14" s="114"/>
      <c r="BS14" s="114"/>
      <c r="BT14" s="114"/>
      <c r="BU14" s="145"/>
      <c r="BV14" s="145"/>
      <c r="BW14" s="145"/>
      <c r="BX14" s="168"/>
      <c r="BY14" s="163"/>
      <c r="BZ14" s="163"/>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57"/>
      <c r="B15" s="458"/>
      <c r="C15" s="458"/>
      <c r="D15" s="458"/>
      <c r="E15" s="459"/>
      <c r="F15" s="458"/>
      <c r="G15" s="458"/>
      <c r="H15" s="458"/>
      <c r="I15" s="458"/>
      <c r="J15" s="457"/>
      <c r="K15" s="457"/>
      <c r="L15" s="411"/>
      <c r="M15" s="413"/>
      <c r="N15" s="146">
        <v>5</v>
      </c>
      <c r="O15" s="283"/>
      <c r="P15" s="350"/>
      <c r="Q15" s="350"/>
      <c r="R15" s="350"/>
      <c r="S15" s="350"/>
      <c r="T15" s="350"/>
      <c r="U15" s="350"/>
      <c r="V15" s="350"/>
      <c r="W15" s="116">
        <v>0</v>
      </c>
      <c r="X15" s="117" t="s">
        <v>485</v>
      </c>
      <c r="Y15" s="351"/>
      <c r="Z15" s="118" t="s">
        <v>536</v>
      </c>
      <c r="AA15" s="116" t="s">
        <v>537</v>
      </c>
      <c r="AB15" s="350"/>
      <c r="AC15" s="422"/>
      <c r="AD15" s="422"/>
      <c r="AE15" s="456"/>
      <c r="AF15" s="456"/>
      <c r="AG15" s="418"/>
      <c r="AH15" s="418"/>
      <c r="AI15" s="455"/>
      <c r="AJ15" s="455"/>
      <c r="AK15" s="411"/>
      <c r="AL15" s="413"/>
      <c r="AM15" s="453"/>
      <c r="AN15" s="145"/>
      <c r="AO15" s="146"/>
      <c r="AP15" s="114"/>
      <c r="AQ15" s="114"/>
      <c r="AR15" s="145"/>
      <c r="AS15" s="114"/>
      <c r="AT15" s="145"/>
      <c r="AU15" s="168"/>
      <c r="AV15" s="163"/>
      <c r="AW15" s="114"/>
      <c r="AX15" s="145"/>
      <c r="AY15" s="146"/>
      <c r="AZ15" s="145"/>
      <c r="BA15" s="145"/>
      <c r="BB15" s="146"/>
      <c r="BC15" s="114"/>
      <c r="BD15" s="114"/>
      <c r="BE15" s="145"/>
      <c r="BF15" s="145"/>
      <c r="BG15" s="146"/>
      <c r="BH15" s="114"/>
      <c r="BI15" s="114"/>
      <c r="BJ15" s="163"/>
      <c r="BK15" s="163"/>
      <c r="BL15" s="162"/>
      <c r="BM15" s="168"/>
      <c r="BN15" s="168"/>
      <c r="BO15" s="145"/>
      <c r="BP15" s="145"/>
      <c r="BQ15" s="146"/>
      <c r="BR15" s="114"/>
      <c r="BS15" s="114"/>
      <c r="BT15" s="114"/>
      <c r="BU15" s="145"/>
      <c r="BV15" s="145"/>
      <c r="BW15" s="145"/>
      <c r="BX15" s="168"/>
      <c r="BY15" s="163"/>
      <c r="BZ15" s="163"/>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57"/>
      <c r="B16" s="458"/>
      <c r="C16" s="458"/>
      <c r="D16" s="458"/>
      <c r="E16" s="459"/>
      <c r="F16" s="458"/>
      <c r="G16" s="458"/>
      <c r="H16" s="458"/>
      <c r="I16" s="458"/>
      <c r="J16" s="457"/>
      <c r="K16" s="457"/>
      <c r="L16" s="411"/>
      <c r="M16" s="414"/>
      <c r="N16" s="146">
        <v>6</v>
      </c>
      <c r="O16" s="283"/>
      <c r="P16" s="350"/>
      <c r="Q16" s="350"/>
      <c r="R16" s="350"/>
      <c r="S16" s="350"/>
      <c r="T16" s="350"/>
      <c r="U16" s="350"/>
      <c r="V16" s="350"/>
      <c r="W16" s="116">
        <v>0</v>
      </c>
      <c r="X16" s="117" t="s">
        <v>485</v>
      </c>
      <c r="Y16" s="351"/>
      <c r="Z16" s="118" t="s">
        <v>536</v>
      </c>
      <c r="AA16" s="116" t="s">
        <v>537</v>
      </c>
      <c r="AB16" s="350"/>
      <c r="AC16" s="422"/>
      <c r="AD16" s="422"/>
      <c r="AE16" s="456"/>
      <c r="AF16" s="456"/>
      <c r="AG16" s="418"/>
      <c r="AH16" s="418"/>
      <c r="AI16" s="455"/>
      <c r="AJ16" s="455"/>
      <c r="AK16" s="411"/>
      <c r="AL16" s="414"/>
      <c r="AM16" s="454"/>
      <c r="AN16" s="145"/>
      <c r="AO16" s="146"/>
      <c r="AP16" s="114"/>
      <c r="AQ16" s="114"/>
      <c r="AR16" s="145"/>
      <c r="AS16" s="114"/>
      <c r="AT16" s="145"/>
      <c r="AU16" s="168"/>
      <c r="AV16" s="163"/>
      <c r="AW16" s="114"/>
      <c r="AX16" s="145"/>
      <c r="AY16" s="146"/>
      <c r="AZ16" s="145"/>
      <c r="BA16" s="145"/>
      <c r="BB16" s="146"/>
      <c r="BC16" s="114"/>
      <c r="BD16" s="114"/>
      <c r="BE16" s="145"/>
      <c r="BF16" s="145"/>
      <c r="BG16" s="146"/>
      <c r="BH16" s="114"/>
      <c r="BI16" s="114"/>
      <c r="BJ16" s="163"/>
      <c r="BK16" s="163"/>
      <c r="BL16" s="162"/>
      <c r="BM16" s="168"/>
      <c r="BN16" s="168"/>
      <c r="BO16" s="145"/>
      <c r="BP16" s="145"/>
      <c r="BQ16" s="146"/>
      <c r="BR16" s="114"/>
      <c r="BS16" s="114"/>
      <c r="BT16" s="114"/>
      <c r="BU16" s="145"/>
      <c r="BV16" s="145"/>
      <c r="BW16" s="145"/>
      <c r="BX16" s="168"/>
      <c r="BY16" s="163"/>
      <c r="BZ16" s="163"/>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57">
        <v>3</v>
      </c>
      <c r="B17" s="458"/>
      <c r="C17" s="458"/>
      <c r="D17" s="458"/>
      <c r="E17" s="459"/>
      <c r="F17" s="458"/>
      <c r="G17" s="458"/>
      <c r="H17" s="458"/>
      <c r="I17" s="458"/>
      <c r="J17" s="457"/>
      <c r="K17" s="457"/>
      <c r="L17" s="411">
        <v>0</v>
      </c>
      <c r="M17" s="412" t="b">
        <v>0</v>
      </c>
      <c r="N17" s="146">
        <v>1</v>
      </c>
      <c r="O17" s="283"/>
      <c r="P17" s="350"/>
      <c r="Q17" s="350"/>
      <c r="R17" s="350"/>
      <c r="S17" s="350"/>
      <c r="T17" s="350"/>
      <c r="U17" s="350"/>
      <c r="V17" s="350"/>
      <c r="W17" s="116">
        <v>0</v>
      </c>
      <c r="X17" s="117" t="s">
        <v>485</v>
      </c>
      <c r="Y17" s="351"/>
      <c r="Z17" s="118" t="s">
        <v>536</v>
      </c>
      <c r="AA17" s="116" t="s">
        <v>537</v>
      </c>
      <c r="AB17" s="350"/>
      <c r="AC17" s="422">
        <v>0</v>
      </c>
      <c r="AD17" s="422" t="s">
        <v>485</v>
      </c>
      <c r="AE17" s="456"/>
      <c r="AF17" s="456"/>
      <c r="AG17" s="418" t="s">
        <v>538</v>
      </c>
      <c r="AH17" s="418" t="s">
        <v>538</v>
      </c>
      <c r="AI17" s="455"/>
      <c r="AJ17" s="455"/>
      <c r="AK17" s="411">
        <v>0</v>
      </c>
      <c r="AL17" s="412" t="b">
        <v>0</v>
      </c>
      <c r="AM17" s="452"/>
      <c r="AN17" s="145"/>
      <c r="AO17" s="146"/>
      <c r="AP17" s="114"/>
      <c r="AQ17" s="114"/>
      <c r="AR17" s="145"/>
      <c r="AS17" s="114"/>
      <c r="AT17" s="145"/>
      <c r="AU17" s="168"/>
      <c r="AV17" s="163"/>
      <c r="AW17" s="114"/>
      <c r="AX17" s="145"/>
      <c r="AY17" s="146"/>
      <c r="AZ17" s="145"/>
      <c r="BA17" s="145"/>
      <c r="BB17" s="146"/>
      <c r="BC17" s="114"/>
      <c r="BD17" s="114"/>
      <c r="BE17" s="145"/>
      <c r="BF17" s="145"/>
      <c r="BG17" s="146"/>
      <c r="BH17" s="114"/>
      <c r="BI17" s="114"/>
      <c r="BJ17" s="163"/>
      <c r="BK17" s="163"/>
      <c r="BL17" s="162"/>
      <c r="BM17" s="168"/>
      <c r="BN17" s="168"/>
      <c r="BO17" s="145"/>
      <c r="BP17" s="145"/>
      <c r="BQ17" s="146"/>
      <c r="BR17" s="114"/>
      <c r="BS17" s="114"/>
      <c r="BT17" s="114"/>
      <c r="BU17" s="145"/>
      <c r="BV17" s="145"/>
      <c r="BW17" s="145"/>
      <c r="BX17" s="168"/>
      <c r="BY17" s="163"/>
      <c r="BZ17" s="163"/>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57"/>
      <c r="B18" s="458"/>
      <c r="C18" s="458"/>
      <c r="D18" s="458"/>
      <c r="E18" s="459"/>
      <c r="F18" s="458"/>
      <c r="G18" s="458"/>
      <c r="H18" s="458"/>
      <c r="I18" s="458"/>
      <c r="J18" s="457"/>
      <c r="K18" s="457"/>
      <c r="L18" s="411"/>
      <c r="M18" s="413"/>
      <c r="N18" s="146">
        <v>2</v>
      </c>
      <c r="O18" s="283"/>
      <c r="P18" s="350"/>
      <c r="Q18" s="350"/>
      <c r="R18" s="350"/>
      <c r="S18" s="350"/>
      <c r="T18" s="350"/>
      <c r="U18" s="350"/>
      <c r="V18" s="350"/>
      <c r="W18" s="116">
        <v>0</v>
      </c>
      <c r="X18" s="117" t="s">
        <v>485</v>
      </c>
      <c r="Y18" s="351"/>
      <c r="Z18" s="118" t="s">
        <v>536</v>
      </c>
      <c r="AA18" s="116" t="s">
        <v>537</v>
      </c>
      <c r="AB18" s="350"/>
      <c r="AC18" s="422"/>
      <c r="AD18" s="422"/>
      <c r="AE18" s="456"/>
      <c r="AF18" s="456"/>
      <c r="AG18" s="418"/>
      <c r="AH18" s="418"/>
      <c r="AI18" s="455"/>
      <c r="AJ18" s="455"/>
      <c r="AK18" s="411"/>
      <c r="AL18" s="413"/>
      <c r="AM18" s="453"/>
      <c r="AN18" s="145"/>
      <c r="AO18" s="146"/>
      <c r="AP18" s="114"/>
      <c r="AQ18" s="114"/>
      <c r="AR18" s="145"/>
      <c r="AS18" s="114"/>
      <c r="AT18" s="145"/>
      <c r="AU18" s="168"/>
      <c r="AV18" s="163"/>
      <c r="AW18" s="114"/>
      <c r="AX18" s="145"/>
      <c r="AY18" s="146"/>
      <c r="AZ18" s="145"/>
      <c r="BA18" s="145"/>
      <c r="BB18" s="146"/>
      <c r="BC18" s="114"/>
      <c r="BD18" s="114"/>
      <c r="BE18" s="145"/>
      <c r="BF18" s="145"/>
      <c r="BG18" s="146"/>
      <c r="BH18" s="114"/>
      <c r="BI18" s="114"/>
      <c r="BJ18" s="163"/>
      <c r="BK18" s="163"/>
      <c r="BL18" s="162"/>
      <c r="BM18" s="168"/>
      <c r="BN18" s="168"/>
      <c r="BO18" s="145"/>
      <c r="BP18" s="145"/>
      <c r="BQ18" s="146"/>
      <c r="BR18" s="114"/>
      <c r="BS18" s="114"/>
      <c r="BT18" s="114"/>
      <c r="BU18" s="145"/>
      <c r="BV18" s="145"/>
      <c r="BW18" s="145"/>
      <c r="BX18" s="168"/>
      <c r="BY18" s="163"/>
      <c r="BZ18" s="163"/>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57"/>
      <c r="B19" s="458"/>
      <c r="C19" s="458"/>
      <c r="D19" s="458"/>
      <c r="E19" s="459"/>
      <c r="F19" s="458"/>
      <c r="G19" s="458"/>
      <c r="H19" s="458"/>
      <c r="I19" s="458"/>
      <c r="J19" s="457"/>
      <c r="K19" s="457"/>
      <c r="L19" s="411"/>
      <c r="M19" s="413"/>
      <c r="N19" s="146">
        <v>3</v>
      </c>
      <c r="O19" s="355"/>
      <c r="P19" s="350"/>
      <c r="Q19" s="350"/>
      <c r="R19" s="350"/>
      <c r="S19" s="350"/>
      <c r="T19" s="350"/>
      <c r="U19" s="350"/>
      <c r="V19" s="350"/>
      <c r="W19" s="116">
        <v>0</v>
      </c>
      <c r="X19" s="117" t="s">
        <v>485</v>
      </c>
      <c r="Y19" s="351"/>
      <c r="Z19" s="118" t="s">
        <v>536</v>
      </c>
      <c r="AA19" s="116" t="s">
        <v>537</v>
      </c>
      <c r="AB19" s="350"/>
      <c r="AC19" s="422"/>
      <c r="AD19" s="422"/>
      <c r="AE19" s="456"/>
      <c r="AF19" s="456"/>
      <c r="AG19" s="418"/>
      <c r="AH19" s="418"/>
      <c r="AI19" s="455"/>
      <c r="AJ19" s="455"/>
      <c r="AK19" s="411"/>
      <c r="AL19" s="413"/>
      <c r="AM19" s="453"/>
      <c r="AN19" s="145"/>
      <c r="AO19" s="146"/>
      <c r="AP19" s="114"/>
      <c r="AQ19" s="114"/>
      <c r="AR19" s="145"/>
      <c r="AS19" s="114"/>
      <c r="AT19" s="145"/>
      <c r="AU19" s="168"/>
      <c r="AV19" s="163"/>
      <c r="AW19" s="114"/>
      <c r="AX19" s="145"/>
      <c r="AY19" s="146"/>
      <c r="AZ19" s="145"/>
      <c r="BA19" s="145"/>
      <c r="BB19" s="146"/>
      <c r="BC19" s="114"/>
      <c r="BD19" s="114"/>
      <c r="BE19" s="145"/>
      <c r="BF19" s="145"/>
      <c r="BG19" s="146"/>
      <c r="BH19" s="114"/>
      <c r="BI19" s="114"/>
      <c r="BJ19" s="163"/>
      <c r="BK19" s="163"/>
      <c r="BL19" s="162"/>
      <c r="BM19" s="168"/>
      <c r="BN19" s="168"/>
      <c r="BO19" s="145"/>
      <c r="BP19" s="145"/>
      <c r="BQ19" s="146"/>
      <c r="BR19" s="114"/>
      <c r="BS19" s="114"/>
      <c r="BT19" s="114"/>
      <c r="BU19" s="145"/>
      <c r="BV19" s="145"/>
      <c r="BW19" s="145"/>
      <c r="BX19" s="168"/>
      <c r="BY19" s="163"/>
      <c r="BZ19" s="163"/>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57"/>
      <c r="B20" s="458"/>
      <c r="C20" s="458"/>
      <c r="D20" s="458"/>
      <c r="E20" s="459"/>
      <c r="F20" s="458"/>
      <c r="G20" s="458"/>
      <c r="H20" s="458"/>
      <c r="I20" s="458"/>
      <c r="J20" s="457"/>
      <c r="K20" s="457"/>
      <c r="L20" s="411"/>
      <c r="M20" s="413"/>
      <c r="N20" s="146">
        <v>4</v>
      </c>
      <c r="O20" s="283"/>
      <c r="P20" s="350"/>
      <c r="Q20" s="350"/>
      <c r="R20" s="350"/>
      <c r="S20" s="350"/>
      <c r="T20" s="350"/>
      <c r="U20" s="350"/>
      <c r="V20" s="350"/>
      <c r="W20" s="116">
        <v>0</v>
      </c>
      <c r="X20" s="117" t="s">
        <v>485</v>
      </c>
      <c r="Y20" s="351"/>
      <c r="Z20" s="118" t="s">
        <v>536</v>
      </c>
      <c r="AA20" s="116" t="s">
        <v>537</v>
      </c>
      <c r="AB20" s="350"/>
      <c r="AC20" s="422"/>
      <c r="AD20" s="422"/>
      <c r="AE20" s="456"/>
      <c r="AF20" s="456"/>
      <c r="AG20" s="418"/>
      <c r="AH20" s="418"/>
      <c r="AI20" s="455"/>
      <c r="AJ20" s="455"/>
      <c r="AK20" s="411"/>
      <c r="AL20" s="413"/>
      <c r="AM20" s="453"/>
      <c r="AN20" s="145"/>
      <c r="AO20" s="146"/>
      <c r="AP20" s="114"/>
      <c r="AQ20" s="114"/>
      <c r="AR20" s="145"/>
      <c r="AS20" s="114"/>
      <c r="AT20" s="145"/>
      <c r="AU20" s="168"/>
      <c r="AV20" s="163"/>
      <c r="AW20" s="114"/>
      <c r="AX20" s="145"/>
      <c r="AY20" s="146"/>
      <c r="AZ20" s="145"/>
      <c r="BA20" s="145"/>
      <c r="BB20" s="146"/>
      <c r="BC20" s="114"/>
      <c r="BD20" s="114"/>
      <c r="BE20" s="145"/>
      <c r="BF20" s="145"/>
      <c r="BG20" s="146"/>
      <c r="BH20" s="114"/>
      <c r="BI20" s="114"/>
      <c r="BJ20" s="163"/>
      <c r="BK20" s="163"/>
      <c r="BL20" s="162"/>
      <c r="BM20" s="168"/>
      <c r="BN20" s="168"/>
      <c r="BO20" s="145"/>
      <c r="BP20" s="145"/>
      <c r="BQ20" s="146"/>
      <c r="BR20" s="114"/>
      <c r="BS20" s="114"/>
      <c r="BT20" s="114"/>
      <c r="BU20" s="145"/>
      <c r="BV20" s="145"/>
      <c r="BW20" s="145"/>
      <c r="BX20" s="168"/>
      <c r="BY20" s="163"/>
      <c r="BZ20" s="163"/>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57"/>
      <c r="B21" s="458"/>
      <c r="C21" s="458"/>
      <c r="D21" s="458"/>
      <c r="E21" s="459"/>
      <c r="F21" s="458"/>
      <c r="G21" s="458"/>
      <c r="H21" s="458"/>
      <c r="I21" s="458"/>
      <c r="J21" s="457"/>
      <c r="K21" s="457"/>
      <c r="L21" s="411"/>
      <c r="M21" s="413"/>
      <c r="N21" s="146">
        <v>5</v>
      </c>
      <c r="O21" s="283"/>
      <c r="P21" s="350"/>
      <c r="Q21" s="350"/>
      <c r="R21" s="350"/>
      <c r="S21" s="350"/>
      <c r="T21" s="350"/>
      <c r="U21" s="350"/>
      <c r="V21" s="350"/>
      <c r="W21" s="116">
        <v>0</v>
      </c>
      <c r="X21" s="117" t="s">
        <v>485</v>
      </c>
      <c r="Y21" s="351"/>
      <c r="Z21" s="118" t="s">
        <v>536</v>
      </c>
      <c r="AA21" s="116" t="s">
        <v>537</v>
      </c>
      <c r="AB21" s="350"/>
      <c r="AC21" s="422"/>
      <c r="AD21" s="422"/>
      <c r="AE21" s="456"/>
      <c r="AF21" s="456"/>
      <c r="AG21" s="418"/>
      <c r="AH21" s="418"/>
      <c r="AI21" s="455"/>
      <c r="AJ21" s="455"/>
      <c r="AK21" s="411"/>
      <c r="AL21" s="413"/>
      <c r="AM21" s="453"/>
      <c r="AN21" s="145"/>
      <c r="AO21" s="146"/>
      <c r="AP21" s="114"/>
      <c r="AQ21" s="114"/>
      <c r="AR21" s="145"/>
      <c r="AS21" s="114"/>
      <c r="AT21" s="145"/>
      <c r="AU21" s="168"/>
      <c r="AV21" s="163"/>
      <c r="AW21" s="114"/>
      <c r="AX21" s="145"/>
      <c r="AY21" s="146"/>
      <c r="AZ21" s="145"/>
      <c r="BA21" s="145"/>
      <c r="BB21" s="146"/>
      <c r="BC21" s="114"/>
      <c r="BD21" s="114"/>
      <c r="BE21" s="145"/>
      <c r="BF21" s="145"/>
      <c r="BG21" s="146"/>
      <c r="BH21" s="114"/>
      <c r="BI21" s="114"/>
      <c r="BJ21" s="163"/>
      <c r="BK21" s="163"/>
      <c r="BL21" s="162"/>
      <c r="BM21" s="168"/>
      <c r="BN21" s="168"/>
      <c r="BO21" s="145"/>
      <c r="BP21" s="145"/>
      <c r="BQ21" s="146"/>
      <c r="BR21" s="114"/>
      <c r="BS21" s="114"/>
      <c r="BT21" s="114"/>
      <c r="BU21" s="145"/>
      <c r="BV21" s="145"/>
      <c r="BW21" s="145"/>
      <c r="BX21" s="168"/>
      <c r="BY21" s="163"/>
      <c r="BZ21" s="163"/>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57"/>
      <c r="B22" s="458"/>
      <c r="C22" s="458"/>
      <c r="D22" s="458"/>
      <c r="E22" s="459"/>
      <c r="F22" s="458"/>
      <c r="G22" s="458"/>
      <c r="H22" s="458"/>
      <c r="I22" s="458"/>
      <c r="J22" s="457"/>
      <c r="K22" s="457"/>
      <c r="L22" s="411"/>
      <c r="M22" s="414"/>
      <c r="N22" s="146">
        <v>6</v>
      </c>
      <c r="O22" s="283"/>
      <c r="P22" s="350"/>
      <c r="Q22" s="350"/>
      <c r="R22" s="350"/>
      <c r="S22" s="350"/>
      <c r="T22" s="350"/>
      <c r="U22" s="350"/>
      <c r="V22" s="350"/>
      <c r="W22" s="116">
        <v>0</v>
      </c>
      <c r="X22" s="117" t="s">
        <v>485</v>
      </c>
      <c r="Y22" s="351"/>
      <c r="Z22" s="118" t="s">
        <v>536</v>
      </c>
      <c r="AA22" s="116" t="s">
        <v>537</v>
      </c>
      <c r="AB22" s="350"/>
      <c r="AC22" s="422"/>
      <c r="AD22" s="422"/>
      <c r="AE22" s="456"/>
      <c r="AF22" s="456"/>
      <c r="AG22" s="418"/>
      <c r="AH22" s="418"/>
      <c r="AI22" s="455"/>
      <c r="AJ22" s="455"/>
      <c r="AK22" s="411"/>
      <c r="AL22" s="414"/>
      <c r="AM22" s="454"/>
      <c r="AN22" s="145"/>
      <c r="AO22" s="146"/>
      <c r="AP22" s="114"/>
      <c r="AQ22" s="114"/>
      <c r="AR22" s="145"/>
      <c r="AS22" s="114"/>
      <c r="AT22" s="145"/>
      <c r="AU22" s="168"/>
      <c r="AV22" s="163"/>
      <c r="AW22" s="114"/>
      <c r="AX22" s="145"/>
      <c r="AY22" s="146"/>
      <c r="AZ22" s="145"/>
      <c r="BA22" s="145"/>
      <c r="BB22" s="146"/>
      <c r="BC22" s="114"/>
      <c r="BD22" s="114"/>
      <c r="BE22" s="145"/>
      <c r="BF22" s="145"/>
      <c r="BG22" s="146"/>
      <c r="BH22" s="114"/>
      <c r="BI22" s="114"/>
      <c r="BJ22" s="163"/>
      <c r="BK22" s="163"/>
      <c r="BL22" s="162"/>
      <c r="BM22" s="168"/>
      <c r="BN22" s="168"/>
      <c r="BO22" s="145"/>
      <c r="BP22" s="145"/>
      <c r="BQ22" s="146"/>
      <c r="BR22" s="114"/>
      <c r="BS22" s="114"/>
      <c r="BT22" s="114"/>
      <c r="BU22" s="145"/>
      <c r="BV22" s="145"/>
      <c r="BW22" s="145"/>
      <c r="BX22" s="168"/>
      <c r="BY22" s="163"/>
      <c r="BZ22" s="163"/>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57">
        <v>4</v>
      </c>
      <c r="B23" s="458"/>
      <c r="C23" s="458"/>
      <c r="D23" s="458"/>
      <c r="E23" s="459"/>
      <c r="F23" s="458"/>
      <c r="G23" s="458"/>
      <c r="H23" s="458"/>
      <c r="I23" s="458"/>
      <c r="J23" s="457"/>
      <c r="K23" s="457"/>
      <c r="L23" s="411">
        <v>0</v>
      </c>
      <c r="M23" s="412" t="b">
        <v>0</v>
      </c>
      <c r="N23" s="146">
        <v>1</v>
      </c>
      <c r="O23" s="283"/>
      <c r="P23" s="350"/>
      <c r="Q23" s="350"/>
      <c r="R23" s="350"/>
      <c r="S23" s="350"/>
      <c r="T23" s="350"/>
      <c r="U23" s="350"/>
      <c r="V23" s="350"/>
      <c r="W23" s="116">
        <v>0</v>
      </c>
      <c r="X23" s="117" t="s">
        <v>485</v>
      </c>
      <c r="Y23" s="351"/>
      <c r="Z23" s="118" t="s">
        <v>536</v>
      </c>
      <c r="AA23" s="116" t="s">
        <v>537</v>
      </c>
      <c r="AB23" s="350"/>
      <c r="AC23" s="422">
        <v>0</v>
      </c>
      <c r="AD23" s="422" t="s">
        <v>485</v>
      </c>
      <c r="AE23" s="456"/>
      <c r="AF23" s="456"/>
      <c r="AG23" s="418" t="s">
        <v>538</v>
      </c>
      <c r="AH23" s="418" t="s">
        <v>538</v>
      </c>
      <c r="AI23" s="455"/>
      <c r="AJ23" s="455"/>
      <c r="AK23" s="411">
        <v>0</v>
      </c>
      <c r="AL23" s="412" t="b">
        <v>0</v>
      </c>
      <c r="AM23" s="452"/>
      <c r="AN23" s="145"/>
      <c r="AO23" s="146"/>
      <c r="AP23" s="114"/>
      <c r="AQ23" s="114"/>
      <c r="AR23" s="145"/>
      <c r="AS23" s="114"/>
      <c r="AT23" s="145"/>
      <c r="AU23" s="168"/>
      <c r="AV23" s="163"/>
      <c r="AW23" s="114"/>
      <c r="AX23" s="145"/>
      <c r="AY23" s="146"/>
      <c r="AZ23" s="145"/>
      <c r="BA23" s="145"/>
      <c r="BB23" s="146"/>
      <c r="BC23" s="114"/>
      <c r="BD23" s="114"/>
      <c r="BE23" s="145"/>
      <c r="BF23" s="145"/>
      <c r="BG23" s="146"/>
      <c r="BH23" s="114"/>
      <c r="BI23" s="114"/>
      <c r="BJ23" s="163"/>
      <c r="BK23" s="163"/>
      <c r="BL23" s="162"/>
      <c r="BM23" s="168"/>
      <c r="BN23" s="168"/>
      <c r="BO23" s="145"/>
      <c r="BP23" s="145"/>
      <c r="BQ23" s="146"/>
      <c r="BR23" s="114"/>
      <c r="BS23" s="114"/>
      <c r="BT23" s="114"/>
      <c r="BU23" s="145"/>
      <c r="BV23" s="145"/>
      <c r="BW23" s="145"/>
      <c r="BX23" s="168"/>
      <c r="BY23" s="163"/>
      <c r="BZ23" s="163"/>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57"/>
      <c r="B24" s="458"/>
      <c r="C24" s="458"/>
      <c r="D24" s="458"/>
      <c r="E24" s="459"/>
      <c r="F24" s="458"/>
      <c r="G24" s="458"/>
      <c r="H24" s="458"/>
      <c r="I24" s="458"/>
      <c r="J24" s="457"/>
      <c r="K24" s="457"/>
      <c r="L24" s="411"/>
      <c r="M24" s="413"/>
      <c r="N24" s="146">
        <v>2</v>
      </c>
      <c r="O24" s="283"/>
      <c r="P24" s="350"/>
      <c r="Q24" s="350"/>
      <c r="R24" s="350"/>
      <c r="S24" s="350"/>
      <c r="T24" s="350"/>
      <c r="U24" s="350"/>
      <c r="V24" s="350"/>
      <c r="W24" s="116">
        <v>0</v>
      </c>
      <c r="X24" s="117" t="s">
        <v>485</v>
      </c>
      <c r="Y24" s="351"/>
      <c r="Z24" s="118" t="s">
        <v>536</v>
      </c>
      <c r="AA24" s="116" t="s">
        <v>537</v>
      </c>
      <c r="AB24" s="350"/>
      <c r="AC24" s="422"/>
      <c r="AD24" s="422"/>
      <c r="AE24" s="456"/>
      <c r="AF24" s="456"/>
      <c r="AG24" s="418"/>
      <c r="AH24" s="418"/>
      <c r="AI24" s="455"/>
      <c r="AJ24" s="455"/>
      <c r="AK24" s="411"/>
      <c r="AL24" s="413"/>
      <c r="AM24" s="453"/>
      <c r="AN24" s="145"/>
      <c r="AO24" s="146"/>
      <c r="AP24" s="114"/>
      <c r="AQ24" s="114"/>
      <c r="AR24" s="145"/>
      <c r="AS24" s="114"/>
      <c r="AT24" s="145"/>
      <c r="AU24" s="168"/>
      <c r="AV24" s="163"/>
      <c r="AW24" s="114"/>
      <c r="AX24" s="145"/>
      <c r="AY24" s="146"/>
      <c r="AZ24" s="145"/>
      <c r="BA24" s="145"/>
      <c r="BB24" s="146"/>
      <c r="BC24" s="114"/>
      <c r="BD24" s="114"/>
      <c r="BE24" s="145"/>
      <c r="BF24" s="145"/>
      <c r="BG24" s="146"/>
      <c r="BH24" s="114"/>
      <c r="BI24" s="114"/>
      <c r="BJ24" s="163"/>
      <c r="BK24" s="163"/>
      <c r="BL24" s="162"/>
      <c r="BM24" s="168"/>
      <c r="BN24" s="168"/>
      <c r="BO24" s="145"/>
      <c r="BP24" s="145"/>
      <c r="BQ24" s="146"/>
      <c r="BR24" s="114"/>
      <c r="BS24" s="114"/>
      <c r="BT24" s="114"/>
      <c r="BU24" s="145"/>
      <c r="BV24" s="145"/>
      <c r="BW24" s="145"/>
      <c r="BX24" s="168"/>
      <c r="BY24" s="163"/>
      <c r="BZ24" s="163"/>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57"/>
      <c r="B25" s="458"/>
      <c r="C25" s="458"/>
      <c r="D25" s="458"/>
      <c r="E25" s="459"/>
      <c r="F25" s="458"/>
      <c r="G25" s="458"/>
      <c r="H25" s="458"/>
      <c r="I25" s="458"/>
      <c r="J25" s="457"/>
      <c r="K25" s="457"/>
      <c r="L25" s="411"/>
      <c r="M25" s="413"/>
      <c r="N25" s="146">
        <v>3</v>
      </c>
      <c r="O25" s="355"/>
      <c r="P25" s="350"/>
      <c r="Q25" s="350"/>
      <c r="R25" s="350"/>
      <c r="S25" s="350"/>
      <c r="T25" s="350"/>
      <c r="U25" s="350"/>
      <c r="V25" s="350"/>
      <c r="W25" s="116">
        <v>0</v>
      </c>
      <c r="X25" s="117" t="s">
        <v>485</v>
      </c>
      <c r="Y25" s="351"/>
      <c r="Z25" s="118" t="s">
        <v>536</v>
      </c>
      <c r="AA25" s="116" t="s">
        <v>537</v>
      </c>
      <c r="AB25" s="350"/>
      <c r="AC25" s="422"/>
      <c r="AD25" s="422"/>
      <c r="AE25" s="456"/>
      <c r="AF25" s="456"/>
      <c r="AG25" s="418"/>
      <c r="AH25" s="418"/>
      <c r="AI25" s="455"/>
      <c r="AJ25" s="455"/>
      <c r="AK25" s="411"/>
      <c r="AL25" s="413"/>
      <c r="AM25" s="453"/>
      <c r="AN25" s="145"/>
      <c r="AO25" s="146"/>
      <c r="AP25" s="114"/>
      <c r="AQ25" s="114"/>
      <c r="AR25" s="145"/>
      <c r="AS25" s="114"/>
      <c r="AT25" s="145"/>
      <c r="AU25" s="168"/>
      <c r="AV25" s="163"/>
      <c r="AW25" s="114"/>
      <c r="AX25" s="145"/>
      <c r="AY25" s="146"/>
      <c r="AZ25" s="145"/>
      <c r="BA25" s="145"/>
      <c r="BB25" s="146"/>
      <c r="BC25" s="114"/>
      <c r="BD25" s="114"/>
      <c r="BE25" s="145"/>
      <c r="BF25" s="145"/>
      <c r="BG25" s="146"/>
      <c r="BH25" s="114"/>
      <c r="BI25" s="114"/>
      <c r="BJ25" s="163"/>
      <c r="BK25" s="163"/>
      <c r="BL25" s="162"/>
      <c r="BM25" s="168"/>
      <c r="BN25" s="168"/>
      <c r="BO25" s="145"/>
      <c r="BP25" s="145"/>
      <c r="BQ25" s="146"/>
      <c r="BR25" s="114"/>
      <c r="BS25" s="114"/>
      <c r="BT25" s="114"/>
      <c r="BU25" s="145"/>
      <c r="BV25" s="145"/>
      <c r="BW25" s="145"/>
      <c r="BX25" s="168"/>
      <c r="BY25" s="163"/>
      <c r="BZ25" s="163"/>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57"/>
      <c r="B26" s="458"/>
      <c r="C26" s="458"/>
      <c r="D26" s="458"/>
      <c r="E26" s="459"/>
      <c r="F26" s="458"/>
      <c r="G26" s="458"/>
      <c r="H26" s="458"/>
      <c r="I26" s="458"/>
      <c r="J26" s="457"/>
      <c r="K26" s="457"/>
      <c r="L26" s="411"/>
      <c r="M26" s="413"/>
      <c r="N26" s="146">
        <v>4</v>
      </c>
      <c r="O26" s="283"/>
      <c r="P26" s="350"/>
      <c r="Q26" s="350"/>
      <c r="R26" s="350"/>
      <c r="S26" s="350"/>
      <c r="T26" s="350"/>
      <c r="U26" s="350"/>
      <c r="V26" s="350"/>
      <c r="W26" s="116">
        <v>0</v>
      </c>
      <c r="X26" s="117" t="s">
        <v>485</v>
      </c>
      <c r="Y26" s="351"/>
      <c r="Z26" s="118" t="s">
        <v>536</v>
      </c>
      <c r="AA26" s="116" t="s">
        <v>537</v>
      </c>
      <c r="AB26" s="350"/>
      <c r="AC26" s="422"/>
      <c r="AD26" s="422"/>
      <c r="AE26" s="456"/>
      <c r="AF26" s="456"/>
      <c r="AG26" s="418"/>
      <c r="AH26" s="418"/>
      <c r="AI26" s="455"/>
      <c r="AJ26" s="455"/>
      <c r="AK26" s="411"/>
      <c r="AL26" s="413"/>
      <c r="AM26" s="453"/>
      <c r="AN26" s="145"/>
      <c r="AO26" s="146"/>
      <c r="AP26" s="114"/>
      <c r="AQ26" s="114"/>
      <c r="AR26" s="145"/>
      <c r="AS26" s="114"/>
      <c r="AT26" s="145"/>
      <c r="AU26" s="168"/>
      <c r="AV26" s="163"/>
      <c r="AW26" s="114"/>
      <c r="AX26" s="145"/>
      <c r="AY26" s="146"/>
      <c r="AZ26" s="145"/>
      <c r="BA26" s="145"/>
      <c r="BB26" s="146"/>
      <c r="BC26" s="114"/>
      <c r="BD26" s="114"/>
      <c r="BE26" s="145"/>
      <c r="BF26" s="145"/>
      <c r="BG26" s="146"/>
      <c r="BH26" s="114"/>
      <c r="BI26" s="114"/>
      <c r="BJ26" s="163"/>
      <c r="BK26" s="163"/>
      <c r="BL26" s="162"/>
      <c r="BM26" s="168"/>
      <c r="BN26" s="168"/>
      <c r="BO26" s="145"/>
      <c r="BP26" s="145"/>
      <c r="BQ26" s="146"/>
      <c r="BR26" s="114"/>
      <c r="BS26" s="114"/>
      <c r="BT26" s="114"/>
      <c r="BU26" s="145"/>
      <c r="BV26" s="145"/>
      <c r="BW26" s="145"/>
      <c r="BX26" s="168"/>
      <c r="BY26" s="163"/>
      <c r="BZ26" s="163"/>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57"/>
      <c r="B27" s="458"/>
      <c r="C27" s="458"/>
      <c r="D27" s="458"/>
      <c r="E27" s="459"/>
      <c r="F27" s="458"/>
      <c r="G27" s="458"/>
      <c r="H27" s="458"/>
      <c r="I27" s="458"/>
      <c r="J27" s="457"/>
      <c r="K27" s="457"/>
      <c r="L27" s="411"/>
      <c r="M27" s="413"/>
      <c r="N27" s="146">
        <v>5</v>
      </c>
      <c r="O27" s="283"/>
      <c r="P27" s="350"/>
      <c r="Q27" s="350"/>
      <c r="R27" s="350"/>
      <c r="S27" s="350"/>
      <c r="T27" s="350"/>
      <c r="U27" s="350"/>
      <c r="V27" s="350"/>
      <c r="W27" s="116">
        <v>0</v>
      </c>
      <c r="X27" s="117" t="s">
        <v>485</v>
      </c>
      <c r="Y27" s="351"/>
      <c r="Z27" s="118" t="s">
        <v>536</v>
      </c>
      <c r="AA27" s="116" t="s">
        <v>537</v>
      </c>
      <c r="AB27" s="350"/>
      <c r="AC27" s="422"/>
      <c r="AD27" s="422"/>
      <c r="AE27" s="456"/>
      <c r="AF27" s="456"/>
      <c r="AG27" s="418"/>
      <c r="AH27" s="418"/>
      <c r="AI27" s="455"/>
      <c r="AJ27" s="455"/>
      <c r="AK27" s="411"/>
      <c r="AL27" s="413"/>
      <c r="AM27" s="453"/>
      <c r="AN27" s="145"/>
      <c r="AO27" s="146"/>
      <c r="AP27" s="114"/>
      <c r="AQ27" s="114"/>
      <c r="AR27" s="145"/>
      <c r="AS27" s="114"/>
      <c r="AT27" s="145"/>
      <c r="AU27" s="168"/>
      <c r="AV27" s="163"/>
      <c r="AW27" s="114"/>
      <c r="AX27" s="145"/>
      <c r="AY27" s="146"/>
      <c r="AZ27" s="145"/>
      <c r="BA27" s="145"/>
      <c r="BB27" s="146"/>
      <c r="BC27" s="114"/>
      <c r="BD27" s="114"/>
      <c r="BE27" s="145"/>
      <c r="BF27" s="145"/>
      <c r="BG27" s="146"/>
      <c r="BH27" s="114"/>
      <c r="BI27" s="114"/>
      <c r="BJ27" s="163"/>
      <c r="BK27" s="163"/>
      <c r="BL27" s="162"/>
      <c r="BM27" s="168"/>
      <c r="BN27" s="168"/>
      <c r="BO27" s="145"/>
      <c r="BP27" s="145"/>
      <c r="BQ27" s="146"/>
      <c r="BR27" s="114"/>
      <c r="BS27" s="114"/>
      <c r="BT27" s="114"/>
      <c r="BU27" s="145"/>
      <c r="BV27" s="145"/>
      <c r="BW27" s="145"/>
      <c r="BX27" s="168"/>
      <c r="BY27" s="163"/>
      <c r="BZ27" s="163"/>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57"/>
      <c r="B28" s="458"/>
      <c r="C28" s="458"/>
      <c r="D28" s="458"/>
      <c r="E28" s="459"/>
      <c r="F28" s="458"/>
      <c r="G28" s="458"/>
      <c r="H28" s="458"/>
      <c r="I28" s="458"/>
      <c r="J28" s="457"/>
      <c r="K28" s="457"/>
      <c r="L28" s="411"/>
      <c r="M28" s="414"/>
      <c r="N28" s="146">
        <v>6</v>
      </c>
      <c r="O28" s="283"/>
      <c r="P28" s="350"/>
      <c r="Q28" s="350"/>
      <c r="R28" s="350"/>
      <c r="S28" s="350"/>
      <c r="T28" s="350"/>
      <c r="U28" s="350"/>
      <c r="V28" s="350"/>
      <c r="W28" s="116">
        <v>0</v>
      </c>
      <c r="X28" s="117" t="s">
        <v>485</v>
      </c>
      <c r="Y28" s="351"/>
      <c r="Z28" s="118" t="s">
        <v>536</v>
      </c>
      <c r="AA28" s="116" t="s">
        <v>537</v>
      </c>
      <c r="AB28" s="350"/>
      <c r="AC28" s="422"/>
      <c r="AD28" s="422"/>
      <c r="AE28" s="456"/>
      <c r="AF28" s="456"/>
      <c r="AG28" s="418"/>
      <c r="AH28" s="418"/>
      <c r="AI28" s="455"/>
      <c r="AJ28" s="455"/>
      <c r="AK28" s="411"/>
      <c r="AL28" s="414"/>
      <c r="AM28" s="454"/>
      <c r="AN28" s="145"/>
      <c r="AO28" s="146"/>
      <c r="AP28" s="114"/>
      <c r="AQ28" s="114"/>
      <c r="AR28" s="145"/>
      <c r="AS28" s="114"/>
      <c r="AT28" s="145"/>
      <c r="AU28" s="168"/>
      <c r="AV28" s="163"/>
      <c r="AW28" s="114"/>
      <c r="AX28" s="145"/>
      <c r="AY28" s="146"/>
      <c r="AZ28" s="145"/>
      <c r="BA28" s="145"/>
      <c r="BB28" s="146"/>
      <c r="BC28" s="114"/>
      <c r="BD28" s="114"/>
      <c r="BE28" s="145"/>
      <c r="BF28" s="145"/>
      <c r="BG28" s="146"/>
      <c r="BH28" s="114"/>
      <c r="BI28" s="114"/>
      <c r="BJ28" s="163"/>
      <c r="BK28" s="163"/>
      <c r="BL28" s="162"/>
      <c r="BM28" s="168"/>
      <c r="BN28" s="168"/>
      <c r="BO28" s="145"/>
      <c r="BP28" s="145"/>
      <c r="BQ28" s="146"/>
      <c r="BR28" s="114"/>
      <c r="BS28" s="114"/>
      <c r="BT28" s="114"/>
      <c r="BU28" s="145"/>
      <c r="BV28" s="145"/>
      <c r="BW28" s="145"/>
      <c r="BX28" s="168"/>
      <c r="BY28" s="163"/>
      <c r="BZ28" s="163"/>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57">
        <v>5</v>
      </c>
      <c r="B29" s="458"/>
      <c r="C29" s="458"/>
      <c r="D29" s="458"/>
      <c r="E29" s="459"/>
      <c r="F29" s="458"/>
      <c r="G29" s="458"/>
      <c r="H29" s="458"/>
      <c r="I29" s="458"/>
      <c r="J29" s="457"/>
      <c r="K29" s="457"/>
      <c r="L29" s="411">
        <v>0</v>
      </c>
      <c r="M29" s="412" t="b">
        <v>0</v>
      </c>
      <c r="N29" s="146">
        <v>1</v>
      </c>
      <c r="O29" s="283"/>
      <c r="P29" s="350"/>
      <c r="Q29" s="350"/>
      <c r="R29" s="350"/>
      <c r="S29" s="350"/>
      <c r="T29" s="350"/>
      <c r="U29" s="350"/>
      <c r="V29" s="350"/>
      <c r="W29" s="116">
        <v>0</v>
      </c>
      <c r="X29" s="117" t="s">
        <v>485</v>
      </c>
      <c r="Y29" s="351"/>
      <c r="Z29" s="118" t="s">
        <v>536</v>
      </c>
      <c r="AA29" s="116" t="s">
        <v>537</v>
      </c>
      <c r="AB29" s="350"/>
      <c r="AC29" s="422">
        <v>0</v>
      </c>
      <c r="AD29" s="422" t="s">
        <v>485</v>
      </c>
      <c r="AE29" s="456"/>
      <c r="AF29" s="456"/>
      <c r="AG29" s="418" t="s">
        <v>538</v>
      </c>
      <c r="AH29" s="418" t="s">
        <v>538</v>
      </c>
      <c r="AI29" s="455"/>
      <c r="AJ29" s="455"/>
      <c r="AK29" s="411">
        <v>0</v>
      </c>
      <c r="AL29" s="412" t="b">
        <v>0</v>
      </c>
      <c r="AM29" s="452"/>
      <c r="AN29" s="145"/>
      <c r="AO29" s="146"/>
      <c r="AP29" s="114"/>
      <c r="AQ29" s="114"/>
      <c r="AR29" s="145"/>
      <c r="AS29" s="114"/>
      <c r="AT29" s="145"/>
      <c r="AU29" s="168"/>
      <c r="AV29" s="163"/>
      <c r="AW29" s="114"/>
      <c r="AX29" s="145"/>
      <c r="AY29" s="146"/>
      <c r="AZ29" s="145"/>
      <c r="BA29" s="145"/>
      <c r="BB29" s="146"/>
      <c r="BC29" s="114"/>
      <c r="BD29" s="114"/>
      <c r="BE29" s="145"/>
      <c r="BF29" s="145"/>
      <c r="BG29" s="146"/>
      <c r="BH29" s="114"/>
      <c r="BI29" s="114"/>
      <c r="BJ29" s="163"/>
      <c r="BK29" s="163"/>
      <c r="BL29" s="162"/>
      <c r="BM29" s="168"/>
      <c r="BN29" s="168"/>
      <c r="BO29" s="145"/>
      <c r="BP29" s="145"/>
      <c r="BQ29" s="146"/>
      <c r="BR29" s="114"/>
      <c r="BS29" s="114"/>
      <c r="BT29" s="114"/>
      <c r="BU29" s="145"/>
      <c r="BV29" s="145"/>
      <c r="BW29" s="145"/>
      <c r="BX29" s="168"/>
      <c r="BY29" s="163"/>
      <c r="BZ29" s="163"/>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57"/>
      <c r="B30" s="458"/>
      <c r="C30" s="458"/>
      <c r="D30" s="458"/>
      <c r="E30" s="459"/>
      <c r="F30" s="458"/>
      <c r="G30" s="458"/>
      <c r="H30" s="458"/>
      <c r="I30" s="458"/>
      <c r="J30" s="457"/>
      <c r="K30" s="457"/>
      <c r="L30" s="411"/>
      <c r="M30" s="413"/>
      <c r="N30" s="146">
        <v>2</v>
      </c>
      <c r="O30" s="283"/>
      <c r="P30" s="350"/>
      <c r="Q30" s="350"/>
      <c r="R30" s="350"/>
      <c r="S30" s="350"/>
      <c r="T30" s="350"/>
      <c r="U30" s="350"/>
      <c r="V30" s="350"/>
      <c r="W30" s="116">
        <v>0</v>
      </c>
      <c r="X30" s="117" t="s">
        <v>485</v>
      </c>
      <c r="Y30" s="351"/>
      <c r="Z30" s="118" t="s">
        <v>536</v>
      </c>
      <c r="AA30" s="116" t="s">
        <v>537</v>
      </c>
      <c r="AB30" s="350"/>
      <c r="AC30" s="422"/>
      <c r="AD30" s="422"/>
      <c r="AE30" s="456"/>
      <c r="AF30" s="456"/>
      <c r="AG30" s="418"/>
      <c r="AH30" s="418"/>
      <c r="AI30" s="455"/>
      <c r="AJ30" s="455"/>
      <c r="AK30" s="411"/>
      <c r="AL30" s="413"/>
      <c r="AM30" s="453"/>
      <c r="AN30" s="145"/>
      <c r="AO30" s="146"/>
      <c r="AP30" s="114"/>
      <c r="AQ30" s="114"/>
      <c r="AR30" s="145"/>
      <c r="AS30" s="114"/>
      <c r="AT30" s="145"/>
      <c r="AU30" s="168"/>
      <c r="AV30" s="163"/>
      <c r="AW30" s="114"/>
      <c r="AX30" s="145"/>
      <c r="AY30" s="146"/>
      <c r="AZ30" s="145"/>
      <c r="BA30" s="145"/>
      <c r="BB30" s="146"/>
      <c r="BC30" s="114"/>
      <c r="BD30" s="114"/>
      <c r="BE30" s="145"/>
      <c r="BF30" s="145"/>
      <c r="BG30" s="146"/>
      <c r="BH30" s="114"/>
      <c r="BI30" s="114"/>
      <c r="BJ30" s="163"/>
      <c r="BK30" s="163"/>
      <c r="BL30" s="162"/>
      <c r="BM30" s="168"/>
      <c r="BN30" s="168"/>
      <c r="BO30" s="145"/>
      <c r="BP30" s="145"/>
      <c r="BQ30" s="146"/>
      <c r="BR30" s="114"/>
      <c r="BS30" s="114"/>
      <c r="BT30" s="114"/>
      <c r="BU30" s="145"/>
      <c r="BV30" s="145"/>
      <c r="BW30" s="145"/>
      <c r="BX30" s="168"/>
      <c r="BY30" s="163"/>
      <c r="BZ30" s="163"/>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57"/>
      <c r="B31" s="458"/>
      <c r="C31" s="458"/>
      <c r="D31" s="458"/>
      <c r="E31" s="459"/>
      <c r="F31" s="458"/>
      <c r="G31" s="458"/>
      <c r="H31" s="458"/>
      <c r="I31" s="458"/>
      <c r="J31" s="457"/>
      <c r="K31" s="457"/>
      <c r="L31" s="411"/>
      <c r="M31" s="413"/>
      <c r="N31" s="146">
        <v>3</v>
      </c>
      <c r="O31" s="355"/>
      <c r="P31" s="350"/>
      <c r="Q31" s="350"/>
      <c r="R31" s="350"/>
      <c r="S31" s="350"/>
      <c r="T31" s="350"/>
      <c r="U31" s="350"/>
      <c r="V31" s="350"/>
      <c r="W31" s="116">
        <v>0</v>
      </c>
      <c r="X31" s="117" t="s">
        <v>485</v>
      </c>
      <c r="Y31" s="351"/>
      <c r="Z31" s="118" t="s">
        <v>536</v>
      </c>
      <c r="AA31" s="116" t="s">
        <v>537</v>
      </c>
      <c r="AB31" s="350"/>
      <c r="AC31" s="422"/>
      <c r="AD31" s="422"/>
      <c r="AE31" s="456"/>
      <c r="AF31" s="456"/>
      <c r="AG31" s="418"/>
      <c r="AH31" s="418"/>
      <c r="AI31" s="455"/>
      <c r="AJ31" s="455"/>
      <c r="AK31" s="411"/>
      <c r="AL31" s="413"/>
      <c r="AM31" s="453"/>
      <c r="AN31" s="145"/>
      <c r="AO31" s="146"/>
      <c r="AP31" s="114"/>
      <c r="AQ31" s="114"/>
      <c r="AR31" s="145"/>
      <c r="AS31" s="114"/>
      <c r="AT31" s="145"/>
      <c r="AU31" s="168"/>
      <c r="AV31" s="163"/>
      <c r="AW31" s="114"/>
      <c r="AX31" s="145"/>
      <c r="AY31" s="146"/>
      <c r="AZ31" s="145"/>
      <c r="BA31" s="145"/>
      <c r="BB31" s="146"/>
      <c r="BC31" s="114"/>
      <c r="BD31" s="114"/>
      <c r="BE31" s="145"/>
      <c r="BF31" s="145"/>
      <c r="BG31" s="146"/>
      <c r="BH31" s="114"/>
      <c r="BI31" s="114"/>
      <c r="BJ31" s="163"/>
      <c r="BK31" s="163"/>
      <c r="BL31" s="162"/>
      <c r="BM31" s="168"/>
      <c r="BN31" s="168"/>
      <c r="BO31" s="145"/>
      <c r="BP31" s="145"/>
      <c r="BQ31" s="146"/>
      <c r="BR31" s="114"/>
      <c r="BS31" s="114"/>
      <c r="BT31" s="114"/>
      <c r="BU31" s="145"/>
      <c r="BV31" s="145"/>
      <c r="BW31" s="145"/>
      <c r="BX31" s="168"/>
      <c r="BY31" s="163"/>
      <c r="BZ31" s="163"/>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57"/>
      <c r="B32" s="458"/>
      <c r="C32" s="458"/>
      <c r="D32" s="458"/>
      <c r="E32" s="459"/>
      <c r="F32" s="458"/>
      <c r="G32" s="458"/>
      <c r="H32" s="458"/>
      <c r="I32" s="458"/>
      <c r="J32" s="457"/>
      <c r="K32" s="457"/>
      <c r="L32" s="411"/>
      <c r="M32" s="413"/>
      <c r="N32" s="146">
        <v>4</v>
      </c>
      <c r="O32" s="283"/>
      <c r="P32" s="350"/>
      <c r="Q32" s="350"/>
      <c r="R32" s="350"/>
      <c r="S32" s="350"/>
      <c r="T32" s="350"/>
      <c r="U32" s="350"/>
      <c r="V32" s="350"/>
      <c r="W32" s="116">
        <v>0</v>
      </c>
      <c r="X32" s="117" t="s">
        <v>485</v>
      </c>
      <c r="Y32" s="351"/>
      <c r="Z32" s="118" t="s">
        <v>536</v>
      </c>
      <c r="AA32" s="116" t="s">
        <v>537</v>
      </c>
      <c r="AB32" s="350"/>
      <c r="AC32" s="422"/>
      <c r="AD32" s="422"/>
      <c r="AE32" s="456"/>
      <c r="AF32" s="456"/>
      <c r="AG32" s="418"/>
      <c r="AH32" s="418"/>
      <c r="AI32" s="455"/>
      <c r="AJ32" s="455"/>
      <c r="AK32" s="411"/>
      <c r="AL32" s="413"/>
      <c r="AM32" s="453"/>
      <c r="AN32" s="145"/>
      <c r="AO32" s="146"/>
      <c r="AP32" s="114"/>
      <c r="AQ32" s="114"/>
      <c r="AR32" s="145"/>
      <c r="AS32" s="114"/>
      <c r="AT32" s="145"/>
      <c r="AU32" s="168"/>
      <c r="AV32" s="163"/>
      <c r="AW32" s="114"/>
      <c r="AX32" s="145"/>
      <c r="AY32" s="146"/>
      <c r="AZ32" s="145"/>
      <c r="BA32" s="145"/>
      <c r="BB32" s="146"/>
      <c r="BC32" s="114"/>
      <c r="BD32" s="114"/>
      <c r="BE32" s="145"/>
      <c r="BF32" s="145"/>
      <c r="BG32" s="146"/>
      <c r="BH32" s="114"/>
      <c r="BI32" s="114"/>
      <c r="BJ32" s="163"/>
      <c r="BK32" s="163"/>
      <c r="BL32" s="162"/>
      <c r="BM32" s="168"/>
      <c r="BN32" s="168"/>
      <c r="BO32" s="145"/>
      <c r="BP32" s="145"/>
      <c r="BQ32" s="146"/>
      <c r="BR32" s="114"/>
      <c r="BS32" s="114"/>
      <c r="BT32" s="114"/>
      <c r="BU32" s="145"/>
      <c r="BV32" s="145"/>
      <c r="BW32" s="145"/>
      <c r="BX32" s="168"/>
      <c r="BY32" s="163"/>
      <c r="BZ32" s="163"/>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57"/>
      <c r="B33" s="458"/>
      <c r="C33" s="458"/>
      <c r="D33" s="458"/>
      <c r="E33" s="459"/>
      <c r="F33" s="458"/>
      <c r="G33" s="458"/>
      <c r="H33" s="458"/>
      <c r="I33" s="458"/>
      <c r="J33" s="457"/>
      <c r="K33" s="457"/>
      <c r="L33" s="411"/>
      <c r="M33" s="413"/>
      <c r="N33" s="146">
        <v>5</v>
      </c>
      <c r="O33" s="283"/>
      <c r="P33" s="350"/>
      <c r="Q33" s="350"/>
      <c r="R33" s="350"/>
      <c r="S33" s="350"/>
      <c r="T33" s="350"/>
      <c r="U33" s="350"/>
      <c r="V33" s="350"/>
      <c r="W33" s="116">
        <v>0</v>
      </c>
      <c r="X33" s="117" t="s">
        <v>485</v>
      </c>
      <c r="Y33" s="351"/>
      <c r="Z33" s="118" t="s">
        <v>536</v>
      </c>
      <c r="AA33" s="116" t="s">
        <v>537</v>
      </c>
      <c r="AB33" s="350"/>
      <c r="AC33" s="422"/>
      <c r="AD33" s="422"/>
      <c r="AE33" s="456"/>
      <c r="AF33" s="456"/>
      <c r="AG33" s="418"/>
      <c r="AH33" s="418"/>
      <c r="AI33" s="455"/>
      <c r="AJ33" s="455"/>
      <c r="AK33" s="411"/>
      <c r="AL33" s="413"/>
      <c r="AM33" s="453"/>
      <c r="AN33" s="145"/>
      <c r="AO33" s="146"/>
      <c r="AP33" s="114"/>
      <c r="AQ33" s="114"/>
      <c r="AR33" s="145"/>
      <c r="AS33" s="114"/>
      <c r="AT33" s="145"/>
      <c r="AU33" s="168"/>
      <c r="AV33" s="163"/>
      <c r="AW33" s="114"/>
      <c r="AX33" s="145"/>
      <c r="AY33" s="146"/>
      <c r="AZ33" s="145"/>
      <c r="BA33" s="145"/>
      <c r="BB33" s="146"/>
      <c r="BC33" s="114"/>
      <c r="BD33" s="114"/>
      <c r="BE33" s="145"/>
      <c r="BF33" s="145"/>
      <c r="BG33" s="146"/>
      <c r="BH33" s="114"/>
      <c r="BI33" s="114"/>
      <c r="BJ33" s="163"/>
      <c r="BK33" s="163"/>
      <c r="BL33" s="162"/>
      <c r="BM33" s="168"/>
      <c r="BN33" s="168"/>
      <c r="BO33" s="145"/>
      <c r="BP33" s="145"/>
      <c r="BQ33" s="146"/>
      <c r="BR33" s="114"/>
      <c r="BS33" s="114"/>
      <c r="BT33" s="114"/>
      <c r="BU33" s="145"/>
      <c r="BV33" s="145"/>
      <c r="BW33" s="145"/>
      <c r="BX33" s="168"/>
      <c r="BY33" s="163"/>
      <c r="BZ33" s="163"/>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57"/>
      <c r="B34" s="458"/>
      <c r="C34" s="458"/>
      <c r="D34" s="458"/>
      <c r="E34" s="459"/>
      <c r="F34" s="458"/>
      <c r="G34" s="458"/>
      <c r="H34" s="458"/>
      <c r="I34" s="458"/>
      <c r="J34" s="457"/>
      <c r="K34" s="457"/>
      <c r="L34" s="411"/>
      <c r="M34" s="414"/>
      <c r="N34" s="146">
        <v>6</v>
      </c>
      <c r="O34" s="283"/>
      <c r="P34" s="350"/>
      <c r="Q34" s="350"/>
      <c r="R34" s="350"/>
      <c r="S34" s="350"/>
      <c r="T34" s="350"/>
      <c r="U34" s="350"/>
      <c r="V34" s="350"/>
      <c r="W34" s="116">
        <v>0</v>
      </c>
      <c r="X34" s="117" t="s">
        <v>485</v>
      </c>
      <c r="Y34" s="351"/>
      <c r="Z34" s="118" t="s">
        <v>536</v>
      </c>
      <c r="AA34" s="116" t="s">
        <v>537</v>
      </c>
      <c r="AB34" s="350"/>
      <c r="AC34" s="422"/>
      <c r="AD34" s="422"/>
      <c r="AE34" s="456"/>
      <c r="AF34" s="456"/>
      <c r="AG34" s="418"/>
      <c r="AH34" s="418"/>
      <c r="AI34" s="455"/>
      <c r="AJ34" s="455"/>
      <c r="AK34" s="411"/>
      <c r="AL34" s="414"/>
      <c r="AM34" s="454"/>
      <c r="AN34" s="145"/>
      <c r="AO34" s="146"/>
      <c r="AP34" s="114"/>
      <c r="AQ34" s="114"/>
      <c r="AR34" s="145"/>
      <c r="AS34" s="114"/>
      <c r="AT34" s="145"/>
      <c r="AU34" s="168"/>
      <c r="AV34" s="163"/>
      <c r="AW34" s="114"/>
      <c r="AX34" s="145"/>
      <c r="AY34" s="146"/>
      <c r="AZ34" s="145"/>
      <c r="BA34" s="145"/>
      <c r="BB34" s="146"/>
      <c r="BC34" s="114"/>
      <c r="BD34" s="114"/>
      <c r="BE34" s="145"/>
      <c r="BF34" s="145"/>
      <c r="BG34" s="146"/>
      <c r="BH34" s="114"/>
      <c r="BI34" s="114"/>
      <c r="BJ34" s="163"/>
      <c r="BK34" s="163"/>
      <c r="BL34" s="162"/>
      <c r="BM34" s="168"/>
      <c r="BN34" s="168"/>
      <c r="BO34" s="145"/>
      <c r="BP34" s="145"/>
      <c r="BQ34" s="146"/>
      <c r="BR34" s="114"/>
      <c r="BS34" s="114"/>
      <c r="BT34" s="114"/>
      <c r="BU34" s="145"/>
      <c r="BV34" s="145"/>
      <c r="BW34" s="145"/>
      <c r="BX34" s="168"/>
      <c r="BY34" s="163"/>
      <c r="BZ34" s="163"/>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57">
        <v>6</v>
      </c>
      <c r="B35" s="458"/>
      <c r="C35" s="458"/>
      <c r="D35" s="458"/>
      <c r="E35" s="459"/>
      <c r="F35" s="458"/>
      <c r="G35" s="458"/>
      <c r="H35" s="458"/>
      <c r="I35" s="458"/>
      <c r="J35" s="457"/>
      <c r="K35" s="457"/>
      <c r="L35" s="411">
        <v>0</v>
      </c>
      <c r="M35" s="412" t="b">
        <v>0</v>
      </c>
      <c r="N35" s="146">
        <v>1</v>
      </c>
      <c r="O35" s="283"/>
      <c r="P35" s="350"/>
      <c r="Q35" s="350"/>
      <c r="R35" s="350"/>
      <c r="S35" s="350"/>
      <c r="T35" s="350"/>
      <c r="U35" s="350"/>
      <c r="V35" s="350"/>
      <c r="W35" s="116">
        <v>0</v>
      </c>
      <c r="X35" s="117" t="s">
        <v>485</v>
      </c>
      <c r="Y35" s="351"/>
      <c r="Z35" s="118" t="s">
        <v>536</v>
      </c>
      <c r="AA35" s="116" t="s">
        <v>537</v>
      </c>
      <c r="AB35" s="350"/>
      <c r="AC35" s="422">
        <v>0</v>
      </c>
      <c r="AD35" s="422" t="s">
        <v>485</v>
      </c>
      <c r="AE35" s="456"/>
      <c r="AF35" s="456"/>
      <c r="AG35" s="418" t="s">
        <v>538</v>
      </c>
      <c r="AH35" s="418" t="s">
        <v>538</v>
      </c>
      <c r="AI35" s="455"/>
      <c r="AJ35" s="455"/>
      <c r="AK35" s="411">
        <v>0</v>
      </c>
      <c r="AL35" s="412" t="b">
        <v>0</v>
      </c>
      <c r="AM35" s="452"/>
      <c r="AN35" s="145"/>
      <c r="AO35" s="146"/>
      <c r="AP35" s="114"/>
      <c r="AQ35" s="114"/>
      <c r="AR35" s="145"/>
      <c r="AS35" s="114"/>
      <c r="AT35" s="145"/>
      <c r="AU35" s="168"/>
      <c r="AV35" s="163"/>
      <c r="AW35" s="114"/>
      <c r="AX35" s="145"/>
      <c r="AY35" s="146"/>
      <c r="AZ35" s="145"/>
      <c r="BA35" s="145"/>
      <c r="BB35" s="146"/>
      <c r="BC35" s="114"/>
      <c r="BD35" s="114"/>
      <c r="BE35" s="145"/>
      <c r="BF35" s="145"/>
      <c r="BG35" s="146"/>
      <c r="BH35" s="114"/>
      <c r="BI35" s="114"/>
      <c r="BJ35" s="163"/>
      <c r="BK35" s="163"/>
      <c r="BL35" s="162"/>
      <c r="BM35" s="168"/>
      <c r="BN35" s="168"/>
      <c r="BO35" s="145"/>
      <c r="BP35" s="145"/>
      <c r="BQ35" s="146"/>
      <c r="BR35" s="114"/>
      <c r="BS35" s="114"/>
      <c r="BT35" s="114"/>
      <c r="BU35" s="145"/>
      <c r="BV35" s="145"/>
      <c r="BW35" s="145"/>
      <c r="BX35" s="168"/>
      <c r="BY35" s="163"/>
      <c r="BZ35" s="163"/>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57"/>
      <c r="B36" s="458"/>
      <c r="C36" s="458"/>
      <c r="D36" s="458"/>
      <c r="E36" s="459"/>
      <c r="F36" s="458"/>
      <c r="G36" s="458"/>
      <c r="H36" s="458"/>
      <c r="I36" s="458"/>
      <c r="J36" s="457"/>
      <c r="K36" s="457"/>
      <c r="L36" s="411"/>
      <c r="M36" s="413"/>
      <c r="N36" s="146">
        <v>2</v>
      </c>
      <c r="O36" s="283"/>
      <c r="P36" s="350"/>
      <c r="Q36" s="350"/>
      <c r="R36" s="350"/>
      <c r="S36" s="350"/>
      <c r="T36" s="350"/>
      <c r="U36" s="350"/>
      <c r="V36" s="350"/>
      <c r="W36" s="116">
        <v>0</v>
      </c>
      <c r="X36" s="117" t="s">
        <v>485</v>
      </c>
      <c r="Y36" s="351"/>
      <c r="Z36" s="118" t="s">
        <v>536</v>
      </c>
      <c r="AA36" s="116" t="s">
        <v>537</v>
      </c>
      <c r="AB36" s="350"/>
      <c r="AC36" s="422"/>
      <c r="AD36" s="422"/>
      <c r="AE36" s="456"/>
      <c r="AF36" s="456"/>
      <c r="AG36" s="418"/>
      <c r="AH36" s="418"/>
      <c r="AI36" s="455"/>
      <c r="AJ36" s="455"/>
      <c r="AK36" s="411"/>
      <c r="AL36" s="413"/>
      <c r="AM36" s="453"/>
      <c r="AN36" s="145"/>
      <c r="AO36" s="146"/>
      <c r="AP36" s="114"/>
      <c r="AQ36" s="114"/>
      <c r="AR36" s="145"/>
      <c r="AS36" s="114"/>
      <c r="AT36" s="145"/>
      <c r="AU36" s="168"/>
      <c r="AV36" s="163"/>
      <c r="AW36" s="114"/>
      <c r="AX36" s="145"/>
      <c r="AY36" s="146"/>
      <c r="AZ36" s="145"/>
      <c r="BA36" s="145"/>
      <c r="BB36" s="146"/>
      <c r="BC36" s="114"/>
      <c r="BD36" s="114"/>
      <c r="BE36" s="145"/>
      <c r="BF36" s="145"/>
      <c r="BG36" s="146"/>
      <c r="BH36" s="114"/>
      <c r="BI36" s="114"/>
      <c r="BJ36" s="163"/>
      <c r="BK36" s="163"/>
      <c r="BL36" s="162"/>
      <c r="BM36" s="168"/>
      <c r="BN36" s="168"/>
      <c r="BO36" s="145"/>
      <c r="BP36" s="145"/>
      <c r="BQ36" s="146"/>
      <c r="BR36" s="114"/>
      <c r="BS36" s="114"/>
      <c r="BT36" s="114"/>
      <c r="BU36" s="145"/>
      <c r="BV36" s="145"/>
      <c r="BW36" s="145"/>
      <c r="BX36" s="168"/>
      <c r="BY36" s="163"/>
      <c r="BZ36" s="163"/>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57"/>
      <c r="B37" s="458"/>
      <c r="C37" s="458"/>
      <c r="D37" s="458"/>
      <c r="E37" s="459"/>
      <c r="F37" s="458"/>
      <c r="G37" s="458"/>
      <c r="H37" s="458"/>
      <c r="I37" s="458"/>
      <c r="J37" s="457"/>
      <c r="K37" s="457"/>
      <c r="L37" s="411"/>
      <c r="M37" s="413"/>
      <c r="N37" s="146">
        <v>3</v>
      </c>
      <c r="O37" s="355"/>
      <c r="P37" s="350"/>
      <c r="Q37" s="350"/>
      <c r="R37" s="350"/>
      <c r="S37" s="350"/>
      <c r="T37" s="350"/>
      <c r="U37" s="350"/>
      <c r="V37" s="350"/>
      <c r="W37" s="116">
        <v>0</v>
      </c>
      <c r="X37" s="117" t="s">
        <v>485</v>
      </c>
      <c r="Y37" s="351"/>
      <c r="Z37" s="118" t="s">
        <v>536</v>
      </c>
      <c r="AA37" s="116" t="s">
        <v>537</v>
      </c>
      <c r="AB37" s="350"/>
      <c r="AC37" s="422"/>
      <c r="AD37" s="422"/>
      <c r="AE37" s="456"/>
      <c r="AF37" s="456"/>
      <c r="AG37" s="418"/>
      <c r="AH37" s="418"/>
      <c r="AI37" s="455"/>
      <c r="AJ37" s="455"/>
      <c r="AK37" s="411"/>
      <c r="AL37" s="413"/>
      <c r="AM37" s="453"/>
      <c r="AN37" s="145"/>
      <c r="AO37" s="146"/>
      <c r="AP37" s="114"/>
      <c r="AQ37" s="114"/>
      <c r="AR37" s="145"/>
      <c r="AS37" s="114"/>
      <c r="AT37" s="145"/>
      <c r="AU37" s="168"/>
      <c r="AV37" s="163"/>
      <c r="AW37" s="114"/>
      <c r="AX37" s="145"/>
      <c r="AY37" s="146"/>
      <c r="AZ37" s="145"/>
      <c r="BA37" s="145"/>
      <c r="BB37" s="146"/>
      <c r="BC37" s="114"/>
      <c r="BD37" s="114"/>
      <c r="BE37" s="145"/>
      <c r="BF37" s="145"/>
      <c r="BG37" s="146"/>
      <c r="BH37" s="114"/>
      <c r="BI37" s="114"/>
      <c r="BJ37" s="163"/>
      <c r="BK37" s="163"/>
      <c r="BL37" s="162"/>
      <c r="BM37" s="168"/>
      <c r="BN37" s="168"/>
      <c r="BO37" s="145"/>
      <c r="BP37" s="145"/>
      <c r="BQ37" s="146"/>
      <c r="BR37" s="114"/>
      <c r="BS37" s="114"/>
      <c r="BT37" s="114"/>
      <c r="BU37" s="145"/>
      <c r="BV37" s="145"/>
      <c r="BW37" s="145"/>
      <c r="BX37" s="168"/>
      <c r="BY37" s="163"/>
      <c r="BZ37" s="163"/>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57"/>
      <c r="B38" s="458"/>
      <c r="C38" s="458"/>
      <c r="D38" s="458"/>
      <c r="E38" s="459"/>
      <c r="F38" s="458"/>
      <c r="G38" s="458"/>
      <c r="H38" s="458"/>
      <c r="I38" s="458"/>
      <c r="J38" s="457"/>
      <c r="K38" s="457"/>
      <c r="L38" s="411"/>
      <c r="M38" s="413"/>
      <c r="N38" s="146">
        <v>4</v>
      </c>
      <c r="O38" s="283"/>
      <c r="P38" s="350"/>
      <c r="Q38" s="350"/>
      <c r="R38" s="350"/>
      <c r="S38" s="350"/>
      <c r="T38" s="350"/>
      <c r="U38" s="350"/>
      <c r="V38" s="350"/>
      <c r="W38" s="116">
        <v>0</v>
      </c>
      <c r="X38" s="117" t="s">
        <v>485</v>
      </c>
      <c r="Y38" s="351"/>
      <c r="Z38" s="118" t="s">
        <v>536</v>
      </c>
      <c r="AA38" s="116" t="s">
        <v>537</v>
      </c>
      <c r="AB38" s="350"/>
      <c r="AC38" s="422"/>
      <c r="AD38" s="422"/>
      <c r="AE38" s="456"/>
      <c r="AF38" s="456"/>
      <c r="AG38" s="418"/>
      <c r="AH38" s="418"/>
      <c r="AI38" s="455"/>
      <c r="AJ38" s="455"/>
      <c r="AK38" s="411"/>
      <c r="AL38" s="413"/>
      <c r="AM38" s="453"/>
      <c r="AN38" s="145"/>
      <c r="AO38" s="146"/>
      <c r="AP38" s="114"/>
      <c r="AQ38" s="114"/>
      <c r="AR38" s="145"/>
      <c r="AS38" s="114"/>
      <c r="AT38" s="145"/>
      <c r="AU38" s="168"/>
      <c r="AV38" s="163"/>
      <c r="AW38" s="114"/>
      <c r="AX38" s="145"/>
      <c r="AY38" s="146"/>
      <c r="AZ38" s="145"/>
      <c r="BA38" s="145"/>
      <c r="BB38" s="146"/>
      <c r="BC38" s="114"/>
      <c r="BD38" s="114"/>
      <c r="BE38" s="145"/>
      <c r="BF38" s="145"/>
      <c r="BG38" s="146"/>
      <c r="BH38" s="114"/>
      <c r="BI38" s="114"/>
      <c r="BJ38" s="163"/>
      <c r="BK38" s="163"/>
      <c r="BL38" s="162"/>
      <c r="BM38" s="168"/>
      <c r="BN38" s="168"/>
      <c r="BO38" s="145"/>
      <c r="BP38" s="145"/>
      <c r="BQ38" s="146"/>
      <c r="BR38" s="114"/>
      <c r="BS38" s="114"/>
      <c r="BT38" s="114"/>
      <c r="BU38" s="145"/>
      <c r="BV38" s="145"/>
      <c r="BW38" s="145"/>
      <c r="BX38" s="168"/>
      <c r="BY38" s="163"/>
      <c r="BZ38" s="163"/>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57"/>
      <c r="B39" s="458"/>
      <c r="C39" s="458"/>
      <c r="D39" s="458"/>
      <c r="E39" s="459"/>
      <c r="F39" s="458"/>
      <c r="G39" s="458"/>
      <c r="H39" s="458"/>
      <c r="I39" s="458"/>
      <c r="J39" s="457"/>
      <c r="K39" s="457"/>
      <c r="L39" s="411"/>
      <c r="M39" s="413"/>
      <c r="N39" s="146">
        <v>5</v>
      </c>
      <c r="O39" s="283"/>
      <c r="P39" s="350"/>
      <c r="Q39" s="350"/>
      <c r="R39" s="350"/>
      <c r="S39" s="350"/>
      <c r="T39" s="350"/>
      <c r="U39" s="350"/>
      <c r="V39" s="350"/>
      <c r="W39" s="116">
        <v>0</v>
      </c>
      <c r="X39" s="117" t="s">
        <v>485</v>
      </c>
      <c r="Y39" s="351"/>
      <c r="Z39" s="118" t="s">
        <v>536</v>
      </c>
      <c r="AA39" s="116" t="s">
        <v>537</v>
      </c>
      <c r="AB39" s="350"/>
      <c r="AC39" s="422"/>
      <c r="AD39" s="422"/>
      <c r="AE39" s="456"/>
      <c r="AF39" s="456"/>
      <c r="AG39" s="418"/>
      <c r="AH39" s="418"/>
      <c r="AI39" s="455"/>
      <c r="AJ39" s="455"/>
      <c r="AK39" s="411"/>
      <c r="AL39" s="413"/>
      <c r="AM39" s="453"/>
      <c r="AN39" s="145"/>
      <c r="AO39" s="146"/>
      <c r="AP39" s="114"/>
      <c r="AQ39" s="114"/>
      <c r="AR39" s="145"/>
      <c r="AS39" s="114"/>
      <c r="AT39" s="145"/>
      <c r="AU39" s="168"/>
      <c r="AV39" s="163"/>
      <c r="AW39" s="114"/>
      <c r="AX39" s="145"/>
      <c r="AY39" s="146"/>
      <c r="AZ39" s="145"/>
      <c r="BA39" s="145"/>
      <c r="BB39" s="146"/>
      <c r="BC39" s="114"/>
      <c r="BD39" s="114"/>
      <c r="BE39" s="145"/>
      <c r="BF39" s="145"/>
      <c r="BG39" s="146"/>
      <c r="BH39" s="114"/>
      <c r="BI39" s="114"/>
      <c r="BJ39" s="163"/>
      <c r="BK39" s="163"/>
      <c r="BL39" s="162"/>
      <c r="BM39" s="168"/>
      <c r="BN39" s="168"/>
      <c r="BO39" s="145"/>
      <c r="BP39" s="145"/>
      <c r="BQ39" s="146"/>
      <c r="BR39" s="114"/>
      <c r="BS39" s="114"/>
      <c r="BT39" s="114"/>
      <c r="BU39" s="145"/>
      <c r="BV39" s="145"/>
      <c r="BW39" s="145"/>
      <c r="BX39" s="168"/>
      <c r="BY39" s="163"/>
      <c r="BZ39" s="163"/>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57"/>
      <c r="B40" s="458"/>
      <c r="C40" s="458"/>
      <c r="D40" s="458"/>
      <c r="E40" s="459"/>
      <c r="F40" s="458"/>
      <c r="G40" s="458"/>
      <c r="H40" s="458"/>
      <c r="I40" s="458"/>
      <c r="J40" s="457"/>
      <c r="K40" s="457"/>
      <c r="L40" s="411"/>
      <c r="M40" s="414"/>
      <c r="N40" s="146">
        <v>6</v>
      </c>
      <c r="O40" s="283"/>
      <c r="P40" s="350"/>
      <c r="Q40" s="350"/>
      <c r="R40" s="350"/>
      <c r="S40" s="350"/>
      <c r="T40" s="350"/>
      <c r="U40" s="350"/>
      <c r="V40" s="350"/>
      <c r="W40" s="116">
        <v>0</v>
      </c>
      <c r="X40" s="117" t="s">
        <v>485</v>
      </c>
      <c r="Y40" s="351"/>
      <c r="Z40" s="118" t="s">
        <v>536</v>
      </c>
      <c r="AA40" s="116" t="s">
        <v>537</v>
      </c>
      <c r="AB40" s="350"/>
      <c r="AC40" s="422"/>
      <c r="AD40" s="422"/>
      <c r="AE40" s="456"/>
      <c r="AF40" s="456"/>
      <c r="AG40" s="418"/>
      <c r="AH40" s="418"/>
      <c r="AI40" s="455"/>
      <c r="AJ40" s="455"/>
      <c r="AK40" s="411"/>
      <c r="AL40" s="414"/>
      <c r="AM40" s="454"/>
      <c r="AN40" s="145"/>
      <c r="AO40" s="146"/>
      <c r="AP40" s="114"/>
      <c r="AQ40" s="114"/>
      <c r="AR40" s="145"/>
      <c r="AS40" s="114"/>
      <c r="AT40" s="145"/>
      <c r="AU40" s="168"/>
      <c r="AV40" s="163"/>
      <c r="AW40" s="114"/>
      <c r="AX40" s="145"/>
      <c r="AY40" s="146"/>
      <c r="AZ40" s="145"/>
      <c r="BA40" s="145"/>
      <c r="BB40" s="146"/>
      <c r="BC40" s="114"/>
      <c r="BD40" s="114"/>
      <c r="BE40" s="145"/>
      <c r="BF40" s="145"/>
      <c r="BG40" s="146"/>
      <c r="BH40" s="114"/>
      <c r="BI40" s="114"/>
      <c r="BJ40" s="163"/>
      <c r="BK40" s="163"/>
      <c r="BL40" s="162"/>
      <c r="BM40" s="168"/>
      <c r="BN40" s="168"/>
      <c r="BO40" s="145"/>
      <c r="BP40" s="145"/>
      <c r="BQ40" s="146"/>
      <c r="BR40" s="114"/>
      <c r="BS40" s="114"/>
      <c r="BT40" s="114"/>
      <c r="BU40" s="145"/>
      <c r="BV40" s="145"/>
      <c r="BW40" s="145"/>
      <c r="BX40" s="168"/>
      <c r="BY40" s="163"/>
      <c r="BZ40" s="163"/>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57">
        <v>7</v>
      </c>
      <c r="B41" s="458"/>
      <c r="C41" s="458"/>
      <c r="D41" s="458"/>
      <c r="E41" s="459"/>
      <c r="F41" s="458"/>
      <c r="G41" s="458"/>
      <c r="H41" s="458"/>
      <c r="I41" s="458"/>
      <c r="J41" s="457"/>
      <c r="K41" s="457"/>
      <c r="L41" s="411">
        <v>0</v>
      </c>
      <c r="M41" s="412" t="b">
        <v>0</v>
      </c>
      <c r="N41" s="146">
        <v>1</v>
      </c>
      <c r="O41" s="283"/>
      <c r="P41" s="350"/>
      <c r="Q41" s="350"/>
      <c r="R41" s="350"/>
      <c r="S41" s="350"/>
      <c r="T41" s="350"/>
      <c r="U41" s="350"/>
      <c r="V41" s="350"/>
      <c r="W41" s="116">
        <v>0</v>
      </c>
      <c r="X41" s="117" t="s">
        <v>485</v>
      </c>
      <c r="Y41" s="351"/>
      <c r="Z41" s="118" t="s">
        <v>536</v>
      </c>
      <c r="AA41" s="116" t="s">
        <v>537</v>
      </c>
      <c r="AB41" s="350"/>
      <c r="AC41" s="422">
        <v>0</v>
      </c>
      <c r="AD41" s="422" t="s">
        <v>485</v>
      </c>
      <c r="AE41" s="456"/>
      <c r="AF41" s="456"/>
      <c r="AG41" s="418" t="s">
        <v>538</v>
      </c>
      <c r="AH41" s="418" t="s">
        <v>538</v>
      </c>
      <c r="AI41" s="455"/>
      <c r="AJ41" s="455"/>
      <c r="AK41" s="411">
        <v>0</v>
      </c>
      <c r="AL41" s="412" t="b">
        <v>0</v>
      </c>
      <c r="AM41" s="452"/>
      <c r="AN41" s="145"/>
      <c r="AO41" s="146"/>
      <c r="AP41" s="114"/>
      <c r="AQ41" s="114"/>
      <c r="AR41" s="145"/>
      <c r="AS41" s="114"/>
      <c r="AT41" s="145"/>
      <c r="AU41" s="168"/>
      <c r="AV41" s="163"/>
      <c r="AW41" s="114"/>
      <c r="AX41" s="145"/>
      <c r="AY41" s="146"/>
      <c r="AZ41" s="145"/>
      <c r="BA41" s="145"/>
      <c r="BB41" s="146"/>
      <c r="BC41" s="114"/>
      <c r="BD41" s="114"/>
      <c r="BE41" s="145"/>
      <c r="BF41" s="145"/>
      <c r="BG41" s="146"/>
      <c r="BH41" s="114"/>
      <c r="BI41" s="114"/>
      <c r="BJ41" s="163"/>
      <c r="BK41" s="163"/>
      <c r="BL41" s="162"/>
      <c r="BM41" s="168"/>
      <c r="BN41" s="168"/>
      <c r="BO41" s="145"/>
      <c r="BP41" s="145"/>
      <c r="BQ41" s="146"/>
      <c r="BR41" s="114"/>
      <c r="BS41" s="114"/>
      <c r="BT41" s="114"/>
      <c r="BU41" s="145"/>
      <c r="BV41" s="145"/>
      <c r="BW41" s="145"/>
      <c r="BX41" s="168"/>
      <c r="BY41" s="163"/>
      <c r="BZ41" s="163"/>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57"/>
      <c r="B42" s="458"/>
      <c r="C42" s="458"/>
      <c r="D42" s="458"/>
      <c r="E42" s="459"/>
      <c r="F42" s="458"/>
      <c r="G42" s="458"/>
      <c r="H42" s="458"/>
      <c r="I42" s="458"/>
      <c r="J42" s="457"/>
      <c r="K42" s="457"/>
      <c r="L42" s="411"/>
      <c r="M42" s="413"/>
      <c r="N42" s="146">
        <v>2</v>
      </c>
      <c r="O42" s="283"/>
      <c r="P42" s="350"/>
      <c r="Q42" s="350"/>
      <c r="R42" s="350"/>
      <c r="S42" s="350"/>
      <c r="T42" s="350"/>
      <c r="U42" s="350"/>
      <c r="V42" s="350"/>
      <c r="W42" s="116">
        <v>0</v>
      </c>
      <c r="X42" s="117" t="s">
        <v>485</v>
      </c>
      <c r="Y42" s="351"/>
      <c r="Z42" s="118" t="s">
        <v>536</v>
      </c>
      <c r="AA42" s="116" t="s">
        <v>537</v>
      </c>
      <c r="AB42" s="350"/>
      <c r="AC42" s="422"/>
      <c r="AD42" s="422"/>
      <c r="AE42" s="456"/>
      <c r="AF42" s="456"/>
      <c r="AG42" s="418"/>
      <c r="AH42" s="418"/>
      <c r="AI42" s="455"/>
      <c r="AJ42" s="455"/>
      <c r="AK42" s="411"/>
      <c r="AL42" s="413"/>
      <c r="AM42" s="453"/>
      <c r="AN42" s="145"/>
      <c r="AO42" s="146"/>
      <c r="AP42" s="114"/>
      <c r="AQ42" s="114"/>
      <c r="AR42" s="145"/>
      <c r="AS42" s="114"/>
      <c r="AT42" s="145"/>
      <c r="AU42" s="168"/>
      <c r="AV42" s="163"/>
      <c r="AW42" s="114"/>
      <c r="AX42" s="145"/>
      <c r="AY42" s="146"/>
      <c r="AZ42" s="145"/>
      <c r="BA42" s="145"/>
      <c r="BB42" s="146"/>
      <c r="BC42" s="114"/>
      <c r="BD42" s="114"/>
      <c r="BE42" s="145"/>
      <c r="BF42" s="145"/>
      <c r="BG42" s="146"/>
      <c r="BH42" s="114"/>
      <c r="BI42" s="114"/>
      <c r="BJ42" s="163"/>
      <c r="BK42" s="163"/>
      <c r="BL42" s="162"/>
      <c r="BM42" s="168"/>
      <c r="BN42" s="168"/>
      <c r="BO42" s="145"/>
      <c r="BP42" s="145"/>
      <c r="BQ42" s="146"/>
      <c r="BR42" s="114"/>
      <c r="BS42" s="114"/>
      <c r="BT42" s="114"/>
      <c r="BU42" s="145"/>
      <c r="BV42" s="145"/>
      <c r="BW42" s="145"/>
      <c r="BX42" s="168"/>
      <c r="BY42" s="163"/>
      <c r="BZ42" s="163"/>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57"/>
      <c r="B43" s="458"/>
      <c r="C43" s="458"/>
      <c r="D43" s="458"/>
      <c r="E43" s="459"/>
      <c r="F43" s="458"/>
      <c r="G43" s="458"/>
      <c r="H43" s="458"/>
      <c r="I43" s="458"/>
      <c r="J43" s="457"/>
      <c r="K43" s="457"/>
      <c r="L43" s="411"/>
      <c r="M43" s="413"/>
      <c r="N43" s="146">
        <v>3</v>
      </c>
      <c r="O43" s="355"/>
      <c r="P43" s="350"/>
      <c r="Q43" s="350"/>
      <c r="R43" s="350"/>
      <c r="S43" s="350"/>
      <c r="T43" s="350"/>
      <c r="U43" s="350"/>
      <c r="V43" s="350"/>
      <c r="W43" s="116">
        <v>0</v>
      </c>
      <c r="X43" s="117" t="s">
        <v>485</v>
      </c>
      <c r="Y43" s="351"/>
      <c r="Z43" s="118" t="s">
        <v>536</v>
      </c>
      <c r="AA43" s="116" t="s">
        <v>537</v>
      </c>
      <c r="AB43" s="350"/>
      <c r="AC43" s="422"/>
      <c r="AD43" s="422"/>
      <c r="AE43" s="456"/>
      <c r="AF43" s="456"/>
      <c r="AG43" s="418"/>
      <c r="AH43" s="418"/>
      <c r="AI43" s="455"/>
      <c r="AJ43" s="455"/>
      <c r="AK43" s="411"/>
      <c r="AL43" s="413"/>
      <c r="AM43" s="453"/>
      <c r="AN43" s="145"/>
      <c r="AO43" s="146"/>
      <c r="AP43" s="114"/>
      <c r="AQ43" s="114"/>
      <c r="AR43" s="145"/>
      <c r="AS43" s="114"/>
      <c r="AT43" s="145"/>
      <c r="AU43" s="168"/>
      <c r="AV43" s="163"/>
      <c r="AW43" s="114"/>
      <c r="AX43" s="145"/>
      <c r="AY43" s="146"/>
      <c r="AZ43" s="145"/>
      <c r="BA43" s="145"/>
      <c r="BB43" s="146"/>
      <c r="BC43" s="114"/>
      <c r="BD43" s="114"/>
      <c r="BE43" s="145"/>
      <c r="BF43" s="145"/>
      <c r="BG43" s="146"/>
      <c r="BH43" s="114"/>
      <c r="BI43" s="114"/>
      <c r="BJ43" s="163"/>
      <c r="BK43" s="163"/>
      <c r="BL43" s="162"/>
      <c r="BM43" s="168"/>
      <c r="BN43" s="168"/>
      <c r="BO43" s="145"/>
      <c r="BP43" s="145"/>
      <c r="BQ43" s="146"/>
      <c r="BR43" s="114"/>
      <c r="BS43" s="114"/>
      <c r="BT43" s="114"/>
      <c r="BU43" s="145"/>
      <c r="BV43" s="145"/>
      <c r="BW43" s="145"/>
      <c r="BX43" s="168"/>
      <c r="BY43" s="163"/>
      <c r="BZ43" s="163"/>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57"/>
      <c r="B44" s="458"/>
      <c r="C44" s="458"/>
      <c r="D44" s="458"/>
      <c r="E44" s="459"/>
      <c r="F44" s="458"/>
      <c r="G44" s="458"/>
      <c r="H44" s="458"/>
      <c r="I44" s="458"/>
      <c r="J44" s="457"/>
      <c r="K44" s="457"/>
      <c r="L44" s="411"/>
      <c r="M44" s="413"/>
      <c r="N44" s="146">
        <v>4</v>
      </c>
      <c r="O44" s="283"/>
      <c r="P44" s="350"/>
      <c r="Q44" s="350"/>
      <c r="R44" s="350"/>
      <c r="S44" s="350"/>
      <c r="T44" s="350"/>
      <c r="U44" s="350"/>
      <c r="V44" s="350"/>
      <c r="W44" s="116">
        <v>0</v>
      </c>
      <c r="X44" s="117" t="s">
        <v>485</v>
      </c>
      <c r="Y44" s="351"/>
      <c r="Z44" s="118" t="s">
        <v>536</v>
      </c>
      <c r="AA44" s="116" t="s">
        <v>537</v>
      </c>
      <c r="AB44" s="350"/>
      <c r="AC44" s="422"/>
      <c r="AD44" s="422"/>
      <c r="AE44" s="456"/>
      <c r="AF44" s="456"/>
      <c r="AG44" s="418"/>
      <c r="AH44" s="418"/>
      <c r="AI44" s="455"/>
      <c r="AJ44" s="455"/>
      <c r="AK44" s="411"/>
      <c r="AL44" s="413"/>
      <c r="AM44" s="453"/>
      <c r="AN44" s="145"/>
      <c r="AO44" s="146"/>
      <c r="AP44" s="114"/>
      <c r="AQ44" s="114"/>
      <c r="AR44" s="145"/>
      <c r="AS44" s="114"/>
      <c r="AT44" s="145"/>
      <c r="AU44" s="168"/>
      <c r="AV44" s="163"/>
      <c r="AW44" s="114"/>
      <c r="AX44" s="145"/>
      <c r="AY44" s="146"/>
      <c r="AZ44" s="145"/>
      <c r="BA44" s="145"/>
      <c r="BB44" s="146"/>
      <c r="BC44" s="114"/>
      <c r="BD44" s="114"/>
      <c r="BE44" s="145"/>
      <c r="BF44" s="145"/>
      <c r="BG44" s="146"/>
      <c r="BH44" s="114"/>
      <c r="BI44" s="114"/>
      <c r="BJ44" s="163"/>
      <c r="BK44" s="163"/>
      <c r="BL44" s="162"/>
      <c r="BM44" s="168"/>
      <c r="BN44" s="168"/>
      <c r="BO44" s="145"/>
      <c r="BP44" s="145"/>
      <c r="BQ44" s="146"/>
      <c r="BR44" s="114"/>
      <c r="BS44" s="114"/>
      <c r="BT44" s="114"/>
      <c r="BU44" s="145"/>
      <c r="BV44" s="145"/>
      <c r="BW44" s="145"/>
      <c r="BX44" s="168"/>
      <c r="BY44" s="163"/>
      <c r="BZ44" s="163"/>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57"/>
      <c r="B45" s="458"/>
      <c r="C45" s="458"/>
      <c r="D45" s="458"/>
      <c r="E45" s="459"/>
      <c r="F45" s="458"/>
      <c r="G45" s="458"/>
      <c r="H45" s="458"/>
      <c r="I45" s="458"/>
      <c r="J45" s="457"/>
      <c r="K45" s="457"/>
      <c r="L45" s="411"/>
      <c r="M45" s="413"/>
      <c r="N45" s="146">
        <v>5</v>
      </c>
      <c r="O45" s="283"/>
      <c r="P45" s="350"/>
      <c r="Q45" s="350"/>
      <c r="R45" s="350"/>
      <c r="S45" s="350"/>
      <c r="T45" s="350"/>
      <c r="U45" s="350"/>
      <c r="V45" s="350"/>
      <c r="W45" s="116">
        <v>0</v>
      </c>
      <c r="X45" s="117" t="s">
        <v>485</v>
      </c>
      <c r="Y45" s="351"/>
      <c r="Z45" s="118" t="s">
        <v>536</v>
      </c>
      <c r="AA45" s="116" t="s">
        <v>537</v>
      </c>
      <c r="AB45" s="350"/>
      <c r="AC45" s="422"/>
      <c r="AD45" s="422"/>
      <c r="AE45" s="456"/>
      <c r="AF45" s="456"/>
      <c r="AG45" s="418"/>
      <c r="AH45" s="418"/>
      <c r="AI45" s="455"/>
      <c r="AJ45" s="455"/>
      <c r="AK45" s="411"/>
      <c r="AL45" s="413"/>
      <c r="AM45" s="453"/>
      <c r="AN45" s="145"/>
      <c r="AO45" s="146"/>
      <c r="AP45" s="114"/>
      <c r="AQ45" s="114"/>
      <c r="AR45" s="145"/>
      <c r="AS45" s="114"/>
      <c r="AT45" s="145"/>
      <c r="AU45" s="168"/>
      <c r="AV45" s="163"/>
      <c r="AW45" s="114"/>
      <c r="AX45" s="145"/>
      <c r="AY45" s="146"/>
      <c r="AZ45" s="145"/>
      <c r="BA45" s="145"/>
      <c r="BB45" s="146"/>
      <c r="BC45" s="114"/>
      <c r="BD45" s="114"/>
      <c r="BE45" s="145"/>
      <c r="BF45" s="145"/>
      <c r="BG45" s="146"/>
      <c r="BH45" s="114"/>
      <c r="BI45" s="114"/>
      <c r="BJ45" s="163"/>
      <c r="BK45" s="163"/>
      <c r="BL45" s="162"/>
      <c r="BM45" s="168"/>
      <c r="BN45" s="168"/>
      <c r="BO45" s="145"/>
      <c r="BP45" s="145"/>
      <c r="BQ45" s="146"/>
      <c r="BR45" s="114"/>
      <c r="BS45" s="114"/>
      <c r="BT45" s="114"/>
      <c r="BU45" s="145"/>
      <c r="BV45" s="145"/>
      <c r="BW45" s="145"/>
      <c r="BX45" s="168"/>
      <c r="BY45" s="163"/>
      <c r="BZ45" s="163"/>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57"/>
      <c r="B46" s="458"/>
      <c r="C46" s="458"/>
      <c r="D46" s="458"/>
      <c r="E46" s="459"/>
      <c r="F46" s="458"/>
      <c r="G46" s="458"/>
      <c r="H46" s="458"/>
      <c r="I46" s="458"/>
      <c r="J46" s="457"/>
      <c r="K46" s="457"/>
      <c r="L46" s="411"/>
      <c r="M46" s="414"/>
      <c r="N46" s="146">
        <v>6</v>
      </c>
      <c r="O46" s="283"/>
      <c r="P46" s="350"/>
      <c r="Q46" s="350"/>
      <c r="R46" s="350"/>
      <c r="S46" s="350"/>
      <c r="T46" s="350"/>
      <c r="U46" s="350"/>
      <c r="V46" s="350"/>
      <c r="W46" s="116">
        <v>0</v>
      </c>
      <c r="X46" s="117" t="s">
        <v>485</v>
      </c>
      <c r="Y46" s="351"/>
      <c r="Z46" s="118" t="s">
        <v>536</v>
      </c>
      <c r="AA46" s="116" t="s">
        <v>537</v>
      </c>
      <c r="AB46" s="350"/>
      <c r="AC46" s="422"/>
      <c r="AD46" s="422"/>
      <c r="AE46" s="456"/>
      <c r="AF46" s="456"/>
      <c r="AG46" s="418"/>
      <c r="AH46" s="418"/>
      <c r="AI46" s="455"/>
      <c r="AJ46" s="455"/>
      <c r="AK46" s="411"/>
      <c r="AL46" s="414"/>
      <c r="AM46" s="454"/>
      <c r="AN46" s="145"/>
      <c r="AO46" s="146"/>
      <c r="AP46" s="114"/>
      <c r="AQ46" s="114"/>
      <c r="AR46" s="145"/>
      <c r="AS46" s="114"/>
      <c r="AT46" s="145"/>
      <c r="AU46" s="168"/>
      <c r="AV46" s="163"/>
      <c r="AW46" s="114"/>
      <c r="AX46" s="145"/>
      <c r="AY46" s="146"/>
      <c r="AZ46" s="145"/>
      <c r="BA46" s="145"/>
      <c r="BB46" s="146"/>
      <c r="BC46" s="114"/>
      <c r="BD46" s="114"/>
      <c r="BE46" s="145"/>
      <c r="BF46" s="145"/>
      <c r="BG46" s="146"/>
      <c r="BH46" s="114"/>
      <c r="BI46" s="114"/>
      <c r="BJ46" s="163"/>
      <c r="BK46" s="163"/>
      <c r="BL46" s="162"/>
      <c r="BM46" s="168"/>
      <c r="BN46" s="168"/>
      <c r="BO46" s="145"/>
      <c r="BP46" s="145"/>
      <c r="BQ46" s="146"/>
      <c r="BR46" s="114"/>
      <c r="BS46" s="114"/>
      <c r="BT46" s="114"/>
      <c r="BU46" s="145"/>
      <c r="BV46" s="145"/>
      <c r="BW46" s="145"/>
      <c r="BX46" s="168"/>
      <c r="BY46" s="163"/>
      <c r="BZ46" s="163"/>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57">
        <v>8</v>
      </c>
      <c r="B47" s="458"/>
      <c r="C47" s="458"/>
      <c r="D47" s="458"/>
      <c r="E47" s="459"/>
      <c r="F47" s="458"/>
      <c r="G47" s="458"/>
      <c r="H47" s="458"/>
      <c r="I47" s="458"/>
      <c r="J47" s="457"/>
      <c r="K47" s="457"/>
      <c r="L47" s="411">
        <v>0</v>
      </c>
      <c r="M47" s="412" t="b">
        <v>0</v>
      </c>
      <c r="N47" s="146">
        <v>1</v>
      </c>
      <c r="O47" s="283"/>
      <c r="P47" s="350"/>
      <c r="Q47" s="350"/>
      <c r="R47" s="350"/>
      <c r="S47" s="350"/>
      <c r="T47" s="350"/>
      <c r="U47" s="350"/>
      <c r="V47" s="350"/>
      <c r="W47" s="116">
        <v>0</v>
      </c>
      <c r="X47" s="117" t="s">
        <v>485</v>
      </c>
      <c r="Y47" s="351"/>
      <c r="Z47" s="118" t="s">
        <v>536</v>
      </c>
      <c r="AA47" s="116" t="s">
        <v>537</v>
      </c>
      <c r="AB47" s="350"/>
      <c r="AC47" s="422">
        <v>0</v>
      </c>
      <c r="AD47" s="422" t="s">
        <v>485</v>
      </c>
      <c r="AE47" s="456"/>
      <c r="AF47" s="456"/>
      <c r="AG47" s="418" t="s">
        <v>538</v>
      </c>
      <c r="AH47" s="418" t="s">
        <v>538</v>
      </c>
      <c r="AI47" s="455"/>
      <c r="AJ47" s="455"/>
      <c r="AK47" s="411">
        <v>0</v>
      </c>
      <c r="AL47" s="412" t="b">
        <v>0</v>
      </c>
      <c r="AM47" s="452"/>
      <c r="AN47" s="145"/>
      <c r="AO47" s="146"/>
      <c r="AP47" s="114"/>
      <c r="AQ47" s="114"/>
      <c r="AR47" s="145"/>
      <c r="AS47" s="114"/>
      <c r="AT47" s="145"/>
      <c r="AU47" s="168"/>
      <c r="AV47" s="163"/>
      <c r="AW47" s="114"/>
      <c r="AX47" s="145"/>
      <c r="AY47" s="146"/>
      <c r="AZ47" s="145"/>
      <c r="BA47" s="145"/>
      <c r="BB47" s="146"/>
      <c r="BC47" s="114"/>
      <c r="BD47" s="114"/>
      <c r="BE47" s="145"/>
      <c r="BF47" s="145"/>
      <c r="BG47" s="146"/>
      <c r="BH47" s="114"/>
      <c r="BI47" s="114"/>
      <c r="BJ47" s="163"/>
      <c r="BK47" s="163"/>
      <c r="BL47" s="162"/>
      <c r="BM47" s="168"/>
      <c r="BN47" s="168"/>
      <c r="BO47" s="145"/>
      <c r="BP47" s="145"/>
      <c r="BQ47" s="146"/>
      <c r="BR47" s="114"/>
      <c r="BS47" s="114"/>
      <c r="BT47" s="114"/>
      <c r="BU47" s="145"/>
      <c r="BV47" s="145"/>
      <c r="BW47" s="145"/>
      <c r="BX47" s="168"/>
      <c r="BY47" s="163"/>
      <c r="BZ47" s="163"/>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57"/>
      <c r="B48" s="458"/>
      <c r="C48" s="458"/>
      <c r="D48" s="458"/>
      <c r="E48" s="459"/>
      <c r="F48" s="458"/>
      <c r="G48" s="458"/>
      <c r="H48" s="458"/>
      <c r="I48" s="458"/>
      <c r="J48" s="457"/>
      <c r="K48" s="457"/>
      <c r="L48" s="411"/>
      <c r="M48" s="413"/>
      <c r="N48" s="146">
        <v>2</v>
      </c>
      <c r="O48" s="283"/>
      <c r="P48" s="350"/>
      <c r="Q48" s="350"/>
      <c r="R48" s="350"/>
      <c r="S48" s="350"/>
      <c r="T48" s="350"/>
      <c r="U48" s="350"/>
      <c r="V48" s="350"/>
      <c r="W48" s="116">
        <v>0</v>
      </c>
      <c r="X48" s="117" t="s">
        <v>485</v>
      </c>
      <c r="Y48" s="351"/>
      <c r="Z48" s="118" t="s">
        <v>536</v>
      </c>
      <c r="AA48" s="116" t="s">
        <v>537</v>
      </c>
      <c r="AB48" s="350"/>
      <c r="AC48" s="422"/>
      <c r="AD48" s="422"/>
      <c r="AE48" s="456"/>
      <c r="AF48" s="456"/>
      <c r="AG48" s="418"/>
      <c r="AH48" s="418"/>
      <c r="AI48" s="455"/>
      <c r="AJ48" s="455"/>
      <c r="AK48" s="411"/>
      <c r="AL48" s="413"/>
      <c r="AM48" s="453"/>
      <c r="AN48" s="145"/>
      <c r="AO48" s="146"/>
      <c r="AP48" s="114"/>
      <c r="AQ48" s="114"/>
      <c r="AR48" s="145"/>
      <c r="AS48" s="114"/>
      <c r="AT48" s="145"/>
      <c r="AU48" s="168"/>
      <c r="AV48" s="163"/>
      <c r="AW48" s="114"/>
      <c r="AX48" s="145"/>
      <c r="AY48" s="146"/>
      <c r="AZ48" s="145"/>
      <c r="BA48" s="145"/>
      <c r="BB48" s="146"/>
      <c r="BC48" s="114"/>
      <c r="BD48" s="114"/>
      <c r="BE48" s="145"/>
      <c r="BF48" s="145"/>
      <c r="BG48" s="146"/>
      <c r="BH48" s="114"/>
      <c r="BI48" s="114"/>
      <c r="BJ48" s="163"/>
      <c r="BK48" s="163"/>
      <c r="BL48" s="162"/>
      <c r="BM48" s="168"/>
      <c r="BN48" s="168"/>
      <c r="BO48" s="145"/>
      <c r="BP48" s="145"/>
      <c r="BQ48" s="146"/>
      <c r="BR48" s="114"/>
      <c r="BS48" s="114"/>
      <c r="BT48" s="114"/>
      <c r="BU48" s="145"/>
      <c r="BV48" s="145"/>
      <c r="BW48" s="145"/>
      <c r="BX48" s="168"/>
      <c r="BY48" s="163"/>
      <c r="BZ48" s="163"/>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57"/>
      <c r="B49" s="458"/>
      <c r="C49" s="458"/>
      <c r="D49" s="458"/>
      <c r="E49" s="459"/>
      <c r="F49" s="458"/>
      <c r="G49" s="458"/>
      <c r="H49" s="458"/>
      <c r="I49" s="458"/>
      <c r="J49" s="457"/>
      <c r="K49" s="457"/>
      <c r="L49" s="411"/>
      <c r="M49" s="413"/>
      <c r="N49" s="146">
        <v>3</v>
      </c>
      <c r="O49" s="355"/>
      <c r="P49" s="350"/>
      <c r="Q49" s="350"/>
      <c r="R49" s="350"/>
      <c r="S49" s="350"/>
      <c r="T49" s="350"/>
      <c r="U49" s="350"/>
      <c r="V49" s="350"/>
      <c r="W49" s="116">
        <v>0</v>
      </c>
      <c r="X49" s="117" t="s">
        <v>485</v>
      </c>
      <c r="Y49" s="351"/>
      <c r="Z49" s="118" t="s">
        <v>536</v>
      </c>
      <c r="AA49" s="116" t="s">
        <v>537</v>
      </c>
      <c r="AB49" s="350"/>
      <c r="AC49" s="422"/>
      <c r="AD49" s="422"/>
      <c r="AE49" s="456"/>
      <c r="AF49" s="456"/>
      <c r="AG49" s="418"/>
      <c r="AH49" s="418"/>
      <c r="AI49" s="455"/>
      <c r="AJ49" s="455"/>
      <c r="AK49" s="411"/>
      <c r="AL49" s="413"/>
      <c r="AM49" s="453"/>
      <c r="AN49" s="145"/>
      <c r="AO49" s="146"/>
      <c r="AP49" s="114"/>
      <c r="AQ49" s="114"/>
      <c r="AR49" s="145"/>
      <c r="AS49" s="114"/>
      <c r="AT49" s="145"/>
      <c r="AU49" s="168"/>
      <c r="AV49" s="163"/>
      <c r="AW49" s="114"/>
      <c r="AX49" s="145"/>
      <c r="AY49" s="146"/>
      <c r="AZ49" s="145"/>
      <c r="BA49" s="145"/>
      <c r="BB49" s="146"/>
      <c r="BC49" s="114"/>
      <c r="BD49" s="114"/>
      <c r="BE49" s="145"/>
      <c r="BF49" s="145"/>
      <c r="BG49" s="146"/>
      <c r="BH49" s="114"/>
      <c r="BI49" s="114"/>
      <c r="BJ49" s="163"/>
      <c r="BK49" s="163"/>
      <c r="BL49" s="162"/>
      <c r="BM49" s="168"/>
      <c r="BN49" s="168"/>
      <c r="BO49" s="145"/>
      <c r="BP49" s="145"/>
      <c r="BQ49" s="146"/>
      <c r="BR49" s="114"/>
      <c r="BS49" s="114"/>
      <c r="BT49" s="114"/>
      <c r="BU49" s="145"/>
      <c r="BV49" s="145"/>
      <c r="BW49" s="145"/>
      <c r="BX49" s="168"/>
      <c r="BY49" s="163"/>
      <c r="BZ49" s="163"/>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57"/>
      <c r="B50" s="458"/>
      <c r="C50" s="458"/>
      <c r="D50" s="458"/>
      <c r="E50" s="459"/>
      <c r="F50" s="458"/>
      <c r="G50" s="458"/>
      <c r="H50" s="458"/>
      <c r="I50" s="458"/>
      <c r="J50" s="457"/>
      <c r="K50" s="457"/>
      <c r="L50" s="411"/>
      <c r="M50" s="413"/>
      <c r="N50" s="146">
        <v>4</v>
      </c>
      <c r="O50" s="283"/>
      <c r="P50" s="350"/>
      <c r="Q50" s="350"/>
      <c r="R50" s="350"/>
      <c r="S50" s="350"/>
      <c r="T50" s="350"/>
      <c r="U50" s="350"/>
      <c r="V50" s="350"/>
      <c r="W50" s="116">
        <v>0</v>
      </c>
      <c r="X50" s="117" t="s">
        <v>485</v>
      </c>
      <c r="Y50" s="351"/>
      <c r="Z50" s="118" t="s">
        <v>536</v>
      </c>
      <c r="AA50" s="116" t="s">
        <v>537</v>
      </c>
      <c r="AB50" s="350"/>
      <c r="AC50" s="422"/>
      <c r="AD50" s="422"/>
      <c r="AE50" s="456"/>
      <c r="AF50" s="456"/>
      <c r="AG50" s="418"/>
      <c r="AH50" s="418"/>
      <c r="AI50" s="455"/>
      <c r="AJ50" s="455"/>
      <c r="AK50" s="411"/>
      <c r="AL50" s="413"/>
      <c r="AM50" s="453"/>
      <c r="AN50" s="145"/>
      <c r="AO50" s="146"/>
      <c r="AP50" s="114"/>
      <c r="AQ50" s="114"/>
      <c r="AR50" s="145"/>
      <c r="AS50" s="114"/>
      <c r="AT50" s="145"/>
      <c r="AU50" s="168"/>
      <c r="AV50" s="163"/>
      <c r="AW50" s="114"/>
      <c r="AX50" s="145"/>
      <c r="AY50" s="146"/>
      <c r="AZ50" s="145"/>
      <c r="BA50" s="145"/>
      <c r="BB50" s="146"/>
      <c r="BC50" s="114"/>
      <c r="BD50" s="114"/>
      <c r="BE50" s="145"/>
      <c r="BF50" s="145"/>
      <c r="BG50" s="146"/>
      <c r="BH50" s="114"/>
      <c r="BI50" s="114"/>
      <c r="BJ50" s="163"/>
      <c r="BK50" s="163"/>
      <c r="BL50" s="162"/>
      <c r="BM50" s="168"/>
      <c r="BN50" s="168"/>
      <c r="BO50" s="145"/>
      <c r="BP50" s="145"/>
      <c r="BQ50" s="146"/>
      <c r="BR50" s="114"/>
      <c r="BS50" s="114"/>
      <c r="BT50" s="114"/>
      <c r="BU50" s="145"/>
      <c r="BV50" s="145"/>
      <c r="BW50" s="145"/>
      <c r="BX50" s="168"/>
      <c r="BY50" s="163"/>
      <c r="BZ50" s="163"/>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57"/>
      <c r="B51" s="458"/>
      <c r="C51" s="458"/>
      <c r="D51" s="458"/>
      <c r="E51" s="459"/>
      <c r="F51" s="458"/>
      <c r="G51" s="458"/>
      <c r="H51" s="458"/>
      <c r="I51" s="458"/>
      <c r="J51" s="457"/>
      <c r="K51" s="457"/>
      <c r="L51" s="411"/>
      <c r="M51" s="413"/>
      <c r="N51" s="146">
        <v>5</v>
      </c>
      <c r="O51" s="283"/>
      <c r="P51" s="350"/>
      <c r="Q51" s="350"/>
      <c r="R51" s="350"/>
      <c r="S51" s="350"/>
      <c r="T51" s="350"/>
      <c r="U51" s="350"/>
      <c r="V51" s="350"/>
      <c r="W51" s="116">
        <v>0</v>
      </c>
      <c r="X51" s="117" t="s">
        <v>485</v>
      </c>
      <c r="Y51" s="351"/>
      <c r="Z51" s="118" t="s">
        <v>536</v>
      </c>
      <c r="AA51" s="116" t="s">
        <v>537</v>
      </c>
      <c r="AB51" s="350"/>
      <c r="AC51" s="422"/>
      <c r="AD51" s="422"/>
      <c r="AE51" s="456"/>
      <c r="AF51" s="456"/>
      <c r="AG51" s="418"/>
      <c r="AH51" s="418"/>
      <c r="AI51" s="455"/>
      <c r="AJ51" s="455"/>
      <c r="AK51" s="411"/>
      <c r="AL51" s="413"/>
      <c r="AM51" s="453"/>
      <c r="AN51" s="145"/>
      <c r="AO51" s="146"/>
      <c r="AP51" s="114"/>
      <c r="AQ51" s="114"/>
      <c r="AR51" s="145"/>
      <c r="AS51" s="114"/>
      <c r="AT51" s="145"/>
      <c r="AU51" s="168"/>
      <c r="AV51" s="163"/>
      <c r="AW51" s="114"/>
      <c r="AX51" s="145"/>
      <c r="AY51" s="146"/>
      <c r="AZ51" s="145"/>
      <c r="BA51" s="145"/>
      <c r="BB51" s="146"/>
      <c r="BC51" s="114"/>
      <c r="BD51" s="114"/>
      <c r="BE51" s="145"/>
      <c r="BF51" s="145"/>
      <c r="BG51" s="146"/>
      <c r="BH51" s="114"/>
      <c r="BI51" s="114"/>
      <c r="BJ51" s="163"/>
      <c r="BK51" s="163"/>
      <c r="BL51" s="162"/>
      <c r="BM51" s="168"/>
      <c r="BN51" s="168"/>
      <c r="BO51" s="145"/>
      <c r="BP51" s="145"/>
      <c r="BQ51" s="146"/>
      <c r="BR51" s="114"/>
      <c r="BS51" s="114"/>
      <c r="BT51" s="114"/>
      <c r="BU51" s="145"/>
      <c r="BV51" s="145"/>
      <c r="BW51" s="145"/>
      <c r="BX51" s="168"/>
      <c r="BY51" s="163"/>
      <c r="BZ51" s="163"/>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57"/>
      <c r="B52" s="458"/>
      <c r="C52" s="458"/>
      <c r="D52" s="458"/>
      <c r="E52" s="459"/>
      <c r="F52" s="458"/>
      <c r="G52" s="458"/>
      <c r="H52" s="458"/>
      <c r="I52" s="458"/>
      <c r="J52" s="457"/>
      <c r="K52" s="457"/>
      <c r="L52" s="411"/>
      <c r="M52" s="414"/>
      <c r="N52" s="146">
        <v>6</v>
      </c>
      <c r="O52" s="283"/>
      <c r="P52" s="350"/>
      <c r="Q52" s="350"/>
      <c r="R52" s="350"/>
      <c r="S52" s="350"/>
      <c r="T52" s="350"/>
      <c r="U52" s="350"/>
      <c r="V52" s="350"/>
      <c r="W52" s="116">
        <v>0</v>
      </c>
      <c r="X52" s="117" t="s">
        <v>485</v>
      </c>
      <c r="Y52" s="351"/>
      <c r="Z52" s="118" t="s">
        <v>536</v>
      </c>
      <c r="AA52" s="116" t="s">
        <v>537</v>
      </c>
      <c r="AB52" s="350"/>
      <c r="AC52" s="422"/>
      <c r="AD52" s="422"/>
      <c r="AE52" s="456"/>
      <c r="AF52" s="456"/>
      <c r="AG52" s="418"/>
      <c r="AH52" s="418"/>
      <c r="AI52" s="455"/>
      <c r="AJ52" s="455"/>
      <c r="AK52" s="411"/>
      <c r="AL52" s="414"/>
      <c r="AM52" s="454"/>
      <c r="AN52" s="145"/>
      <c r="AO52" s="146"/>
      <c r="AP52" s="114"/>
      <c r="AQ52" s="114"/>
      <c r="AR52" s="145"/>
      <c r="AS52" s="114"/>
      <c r="AT52" s="145"/>
      <c r="AU52" s="168"/>
      <c r="AV52" s="163"/>
      <c r="AW52" s="114"/>
      <c r="AX52" s="145"/>
      <c r="AY52" s="146"/>
      <c r="AZ52" s="145"/>
      <c r="BA52" s="145"/>
      <c r="BB52" s="146"/>
      <c r="BC52" s="114"/>
      <c r="BD52" s="114"/>
      <c r="BE52" s="145"/>
      <c r="BF52" s="145"/>
      <c r="BG52" s="146"/>
      <c r="BH52" s="114"/>
      <c r="BI52" s="114"/>
      <c r="BJ52" s="163"/>
      <c r="BK52" s="163"/>
      <c r="BL52" s="162"/>
      <c r="BM52" s="168"/>
      <c r="BN52" s="168"/>
      <c r="BO52" s="145"/>
      <c r="BP52" s="145"/>
      <c r="BQ52" s="146"/>
      <c r="BR52" s="114"/>
      <c r="BS52" s="114"/>
      <c r="BT52" s="114"/>
      <c r="BU52" s="145"/>
      <c r="BV52" s="145"/>
      <c r="BW52" s="145"/>
      <c r="BX52" s="168"/>
      <c r="BY52" s="163"/>
      <c r="BZ52" s="163"/>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57">
        <v>9</v>
      </c>
      <c r="B53" s="458"/>
      <c r="C53" s="458"/>
      <c r="D53" s="458"/>
      <c r="E53" s="459"/>
      <c r="F53" s="458"/>
      <c r="G53" s="458"/>
      <c r="H53" s="458"/>
      <c r="I53" s="458"/>
      <c r="J53" s="457"/>
      <c r="K53" s="457"/>
      <c r="L53" s="411">
        <v>0</v>
      </c>
      <c r="M53" s="412" t="b">
        <v>0</v>
      </c>
      <c r="N53" s="146">
        <v>1</v>
      </c>
      <c r="O53" s="283"/>
      <c r="P53" s="350"/>
      <c r="Q53" s="350"/>
      <c r="R53" s="350"/>
      <c r="S53" s="350"/>
      <c r="T53" s="350"/>
      <c r="U53" s="350"/>
      <c r="V53" s="350"/>
      <c r="W53" s="116">
        <v>0</v>
      </c>
      <c r="X53" s="117" t="s">
        <v>485</v>
      </c>
      <c r="Y53" s="351"/>
      <c r="Z53" s="118" t="s">
        <v>536</v>
      </c>
      <c r="AA53" s="116" t="s">
        <v>537</v>
      </c>
      <c r="AB53" s="350"/>
      <c r="AC53" s="422">
        <v>0</v>
      </c>
      <c r="AD53" s="422" t="s">
        <v>485</v>
      </c>
      <c r="AE53" s="456"/>
      <c r="AF53" s="456"/>
      <c r="AG53" s="418" t="s">
        <v>538</v>
      </c>
      <c r="AH53" s="418" t="s">
        <v>538</v>
      </c>
      <c r="AI53" s="455"/>
      <c r="AJ53" s="455"/>
      <c r="AK53" s="411">
        <v>0</v>
      </c>
      <c r="AL53" s="412" t="b">
        <v>0</v>
      </c>
      <c r="AM53" s="452"/>
      <c r="AN53" s="145"/>
      <c r="AO53" s="146"/>
      <c r="AP53" s="114"/>
      <c r="AQ53" s="114"/>
      <c r="AR53" s="145"/>
      <c r="AS53" s="114"/>
      <c r="AT53" s="145"/>
      <c r="AU53" s="168"/>
      <c r="AV53" s="163"/>
      <c r="AW53" s="114"/>
      <c r="AX53" s="145"/>
      <c r="AY53" s="146"/>
      <c r="AZ53" s="145"/>
      <c r="BA53" s="145"/>
      <c r="BB53" s="146"/>
      <c r="BC53" s="114"/>
      <c r="BD53" s="114"/>
      <c r="BE53" s="145"/>
      <c r="BF53" s="145"/>
      <c r="BG53" s="146"/>
      <c r="BH53" s="114"/>
      <c r="BI53" s="114"/>
      <c r="BJ53" s="163"/>
      <c r="BK53" s="163"/>
      <c r="BL53" s="162"/>
      <c r="BM53" s="168"/>
      <c r="BN53" s="168"/>
      <c r="BO53" s="145"/>
      <c r="BP53" s="145"/>
      <c r="BQ53" s="146"/>
      <c r="BR53" s="114"/>
      <c r="BS53" s="114"/>
      <c r="BT53" s="114"/>
      <c r="BU53" s="145"/>
      <c r="BV53" s="145"/>
      <c r="BW53" s="145"/>
      <c r="BX53" s="168"/>
      <c r="BY53" s="163"/>
      <c r="BZ53" s="163"/>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57"/>
      <c r="B54" s="458"/>
      <c r="C54" s="458"/>
      <c r="D54" s="458"/>
      <c r="E54" s="459"/>
      <c r="F54" s="458"/>
      <c r="G54" s="458"/>
      <c r="H54" s="458"/>
      <c r="I54" s="458"/>
      <c r="J54" s="457"/>
      <c r="K54" s="457"/>
      <c r="L54" s="411"/>
      <c r="M54" s="413"/>
      <c r="N54" s="146">
        <v>2</v>
      </c>
      <c r="O54" s="283"/>
      <c r="P54" s="350"/>
      <c r="Q54" s="350"/>
      <c r="R54" s="350"/>
      <c r="S54" s="350"/>
      <c r="T54" s="350"/>
      <c r="U54" s="350"/>
      <c r="V54" s="350"/>
      <c r="W54" s="116">
        <v>0</v>
      </c>
      <c r="X54" s="117" t="s">
        <v>485</v>
      </c>
      <c r="Y54" s="351"/>
      <c r="Z54" s="118" t="s">
        <v>536</v>
      </c>
      <c r="AA54" s="116" t="s">
        <v>537</v>
      </c>
      <c r="AB54" s="350"/>
      <c r="AC54" s="422"/>
      <c r="AD54" s="422"/>
      <c r="AE54" s="456"/>
      <c r="AF54" s="456"/>
      <c r="AG54" s="418"/>
      <c r="AH54" s="418"/>
      <c r="AI54" s="455"/>
      <c r="AJ54" s="455"/>
      <c r="AK54" s="411"/>
      <c r="AL54" s="413"/>
      <c r="AM54" s="453"/>
      <c r="AN54" s="145"/>
      <c r="AO54" s="146"/>
      <c r="AP54" s="114"/>
      <c r="AQ54" s="114"/>
      <c r="AR54" s="145"/>
      <c r="AS54" s="114"/>
      <c r="AT54" s="145"/>
      <c r="AU54" s="168"/>
      <c r="AV54" s="163"/>
      <c r="AW54" s="114"/>
      <c r="AX54" s="145"/>
      <c r="AY54" s="146"/>
      <c r="AZ54" s="145"/>
      <c r="BA54" s="145"/>
      <c r="BB54" s="146"/>
      <c r="BC54" s="114"/>
      <c r="BD54" s="114"/>
      <c r="BE54" s="145"/>
      <c r="BF54" s="145"/>
      <c r="BG54" s="146"/>
      <c r="BH54" s="114"/>
      <c r="BI54" s="114"/>
      <c r="BJ54" s="163"/>
      <c r="BK54" s="163"/>
      <c r="BL54" s="162"/>
      <c r="BM54" s="168"/>
      <c r="BN54" s="168"/>
      <c r="BO54" s="145"/>
      <c r="BP54" s="145"/>
      <c r="BQ54" s="146"/>
      <c r="BR54" s="114"/>
      <c r="BS54" s="114"/>
      <c r="BT54" s="114"/>
      <c r="BU54" s="145"/>
      <c r="BV54" s="145"/>
      <c r="BW54" s="145"/>
      <c r="BX54" s="168"/>
      <c r="BY54" s="163"/>
      <c r="BZ54" s="163"/>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57"/>
      <c r="B55" s="458"/>
      <c r="C55" s="458"/>
      <c r="D55" s="458"/>
      <c r="E55" s="459"/>
      <c r="F55" s="458"/>
      <c r="G55" s="458"/>
      <c r="H55" s="458"/>
      <c r="I55" s="458"/>
      <c r="J55" s="457"/>
      <c r="K55" s="457"/>
      <c r="L55" s="411"/>
      <c r="M55" s="413"/>
      <c r="N55" s="146">
        <v>3</v>
      </c>
      <c r="O55" s="355"/>
      <c r="P55" s="350"/>
      <c r="Q55" s="350"/>
      <c r="R55" s="350"/>
      <c r="S55" s="350"/>
      <c r="T55" s="350"/>
      <c r="U55" s="350"/>
      <c r="V55" s="350"/>
      <c r="W55" s="116">
        <v>0</v>
      </c>
      <c r="X55" s="117" t="s">
        <v>485</v>
      </c>
      <c r="Y55" s="351"/>
      <c r="Z55" s="118" t="s">
        <v>536</v>
      </c>
      <c r="AA55" s="116" t="s">
        <v>537</v>
      </c>
      <c r="AB55" s="350"/>
      <c r="AC55" s="422"/>
      <c r="AD55" s="422"/>
      <c r="AE55" s="456"/>
      <c r="AF55" s="456"/>
      <c r="AG55" s="418"/>
      <c r="AH55" s="418"/>
      <c r="AI55" s="455"/>
      <c r="AJ55" s="455"/>
      <c r="AK55" s="411"/>
      <c r="AL55" s="413"/>
      <c r="AM55" s="453"/>
      <c r="AN55" s="145"/>
      <c r="AO55" s="146"/>
      <c r="AP55" s="114"/>
      <c r="AQ55" s="114"/>
      <c r="AR55" s="145"/>
      <c r="AS55" s="114"/>
      <c r="AT55" s="145"/>
      <c r="AU55" s="168"/>
      <c r="AV55" s="163"/>
      <c r="AW55" s="114"/>
      <c r="AX55" s="145"/>
      <c r="AY55" s="146"/>
      <c r="AZ55" s="145"/>
      <c r="BA55" s="145"/>
      <c r="BB55" s="146"/>
      <c r="BC55" s="114"/>
      <c r="BD55" s="114"/>
      <c r="BE55" s="145"/>
      <c r="BF55" s="145"/>
      <c r="BG55" s="146"/>
      <c r="BH55" s="114"/>
      <c r="BI55" s="114"/>
      <c r="BJ55" s="163"/>
      <c r="BK55" s="163"/>
      <c r="BL55" s="162"/>
      <c r="BM55" s="168"/>
      <c r="BN55" s="168"/>
      <c r="BO55" s="145"/>
      <c r="BP55" s="145"/>
      <c r="BQ55" s="146"/>
      <c r="BR55" s="114"/>
      <c r="BS55" s="114"/>
      <c r="BT55" s="114"/>
      <c r="BU55" s="145"/>
      <c r="BV55" s="145"/>
      <c r="BW55" s="145"/>
      <c r="BX55" s="168"/>
      <c r="BY55" s="163"/>
      <c r="BZ55" s="163"/>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57"/>
      <c r="B56" s="458"/>
      <c r="C56" s="458"/>
      <c r="D56" s="458"/>
      <c r="E56" s="459"/>
      <c r="F56" s="458"/>
      <c r="G56" s="458"/>
      <c r="H56" s="458"/>
      <c r="I56" s="458"/>
      <c r="J56" s="457"/>
      <c r="K56" s="457"/>
      <c r="L56" s="411"/>
      <c r="M56" s="413"/>
      <c r="N56" s="146">
        <v>4</v>
      </c>
      <c r="O56" s="283"/>
      <c r="P56" s="350"/>
      <c r="Q56" s="350"/>
      <c r="R56" s="350"/>
      <c r="S56" s="350"/>
      <c r="T56" s="350"/>
      <c r="U56" s="350"/>
      <c r="V56" s="350"/>
      <c r="W56" s="116">
        <v>0</v>
      </c>
      <c r="X56" s="117" t="s">
        <v>485</v>
      </c>
      <c r="Y56" s="351"/>
      <c r="Z56" s="118" t="s">
        <v>536</v>
      </c>
      <c r="AA56" s="116" t="s">
        <v>537</v>
      </c>
      <c r="AB56" s="350"/>
      <c r="AC56" s="422"/>
      <c r="AD56" s="422"/>
      <c r="AE56" s="456"/>
      <c r="AF56" s="456"/>
      <c r="AG56" s="418"/>
      <c r="AH56" s="418"/>
      <c r="AI56" s="455"/>
      <c r="AJ56" s="455"/>
      <c r="AK56" s="411"/>
      <c r="AL56" s="413"/>
      <c r="AM56" s="453"/>
      <c r="AN56" s="145"/>
      <c r="AO56" s="146"/>
      <c r="AP56" s="114"/>
      <c r="AQ56" s="114"/>
      <c r="AR56" s="145"/>
      <c r="AS56" s="114"/>
      <c r="AT56" s="145"/>
      <c r="AU56" s="168"/>
      <c r="AV56" s="163"/>
      <c r="AW56" s="114"/>
      <c r="AX56" s="145"/>
      <c r="AY56" s="146"/>
      <c r="AZ56" s="145"/>
      <c r="BA56" s="145"/>
      <c r="BB56" s="146"/>
      <c r="BC56" s="114"/>
      <c r="BD56" s="114"/>
      <c r="BE56" s="145"/>
      <c r="BF56" s="145"/>
      <c r="BG56" s="146"/>
      <c r="BH56" s="114"/>
      <c r="BI56" s="114"/>
      <c r="BJ56" s="163"/>
      <c r="BK56" s="163"/>
      <c r="BL56" s="162"/>
      <c r="BM56" s="168"/>
      <c r="BN56" s="168"/>
      <c r="BO56" s="145"/>
      <c r="BP56" s="145"/>
      <c r="BQ56" s="146"/>
      <c r="BR56" s="114"/>
      <c r="BS56" s="114"/>
      <c r="BT56" s="114"/>
      <c r="BU56" s="145"/>
      <c r="BV56" s="145"/>
      <c r="BW56" s="145"/>
      <c r="BX56" s="168"/>
      <c r="BY56" s="163"/>
      <c r="BZ56" s="163"/>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57"/>
      <c r="B57" s="458"/>
      <c r="C57" s="458"/>
      <c r="D57" s="458"/>
      <c r="E57" s="459"/>
      <c r="F57" s="458"/>
      <c r="G57" s="458"/>
      <c r="H57" s="458"/>
      <c r="I57" s="458"/>
      <c r="J57" s="457"/>
      <c r="K57" s="457"/>
      <c r="L57" s="411"/>
      <c r="M57" s="413"/>
      <c r="N57" s="146">
        <v>5</v>
      </c>
      <c r="O57" s="283"/>
      <c r="P57" s="350"/>
      <c r="Q57" s="350"/>
      <c r="R57" s="350"/>
      <c r="S57" s="350"/>
      <c r="T57" s="350"/>
      <c r="U57" s="350"/>
      <c r="V57" s="350"/>
      <c r="W57" s="116">
        <v>0</v>
      </c>
      <c r="X57" s="117" t="s">
        <v>485</v>
      </c>
      <c r="Y57" s="351"/>
      <c r="Z57" s="118" t="s">
        <v>536</v>
      </c>
      <c r="AA57" s="116" t="s">
        <v>537</v>
      </c>
      <c r="AB57" s="350"/>
      <c r="AC57" s="422"/>
      <c r="AD57" s="422"/>
      <c r="AE57" s="456"/>
      <c r="AF57" s="456"/>
      <c r="AG57" s="418"/>
      <c r="AH57" s="418"/>
      <c r="AI57" s="455"/>
      <c r="AJ57" s="455"/>
      <c r="AK57" s="411"/>
      <c r="AL57" s="413"/>
      <c r="AM57" s="453"/>
      <c r="AN57" s="145"/>
      <c r="AO57" s="146"/>
      <c r="AP57" s="114"/>
      <c r="AQ57" s="114"/>
      <c r="AR57" s="145"/>
      <c r="AS57" s="114"/>
      <c r="AT57" s="145"/>
      <c r="AU57" s="168"/>
      <c r="AV57" s="163"/>
      <c r="AW57" s="114"/>
      <c r="AX57" s="145"/>
      <c r="AY57" s="146"/>
      <c r="AZ57" s="145"/>
      <c r="BA57" s="145"/>
      <c r="BB57" s="146"/>
      <c r="BC57" s="114"/>
      <c r="BD57" s="114"/>
      <c r="BE57" s="145"/>
      <c r="BF57" s="145"/>
      <c r="BG57" s="146"/>
      <c r="BH57" s="114"/>
      <c r="BI57" s="114"/>
      <c r="BJ57" s="163"/>
      <c r="BK57" s="163"/>
      <c r="BL57" s="162"/>
      <c r="BM57" s="168"/>
      <c r="BN57" s="168"/>
      <c r="BO57" s="145"/>
      <c r="BP57" s="145"/>
      <c r="BQ57" s="146"/>
      <c r="BR57" s="114"/>
      <c r="BS57" s="114"/>
      <c r="BT57" s="114"/>
      <c r="BU57" s="145"/>
      <c r="BV57" s="145"/>
      <c r="BW57" s="145"/>
      <c r="BX57" s="168"/>
      <c r="BY57" s="163"/>
      <c r="BZ57" s="163"/>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57"/>
      <c r="B58" s="458"/>
      <c r="C58" s="458"/>
      <c r="D58" s="458"/>
      <c r="E58" s="459"/>
      <c r="F58" s="458"/>
      <c r="G58" s="458"/>
      <c r="H58" s="458"/>
      <c r="I58" s="458"/>
      <c r="J58" s="457"/>
      <c r="K58" s="457"/>
      <c r="L58" s="411"/>
      <c r="M58" s="414"/>
      <c r="N58" s="146">
        <v>6</v>
      </c>
      <c r="O58" s="283"/>
      <c r="P58" s="350"/>
      <c r="Q58" s="350"/>
      <c r="R58" s="350"/>
      <c r="S58" s="350"/>
      <c r="T58" s="350"/>
      <c r="U58" s="350"/>
      <c r="V58" s="350"/>
      <c r="W58" s="116">
        <v>0</v>
      </c>
      <c r="X58" s="117" t="s">
        <v>485</v>
      </c>
      <c r="Y58" s="351"/>
      <c r="Z58" s="118" t="s">
        <v>536</v>
      </c>
      <c r="AA58" s="116" t="s">
        <v>537</v>
      </c>
      <c r="AB58" s="350"/>
      <c r="AC58" s="422"/>
      <c r="AD58" s="422"/>
      <c r="AE58" s="456"/>
      <c r="AF58" s="456"/>
      <c r="AG58" s="418"/>
      <c r="AH58" s="418"/>
      <c r="AI58" s="455"/>
      <c r="AJ58" s="455"/>
      <c r="AK58" s="411"/>
      <c r="AL58" s="414"/>
      <c r="AM58" s="454"/>
      <c r="AN58" s="145"/>
      <c r="AO58" s="146"/>
      <c r="AP58" s="114"/>
      <c r="AQ58" s="114"/>
      <c r="AR58" s="145"/>
      <c r="AS58" s="114"/>
      <c r="AT58" s="145"/>
      <c r="AU58" s="168"/>
      <c r="AV58" s="163"/>
      <c r="AW58" s="114"/>
      <c r="AX58" s="145"/>
      <c r="AY58" s="146"/>
      <c r="AZ58" s="145"/>
      <c r="BA58" s="145"/>
      <c r="BB58" s="146"/>
      <c r="BC58" s="114"/>
      <c r="BD58" s="114"/>
      <c r="BE58" s="145"/>
      <c r="BF58" s="145"/>
      <c r="BG58" s="146"/>
      <c r="BH58" s="114"/>
      <c r="BI58" s="114"/>
      <c r="BJ58" s="163"/>
      <c r="BK58" s="163"/>
      <c r="BL58" s="162"/>
      <c r="BM58" s="168"/>
      <c r="BN58" s="168"/>
      <c r="BO58" s="145"/>
      <c r="BP58" s="145"/>
      <c r="BQ58" s="146"/>
      <c r="BR58" s="114"/>
      <c r="BS58" s="114"/>
      <c r="BT58" s="114"/>
      <c r="BU58" s="145"/>
      <c r="BV58" s="145"/>
      <c r="BW58" s="145"/>
      <c r="BX58" s="168"/>
      <c r="BY58" s="163"/>
      <c r="BZ58" s="163"/>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57">
        <v>10</v>
      </c>
      <c r="B59" s="458"/>
      <c r="C59" s="458"/>
      <c r="D59" s="458"/>
      <c r="E59" s="459"/>
      <c r="F59" s="458"/>
      <c r="G59" s="458"/>
      <c r="H59" s="458"/>
      <c r="I59" s="458"/>
      <c r="J59" s="457"/>
      <c r="K59" s="457"/>
      <c r="L59" s="411">
        <v>0</v>
      </c>
      <c r="M59" s="412" t="b">
        <v>0</v>
      </c>
      <c r="N59" s="146">
        <v>1</v>
      </c>
      <c r="O59" s="283"/>
      <c r="P59" s="350"/>
      <c r="Q59" s="350"/>
      <c r="R59" s="350"/>
      <c r="S59" s="350"/>
      <c r="T59" s="350"/>
      <c r="U59" s="350"/>
      <c r="V59" s="350"/>
      <c r="W59" s="116">
        <v>0</v>
      </c>
      <c r="X59" s="117" t="s">
        <v>485</v>
      </c>
      <c r="Y59" s="351"/>
      <c r="Z59" s="118" t="s">
        <v>536</v>
      </c>
      <c r="AA59" s="116" t="s">
        <v>537</v>
      </c>
      <c r="AB59" s="350"/>
      <c r="AC59" s="422">
        <v>0</v>
      </c>
      <c r="AD59" s="422" t="s">
        <v>485</v>
      </c>
      <c r="AE59" s="456"/>
      <c r="AF59" s="456"/>
      <c r="AG59" s="418" t="s">
        <v>538</v>
      </c>
      <c r="AH59" s="418" t="s">
        <v>538</v>
      </c>
      <c r="AI59" s="455"/>
      <c r="AJ59" s="455"/>
      <c r="AK59" s="411">
        <v>0</v>
      </c>
      <c r="AL59" s="412" t="b">
        <v>0</v>
      </c>
      <c r="AM59" s="452"/>
      <c r="AN59" s="145"/>
      <c r="AO59" s="146"/>
      <c r="AP59" s="114"/>
      <c r="AQ59" s="114"/>
      <c r="AR59" s="145"/>
      <c r="AS59" s="114"/>
      <c r="AT59" s="145"/>
      <c r="AU59" s="168"/>
      <c r="AV59" s="163"/>
      <c r="AW59" s="114"/>
      <c r="AX59" s="145"/>
      <c r="AY59" s="146"/>
      <c r="AZ59" s="145"/>
      <c r="BA59" s="145"/>
      <c r="BB59" s="146"/>
      <c r="BC59" s="114"/>
      <c r="BD59" s="114"/>
      <c r="BE59" s="145"/>
      <c r="BF59" s="145"/>
      <c r="BG59" s="146"/>
      <c r="BH59" s="114"/>
      <c r="BI59" s="114"/>
      <c r="BJ59" s="163"/>
      <c r="BK59" s="163"/>
      <c r="BL59" s="162"/>
      <c r="BM59" s="168"/>
      <c r="BN59" s="168"/>
      <c r="BO59" s="145"/>
      <c r="BP59" s="145"/>
      <c r="BQ59" s="146"/>
      <c r="BR59" s="114"/>
      <c r="BS59" s="114"/>
      <c r="BT59" s="114"/>
      <c r="BU59" s="145"/>
      <c r="BV59" s="145"/>
      <c r="BW59" s="145"/>
      <c r="BX59" s="168"/>
      <c r="BY59" s="163"/>
      <c r="BZ59" s="163"/>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57"/>
      <c r="B60" s="458"/>
      <c r="C60" s="458"/>
      <c r="D60" s="458"/>
      <c r="E60" s="459"/>
      <c r="F60" s="458"/>
      <c r="G60" s="458"/>
      <c r="H60" s="458"/>
      <c r="I60" s="458"/>
      <c r="J60" s="457"/>
      <c r="K60" s="457"/>
      <c r="L60" s="411"/>
      <c r="M60" s="413"/>
      <c r="N60" s="146">
        <v>2</v>
      </c>
      <c r="O60" s="283"/>
      <c r="P60" s="350"/>
      <c r="Q60" s="350"/>
      <c r="R60" s="350"/>
      <c r="S60" s="350"/>
      <c r="T60" s="350"/>
      <c r="U60" s="350"/>
      <c r="V60" s="350"/>
      <c r="W60" s="116">
        <v>0</v>
      </c>
      <c r="X60" s="117" t="s">
        <v>485</v>
      </c>
      <c r="Y60" s="351"/>
      <c r="Z60" s="118" t="s">
        <v>536</v>
      </c>
      <c r="AA60" s="116" t="s">
        <v>537</v>
      </c>
      <c r="AB60" s="350"/>
      <c r="AC60" s="422"/>
      <c r="AD60" s="422"/>
      <c r="AE60" s="456"/>
      <c r="AF60" s="456"/>
      <c r="AG60" s="418"/>
      <c r="AH60" s="418"/>
      <c r="AI60" s="455"/>
      <c r="AJ60" s="455"/>
      <c r="AK60" s="411"/>
      <c r="AL60" s="413"/>
      <c r="AM60" s="453"/>
      <c r="AN60" s="145"/>
      <c r="AO60" s="146"/>
      <c r="AP60" s="114"/>
      <c r="AQ60" s="114"/>
      <c r="AR60" s="145"/>
      <c r="AS60" s="114"/>
      <c r="AT60" s="145"/>
      <c r="AU60" s="168"/>
      <c r="AV60" s="163"/>
      <c r="AW60" s="114"/>
      <c r="AX60" s="145"/>
      <c r="AY60" s="146"/>
      <c r="AZ60" s="145"/>
      <c r="BA60" s="145"/>
      <c r="BB60" s="146"/>
      <c r="BC60" s="114"/>
      <c r="BD60" s="114"/>
      <c r="BE60" s="145"/>
      <c r="BF60" s="145"/>
      <c r="BG60" s="146"/>
      <c r="BH60" s="114"/>
      <c r="BI60" s="114"/>
      <c r="BJ60" s="163"/>
      <c r="BK60" s="163"/>
      <c r="BL60" s="162"/>
      <c r="BM60" s="168"/>
      <c r="BN60" s="168"/>
      <c r="BO60" s="145"/>
      <c r="BP60" s="145"/>
      <c r="BQ60" s="146"/>
      <c r="BR60" s="114"/>
      <c r="BS60" s="114"/>
      <c r="BT60" s="114"/>
      <c r="BU60" s="145"/>
      <c r="BV60" s="145"/>
      <c r="BW60" s="145"/>
      <c r="BX60" s="168"/>
      <c r="BY60" s="163"/>
      <c r="BZ60" s="163"/>
      <c r="CA60" s="114"/>
      <c r="CB60" s="145"/>
      <c r="CC60" s="146"/>
      <c r="CD60" s="145"/>
    </row>
    <row r="61" spans="1:108" ht="21" customHeight="1" thickTop="1" thickBot="1">
      <c r="A61" s="457"/>
      <c r="B61" s="458"/>
      <c r="C61" s="458"/>
      <c r="D61" s="458"/>
      <c r="E61" s="459"/>
      <c r="F61" s="458"/>
      <c r="G61" s="458"/>
      <c r="H61" s="458"/>
      <c r="I61" s="458"/>
      <c r="J61" s="457"/>
      <c r="K61" s="457"/>
      <c r="L61" s="411"/>
      <c r="M61" s="413"/>
      <c r="N61" s="146">
        <v>3</v>
      </c>
      <c r="O61" s="355"/>
      <c r="P61" s="350"/>
      <c r="Q61" s="350"/>
      <c r="R61" s="350"/>
      <c r="S61" s="350"/>
      <c r="T61" s="350"/>
      <c r="U61" s="350"/>
      <c r="V61" s="350"/>
      <c r="W61" s="116">
        <v>0</v>
      </c>
      <c r="X61" s="117" t="s">
        <v>485</v>
      </c>
      <c r="Y61" s="351"/>
      <c r="Z61" s="118" t="s">
        <v>536</v>
      </c>
      <c r="AA61" s="116" t="s">
        <v>537</v>
      </c>
      <c r="AB61" s="350"/>
      <c r="AC61" s="422"/>
      <c r="AD61" s="422"/>
      <c r="AE61" s="456"/>
      <c r="AF61" s="456"/>
      <c r="AG61" s="418"/>
      <c r="AH61" s="418"/>
      <c r="AI61" s="455"/>
      <c r="AJ61" s="455"/>
      <c r="AK61" s="411"/>
      <c r="AL61" s="413"/>
      <c r="AM61" s="453"/>
      <c r="AN61" s="145"/>
      <c r="AO61" s="146"/>
      <c r="AP61" s="114"/>
      <c r="AQ61" s="114"/>
      <c r="AR61" s="145"/>
      <c r="AS61" s="114"/>
      <c r="AT61" s="145"/>
      <c r="AU61" s="168"/>
      <c r="AV61" s="163"/>
      <c r="AW61" s="114"/>
      <c r="AX61" s="145"/>
      <c r="AY61" s="146"/>
      <c r="AZ61" s="145"/>
      <c r="BA61" s="145"/>
      <c r="BB61" s="146"/>
      <c r="BC61" s="114"/>
      <c r="BD61" s="114"/>
      <c r="BE61" s="145"/>
      <c r="BF61" s="145"/>
      <c r="BG61" s="146"/>
      <c r="BH61" s="114"/>
      <c r="BI61" s="114"/>
      <c r="BJ61" s="163"/>
      <c r="BK61" s="163"/>
      <c r="BL61" s="162"/>
      <c r="BM61" s="168"/>
      <c r="BN61" s="168"/>
      <c r="BO61" s="145"/>
      <c r="BP61" s="145"/>
      <c r="BQ61" s="146"/>
      <c r="BR61" s="114"/>
      <c r="BS61" s="114"/>
      <c r="BT61" s="114"/>
      <c r="BU61" s="145"/>
      <c r="BV61" s="145"/>
      <c r="BW61" s="145"/>
      <c r="BX61" s="168"/>
      <c r="BY61" s="163"/>
      <c r="BZ61" s="163"/>
      <c r="CA61" s="114"/>
      <c r="CB61" s="145"/>
      <c r="CC61" s="146"/>
      <c r="CD61" s="145"/>
    </row>
    <row r="62" spans="1:108" ht="21" customHeight="1" thickTop="1" thickBot="1">
      <c r="A62" s="457"/>
      <c r="B62" s="458"/>
      <c r="C62" s="458"/>
      <c r="D62" s="458"/>
      <c r="E62" s="459"/>
      <c r="F62" s="458"/>
      <c r="G62" s="458"/>
      <c r="H62" s="458"/>
      <c r="I62" s="458"/>
      <c r="J62" s="457"/>
      <c r="K62" s="457"/>
      <c r="L62" s="411"/>
      <c r="M62" s="413"/>
      <c r="N62" s="146">
        <v>4</v>
      </c>
      <c r="O62" s="283"/>
      <c r="P62" s="350"/>
      <c r="Q62" s="350"/>
      <c r="R62" s="350"/>
      <c r="S62" s="350"/>
      <c r="T62" s="350"/>
      <c r="U62" s="350"/>
      <c r="V62" s="350"/>
      <c r="W62" s="116">
        <v>0</v>
      </c>
      <c r="X62" s="117" t="s">
        <v>485</v>
      </c>
      <c r="Y62" s="351"/>
      <c r="Z62" s="118" t="s">
        <v>536</v>
      </c>
      <c r="AA62" s="116" t="s">
        <v>537</v>
      </c>
      <c r="AB62" s="350"/>
      <c r="AC62" s="422"/>
      <c r="AD62" s="422"/>
      <c r="AE62" s="456"/>
      <c r="AF62" s="456"/>
      <c r="AG62" s="418"/>
      <c r="AH62" s="418"/>
      <c r="AI62" s="455"/>
      <c r="AJ62" s="455"/>
      <c r="AK62" s="411"/>
      <c r="AL62" s="413"/>
      <c r="AM62" s="453"/>
      <c r="AN62" s="145"/>
      <c r="AO62" s="146"/>
      <c r="AP62" s="114"/>
      <c r="AQ62" s="114"/>
      <c r="AR62" s="145"/>
      <c r="AS62" s="114"/>
      <c r="AT62" s="145"/>
      <c r="AU62" s="168"/>
      <c r="AV62" s="163"/>
      <c r="AW62" s="114"/>
      <c r="AX62" s="145"/>
      <c r="AY62" s="146"/>
      <c r="AZ62" s="145"/>
      <c r="BA62" s="145"/>
      <c r="BB62" s="146"/>
      <c r="BC62" s="114"/>
      <c r="BD62" s="114"/>
      <c r="BE62" s="145"/>
      <c r="BF62" s="145"/>
      <c r="BG62" s="146"/>
      <c r="BH62" s="114"/>
      <c r="BI62" s="114"/>
      <c r="BJ62" s="163"/>
      <c r="BK62" s="163"/>
      <c r="BL62" s="162"/>
      <c r="BM62" s="168"/>
      <c r="BN62" s="168"/>
      <c r="BO62" s="145"/>
      <c r="BP62" s="145"/>
      <c r="BQ62" s="146"/>
      <c r="BR62" s="114"/>
      <c r="BS62" s="114"/>
      <c r="BT62" s="114"/>
      <c r="BU62" s="145"/>
      <c r="BV62" s="145"/>
      <c r="BW62" s="145"/>
      <c r="BX62" s="168"/>
      <c r="BY62" s="163"/>
      <c r="BZ62" s="163"/>
      <c r="CA62" s="114"/>
      <c r="CB62" s="145"/>
      <c r="CC62" s="146"/>
      <c r="CD62" s="145"/>
    </row>
    <row r="63" spans="1:108" ht="21" customHeight="1" thickTop="1" thickBot="1">
      <c r="A63" s="457"/>
      <c r="B63" s="458"/>
      <c r="C63" s="458"/>
      <c r="D63" s="458"/>
      <c r="E63" s="459"/>
      <c r="F63" s="458"/>
      <c r="G63" s="458"/>
      <c r="H63" s="458"/>
      <c r="I63" s="458"/>
      <c r="J63" s="457"/>
      <c r="K63" s="457"/>
      <c r="L63" s="411"/>
      <c r="M63" s="413"/>
      <c r="N63" s="146">
        <v>5</v>
      </c>
      <c r="O63" s="283"/>
      <c r="P63" s="350"/>
      <c r="Q63" s="350"/>
      <c r="R63" s="350"/>
      <c r="S63" s="350"/>
      <c r="T63" s="350"/>
      <c r="U63" s="350"/>
      <c r="V63" s="350"/>
      <c r="W63" s="116">
        <v>0</v>
      </c>
      <c r="X63" s="117" t="s">
        <v>485</v>
      </c>
      <c r="Y63" s="351"/>
      <c r="Z63" s="118" t="s">
        <v>536</v>
      </c>
      <c r="AA63" s="116" t="s">
        <v>537</v>
      </c>
      <c r="AB63" s="350"/>
      <c r="AC63" s="422"/>
      <c r="AD63" s="422"/>
      <c r="AE63" s="456"/>
      <c r="AF63" s="456"/>
      <c r="AG63" s="418"/>
      <c r="AH63" s="418"/>
      <c r="AI63" s="455"/>
      <c r="AJ63" s="455"/>
      <c r="AK63" s="411"/>
      <c r="AL63" s="413"/>
      <c r="AM63" s="453"/>
      <c r="AN63" s="145"/>
      <c r="AO63" s="146"/>
      <c r="AP63" s="114"/>
      <c r="AQ63" s="114"/>
      <c r="AR63" s="145"/>
      <c r="AS63" s="114"/>
      <c r="AT63" s="145"/>
      <c r="AU63" s="168"/>
      <c r="AV63" s="163"/>
      <c r="AW63" s="114"/>
      <c r="AX63" s="145"/>
      <c r="AY63" s="146"/>
      <c r="AZ63" s="145"/>
      <c r="BA63" s="145"/>
      <c r="BB63" s="146"/>
      <c r="BC63" s="114"/>
      <c r="BD63" s="114"/>
      <c r="BE63" s="145"/>
      <c r="BF63" s="145"/>
      <c r="BG63" s="146"/>
      <c r="BH63" s="114"/>
      <c r="BI63" s="114"/>
      <c r="BJ63" s="163"/>
      <c r="BK63" s="163"/>
      <c r="BL63" s="162"/>
      <c r="BM63" s="168"/>
      <c r="BN63" s="168"/>
      <c r="BO63" s="145"/>
      <c r="BP63" s="145"/>
      <c r="BQ63" s="146"/>
      <c r="BR63" s="114"/>
      <c r="BS63" s="114"/>
      <c r="BT63" s="114"/>
      <c r="BU63" s="145"/>
      <c r="BV63" s="145"/>
      <c r="BW63" s="145"/>
      <c r="BX63" s="168"/>
      <c r="BY63" s="163"/>
      <c r="BZ63" s="163"/>
      <c r="CA63" s="114"/>
      <c r="CB63" s="145"/>
      <c r="CC63" s="146"/>
      <c r="CD63" s="145"/>
    </row>
    <row r="64" spans="1:108" ht="21" customHeight="1" thickTop="1" thickBot="1">
      <c r="A64" s="457"/>
      <c r="B64" s="458"/>
      <c r="C64" s="458"/>
      <c r="D64" s="458"/>
      <c r="E64" s="459"/>
      <c r="F64" s="458"/>
      <c r="G64" s="458"/>
      <c r="H64" s="458"/>
      <c r="I64" s="458"/>
      <c r="J64" s="457"/>
      <c r="K64" s="457"/>
      <c r="L64" s="411"/>
      <c r="M64" s="414"/>
      <c r="N64" s="146">
        <v>6</v>
      </c>
      <c r="O64" s="283"/>
      <c r="P64" s="350"/>
      <c r="Q64" s="350"/>
      <c r="R64" s="350"/>
      <c r="S64" s="350"/>
      <c r="T64" s="350"/>
      <c r="U64" s="350"/>
      <c r="V64" s="350"/>
      <c r="W64" s="116">
        <v>0</v>
      </c>
      <c r="X64" s="117" t="s">
        <v>485</v>
      </c>
      <c r="Y64" s="351"/>
      <c r="Z64" s="118" t="s">
        <v>536</v>
      </c>
      <c r="AA64" s="116" t="s">
        <v>537</v>
      </c>
      <c r="AB64" s="350"/>
      <c r="AC64" s="422"/>
      <c r="AD64" s="422"/>
      <c r="AE64" s="456"/>
      <c r="AF64" s="456"/>
      <c r="AG64" s="418"/>
      <c r="AH64" s="418"/>
      <c r="AI64" s="455"/>
      <c r="AJ64" s="455"/>
      <c r="AK64" s="411"/>
      <c r="AL64" s="414"/>
      <c r="AM64" s="454"/>
      <c r="AN64" s="145"/>
      <c r="AO64" s="146"/>
      <c r="AP64" s="114"/>
      <c r="AQ64" s="114"/>
      <c r="AR64" s="145"/>
      <c r="AS64" s="114"/>
      <c r="AT64" s="145"/>
      <c r="AU64" s="168"/>
      <c r="AV64" s="163"/>
      <c r="AW64" s="114"/>
      <c r="AX64" s="145"/>
      <c r="AY64" s="146"/>
      <c r="AZ64" s="145"/>
      <c r="BA64" s="145"/>
      <c r="BB64" s="146"/>
      <c r="BC64" s="114"/>
      <c r="BD64" s="114"/>
      <c r="BE64" s="145"/>
      <c r="BF64" s="145"/>
      <c r="BG64" s="146"/>
      <c r="BH64" s="114"/>
      <c r="BI64" s="114"/>
      <c r="BJ64" s="163"/>
      <c r="BK64" s="163"/>
      <c r="BL64" s="162"/>
      <c r="BM64" s="168"/>
      <c r="BN64" s="168"/>
      <c r="BO64" s="145"/>
      <c r="BP64" s="145"/>
      <c r="BQ64" s="146"/>
      <c r="BR64" s="114"/>
      <c r="BS64" s="114"/>
      <c r="BT64" s="114"/>
      <c r="BU64" s="145"/>
      <c r="BV64" s="145"/>
      <c r="BW64" s="145"/>
      <c r="BX64" s="168"/>
      <c r="BY64" s="163"/>
      <c r="BZ64" s="163"/>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126" priority="32" stopIfTrue="1" operator="equal">
      <formula>"Muy Alta"</formula>
    </cfRule>
    <cfRule type="containsText" dxfId="125" priority="33" operator="containsText" text="ZONA RIESGO ALTA">
      <formula>NOT(ISERROR(SEARCH("ZONA RIESGO ALTA",M5)))</formula>
    </cfRule>
    <cfRule type="containsText" dxfId="124" priority="34" operator="containsText" text="ZONA RIESGO MODERADA">
      <formula>NOT(ISERROR(SEARCH("ZONA RIESGO MODERADA",M5)))</formula>
    </cfRule>
    <cfRule type="containsText" dxfId="123" priority="35" operator="containsText" text="ZONA RIESGO BAJA">
      <formula>NOT(ISERROR(SEARCH("ZONA RIESGO BAJA",M5)))</formula>
    </cfRule>
    <cfRule type="cellIs" dxfId="122" priority="36" operator="equal">
      <formula>"Muy Baja"</formula>
    </cfRule>
  </conditionalFormatting>
  <conditionalFormatting sqref="M5:M64">
    <cfRule type="containsText" dxfId="121" priority="31" operator="containsText" text="ZONA RIESGO EXTREMA">
      <formula>NOT(ISERROR(SEARCH("ZONA RIESGO EXTREMA",M5)))</formula>
    </cfRule>
  </conditionalFormatting>
  <conditionalFormatting sqref="X5:X64">
    <cfRule type="containsText" dxfId="120" priority="28" operator="containsText" text="DEBIL">
      <formula>NOT(ISERROR(SEARCH("DEBIL",X5)))</formula>
    </cfRule>
    <cfRule type="containsText" dxfId="119" priority="29" operator="containsText" text="MODERADO">
      <formula>NOT(ISERROR(SEARCH("MODERADO",X5)))</formula>
    </cfRule>
    <cfRule type="containsText" dxfId="118" priority="30" operator="containsText" text="FUERTE">
      <formula>NOT(ISERROR(SEARCH("FUERTE",X5)))</formula>
    </cfRule>
  </conditionalFormatting>
  <conditionalFormatting sqref="AC5 AC11 AC17 AC23 AC41 AC59 AC29 AC47 AC35 AC53">
    <cfRule type="containsText" dxfId="117" priority="25" operator="containsText" text="DEBIL">
      <formula>NOT(ISERROR(SEARCH("DEBIL",AC5)))</formula>
    </cfRule>
    <cfRule type="containsText" dxfId="116" priority="26" operator="containsText" text="MODERADO">
      <formula>NOT(ISERROR(SEARCH("MODERADO",AC5)))</formula>
    </cfRule>
    <cfRule type="containsText" dxfId="115" priority="27" operator="containsText" text="FUERTE">
      <formula>NOT(ISERROR(SEARCH("FUERTE",AC5)))</formula>
    </cfRule>
  </conditionalFormatting>
  <conditionalFormatting sqref="AI5 AI11 AI17 AI23 AI29 AI35 AI41 AI47 AI53 AI59">
    <cfRule type="containsText" dxfId="114" priority="20" operator="containsText" text="casi seguro">
      <formula>NOT(ISERROR(SEARCH("casi seguro",AI5)))</formula>
    </cfRule>
    <cfRule type="containsText" dxfId="113" priority="21" operator="containsText" text="PROBABLE">
      <formula>NOT(ISERROR(SEARCH("PROBABLE",AI5)))</formula>
    </cfRule>
    <cfRule type="containsText" dxfId="112" priority="22" operator="containsText" text="posible">
      <formula>NOT(ISERROR(SEARCH("posible",AI5)))</formula>
    </cfRule>
    <cfRule type="containsText" dxfId="111" priority="23" operator="containsText" text="Improbable">
      <formula>NOT(ISERROR(SEARCH("Improbable",AI5)))</formula>
    </cfRule>
    <cfRule type="containsText" dxfId="110" priority="24" operator="containsText" text="Rara vez">
      <formula>NOT(ISERROR(SEARCH("Rara vez",AI5)))</formula>
    </cfRule>
  </conditionalFormatting>
  <conditionalFormatting sqref="AD5 AD11 AD17 AD23 AD41 AD59 AD29 AD47 AD35 AD53">
    <cfRule type="containsText" dxfId="109" priority="17" operator="containsText" text="DEBIL">
      <formula>NOT(ISERROR(SEARCH("DEBIL",AD5)))</formula>
    </cfRule>
    <cfRule type="containsText" dxfId="108" priority="18" operator="containsText" text="MODERADO">
      <formula>NOT(ISERROR(SEARCH("MODERADO",AD5)))</formula>
    </cfRule>
    <cfRule type="containsText" dxfId="107" priority="19" operator="containsText" text="FUERTE">
      <formula>NOT(ISERROR(SEARCH("FUERTE",AD5)))</formula>
    </cfRule>
  </conditionalFormatting>
  <conditionalFormatting sqref="AL5 AL11 AL17 AL23 AL29 AL35 AL41 AL47 AL53 AL59">
    <cfRule type="cellIs" dxfId="106" priority="12" stopIfTrue="1" operator="equal">
      <formula>"Muy Alta"</formula>
    </cfRule>
    <cfRule type="containsText" dxfId="105" priority="13" operator="containsText" text="ZONA RIESGO ALTA">
      <formula>NOT(ISERROR(SEARCH("ZONA RIESGO ALTA",AL5)))</formula>
    </cfRule>
    <cfRule type="containsText" dxfId="104" priority="14" operator="containsText" text="ZONA RIESGO MODERADA">
      <formula>NOT(ISERROR(SEARCH("ZONA RIESGO MODERADA",AL5)))</formula>
    </cfRule>
    <cfRule type="containsText" dxfId="103" priority="15" operator="containsText" text="ZONA RIESGO BAJA">
      <formula>NOT(ISERROR(SEARCH("ZONA RIESGO BAJA",AL5)))</formula>
    </cfRule>
    <cfRule type="cellIs" dxfId="102" priority="16" operator="equal">
      <formula>"Muy Baja"</formula>
    </cfRule>
  </conditionalFormatting>
  <conditionalFormatting sqref="AL5:AL64">
    <cfRule type="containsText" dxfId="101" priority="11" operator="containsText" text="ZONA RIESGO EXTREMA">
      <formula>NOT(ISERROR(SEARCH("ZONA RIESGO EXTREMA",AL5)))</formula>
    </cfRule>
  </conditionalFormatting>
  <conditionalFormatting sqref="AJ5 AJ11 AJ17 AJ23 AJ29 AJ35 AJ41 AJ47 AJ53 AJ59">
    <cfRule type="containsText" dxfId="100" priority="1" operator="containsText" text="casi seguro">
      <formula>NOT(ISERROR(SEARCH("casi seguro",AJ5)))</formula>
    </cfRule>
    <cfRule type="containsText" dxfId="99" priority="2" operator="containsText" text="PROBABLE">
      <formula>NOT(ISERROR(SEARCH("PROBABLE",AJ5)))</formula>
    </cfRule>
    <cfRule type="containsText" dxfId="98" priority="3" operator="containsText" text="posible">
      <formula>NOT(ISERROR(SEARCH("posible",AJ5)))</formula>
    </cfRule>
    <cfRule type="containsText" dxfId="97" priority="4" operator="containsText" text="Improbable">
      <formula>NOT(ISERROR(SEARCH("Improbable",AJ5)))</formula>
    </cfRule>
    <cfRule type="containsText" dxfId="96"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52411825-618A-4EE1-A12B-AEC632A51556}"/>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EBCF0E6A-662F-4333-B488-AF6F498AD30E}">
            <xm:f>NOT(ISERROR(SEARCH(#REF!,AI5)))</xm:f>
            <xm:f>#REF!</xm:f>
            <x14:dxf>
              <fill>
                <gradientFill degree="180">
                  <stop position="0">
                    <color rgb="FF008744"/>
                  </stop>
                  <stop position="1">
                    <color theme="0"/>
                  </stop>
                </gradientFill>
              </fill>
            </x14:dxf>
          </x14:cfRule>
          <x14:cfRule type="containsText" priority="38" operator="containsText" id="{1188A890-5DF3-4B72-85C9-80E1D97C04B1}">
            <xm:f>NOT(ISERROR(SEARCH(#REF!,AI5)))</xm:f>
            <xm:f>#REF!</xm:f>
            <x14:dxf>
              <fill>
                <gradientFill degree="180">
                  <stop position="0">
                    <color rgb="FF008744"/>
                  </stop>
                  <stop position="1">
                    <color theme="0"/>
                  </stop>
                </gradientFill>
              </fill>
            </x14:dxf>
          </x14:cfRule>
          <x14:cfRule type="containsText" priority="39" operator="containsText" id="{48411AB2-7E8C-4D1F-983C-975AE525479F}">
            <xm:f>NOT(ISERROR(SEARCH(#REF!,AI5)))</xm:f>
            <xm:f>#REF!</xm:f>
            <x14:dxf>
              <fill>
                <gradientFill degree="180">
                  <stop position="0">
                    <color rgb="FF008744"/>
                  </stop>
                  <stop position="1">
                    <color rgb="FFFFFFFF"/>
                  </stop>
                </gradientFill>
              </fill>
            </x14:dxf>
          </x14:cfRule>
          <x14:cfRule type="containsText" priority="40" operator="containsText" id="{BAC1C074-BF8F-4599-80F3-C80F04D3F7E8}">
            <xm:f>NOT(ISERROR(SEARCH(#REF!,AI5)))</xm:f>
            <xm:f>#REF!</xm:f>
            <x14:dxf>
              <fill>
                <gradientFill>
                  <stop position="0">
                    <color theme="0"/>
                  </stop>
                  <stop position="1">
                    <color rgb="FFFFFF00"/>
                  </stop>
                </gradientFill>
              </fill>
            </x14:dxf>
          </x14:cfRule>
          <x14:cfRule type="containsText" priority="41" operator="containsText" id="{2376DB2E-CD5E-4D9B-B67E-FFC7FF4F7FDE}">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4B8AC36D-8687-4436-BD27-A9EC02E83133}">
            <xm:f>NOT(ISERROR(SEARCH(#REF!,AJ5)))</xm:f>
            <xm:f>#REF!</xm:f>
            <x14:dxf>
              <fill>
                <gradientFill degree="180">
                  <stop position="0">
                    <color rgb="FF008744"/>
                  </stop>
                  <stop position="1">
                    <color theme="0"/>
                  </stop>
                </gradientFill>
              </fill>
            </x14:dxf>
          </x14:cfRule>
          <x14:cfRule type="containsText" priority="7" operator="containsText" id="{A34AEA9C-5EFF-45D5-A78D-0E8339E94EDC}">
            <xm:f>NOT(ISERROR(SEARCH(#REF!,AJ5)))</xm:f>
            <xm:f>#REF!</xm:f>
            <x14:dxf>
              <fill>
                <gradientFill degree="180">
                  <stop position="0">
                    <color rgb="FF008744"/>
                  </stop>
                  <stop position="1">
                    <color theme="0"/>
                  </stop>
                </gradientFill>
              </fill>
            </x14:dxf>
          </x14:cfRule>
          <x14:cfRule type="containsText" priority="8" operator="containsText" id="{5046AB6F-BBFA-4999-9A04-642445C1178D}">
            <xm:f>NOT(ISERROR(SEARCH(#REF!,AJ5)))</xm:f>
            <xm:f>#REF!</xm:f>
            <x14:dxf>
              <fill>
                <gradientFill degree="180">
                  <stop position="0">
                    <color rgb="FF008744"/>
                  </stop>
                  <stop position="1">
                    <color rgb="FFFFFFFF"/>
                  </stop>
                </gradientFill>
              </fill>
            </x14:dxf>
          </x14:cfRule>
          <x14:cfRule type="containsText" priority="9" operator="containsText" id="{60DA90F9-0DB5-4671-BCD5-F513982E56E0}">
            <xm:f>NOT(ISERROR(SEARCH(#REF!,AJ5)))</xm:f>
            <xm:f>#REF!</xm:f>
            <x14:dxf>
              <fill>
                <gradientFill>
                  <stop position="0">
                    <color theme="0"/>
                  </stop>
                  <stop position="1">
                    <color rgb="FFFFFF00"/>
                  </stop>
                </gradientFill>
              </fill>
            </x14:dxf>
          </x14:cfRule>
          <x14:cfRule type="containsText" priority="10" operator="containsText" id="{DE96EFF1-B621-4B6E-9689-944CB0892B1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4F8E-B6FA-4D16-A489-941E28E39D19}">
  <dimension ref="A1:DD65"/>
  <sheetViews>
    <sheetView topLeftCell="BB1" workbookViewId="0">
      <selection activeCell="CB5" sqref="CB5"/>
    </sheetView>
  </sheetViews>
  <sheetFormatPr baseColWidth="10" defaultColWidth="11.42578125" defaultRowHeight="16.5"/>
  <cols>
    <col min="1" max="1" width="4" style="152" bestFit="1" customWidth="1"/>
    <col min="2" max="4" width="18.7109375" style="153" customWidth="1"/>
    <col min="5" max="5" width="32.42578125" style="149" customWidth="1"/>
    <col min="6" max="6" width="14.140625" style="152" customWidth="1"/>
    <col min="7" max="7" width="13.140625" style="152" customWidth="1"/>
    <col min="8" max="8" width="18.5703125" style="152" customWidth="1"/>
    <col min="9" max="9" width="19" style="154" customWidth="1"/>
    <col min="10" max="12" width="17.85546875" style="149" customWidth="1"/>
    <col min="13" max="13" width="16.5703125" style="149" customWidth="1"/>
    <col min="14" max="14" width="5.85546875" style="149" customWidth="1"/>
    <col min="15" max="15" width="48.42578125" style="149" customWidth="1"/>
    <col min="16" max="24" width="31" style="149" customWidth="1"/>
    <col min="25" max="25" width="31" style="155" customWidth="1"/>
    <col min="26" max="26" width="31" style="156" customWidth="1"/>
    <col min="27" max="36" width="31" style="149" customWidth="1"/>
    <col min="37" max="37" width="17.85546875" style="149" customWidth="1"/>
    <col min="38" max="38" width="16.5703125" style="149" customWidth="1"/>
    <col min="39" max="39" width="31" style="149" customWidth="1"/>
    <col min="40" max="40" width="23" style="149" customWidth="1"/>
    <col min="41" max="41" width="18.85546875" style="149" customWidth="1"/>
    <col min="42" max="42" width="22.140625" style="149" customWidth="1"/>
    <col min="43" max="43" width="20.5703125" style="149" customWidth="1"/>
    <col min="44" max="44" width="18.5703125" style="149" customWidth="1"/>
    <col min="45" max="45" width="20.5703125" style="149" customWidth="1"/>
    <col min="46" max="46" width="18.5703125" style="149" customWidth="1"/>
    <col min="47" max="47" width="20.5703125" style="149" customWidth="1"/>
    <col min="48" max="48" width="18.5703125" style="149" customWidth="1"/>
    <col min="49" max="49" width="20.5703125" style="149" customWidth="1"/>
    <col min="50" max="50" width="18.5703125" style="149" customWidth="1"/>
    <col min="51" max="51" width="21" style="149" customWidth="1"/>
    <col min="52" max="53" width="23" style="149" customWidth="1"/>
    <col min="54" max="54" width="18.85546875" style="149" customWidth="1"/>
    <col min="55" max="55" width="16.85546875" style="149" customWidth="1"/>
    <col min="56" max="56" width="19.5703125" style="149" customWidth="1"/>
    <col min="57" max="58" width="23" style="149" customWidth="1"/>
    <col min="59" max="59" width="18.85546875" style="149" customWidth="1"/>
    <col min="60" max="60" width="16.85546875" style="149" customWidth="1"/>
    <col min="61" max="61" width="19.5703125" style="149" customWidth="1"/>
    <col min="62" max="63" width="23" style="149" customWidth="1"/>
    <col min="64" max="64" width="18.85546875" style="149" customWidth="1"/>
    <col min="65" max="65" width="16.85546875" style="149" customWidth="1"/>
    <col min="66" max="66" width="19.5703125" style="149" customWidth="1"/>
    <col min="67" max="68" width="23" style="149" customWidth="1"/>
    <col min="69" max="69" width="18.85546875" style="149" customWidth="1"/>
    <col min="70" max="70" width="16.85546875" style="149" customWidth="1"/>
    <col min="71" max="71" width="19.5703125" style="149" customWidth="1"/>
    <col min="72" max="72" width="28.85546875" style="149" customWidth="1"/>
    <col min="73" max="74" width="23" style="149" customWidth="1"/>
    <col min="75" max="75" width="18.5703125" style="149" customWidth="1"/>
    <col min="76" max="76" width="20.5703125" style="149" customWidth="1"/>
    <col min="77" max="77" width="23" style="149" customWidth="1"/>
    <col min="78" max="78" width="18.5703125" style="149" customWidth="1"/>
    <col min="79" max="79" width="20.5703125" style="149" customWidth="1"/>
    <col min="80" max="80" width="23" style="149" customWidth="1"/>
    <col min="81" max="81" width="18.85546875" style="149" customWidth="1"/>
    <col min="82" max="82" width="18.5703125" style="149" customWidth="1"/>
    <col min="83" max="16384" width="11.42578125" style="149"/>
  </cols>
  <sheetData>
    <row r="1" spans="1:108" ht="21" customHeight="1">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108" ht="21" customHeight="1">
      <c r="A2" s="448" t="s">
        <v>66</v>
      </c>
      <c r="B2" s="449"/>
      <c r="C2" s="449"/>
      <c r="D2" s="449"/>
      <c r="E2" s="449"/>
      <c r="F2" s="449"/>
      <c r="G2" s="449"/>
      <c r="H2" s="449"/>
      <c r="I2" s="450"/>
      <c r="J2" s="448" t="s">
        <v>67</v>
      </c>
      <c r="K2" s="449"/>
      <c r="L2" s="449"/>
      <c r="M2" s="450"/>
      <c r="N2" s="448" t="s">
        <v>68</v>
      </c>
      <c r="O2" s="449"/>
      <c r="P2" s="449"/>
      <c r="Q2" s="449"/>
      <c r="R2" s="449"/>
      <c r="S2" s="449"/>
      <c r="T2" s="449"/>
      <c r="U2" s="449"/>
      <c r="V2" s="449"/>
      <c r="W2" s="449"/>
      <c r="X2" s="449"/>
      <c r="Y2" s="449"/>
      <c r="Z2" s="449"/>
      <c r="AA2" s="449"/>
      <c r="AB2" s="449"/>
      <c r="AC2" s="449"/>
      <c r="AD2" s="449"/>
      <c r="AE2" s="449"/>
      <c r="AF2" s="449"/>
      <c r="AG2" s="449"/>
      <c r="AH2" s="450"/>
      <c r="AI2" s="448" t="s">
        <v>120</v>
      </c>
      <c r="AJ2" s="449"/>
      <c r="AK2" s="449"/>
      <c r="AL2" s="450"/>
      <c r="AM2" s="161"/>
      <c r="AN2" s="451" t="s">
        <v>69</v>
      </c>
      <c r="AO2" s="451"/>
      <c r="AP2" s="451"/>
      <c r="AQ2" s="451"/>
      <c r="AR2" s="451"/>
      <c r="AS2" s="451"/>
      <c r="AT2" s="451"/>
      <c r="AU2" s="451"/>
      <c r="AV2" s="451"/>
      <c r="AW2" s="451"/>
      <c r="AX2" s="451"/>
      <c r="AY2" s="451"/>
      <c r="AZ2" s="441" t="s">
        <v>70</v>
      </c>
      <c r="BA2" s="441"/>
      <c r="BB2" s="441"/>
      <c r="BC2" s="441"/>
      <c r="BD2" s="441"/>
      <c r="BE2" s="441" t="s">
        <v>71</v>
      </c>
      <c r="BF2" s="441"/>
      <c r="BG2" s="441"/>
      <c r="BH2" s="441"/>
      <c r="BI2" s="441"/>
      <c r="BJ2" s="441" t="s">
        <v>72</v>
      </c>
      <c r="BK2" s="441"/>
      <c r="BL2" s="441"/>
      <c r="BM2" s="441"/>
      <c r="BN2" s="441"/>
      <c r="BO2" s="441" t="s">
        <v>73</v>
      </c>
      <c r="BP2" s="441"/>
      <c r="BQ2" s="441"/>
      <c r="BR2" s="441"/>
      <c r="BS2" s="441"/>
      <c r="BT2" s="443" t="s">
        <v>74</v>
      </c>
      <c r="BU2" s="443"/>
      <c r="BV2" s="443"/>
      <c r="BW2" s="443"/>
      <c r="BX2" s="444" t="s">
        <v>75</v>
      </c>
      <c r="BY2" s="444"/>
      <c r="BZ2" s="444"/>
      <c r="CA2" s="445" t="s">
        <v>76</v>
      </c>
      <c r="CB2" s="446"/>
      <c r="CC2" s="446"/>
      <c r="CD2" s="447"/>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row>
    <row r="3" spans="1:108" s="158" customFormat="1" ht="21" customHeight="1">
      <c r="A3" s="439" t="s">
        <v>77</v>
      </c>
      <c r="B3" s="434" t="s">
        <v>7</v>
      </c>
      <c r="C3" s="434" t="s">
        <v>9</v>
      </c>
      <c r="D3" s="434" t="s">
        <v>11</v>
      </c>
      <c r="E3" s="440" t="s">
        <v>21</v>
      </c>
      <c r="F3" s="440" t="s">
        <v>15</v>
      </c>
      <c r="G3" s="434" t="s">
        <v>17</v>
      </c>
      <c r="H3" s="434" t="s">
        <v>19</v>
      </c>
      <c r="I3" s="434" t="s">
        <v>23</v>
      </c>
      <c r="J3" s="434" t="s">
        <v>121</v>
      </c>
      <c r="K3" s="434" t="s">
        <v>15</v>
      </c>
      <c r="L3" s="434" t="s">
        <v>122</v>
      </c>
      <c r="M3" s="432" t="s">
        <v>29</v>
      </c>
      <c r="N3" s="442" t="s">
        <v>78</v>
      </c>
      <c r="O3" s="434" t="s">
        <v>31</v>
      </c>
      <c r="P3" s="434" t="s">
        <v>123</v>
      </c>
      <c r="Q3" s="432" t="s">
        <v>80</v>
      </c>
      <c r="R3" s="434" t="s">
        <v>80</v>
      </c>
      <c r="S3" s="434" t="s">
        <v>124</v>
      </c>
      <c r="T3" s="434" t="s">
        <v>125</v>
      </c>
      <c r="U3" s="434" t="s">
        <v>126</v>
      </c>
      <c r="V3" s="434" t="s">
        <v>127</v>
      </c>
      <c r="W3" s="434" t="s">
        <v>128</v>
      </c>
      <c r="X3" s="434" t="s">
        <v>129</v>
      </c>
      <c r="Y3" s="434" t="s">
        <v>130</v>
      </c>
      <c r="Z3" s="434" t="s">
        <v>131</v>
      </c>
      <c r="AA3" s="434" t="s">
        <v>132</v>
      </c>
      <c r="AB3" s="434" t="s">
        <v>133</v>
      </c>
      <c r="AC3" s="435" t="s">
        <v>134</v>
      </c>
      <c r="AD3" s="436"/>
      <c r="AE3" s="434" t="s">
        <v>135</v>
      </c>
      <c r="AF3" s="434" t="s">
        <v>136</v>
      </c>
      <c r="AG3" s="434" t="s">
        <v>137</v>
      </c>
      <c r="AH3" s="434" t="s">
        <v>138</v>
      </c>
      <c r="AI3" s="434" t="s">
        <v>121</v>
      </c>
      <c r="AJ3" s="434" t="s">
        <v>15</v>
      </c>
      <c r="AK3" s="434" t="s">
        <v>122</v>
      </c>
      <c r="AL3" s="432" t="s">
        <v>139</v>
      </c>
      <c r="AM3" s="434" t="s">
        <v>140</v>
      </c>
      <c r="AN3" s="431" t="s">
        <v>79</v>
      </c>
      <c r="AO3" s="431" t="s">
        <v>80</v>
      </c>
      <c r="AP3" s="431" t="s">
        <v>81</v>
      </c>
      <c r="AQ3" s="431" t="s">
        <v>82</v>
      </c>
      <c r="AR3" s="431" t="s">
        <v>83</v>
      </c>
      <c r="AS3" s="431" t="s">
        <v>82</v>
      </c>
      <c r="AT3" s="429" t="s">
        <v>84</v>
      </c>
      <c r="AU3" s="431" t="s">
        <v>82</v>
      </c>
      <c r="AV3" s="431" t="s">
        <v>85</v>
      </c>
      <c r="AW3" s="431" t="s">
        <v>82</v>
      </c>
      <c r="AX3" s="429" t="s">
        <v>86</v>
      </c>
      <c r="AY3" s="431" t="s">
        <v>53</v>
      </c>
      <c r="AZ3" s="428" t="s">
        <v>87</v>
      </c>
      <c r="BA3" s="428" t="s">
        <v>88</v>
      </c>
      <c r="BB3" s="428" t="s">
        <v>80</v>
      </c>
      <c r="BC3" s="428" t="s">
        <v>89</v>
      </c>
      <c r="BD3" s="428" t="s">
        <v>90</v>
      </c>
      <c r="BE3" s="428" t="s">
        <v>87</v>
      </c>
      <c r="BF3" s="428" t="s">
        <v>88</v>
      </c>
      <c r="BG3" s="428" t="s">
        <v>80</v>
      </c>
      <c r="BH3" s="428" t="s">
        <v>89</v>
      </c>
      <c r="BI3" s="428" t="s">
        <v>90</v>
      </c>
      <c r="BJ3" s="428" t="s">
        <v>87</v>
      </c>
      <c r="BK3" s="428" t="s">
        <v>88</v>
      </c>
      <c r="BL3" s="428" t="s">
        <v>80</v>
      </c>
      <c r="BM3" s="428" t="s">
        <v>89</v>
      </c>
      <c r="BN3" s="428" t="s">
        <v>90</v>
      </c>
      <c r="BO3" s="428" t="s">
        <v>87</v>
      </c>
      <c r="BP3" s="428" t="s">
        <v>88</v>
      </c>
      <c r="BQ3" s="428" t="s">
        <v>80</v>
      </c>
      <c r="BR3" s="428" t="s">
        <v>89</v>
      </c>
      <c r="BS3" s="428" t="s">
        <v>90</v>
      </c>
      <c r="BT3" s="426" t="s">
        <v>141</v>
      </c>
      <c r="BU3" s="426" t="s">
        <v>91</v>
      </c>
      <c r="BV3" s="426" t="s">
        <v>92</v>
      </c>
      <c r="BW3" s="426" t="s">
        <v>88</v>
      </c>
      <c r="BX3" s="427" t="s">
        <v>82</v>
      </c>
      <c r="BY3" s="427" t="s">
        <v>93</v>
      </c>
      <c r="BZ3" s="427" t="s">
        <v>94</v>
      </c>
      <c r="CA3" s="425" t="s">
        <v>95</v>
      </c>
      <c r="CB3" s="425" t="s">
        <v>96</v>
      </c>
      <c r="CC3" s="425" t="s">
        <v>97</v>
      </c>
      <c r="CD3" s="425" t="s">
        <v>98</v>
      </c>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row>
    <row r="4" spans="1:108" s="160" customFormat="1" ht="21" customHeight="1" thickBot="1">
      <c r="A4" s="439"/>
      <c r="B4" s="434"/>
      <c r="C4" s="434"/>
      <c r="D4" s="434"/>
      <c r="E4" s="440"/>
      <c r="F4" s="440"/>
      <c r="G4" s="434"/>
      <c r="H4" s="434"/>
      <c r="I4" s="434"/>
      <c r="J4" s="434"/>
      <c r="K4" s="434"/>
      <c r="L4" s="434"/>
      <c r="M4" s="433"/>
      <c r="N4" s="442"/>
      <c r="O4" s="434"/>
      <c r="P4" s="434"/>
      <c r="Q4" s="433"/>
      <c r="R4" s="434" t="s">
        <v>80</v>
      </c>
      <c r="S4" s="434"/>
      <c r="T4" s="434"/>
      <c r="U4" s="434"/>
      <c r="V4" s="434"/>
      <c r="W4" s="434" t="s">
        <v>128</v>
      </c>
      <c r="X4" s="434"/>
      <c r="Y4" s="434" t="s">
        <v>128</v>
      </c>
      <c r="Z4" s="434"/>
      <c r="AA4" s="434" t="s">
        <v>132</v>
      </c>
      <c r="AB4" s="434"/>
      <c r="AC4" s="437"/>
      <c r="AD4" s="438"/>
      <c r="AE4" s="434"/>
      <c r="AF4" s="434"/>
      <c r="AG4" s="434"/>
      <c r="AH4" s="434"/>
      <c r="AI4" s="434"/>
      <c r="AJ4" s="434"/>
      <c r="AK4" s="434"/>
      <c r="AL4" s="433"/>
      <c r="AM4" s="434"/>
      <c r="AN4" s="431"/>
      <c r="AO4" s="431"/>
      <c r="AP4" s="431"/>
      <c r="AQ4" s="431"/>
      <c r="AR4" s="431"/>
      <c r="AS4" s="431"/>
      <c r="AT4" s="430"/>
      <c r="AU4" s="431"/>
      <c r="AV4" s="431"/>
      <c r="AW4" s="431"/>
      <c r="AX4" s="430"/>
      <c r="AY4" s="431"/>
      <c r="AZ4" s="428"/>
      <c r="BA4" s="428"/>
      <c r="BB4" s="428"/>
      <c r="BC4" s="428"/>
      <c r="BD4" s="428"/>
      <c r="BE4" s="428"/>
      <c r="BF4" s="428"/>
      <c r="BG4" s="428"/>
      <c r="BH4" s="428"/>
      <c r="BI4" s="428"/>
      <c r="BJ4" s="428"/>
      <c r="BK4" s="428"/>
      <c r="BL4" s="428"/>
      <c r="BM4" s="428"/>
      <c r="BN4" s="428"/>
      <c r="BO4" s="428"/>
      <c r="BP4" s="428"/>
      <c r="BQ4" s="428"/>
      <c r="BR4" s="428"/>
      <c r="BS4" s="428"/>
      <c r="BT4" s="426"/>
      <c r="BU4" s="426"/>
      <c r="BV4" s="426"/>
      <c r="BW4" s="426"/>
      <c r="BX4" s="427"/>
      <c r="BY4" s="427"/>
      <c r="BZ4" s="427"/>
      <c r="CA4" s="425"/>
      <c r="CB4" s="425"/>
      <c r="CC4" s="425"/>
      <c r="CD4" s="425"/>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row>
    <row r="5" spans="1:108" s="151" customFormat="1" ht="133.5" thickTop="1" thickBot="1">
      <c r="A5" s="457">
        <v>1</v>
      </c>
      <c r="B5" s="458"/>
      <c r="C5" s="458"/>
      <c r="D5" s="458"/>
      <c r="E5" s="459"/>
      <c r="F5" s="458"/>
      <c r="G5" s="459"/>
      <c r="H5" s="459"/>
      <c r="I5" s="458"/>
      <c r="J5" s="457"/>
      <c r="K5" s="457"/>
      <c r="L5" s="411">
        <v>0</v>
      </c>
      <c r="M5" s="412" t="b">
        <v>0</v>
      </c>
      <c r="N5" s="146">
        <v>1</v>
      </c>
      <c r="O5" s="283"/>
      <c r="P5" s="350"/>
      <c r="Q5" s="350"/>
      <c r="R5" s="350"/>
      <c r="S5" s="350"/>
      <c r="T5" s="357"/>
      <c r="U5" s="357"/>
      <c r="V5" s="357"/>
      <c r="W5" s="116">
        <v>0</v>
      </c>
      <c r="X5" s="117" t="s">
        <v>485</v>
      </c>
      <c r="Y5" s="351"/>
      <c r="Z5" s="118"/>
      <c r="AA5" s="116" t="s">
        <v>537</v>
      </c>
      <c r="AB5" s="358"/>
      <c r="AC5" s="422">
        <v>0</v>
      </c>
      <c r="AD5" s="422" t="s">
        <v>485</v>
      </c>
      <c r="AE5" s="456"/>
      <c r="AF5" s="456"/>
      <c r="AG5" s="418" t="s">
        <v>538</v>
      </c>
      <c r="AH5" s="418" t="s">
        <v>538</v>
      </c>
      <c r="AI5" s="455"/>
      <c r="AJ5" s="455"/>
      <c r="AK5" s="411">
        <v>0</v>
      </c>
      <c r="AL5" s="412" t="b">
        <v>0</v>
      </c>
      <c r="AM5" s="452"/>
      <c r="AN5" s="283"/>
      <c r="AO5" s="145"/>
      <c r="AP5" s="114"/>
      <c r="AQ5" s="114"/>
      <c r="AR5" s="145"/>
      <c r="AS5" s="114"/>
      <c r="AT5" s="145"/>
      <c r="AU5" s="114"/>
      <c r="AV5" s="145"/>
      <c r="AW5" s="114"/>
      <c r="AX5" s="145"/>
      <c r="AY5" s="146"/>
      <c r="AZ5" s="145"/>
      <c r="BA5" s="145"/>
      <c r="BB5" s="146"/>
      <c r="BC5" s="114"/>
      <c r="BD5" s="114"/>
      <c r="BE5" s="145"/>
      <c r="BF5" s="145"/>
      <c r="BG5" s="146"/>
      <c r="BH5" s="114"/>
      <c r="BI5" s="114"/>
      <c r="BJ5" s="145"/>
      <c r="BK5" s="145"/>
      <c r="BL5" s="146"/>
      <c r="BM5" s="114"/>
      <c r="BN5" s="114"/>
      <c r="BO5" s="145"/>
      <c r="BP5" s="145"/>
      <c r="BQ5" s="146"/>
      <c r="BR5" s="114"/>
      <c r="BS5" s="114"/>
      <c r="BT5" s="147"/>
      <c r="BU5" s="145"/>
      <c r="BV5" s="145"/>
      <c r="BW5" s="145"/>
      <c r="BX5" s="114"/>
      <c r="BY5" s="145"/>
      <c r="BZ5" s="145"/>
      <c r="CA5" s="359">
        <v>44938</v>
      </c>
      <c r="CB5" s="198" t="s">
        <v>1115</v>
      </c>
      <c r="CC5" s="145" t="s">
        <v>1055</v>
      </c>
      <c r="CD5" s="145" t="s">
        <v>1055</v>
      </c>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18" thickTop="1" thickBot="1">
      <c r="A6" s="457"/>
      <c r="B6" s="458"/>
      <c r="C6" s="458"/>
      <c r="D6" s="458"/>
      <c r="E6" s="459"/>
      <c r="F6" s="458"/>
      <c r="G6" s="459"/>
      <c r="H6" s="459"/>
      <c r="I6" s="458"/>
      <c r="J6" s="457"/>
      <c r="K6" s="457"/>
      <c r="L6" s="411"/>
      <c r="M6" s="413"/>
      <c r="N6" s="146">
        <v>2</v>
      </c>
      <c r="P6" s="350"/>
      <c r="Q6" s="350"/>
      <c r="R6" s="350"/>
      <c r="S6" s="350"/>
      <c r="T6" s="357"/>
      <c r="U6" s="357"/>
      <c r="V6" s="357"/>
      <c r="W6" s="116">
        <v>0</v>
      </c>
      <c r="X6" s="117" t="s">
        <v>485</v>
      </c>
      <c r="Y6" s="351"/>
      <c r="Z6" s="118"/>
      <c r="AA6" s="116" t="s">
        <v>537</v>
      </c>
      <c r="AB6" s="358"/>
      <c r="AC6" s="422"/>
      <c r="AD6" s="422"/>
      <c r="AE6" s="456"/>
      <c r="AF6" s="456"/>
      <c r="AG6" s="418"/>
      <c r="AH6" s="418"/>
      <c r="AI6" s="455"/>
      <c r="AJ6" s="455"/>
      <c r="AK6" s="411"/>
      <c r="AL6" s="413"/>
      <c r="AM6" s="453"/>
      <c r="AN6" s="358"/>
      <c r="AO6" s="145"/>
      <c r="AP6" s="114"/>
      <c r="AQ6" s="114"/>
      <c r="AR6" s="145"/>
      <c r="AS6" s="114"/>
      <c r="AT6" s="145"/>
      <c r="AU6" s="114"/>
      <c r="AV6" s="145"/>
      <c r="AW6" s="114"/>
      <c r="AX6" s="145"/>
      <c r="AY6" s="146"/>
      <c r="AZ6" s="145"/>
      <c r="BA6" s="145"/>
      <c r="BB6" s="146"/>
      <c r="BC6" s="114"/>
      <c r="BD6" s="114"/>
      <c r="BE6" s="145"/>
      <c r="BF6" s="145"/>
      <c r="BG6" s="146"/>
      <c r="BH6" s="114"/>
      <c r="BI6" s="114"/>
      <c r="BJ6" s="145"/>
      <c r="BK6" s="145"/>
      <c r="BL6" s="146"/>
      <c r="BM6" s="114"/>
      <c r="BN6" s="114"/>
      <c r="BO6" s="145"/>
      <c r="BP6" s="145"/>
      <c r="BQ6" s="146"/>
      <c r="BR6" s="114"/>
      <c r="BS6" s="114"/>
      <c r="BT6" s="147"/>
      <c r="BU6" s="145"/>
      <c r="BV6" s="145"/>
      <c r="BW6" s="145"/>
      <c r="BX6" s="114"/>
      <c r="BY6" s="145"/>
      <c r="BZ6" s="145"/>
      <c r="CA6" s="114"/>
      <c r="CB6" s="145"/>
      <c r="CC6" s="146"/>
      <c r="CD6" s="145"/>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row>
    <row r="7" spans="1:108" ht="21" customHeight="1" thickTop="1" thickBot="1">
      <c r="A7" s="457"/>
      <c r="B7" s="458"/>
      <c r="C7" s="458"/>
      <c r="D7" s="458"/>
      <c r="E7" s="459"/>
      <c r="F7" s="458"/>
      <c r="G7" s="459"/>
      <c r="H7" s="459"/>
      <c r="I7" s="458"/>
      <c r="J7" s="457"/>
      <c r="K7" s="457"/>
      <c r="L7" s="411"/>
      <c r="M7" s="413"/>
      <c r="N7" s="146">
        <v>3</v>
      </c>
      <c r="O7" s="355"/>
      <c r="P7" s="350"/>
      <c r="Q7" s="350"/>
      <c r="R7" s="350"/>
      <c r="S7" s="350"/>
      <c r="T7" s="350"/>
      <c r="U7" s="350"/>
      <c r="V7" s="350"/>
      <c r="W7" s="116">
        <v>0</v>
      </c>
      <c r="X7" s="117" t="s">
        <v>485</v>
      </c>
      <c r="Y7" s="351"/>
      <c r="Z7" s="118" t="s">
        <v>536</v>
      </c>
      <c r="AA7" s="116" t="s">
        <v>537</v>
      </c>
      <c r="AB7" s="350"/>
      <c r="AC7" s="422"/>
      <c r="AD7" s="422"/>
      <c r="AE7" s="456"/>
      <c r="AF7" s="456"/>
      <c r="AG7" s="418"/>
      <c r="AH7" s="418"/>
      <c r="AI7" s="455"/>
      <c r="AJ7" s="455"/>
      <c r="AK7" s="411"/>
      <c r="AL7" s="413"/>
      <c r="AM7" s="453"/>
      <c r="AO7" s="146"/>
      <c r="AP7" s="114"/>
      <c r="AQ7" s="114"/>
      <c r="AR7" s="145"/>
      <c r="AS7" s="114"/>
      <c r="AT7" s="145"/>
      <c r="AU7" s="114"/>
      <c r="AV7" s="145"/>
      <c r="AW7" s="114"/>
      <c r="AX7" s="145"/>
      <c r="AY7" s="146"/>
      <c r="AZ7" s="145"/>
      <c r="BA7" s="145"/>
      <c r="BB7" s="146"/>
      <c r="BC7" s="114"/>
      <c r="BD7" s="114"/>
      <c r="BE7" s="145"/>
      <c r="BF7" s="145"/>
      <c r="BG7" s="146"/>
      <c r="BH7" s="114"/>
      <c r="BI7" s="114"/>
      <c r="BJ7" s="145"/>
      <c r="BK7" s="145"/>
      <c r="BL7" s="146"/>
      <c r="BM7" s="114"/>
      <c r="BN7" s="114"/>
      <c r="BO7" s="145"/>
      <c r="BP7" s="145"/>
      <c r="BQ7" s="146"/>
      <c r="BR7" s="114"/>
      <c r="BS7" s="114"/>
      <c r="BT7" s="114"/>
      <c r="BU7" s="145"/>
      <c r="BV7" s="145"/>
      <c r="BW7" s="145"/>
      <c r="BX7" s="114"/>
      <c r="BY7" s="145"/>
      <c r="BZ7" s="145"/>
      <c r="CA7" s="114"/>
      <c r="CB7" s="145"/>
      <c r="CC7" s="146"/>
      <c r="CD7" s="145"/>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row>
    <row r="8" spans="1:108" ht="21" customHeight="1" thickTop="1" thickBot="1">
      <c r="A8" s="457"/>
      <c r="B8" s="458"/>
      <c r="C8" s="458"/>
      <c r="D8" s="458"/>
      <c r="E8" s="459"/>
      <c r="F8" s="458"/>
      <c r="G8" s="459"/>
      <c r="H8" s="459"/>
      <c r="I8" s="458"/>
      <c r="J8" s="457"/>
      <c r="K8" s="457"/>
      <c r="L8" s="411"/>
      <c r="M8" s="413"/>
      <c r="N8" s="146">
        <v>4</v>
      </c>
      <c r="O8" s="283"/>
      <c r="P8" s="350"/>
      <c r="Q8" s="350"/>
      <c r="R8" s="350"/>
      <c r="S8" s="350"/>
      <c r="T8" s="350"/>
      <c r="U8" s="350"/>
      <c r="V8" s="350"/>
      <c r="W8" s="116">
        <v>0</v>
      </c>
      <c r="X8" s="117" t="s">
        <v>485</v>
      </c>
      <c r="Y8" s="351"/>
      <c r="Z8" s="118" t="s">
        <v>536</v>
      </c>
      <c r="AA8" s="116" t="s">
        <v>537</v>
      </c>
      <c r="AB8" s="350"/>
      <c r="AC8" s="422"/>
      <c r="AD8" s="422"/>
      <c r="AE8" s="456"/>
      <c r="AF8" s="456"/>
      <c r="AG8" s="418"/>
      <c r="AH8" s="418"/>
      <c r="AI8" s="455"/>
      <c r="AJ8" s="455"/>
      <c r="AK8" s="411"/>
      <c r="AL8" s="413"/>
      <c r="AM8" s="453"/>
      <c r="AN8" s="145"/>
      <c r="AO8" s="146"/>
      <c r="AP8" s="114"/>
      <c r="AQ8" s="114"/>
      <c r="AR8" s="145"/>
      <c r="AS8" s="114"/>
      <c r="AT8" s="145"/>
      <c r="AU8" s="114"/>
      <c r="AV8" s="145"/>
      <c r="AW8" s="114"/>
      <c r="AX8" s="145"/>
      <c r="AY8" s="146"/>
      <c r="AZ8" s="145"/>
      <c r="BA8" s="145"/>
      <c r="BB8" s="146"/>
      <c r="BC8" s="114"/>
      <c r="BD8" s="114"/>
      <c r="BE8" s="145"/>
      <c r="BF8" s="145"/>
      <c r="BG8" s="146"/>
      <c r="BH8" s="114"/>
      <c r="BI8" s="114"/>
      <c r="BJ8" s="145"/>
      <c r="BK8" s="145"/>
      <c r="BL8" s="146"/>
      <c r="BM8" s="114"/>
      <c r="BN8" s="114"/>
      <c r="BO8" s="145"/>
      <c r="BP8" s="145"/>
      <c r="BQ8" s="146"/>
      <c r="BR8" s="114"/>
      <c r="BS8" s="114"/>
      <c r="BT8" s="114"/>
      <c r="BU8" s="145"/>
      <c r="BV8" s="145"/>
      <c r="BW8" s="145"/>
      <c r="BX8" s="114"/>
      <c r="BY8" s="145"/>
      <c r="BZ8" s="145"/>
      <c r="CA8" s="114"/>
      <c r="CB8" s="145"/>
      <c r="CC8" s="146"/>
      <c r="CD8" s="145"/>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row>
    <row r="9" spans="1:108" ht="21" customHeight="1" thickTop="1" thickBot="1">
      <c r="A9" s="457"/>
      <c r="B9" s="458"/>
      <c r="C9" s="458"/>
      <c r="D9" s="458"/>
      <c r="E9" s="459"/>
      <c r="F9" s="458"/>
      <c r="G9" s="459"/>
      <c r="H9" s="459"/>
      <c r="I9" s="458"/>
      <c r="J9" s="457"/>
      <c r="K9" s="457"/>
      <c r="L9" s="411"/>
      <c r="M9" s="413"/>
      <c r="N9" s="146">
        <v>5</v>
      </c>
      <c r="O9" s="283"/>
      <c r="P9" s="350"/>
      <c r="Q9" s="350"/>
      <c r="R9" s="350"/>
      <c r="S9" s="350"/>
      <c r="T9" s="350"/>
      <c r="U9" s="350"/>
      <c r="V9" s="350"/>
      <c r="W9" s="116">
        <v>0</v>
      </c>
      <c r="X9" s="117" t="s">
        <v>485</v>
      </c>
      <c r="Y9" s="351"/>
      <c r="Z9" s="118" t="s">
        <v>536</v>
      </c>
      <c r="AA9" s="116" t="s">
        <v>537</v>
      </c>
      <c r="AB9" s="350"/>
      <c r="AC9" s="422"/>
      <c r="AD9" s="422"/>
      <c r="AE9" s="456"/>
      <c r="AF9" s="456"/>
      <c r="AG9" s="418"/>
      <c r="AH9" s="418"/>
      <c r="AI9" s="455"/>
      <c r="AJ9" s="455"/>
      <c r="AK9" s="411"/>
      <c r="AL9" s="413"/>
      <c r="AM9" s="453"/>
      <c r="AN9" s="145"/>
      <c r="AO9" s="146"/>
      <c r="AP9" s="114"/>
      <c r="AQ9" s="114"/>
      <c r="AR9" s="145"/>
      <c r="AS9" s="114"/>
      <c r="AT9" s="145"/>
      <c r="AU9" s="114"/>
      <c r="AV9" s="145"/>
      <c r="AW9" s="114"/>
      <c r="AX9" s="145"/>
      <c r="AY9" s="146"/>
      <c r="AZ9" s="145"/>
      <c r="BA9" s="145"/>
      <c r="BB9" s="146"/>
      <c r="BC9" s="114"/>
      <c r="BD9" s="114"/>
      <c r="BE9" s="145"/>
      <c r="BF9" s="145"/>
      <c r="BG9" s="146"/>
      <c r="BH9" s="114"/>
      <c r="BI9" s="114"/>
      <c r="BJ9" s="145"/>
      <c r="BK9" s="145"/>
      <c r="BL9" s="146"/>
      <c r="BM9" s="114"/>
      <c r="BN9" s="114"/>
      <c r="BO9" s="145"/>
      <c r="BP9" s="145"/>
      <c r="BQ9" s="146"/>
      <c r="BR9" s="114"/>
      <c r="BS9" s="114"/>
      <c r="BT9" s="114"/>
      <c r="BU9" s="145"/>
      <c r="BV9" s="145"/>
      <c r="BW9" s="145"/>
      <c r="BX9" s="114"/>
      <c r="BY9" s="145"/>
      <c r="BZ9" s="145"/>
      <c r="CA9" s="114"/>
      <c r="CB9" s="145"/>
      <c r="CC9" s="146"/>
      <c r="CD9" s="145"/>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row>
    <row r="10" spans="1:108" ht="214.5" customHeight="1" thickTop="1" thickBot="1">
      <c r="A10" s="457"/>
      <c r="B10" s="458"/>
      <c r="C10" s="458"/>
      <c r="D10" s="458"/>
      <c r="E10" s="459"/>
      <c r="F10" s="458"/>
      <c r="G10" s="459"/>
      <c r="H10" s="459"/>
      <c r="I10" s="458"/>
      <c r="J10" s="457"/>
      <c r="K10" s="457"/>
      <c r="L10" s="411"/>
      <c r="M10" s="414"/>
      <c r="N10" s="146">
        <v>6</v>
      </c>
      <c r="O10" s="283"/>
      <c r="P10" s="350"/>
      <c r="Q10" s="350"/>
      <c r="R10" s="350"/>
      <c r="S10" s="350"/>
      <c r="T10" s="350"/>
      <c r="U10" s="350"/>
      <c r="V10" s="350"/>
      <c r="W10" s="116">
        <v>0</v>
      </c>
      <c r="X10" s="117" t="s">
        <v>485</v>
      </c>
      <c r="Y10" s="351"/>
      <c r="Z10" s="118" t="s">
        <v>536</v>
      </c>
      <c r="AA10" s="116" t="s">
        <v>537</v>
      </c>
      <c r="AB10" s="350"/>
      <c r="AC10" s="422"/>
      <c r="AD10" s="422"/>
      <c r="AE10" s="456"/>
      <c r="AF10" s="456"/>
      <c r="AG10" s="418"/>
      <c r="AH10" s="418"/>
      <c r="AI10" s="455"/>
      <c r="AJ10" s="455"/>
      <c r="AK10" s="411"/>
      <c r="AL10" s="414"/>
      <c r="AM10" s="454"/>
      <c r="AN10" s="145"/>
      <c r="AO10" s="146"/>
      <c r="AP10" s="114"/>
      <c r="AQ10" s="114"/>
      <c r="AR10" s="145"/>
      <c r="AS10" s="114"/>
      <c r="AT10" s="145"/>
      <c r="AU10" s="114"/>
      <c r="AV10" s="145"/>
      <c r="AW10" s="114"/>
      <c r="AX10" s="145"/>
      <c r="AY10" s="146"/>
      <c r="AZ10" s="145"/>
      <c r="BA10" s="145"/>
      <c r="BB10" s="146"/>
      <c r="BC10" s="114"/>
      <c r="BD10" s="114"/>
      <c r="BE10" s="145"/>
      <c r="BF10" s="145"/>
      <c r="BG10" s="146"/>
      <c r="BH10" s="114"/>
      <c r="BI10" s="114"/>
      <c r="BJ10" s="145"/>
      <c r="BK10" s="145"/>
      <c r="BL10" s="146"/>
      <c r="BM10" s="114"/>
      <c r="BN10" s="114"/>
      <c r="BO10" s="145"/>
      <c r="BP10" s="145"/>
      <c r="BQ10" s="146"/>
      <c r="BR10" s="114"/>
      <c r="BS10" s="114"/>
      <c r="BT10" s="114"/>
      <c r="BU10" s="145"/>
      <c r="BV10" s="145"/>
      <c r="BW10" s="145"/>
      <c r="BX10" s="114"/>
      <c r="BY10" s="145"/>
      <c r="BZ10" s="145"/>
      <c r="CA10" s="114"/>
      <c r="CB10" s="145"/>
      <c r="CC10" s="146"/>
      <c r="CD10" s="145"/>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row>
    <row r="11" spans="1:108" ht="21" customHeight="1" thickTop="1" thickBot="1">
      <c r="A11" s="457">
        <v>2</v>
      </c>
      <c r="B11" s="458"/>
      <c r="C11" s="458"/>
      <c r="D11" s="458"/>
      <c r="E11" s="459"/>
      <c r="F11" s="458"/>
      <c r="G11" s="458"/>
      <c r="H11" s="458"/>
      <c r="I11" s="458"/>
      <c r="J11" s="457"/>
      <c r="K11" s="457"/>
      <c r="L11" s="411">
        <v>0</v>
      </c>
      <c r="M11" s="412" t="b">
        <v>0</v>
      </c>
      <c r="N11" s="146">
        <v>1</v>
      </c>
      <c r="O11" s="283"/>
      <c r="P11" s="350"/>
      <c r="Q11" s="350"/>
      <c r="R11" s="350"/>
      <c r="S11" s="350"/>
      <c r="T11" s="350"/>
      <c r="U11" s="350"/>
      <c r="V11" s="350"/>
      <c r="W11" s="116">
        <v>0</v>
      </c>
      <c r="X11" s="117" t="s">
        <v>485</v>
      </c>
      <c r="Y11" s="351"/>
      <c r="Z11" s="118" t="s">
        <v>536</v>
      </c>
      <c r="AA11" s="116" t="s">
        <v>537</v>
      </c>
      <c r="AB11" s="350"/>
      <c r="AC11" s="422">
        <v>0</v>
      </c>
      <c r="AD11" s="422" t="s">
        <v>485</v>
      </c>
      <c r="AE11" s="456"/>
      <c r="AF11" s="456"/>
      <c r="AG11" s="418" t="s">
        <v>538</v>
      </c>
      <c r="AH11" s="418" t="s">
        <v>538</v>
      </c>
      <c r="AI11" s="455"/>
      <c r="AJ11" s="455"/>
      <c r="AK11" s="411">
        <v>0</v>
      </c>
      <c r="AL11" s="412" t="b">
        <v>0</v>
      </c>
      <c r="AM11" s="452"/>
      <c r="AN11" s="145"/>
      <c r="AO11" s="146"/>
      <c r="AP11" s="114"/>
      <c r="AQ11" s="114"/>
      <c r="AR11" s="145"/>
      <c r="AS11" s="114"/>
      <c r="AT11" s="145"/>
      <c r="AU11" s="114"/>
      <c r="AV11" s="145"/>
      <c r="AW11" s="114"/>
      <c r="AX11" s="145"/>
      <c r="AY11" s="146"/>
      <c r="AZ11" s="145"/>
      <c r="BA11" s="145"/>
      <c r="BB11" s="146"/>
      <c r="BC11" s="114"/>
      <c r="BD11" s="114"/>
      <c r="BE11" s="145"/>
      <c r="BF11" s="145"/>
      <c r="BG11" s="146"/>
      <c r="BH11" s="114"/>
      <c r="BI11" s="114"/>
      <c r="BJ11" s="145"/>
      <c r="BK11" s="145"/>
      <c r="BL11" s="146"/>
      <c r="BM11" s="114"/>
      <c r="BN11" s="114"/>
      <c r="BO11" s="145"/>
      <c r="BP11" s="145"/>
      <c r="BQ11" s="146"/>
      <c r="BR11" s="114"/>
      <c r="BS11" s="114"/>
      <c r="BT11" s="114"/>
      <c r="BU11" s="145"/>
      <c r="BV11" s="145"/>
      <c r="BW11" s="145"/>
      <c r="BX11" s="114"/>
      <c r="BY11" s="145"/>
      <c r="BZ11" s="145"/>
      <c r="CA11" s="114"/>
      <c r="CB11" s="145"/>
      <c r="CC11" s="146"/>
      <c r="CD11" s="145"/>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row>
    <row r="12" spans="1:108" ht="21" customHeight="1" thickTop="1" thickBot="1">
      <c r="A12" s="457"/>
      <c r="B12" s="458"/>
      <c r="C12" s="458"/>
      <c r="D12" s="458"/>
      <c r="E12" s="459"/>
      <c r="F12" s="458"/>
      <c r="G12" s="458"/>
      <c r="H12" s="458"/>
      <c r="I12" s="458"/>
      <c r="J12" s="457"/>
      <c r="K12" s="457"/>
      <c r="L12" s="411"/>
      <c r="M12" s="413"/>
      <c r="N12" s="146">
        <v>2</v>
      </c>
      <c r="O12" s="283"/>
      <c r="P12" s="350"/>
      <c r="Q12" s="350"/>
      <c r="R12" s="350"/>
      <c r="S12" s="350"/>
      <c r="T12" s="350"/>
      <c r="U12" s="350"/>
      <c r="V12" s="350"/>
      <c r="W12" s="116">
        <v>0</v>
      </c>
      <c r="X12" s="117" t="s">
        <v>485</v>
      </c>
      <c r="Y12" s="351"/>
      <c r="Z12" s="118" t="s">
        <v>536</v>
      </c>
      <c r="AA12" s="116" t="s">
        <v>537</v>
      </c>
      <c r="AB12" s="350"/>
      <c r="AC12" s="422"/>
      <c r="AD12" s="422"/>
      <c r="AE12" s="456"/>
      <c r="AF12" s="456"/>
      <c r="AG12" s="418"/>
      <c r="AH12" s="418"/>
      <c r="AI12" s="455"/>
      <c r="AJ12" s="455"/>
      <c r="AK12" s="411"/>
      <c r="AL12" s="413"/>
      <c r="AM12" s="453"/>
      <c r="AN12" s="145"/>
      <c r="AO12" s="146"/>
      <c r="AP12" s="114"/>
      <c r="AQ12" s="114"/>
      <c r="AR12" s="145"/>
      <c r="AS12" s="114"/>
      <c r="AT12" s="145"/>
      <c r="AU12" s="114"/>
      <c r="AV12" s="145"/>
      <c r="AW12" s="114"/>
      <c r="AX12" s="145"/>
      <c r="AY12" s="146"/>
      <c r="AZ12" s="145"/>
      <c r="BA12" s="145"/>
      <c r="BB12" s="146"/>
      <c r="BC12" s="114"/>
      <c r="BD12" s="114"/>
      <c r="BE12" s="145"/>
      <c r="BF12" s="145"/>
      <c r="BG12" s="146"/>
      <c r="BH12" s="114"/>
      <c r="BI12" s="114"/>
      <c r="BJ12" s="145"/>
      <c r="BK12" s="145"/>
      <c r="BL12" s="146"/>
      <c r="BM12" s="114"/>
      <c r="BN12" s="114"/>
      <c r="BO12" s="145"/>
      <c r="BP12" s="145"/>
      <c r="BQ12" s="146"/>
      <c r="BR12" s="114"/>
      <c r="BS12" s="114"/>
      <c r="BT12" s="114"/>
      <c r="BU12" s="145"/>
      <c r="BV12" s="145"/>
      <c r="BW12" s="145"/>
      <c r="BX12" s="114"/>
      <c r="BY12" s="145"/>
      <c r="BZ12" s="145"/>
      <c r="CA12" s="114"/>
      <c r="CB12" s="145"/>
      <c r="CC12" s="146"/>
      <c r="CD12" s="145"/>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row>
    <row r="13" spans="1:108" ht="21" customHeight="1" thickTop="1" thickBot="1">
      <c r="A13" s="457"/>
      <c r="B13" s="458"/>
      <c r="C13" s="458"/>
      <c r="D13" s="458"/>
      <c r="E13" s="459"/>
      <c r="F13" s="458"/>
      <c r="G13" s="458"/>
      <c r="H13" s="458"/>
      <c r="I13" s="458"/>
      <c r="J13" s="457"/>
      <c r="K13" s="457"/>
      <c r="L13" s="411"/>
      <c r="M13" s="413"/>
      <c r="N13" s="146">
        <v>3</v>
      </c>
      <c r="O13" s="355"/>
      <c r="P13" s="350"/>
      <c r="Q13" s="350"/>
      <c r="R13" s="350"/>
      <c r="S13" s="350"/>
      <c r="T13" s="350"/>
      <c r="U13" s="350"/>
      <c r="V13" s="350"/>
      <c r="W13" s="116">
        <v>0</v>
      </c>
      <c r="X13" s="117" t="s">
        <v>485</v>
      </c>
      <c r="Y13" s="351"/>
      <c r="Z13" s="118" t="s">
        <v>536</v>
      </c>
      <c r="AA13" s="116" t="s">
        <v>537</v>
      </c>
      <c r="AB13" s="350"/>
      <c r="AC13" s="422"/>
      <c r="AD13" s="422"/>
      <c r="AE13" s="456"/>
      <c r="AF13" s="456"/>
      <c r="AG13" s="418"/>
      <c r="AH13" s="418"/>
      <c r="AI13" s="455"/>
      <c r="AJ13" s="455"/>
      <c r="AK13" s="411"/>
      <c r="AL13" s="413"/>
      <c r="AM13" s="453"/>
      <c r="AN13" s="145"/>
      <c r="AO13" s="146"/>
      <c r="AP13" s="114"/>
      <c r="AQ13" s="114"/>
      <c r="AR13" s="145"/>
      <c r="AS13" s="114"/>
      <c r="AT13" s="145"/>
      <c r="AU13" s="114"/>
      <c r="AV13" s="145"/>
      <c r="AW13" s="114"/>
      <c r="AX13" s="145"/>
      <c r="AY13" s="146"/>
      <c r="AZ13" s="145"/>
      <c r="BA13" s="145"/>
      <c r="BB13" s="146"/>
      <c r="BC13" s="114"/>
      <c r="BD13" s="114"/>
      <c r="BE13" s="145"/>
      <c r="BF13" s="145"/>
      <c r="BG13" s="146"/>
      <c r="BH13" s="114"/>
      <c r="BI13" s="114"/>
      <c r="BJ13" s="145"/>
      <c r="BK13" s="145"/>
      <c r="BL13" s="146"/>
      <c r="BM13" s="114"/>
      <c r="BN13" s="114"/>
      <c r="BO13" s="145"/>
      <c r="BP13" s="145"/>
      <c r="BQ13" s="146"/>
      <c r="BR13" s="114"/>
      <c r="BS13" s="114"/>
      <c r="BT13" s="114"/>
      <c r="BU13" s="145"/>
      <c r="BV13" s="145"/>
      <c r="BW13" s="145"/>
      <c r="BX13" s="114"/>
      <c r="BY13" s="145"/>
      <c r="BZ13" s="145"/>
      <c r="CA13" s="114"/>
      <c r="CB13" s="145"/>
      <c r="CC13" s="146"/>
      <c r="CD13" s="145"/>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row>
    <row r="14" spans="1:108" ht="21" customHeight="1" thickTop="1" thickBot="1">
      <c r="A14" s="457"/>
      <c r="B14" s="458"/>
      <c r="C14" s="458"/>
      <c r="D14" s="458"/>
      <c r="E14" s="459"/>
      <c r="F14" s="458"/>
      <c r="G14" s="458"/>
      <c r="H14" s="458"/>
      <c r="I14" s="458"/>
      <c r="J14" s="457"/>
      <c r="K14" s="457"/>
      <c r="L14" s="411"/>
      <c r="M14" s="413"/>
      <c r="N14" s="146">
        <v>4</v>
      </c>
      <c r="O14" s="283"/>
      <c r="P14" s="350"/>
      <c r="Q14" s="350"/>
      <c r="R14" s="350"/>
      <c r="S14" s="350"/>
      <c r="T14" s="350"/>
      <c r="U14" s="350"/>
      <c r="V14" s="350"/>
      <c r="W14" s="116">
        <v>0</v>
      </c>
      <c r="X14" s="117" t="s">
        <v>485</v>
      </c>
      <c r="Y14" s="351"/>
      <c r="Z14" s="118" t="s">
        <v>536</v>
      </c>
      <c r="AA14" s="116" t="s">
        <v>537</v>
      </c>
      <c r="AB14" s="350"/>
      <c r="AC14" s="422"/>
      <c r="AD14" s="422"/>
      <c r="AE14" s="456"/>
      <c r="AF14" s="456"/>
      <c r="AG14" s="418"/>
      <c r="AH14" s="418"/>
      <c r="AI14" s="455"/>
      <c r="AJ14" s="455"/>
      <c r="AK14" s="411"/>
      <c r="AL14" s="413"/>
      <c r="AM14" s="453"/>
      <c r="AN14" s="145"/>
      <c r="AO14" s="146"/>
      <c r="AP14" s="114"/>
      <c r="AQ14" s="114"/>
      <c r="AR14" s="145"/>
      <c r="AS14" s="114"/>
      <c r="AT14" s="145"/>
      <c r="AU14" s="114"/>
      <c r="AV14" s="145"/>
      <c r="AW14" s="114"/>
      <c r="AX14" s="145"/>
      <c r="AY14" s="146"/>
      <c r="AZ14" s="145"/>
      <c r="BA14" s="145"/>
      <c r="BB14" s="146"/>
      <c r="BC14" s="114"/>
      <c r="BD14" s="114"/>
      <c r="BE14" s="145"/>
      <c r="BF14" s="145"/>
      <c r="BG14" s="146"/>
      <c r="BH14" s="114"/>
      <c r="BI14" s="114"/>
      <c r="BJ14" s="145"/>
      <c r="BK14" s="145"/>
      <c r="BL14" s="146"/>
      <c r="BM14" s="114"/>
      <c r="BN14" s="114"/>
      <c r="BO14" s="145"/>
      <c r="BP14" s="145"/>
      <c r="BQ14" s="146"/>
      <c r="BR14" s="114"/>
      <c r="BS14" s="114"/>
      <c r="BT14" s="114"/>
      <c r="BU14" s="145"/>
      <c r="BV14" s="145"/>
      <c r="BW14" s="145"/>
      <c r="BX14" s="114"/>
      <c r="BY14" s="145"/>
      <c r="BZ14" s="145"/>
      <c r="CA14" s="114"/>
      <c r="CB14" s="145"/>
      <c r="CC14" s="146"/>
      <c r="CD14" s="145"/>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row>
    <row r="15" spans="1:108" ht="21" customHeight="1" thickTop="1" thickBot="1">
      <c r="A15" s="457"/>
      <c r="B15" s="458"/>
      <c r="C15" s="458"/>
      <c r="D15" s="458"/>
      <c r="E15" s="459"/>
      <c r="F15" s="458"/>
      <c r="G15" s="458"/>
      <c r="H15" s="458"/>
      <c r="I15" s="458"/>
      <c r="J15" s="457"/>
      <c r="K15" s="457"/>
      <c r="L15" s="411"/>
      <c r="M15" s="413"/>
      <c r="N15" s="146">
        <v>5</v>
      </c>
      <c r="O15" s="283"/>
      <c r="P15" s="350"/>
      <c r="Q15" s="350"/>
      <c r="R15" s="350"/>
      <c r="S15" s="350"/>
      <c r="T15" s="350"/>
      <c r="U15" s="350"/>
      <c r="V15" s="350"/>
      <c r="W15" s="116">
        <v>0</v>
      </c>
      <c r="X15" s="117" t="s">
        <v>485</v>
      </c>
      <c r="Y15" s="351"/>
      <c r="Z15" s="118" t="s">
        <v>536</v>
      </c>
      <c r="AA15" s="116" t="s">
        <v>537</v>
      </c>
      <c r="AB15" s="350"/>
      <c r="AC15" s="422"/>
      <c r="AD15" s="422"/>
      <c r="AE15" s="456"/>
      <c r="AF15" s="456"/>
      <c r="AG15" s="418"/>
      <c r="AH15" s="418"/>
      <c r="AI15" s="455"/>
      <c r="AJ15" s="455"/>
      <c r="AK15" s="411"/>
      <c r="AL15" s="413"/>
      <c r="AM15" s="453"/>
      <c r="AN15" s="145"/>
      <c r="AO15" s="146"/>
      <c r="AP15" s="114"/>
      <c r="AQ15" s="114"/>
      <c r="AR15" s="145"/>
      <c r="AS15" s="114"/>
      <c r="AT15" s="145"/>
      <c r="AU15" s="114"/>
      <c r="AV15" s="145"/>
      <c r="AW15" s="114"/>
      <c r="AX15" s="145"/>
      <c r="AY15" s="146"/>
      <c r="AZ15" s="145"/>
      <c r="BA15" s="145"/>
      <c r="BB15" s="146"/>
      <c r="BC15" s="114"/>
      <c r="BD15" s="114"/>
      <c r="BE15" s="145"/>
      <c r="BF15" s="145"/>
      <c r="BG15" s="146"/>
      <c r="BH15" s="114"/>
      <c r="BI15" s="114"/>
      <c r="BJ15" s="145"/>
      <c r="BK15" s="145"/>
      <c r="BL15" s="146"/>
      <c r="BM15" s="114"/>
      <c r="BN15" s="114"/>
      <c r="BO15" s="145"/>
      <c r="BP15" s="145"/>
      <c r="BQ15" s="146"/>
      <c r="BR15" s="114"/>
      <c r="BS15" s="114"/>
      <c r="BT15" s="114"/>
      <c r="BU15" s="145"/>
      <c r="BV15" s="145"/>
      <c r="BW15" s="145"/>
      <c r="BX15" s="114"/>
      <c r="BY15" s="145"/>
      <c r="BZ15" s="145"/>
      <c r="CA15" s="114"/>
      <c r="CB15" s="145"/>
      <c r="CC15" s="146"/>
      <c r="CD15" s="145"/>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row>
    <row r="16" spans="1:108" ht="21" customHeight="1" thickTop="1" thickBot="1">
      <c r="A16" s="457"/>
      <c r="B16" s="458"/>
      <c r="C16" s="458"/>
      <c r="D16" s="458"/>
      <c r="E16" s="459"/>
      <c r="F16" s="458"/>
      <c r="G16" s="458"/>
      <c r="H16" s="458"/>
      <c r="I16" s="458"/>
      <c r="J16" s="457"/>
      <c r="K16" s="457"/>
      <c r="L16" s="411"/>
      <c r="M16" s="414"/>
      <c r="N16" s="146">
        <v>6</v>
      </c>
      <c r="O16" s="283"/>
      <c r="P16" s="350"/>
      <c r="Q16" s="350"/>
      <c r="R16" s="350"/>
      <c r="S16" s="350"/>
      <c r="T16" s="350"/>
      <c r="U16" s="350"/>
      <c r="V16" s="350"/>
      <c r="W16" s="116">
        <v>0</v>
      </c>
      <c r="X16" s="117" t="s">
        <v>485</v>
      </c>
      <c r="Y16" s="351"/>
      <c r="Z16" s="118" t="s">
        <v>536</v>
      </c>
      <c r="AA16" s="116" t="s">
        <v>537</v>
      </c>
      <c r="AB16" s="350"/>
      <c r="AC16" s="422"/>
      <c r="AD16" s="422"/>
      <c r="AE16" s="456"/>
      <c r="AF16" s="456"/>
      <c r="AG16" s="418"/>
      <c r="AH16" s="418"/>
      <c r="AI16" s="455"/>
      <c r="AJ16" s="455"/>
      <c r="AK16" s="411"/>
      <c r="AL16" s="414"/>
      <c r="AM16" s="454"/>
      <c r="AN16" s="145"/>
      <c r="AO16" s="146"/>
      <c r="AP16" s="114"/>
      <c r="AQ16" s="114"/>
      <c r="AR16" s="145"/>
      <c r="AS16" s="114"/>
      <c r="AT16" s="145"/>
      <c r="AU16" s="114"/>
      <c r="AV16" s="145"/>
      <c r="AW16" s="114"/>
      <c r="AX16" s="145"/>
      <c r="AY16" s="146"/>
      <c r="AZ16" s="145"/>
      <c r="BA16" s="145"/>
      <c r="BB16" s="146"/>
      <c r="BC16" s="114"/>
      <c r="BD16" s="114"/>
      <c r="BE16" s="145"/>
      <c r="BF16" s="145"/>
      <c r="BG16" s="146"/>
      <c r="BH16" s="114"/>
      <c r="BI16" s="114"/>
      <c r="BJ16" s="145"/>
      <c r="BK16" s="145"/>
      <c r="BL16" s="146"/>
      <c r="BM16" s="114"/>
      <c r="BN16" s="114"/>
      <c r="BO16" s="145"/>
      <c r="BP16" s="145"/>
      <c r="BQ16" s="146"/>
      <c r="BR16" s="114"/>
      <c r="BS16" s="114"/>
      <c r="BT16" s="114"/>
      <c r="BU16" s="145"/>
      <c r="BV16" s="145"/>
      <c r="BW16" s="145"/>
      <c r="BX16" s="114"/>
      <c r="BY16" s="145"/>
      <c r="BZ16" s="145"/>
      <c r="CA16" s="114"/>
      <c r="CB16" s="145"/>
      <c r="CC16" s="146"/>
      <c r="CD16" s="145"/>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row>
    <row r="17" spans="1:108" ht="21" customHeight="1" thickTop="1" thickBot="1">
      <c r="A17" s="457">
        <v>3</v>
      </c>
      <c r="B17" s="458"/>
      <c r="C17" s="458"/>
      <c r="D17" s="458"/>
      <c r="E17" s="459"/>
      <c r="F17" s="458"/>
      <c r="G17" s="458"/>
      <c r="H17" s="458"/>
      <c r="I17" s="458"/>
      <c r="J17" s="457"/>
      <c r="K17" s="457"/>
      <c r="L17" s="411">
        <v>0</v>
      </c>
      <c r="M17" s="412" t="b">
        <v>0</v>
      </c>
      <c r="N17" s="146">
        <v>1</v>
      </c>
      <c r="O17" s="283"/>
      <c r="P17" s="350"/>
      <c r="Q17" s="350"/>
      <c r="R17" s="350"/>
      <c r="S17" s="350"/>
      <c r="T17" s="350"/>
      <c r="U17" s="350"/>
      <c r="V17" s="350"/>
      <c r="W17" s="116">
        <v>0</v>
      </c>
      <c r="X17" s="117" t="s">
        <v>485</v>
      </c>
      <c r="Y17" s="351"/>
      <c r="Z17" s="118" t="s">
        <v>536</v>
      </c>
      <c r="AA17" s="116" t="s">
        <v>537</v>
      </c>
      <c r="AB17" s="350"/>
      <c r="AC17" s="422">
        <v>0</v>
      </c>
      <c r="AD17" s="422" t="s">
        <v>485</v>
      </c>
      <c r="AE17" s="456"/>
      <c r="AF17" s="456"/>
      <c r="AG17" s="418" t="s">
        <v>538</v>
      </c>
      <c r="AH17" s="418" t="s">
        <v>538</v>
      </c>
      <c r="AI17" s="455"/>
      <c r="AJ17" s="455"/>
      <c r="AK17" s="411">
        <v>0</v>
      </c>
      <c r="AL17" s="412" t="b">
        <v>0</v>
      </c>
      <c r="AM17" s="452"/>
      <c r="AN17" s="145"/>
      <c r="AO17" s="146"/>
      <c r="AP17" s="114"/>
      <c r="AQ17" s="114"/>
      <c r="AR17" s="145"/>
      <c r="AS17" s="114"/>
      <c r="AT17" s="145"/>
      <c r="AU17" s="114"/>
      <c r="AV17" s="145"/>
      <c r="AW17" s="114"/>
      <c r="AX17" s="145"/>
      <c r="AY17" s="146"/>
      <c r="AZ17" s="145"/>
      <c r="BA17" s="145"/>
      <c r="BB17" s="146"/>
      <c r="BC17" s="114"/>
      <c r="BD17" s="114"/>
      <c r="BE17" s="145"/>
      <c r="BF17" s="145"/>
      <c r="BG17" s="146"/>
      <c r="BH17" s="114"/>
      <c r="BI17" s="114"/>
      <c r="BJ17" s="145"/>
      <c r="BK17" s="145"/>
      <c r="BL17" s="146"/>
      <c r="BM17" s="114"/>
      <c r="BN17" s="114"/>
      <c r="BO17" s="145"/>
      <c r="BP17" s="145"/>
      <c r="BQ17" s="146"/>
      <c r="BR17" s="114"/>
      <c r="BS17" s="114"/>
      <c r="BT17" s="114"/>
      <c r="BU17" s="145"/>
      <c r="BV17" s="145"/>
      <c r="BW17" s="145"/>
      <c r="BX17" s="114"/>
      <c r="BY17" s="145"/>
      <c r="BZ17" s="145"/>
      <c r="CA17" s="114"/>
      <c r="CB17" s="145"/>
      <c r="CC17" s="146"/>
      <c r="CD17" s="145"/>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row>
    <row r="18" spans="1:108" ht="21" customHeight="1" thickTop="1" thickBot="1">
      <c r="A18" s="457"/>
      <c r="B18" s="458"/>
      <c r="C18" s="458"/>
      <c r="D18" s="458"/>
      <c r="E18" s="459"/>
      <c r="F18" s="458"/>
      <c r="G18" s="458"/>
      <c r="H18" s="458"/>
      <c r="I18" s="458"/>
      <c r="J18" s="457"/>
      <c r="K18" s="457"/>
      <c r="L18" s="411"/>
      <c r="M18" s="413"/>
      <c r="N18" s="146">
        <v>2</v>
      </c>
      <c r="O18" s="283"/>
      <c r="P18" s="350"/>
      <c r="Q18" s="350"/>
      <c r="R18" s="350"/>
      <c r="S18" s="350"/>
      <c r="T18" s="350"/>
      <c r="U18" s="350"/>
      <c r="V18" s="350"/>
      <c r="W18" s="116">
        <v>0</v>
      </c>
      <c r="X18" s="117" t="s">
        <v>485</v>
      </c>
      <c r="Y18" s="351"/>
      <c r="Z18" s="118" t="s">
        <v>536</v>
      </c>
      <c r="AA18" s="116" t="s">
        <v>537</v>
      </c>
      <c r="AB18" s="350"/>
      <c r="AC18" s="422"/>
      <c r="AD18" s="422"/>
      <c r="AE18" s="456"/>
      <c r="AF18" s="456"/>
      <c r="AG18" s="418"/>
      <c r="AH18" s="418"/>
      <c r="AI18" s="455"/>
      <c r="AJ18" s="455"/>
      <c r="AK18" s="411"/>
      <c r="AL18" s="413"/>
      <c r="AM18" s="453"/>
      <c r="AN18" s="145"/>
      <c r="AO18" s="146"/>
      <c r="AP18" s="114"/>
      <c r="AQ18" s="114"/>
      <c r="AR18" s="145"/>
      <c r="AS18" s="114"/>
      <c r="AT18" s="145"/>
      <c r="AU18" s="114"/>
      <c r="AV18" s="145"/>
      <c r="AW18" s="114"/>
      <c r="AX18" s="145"/>
      <c r="AY18" s="146"/>
      <c r="AZ18" s="145"/>
      <c r="BA18" s="145"/>
      <c r="BB18" s="146"/>
      <c r="BC18" s="114"/>
      <c r="BD18" s="114"/>
      <c r="BE18" s="145"/>
      <c r="BF18" s="145"/>
      <c r="BG18" s="146"/>
      <c r="BH18" s="114"/>
      <c r="BI18" s="114"/>
      <c r="BJ18" s="145"/>
      <c r="BK18" s="145"/>
      <c r="BL18" s="146"/>
      <c r="BM18" s="114"/>
      <c r="BN18" s="114"/>
      <c r="BO18" s="145"/>
      <c r="BP18" s="145"/>
      <c r="BQ18" s="146"/>
      <c r="BR18" s="114"/>
      <c r="BS18" s="114"/>
      <c r="BT18" s="114"/>
      <c r="BU18" s="145"/>
      <c r="BV18" s="145"/>
      <c r="BW18" s="145"/>
      <c r="BX18" s="114"/>
      <c r="BY18" s="145"/>
      <c r="BZ18" s="145"/>
      <c r="CA18" s="114"/>
      <c r="CB18" s="145"/>
      <c r="CC18" s="146"/>
      <c r="CD18" s="145"/>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row>
    <row r="19" spans="1:108" ht="21" customHeight="1" thickTop="1" thickBot="1">
      <c r="A19" s="457"/>
      <c r="B19" s="458"/>
      <c r="C19" s="458"/>
      <c r="D19" s="458"/>
      <c r="E19" s="459"/>
      <c r="F19" s="458"/>
      <c r="G19" s="458"/>
      <c r="H19" s="458"/>
      <c r="I19" s="458"/>
      <c r="J19" s="457"/>
      <c r="K19" s="457"/>
      <c r="L19" s="411"/>
      <c r="M19" s="413"/>
      <c r="N19" s="146">
        <v>3</v>
      </c>
      <c r="O19" s="355"/>
      <c r="P19" s="350"/>
      <c r="Q19" s="350"/>
      <c r="R19" s="350"/>
      <c r="S19" s="350"/>
      <c r="T19" s="350"/>
      <c r="U19" s="350"/>
      <c r="V19" s="350"/>
      <c r="W19" s="116">
        <v>0</v>
      </c>
      <c r="X19" s="117" t="s">
        <v>485</v>
      </c>
      <c r="Y19" s="351"/>
      <c r="Z19" s="118" t="s">
        <v>536</v>
      </c>
      <c r="AA19" s="116" t="s">
        <v>537</v>
      </c>
      <c r="AB19" s="350"/>
      <c r="AC19" s="422"/>
      <c r="AD19" s="422"/>
      <c r="AE19" s="456"/>
      <c r="AF19" s="456"/>
      <c r="AG19" s="418"/>
      <c r="AH19" s="418"/>
      <c r="AI19" s="455"/>
      <c r="AJ19" s="455"/>
      <c r="AK19" s="411"/>
      <c r="AL19" s="413"/>
      <c r="AM19" s="453"/>
      <c r="AN19" s="145"/>
      <c r="AO19" s="146"/>
      <c r="AP19" s="114"/>
      <c r="AQ19" s="114"/>
      <c r="AR19" s="145"/>
      <c r="AS19" s="114"/>
      <c r="AT19" s="145"/>
      <c r="AU19" s="114"/>
      <c r="AV19" s="145"/>
      <c r="AW19" s="114"/>
      <c r="AX19" s="145"/>
      <c r="AY19" s="146"/>
      <c r="AZ19" s="145"/>
      <c r="BA19" s="145"/>
      <c r="BB19" s="146"/>
      <c r="BC19" s="114"/>
      <c r="BD19" s="114"/>
      <c r="BE19" s="145"/>
      <c r="BF19" s="145"/>
      <c r="BG19" s="146"/>
      <c r="BH19" s="114"/>
      <c r="BI19" s="114"/>
      <c r="BJ19" s="145"/>
      <c r="BK19" s="145"/>
      <c r="BL19" s="146"/>
      <c r="BM19" s="114"/>
      <c r="BN19" s="114"/>
      <c r="BO19" s="145"/>
      <c r="BP19" s="145"/>
      <c r="BQ19" s="146"/>
      <c r="BR19" s="114"/>
      <c r="BS19" s="114"/>
      <c r="BT19" s="114"/>
      <c r="BU19" s="145"/>
      <c r="BV19" s="145"/>
      <c r="BW19" s="145"/>
      <c r="BX19" s="114"/>
      <c r="BY19" s="145"/>
      <c r="BZ19" s="145"/>
      <c r="CA19" s="114"/>
      <c r="CB19" s="145"/>
      <c r="CC19" s="146"/>
      <c r="CD19" s="145"/>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row>
    <row r="20" spans="1:108" ht="21" customHeight="1" thickTop="1" thickBot="1">
      <c r="A20" s="457"/>
      <c r="B20" s="458"/>
      <c r="C20" s="458"/>
      <c r="D20" s="458"/>
      <c r="E20" s="459"/>
      <c r="F20" s="458"/>
      <c r="G20" s="458"/>
      <c r="H20" s="458"/>
      <c r="I20" s="458"/>
      <c r="J20" s="457"/>
      <c r="K20" s="457"/>
      <c r="L20" s="411"/>
      <c r="M20" s="413"/>
      <c r="N20" s="146">
        <v>4</v>
      </c>
      <c r="O20" s="283"/>
      <c r="P20" s="350"/>
      <c r="Q20" s="350"/>
      <c r="R20" s="350"/>
      <c r="S20" s="350"/>
      <c r="T20" s="350"/>
      <c r="U20" s="350"/>
      <c r="V20" s="350"/>
      <c r="W20" s="116">
        <v>0</v>
      </c>
      <c r="X20" s="117" t="s">
        <v>485</v>
      </c>
      <c r="Y20" s="351"/>
      <c r="Z20" s="118" t="s">
        <v>536</v>
      </c>
      <c r="AA20" s="116" t="s">
        <v>537</v>
      </c>
      <c r="AB20" s="350"/>
      <c r="AC20" s="422"/>
      <c r="AD20" s="422"/>
      <c r="AE20" s="456"/>
      <c r="AF20" s="456"/>
      <c r="AG20" s="418"/>
      <c r="AH20" s="418"/>
      <c r="AI20" s="455"/>
      <c r="AJ20" s="455"/>
      <c r="AK20" s="411"/>
      <c r="AL20" s="413"/>
      <c r="AM20" s="453"/>
      <c r="AN20" s="145"/>
      <c r="AO20" s="146"/>
      <c r="AP20" s="114"/>
      <c r="AQ20" s="114"/>
      <c r="AR20" s="145"/>
      <c r="AS20" s="114"/>
      <c r="AT20" s="145"/>
      <c r="AU20" s="114"/>
      <c r="AV20" s="145"/>
      <c r="AW20" s="114"/>
      <c r="AX20" s="145"/>
      <c r="AY20" s="146"/>
      <c r="AZ20" s="145"/>
      <c r="BA20" s="145"/>
      <c r="BB20" s="146"/>
      <c r="BC20" s="114"/>
      <c r="BD20" s="114"/>
      <c r="BE20" s="145"/>
      <c r="BF20" s="145"/>
      <c r="BG20" s="146"/>
      <c r="BH20" s="114"/>
      <c r="BI20" s="114"/>
      <c r="BJ20" s="145"/>
      <c r="BK20" s="145"/>
      <c r="BL20" s="146"/>
      <c r="BM20" s="114"/>
      <c r="BN20" s="114"/>
      <c r="BO20" s="145"/>
      <c r="BP20" s="145"/>
      <c r="BQ20" s="146"/>
      <c r="BR20" s="114"/>
      <c r="BS20" s="114"/>
      <c r="BT20" s="114"/>
      <c r="BU20" s="145"/>
      <c r="BV20" s="145"/>
      <c r="BW20" s="145"/>
      <c r="BX20" s="114"/>
      <c r="BY20" s="145"/>
      <c r="BZ20" s="145"/>
      <c r="CA20" s="114"/>
      <c r="CB20" s="145"/>
      <c r="CC20" s="146"/>
      <c r="CD20" s="145"/>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row>
    <row r="21" spans="1:108" ht="21" customHeight="1" thickTop="1" thickBot="1">
      <c r="A21" s="457"/>
      <c r="B21" s="458"/>
      <c r="C21" s="458"/>
      <c r="D21" s="458"/>
      <c r="E21" s="459"/>
      <c r="F21" s="458"/>
      <c r="G21" s="458"/>
      <c r="H21" s="458"/>
      <c r="I21" s="458"/>
      <c r="J21" s="457"/>
      <c r="K21" s="457"/>
      <c r="L21" s="411"/>
      <c r="M21" s="413"/>
      <c r="N21" s="146">
        <v>5</v>
      </c>
      <c r="O21" s="283"/>
      <c r="P21" s="350"/>
      <c r="Q21" s="350"/>
      <c r="R21" s="350"/>
      <c r="S21" s="350"/>
      <c r="T21" s="350"/>
      <c r="U21" s="350"/>
      <c r="V21" s="350"/>
      <c r="W21" s="116">
        <v>0</v>
      </c>
      <c r="X21" s="117" t="s">
        <v>485</v>
      </c>
      <c r="Y21" s="351"/>
      <c r="Z21" s="118" t="s">
        <v>536</v>
      </c>
      <c r="AA21" s="116" t="s">
        <v>537</v>
      </c>
      <c r="AB21" s="350"/>
      <c r="AC21" s="422"/>
      <c r="AD21" s="422"/>
      <c r="AE21" s="456"/>
      <c r="AF21" s="456"/>
      <c r="AG21" s="418"/>
      <c r="AH21" s="418"/>
      <c r="AI21" s="455"/>
      <c r="AJ21" s="455"/>
      <c r="AK21" s="411"/>
      <c r="AL21" s="413"/>
      <c r="AM21" s="453"/>
      <c r="AN21" s="145"/>
      <c r="AO21" s="146"/>
      <c r="AP21" s="114"/>
      <c r="AQ21" s="114"/>
      <c r="AR21" s="145"/>
      <c r="AS21" s="114"/>
      <c r="AT21" s="145"/>
      <c r="AU21" s="114"/>
      <c r="AV21" s="145"/>
      <c r="AW21" s="114"/>
      <c r="AX21" s="145"/>
      <c r="AY21" s="146"/>
      <c r="AZ21" s="145"/>
      <c r="BA21" s="145"/>
      <c r="BB21" s="146"/>
      <c r="BC21" s="114"/>
      <c r="BD21" s="114"/>
      <c r="BE21" s="145"/>
      <c r="BF21" s="145"/>
      <c r="BG21" s="146"/>
      <c r="BH21" s="114"/>
      <c r="BI21" s="114"/>
      <c r="BJ21" s="145"/>
      <c r="BK21" s="145"/>
      <c r="BL21" s="146"/>
      <c r="BM21" s="114"/>
      <c r="BN21" s="114"/>
      <c r="BO21" s="145"/>
      <c r="BP21" s="145"/>
      <c r="BQ21" s="146"/>
      <c r="BR21" s="114"/>
      <c r="BS21" s="114"/>
      <c r="BT21" s="114"/>
      <c r="BU21" s="145"/>
      <c r="BV21" s="145"/>
      <c r="BW21" s="145"/>
      <c r="BX21" s="114"/>
      <c r="BY21" s="145"/>
      <c r="BZ21" s="145"/>
      <c r="CA21" s="114"/>
      <c r="CB21" s="145"/>
      <c r="CC21" s="146"/>
      <c r="CD21" s="145"/>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row>
    <row r="22" spans="1:108" ht="21" customHeight="1" thickTop="1" thickBot="1">
      <c r="A22" s="457"/>
      <c r="B22" s="458"/>
      <c r="C22" s="458"/>
      <c r="D22" s="458"/>
      <c r="E22" s="459"/>
      <c r="F22" s="458"/>
      <c r="G22" s="458"/>
      <c r="H22" s="458"/>
      <c r="I22" s="458"/>
      <c r="J22" s="457"/>
      <c r="K22" s="457"/>
      <c r="L22" s="411"/>
      <c r="M22" s="414"/>
      <c r="N22" s="146">
        <v>6</v>
      </c>
      <c r="O22" s="283"/>
      <c r="P22" s="350"/>
      <c r="Q22" s="350"/>
      <c r="R22" s="350"/>
      <c r="S22" s="350"/>
      <c r="T22" s="350"/>
      <c r="U22" s="350"/>
      <c r="V22" s="350"/>
      <c r="W22" s="116">
        <v>0</v>
      </c>
      <c r="X22" s="117" t="s">
        <v>485</v>
      </c>
      <c r="Y22" s="351"/>
      <c r="Z22" s="118" t="s">
        <v>536</v>
      </c>
      <c r="AA22" s="116" t="s">
        <v>537</v>
      </c>
      <c r="AB22" s="350"/>
      <c r="AC22" s="422"/>
      <c r="AD22" s="422"/>
      <c r="AE22" s="456"/>
      <c r="AF22" s="456"/>
      <c r="AG22" s="418"/>
      <c r="AH22" s="418"/>
      <c r="AI22" s="455"/>
      <c r="AJ22" s="455"/>
      <c r="AK22" s="411"/>
      <c r="AL22" s="414"/>
      <c r="AM22" s="454"/>
      <c r="AN22" s="145"/>
      <c r="AO22" s="146"/>
      <c r="AP22" s="114"/>
      <c r="AQ22" s="114"/>
      <c r="AR22" s="145"/>
      <c r="AS22" s="114"/>
      <c r="AT22" s="145"/>
      <c r="AU22" s="114"/>
      <c r="AV22" s="145"/>
      <c r="AW22" s="114"/>
      <c r="AX22" s="145"/>
      <c r="AY22" s="146"/>
      <c r="AZ22" s="145"/>
      <c r="BA22" s="145"/>
      <c r="BB22" s="146"/>
      <c r="BC22" s="114"/>
      <c r="BD22" s="114"/>
      <c r="BE22" s="145"/>
      <c r="BF22" s="145"/>
      <c r="BG22" s="146"/>
      <c r="BH22" s="114"/>
      <c r="BI22" s="114"/>
      <c r="BJ22" s="145"/>
      <c r="BK22" s="145"/>
      <c r="BL22" s="146"/>
      <c r="BM22" s="114"/>
      <c r="BN22" s="114"/>
      <c r="BO22" s="145"/>
      <c r="BP22" s="145"/>
      <c r="BQ22" s="146"/>
      <c r="BR22" s="114"/>
      <c r="BS22" s="114"/>
      <c r="BT22" s="114"/>
      <c r="BU22" s="145"/>
      <c r="BV22" s="145"/>
      <c r="BW22" s="145"/>
      <c r="BX22" s="114"/>
      <c r="BY22" s="145"/>
      <c r="BZ22" s="145"/>
      <c r="CA22" s="114"/>
      <c r="CB22" s="145"/>
      <c r="CC22" s="146"/>
      <c r="CD22" s="145"/>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row>
    <row r="23" spans="1:108" ht="21" customHeight="1" thickTop="1" thickBot="1">
      <c r="A23" s="457">
        <v>4</v>
      </c>
      <c r="B23" s="458"/>
      <c r="C23" s="458"/>
      <c r="D23" s="458"/>
      <c r="E23" s="459"/>
      <c r="F23" s="458"/>
      <c r="G23" s="458"/>
      <c r="H23" s="458"/>
      <c r="I23" s="458"/>
      <c r="J23" s="457"/>
      <c r="K23" s="457"/>
      <c r="L23" s="411">
        <v>0</v>
      </c>
      <c r="M23" s="412" t="b">
        <v>0</v>
      </c>
      <c r="N23" s="146">
        <v>1</v>
      </c>
      <c r="O23" s="283"/>
      <c r="P23" s="350"/>
      <c r="Q23" s="350"/>
      <c r="R23" s="350"/>
      <c r="S23" s="350"/>
      <c r="T23" s="350"/>
      <c r="U23" s="350"/>
      <c r="V23" s="350"/>
      <c r="W23" s="116">
        <v>0</v>
      </c>
      <c r="X23" s="117" t="s">
        <v>485</v>
      </c>
      <c r="Y23" s="351"/>
      <c r="Z23" s="118" t="s">
        <v>536</v>
      </c>
      <c r="AA23" s="116" t="s">
        <v>537</v>
      </c>
      <c r="AB23" s="350"/>
      <c r="AC23" s="422">
        <v>0</v>
      </c>
      <c r="AD23" s="422" t="s">
        <v>485</v>
      </c>
      <c r="AE23" s="456"/>
      <c r="AF23" s="456"/>
      <c r="AG23" s="418" t="s">
        <v>538</v>
      </c>
      <c r="AH23" s="418" t="s">
        <v>538</v>
      </c>
      <c r="AI23" s="455"/>
      <c r="AJ23" s="455"/>
      <c r="AK23" s="411">
        <v>0</v>
      </c>
      <c r="AL23" s="412" t="b">
        <v>0</v>
      </c>
      <c r="AM23" s="452"/>
      <c r="AN23" s="145"/>
      <c r="AO23" s="146"/>
      <c r="AP23" s="114"/>
      <c r="AQ23" s="114"/>
      <c r="AR23" s="145"/>
      <c r="AS23" s="114"/>
      <c r="AT23" s="145"/>
      <c r="AU23" s="114"/>
      <c r="AV23" s="145"/>
      <c r="AW23" s="114"/>
      <c r="AX23" s="145"/>
      <c r="AY23" s="146"/>
      <c r="AZ23" s="145"/>
      <c r="BA23" s="145"/>
      <c r="BB23" s="146"/>
      <c r="BC23" s="114"/>
      <c r="BD23" s="114"/>
      <c r="BE23" s="145"/>
      <c r="BF23" s="145"/>
      <c r="BG23" s="146"/>
      <c r="BH23" s="114"/>
      <c r="BI23" s="114"/>
      <c r="BJ23" s="145"/>
      <c r="BK23" s="145"/>
      <c r="BL23" s="146"/>
      <c r="BM23" s="114"/>
      <c r="BN23" s="114"/>
      <c r="BO23" s="145"/>
      <c r="BP23" s="145"/>
      <c r="BQ23" s="146"/>
      <c r="BR23" s="114"/>
      <c r="BS23" s="114"/>
      <c r="BT23" s="114"/>
      <c r="BU23" s="145"/>
      <c r="BV23" s="145"/>
      <c r="BW23" s="145"/>
      <c r="BX23" s="114"/>
      <c r="BY23" s="145"/>
      <c r="BZ23" s="145"/>
      <c r="CA23" s="114"/>
      <c r="CB23" s="145"/>
      <c r="CC23" s="146"/>
      <c r="CD23" s="145"/>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row>
    <row r="24" spans="1:108" ht="21" customHeight="1" thickTop="1" thickBot="1">
      <c r="A24" s="457"/>
      <c r="B24" s="458"/>
      <c r="C24" s="458"/>
      <c r="D24" s="458"/>
      <c r="E24" s="459"/>
      <c r="F24" s="458"/>
      <c r="G24" s="458"/>
      <c r="H24" s="458"/>
      <c r="I24" s="458"/>
      <c r="J24" s="457"/>
      <c r="K24" s="457"/>
      <c r="L24" s="411"/>
      <c r="M24" s="413"/>
      <c r="N24" s="146">
        <v>2</v>
      </c>
      <c r="O24" s="283"/>
      <c r="P24" s="350"/>
      <c r="Q24" s="350"/>
      <c r="R24" s="350"/>
      <c r="S24" s="350"/>
      <c r="T24" s="350"/>
      <c r="U24" s="350"/>
      <c r="V24" s="350"/>
      <c r="W24" s="116">
        <v>0</v>
      </c>
      <c r="X24" s="117" t="s">
        <v>485</v>
      </c>
      <c r="Y24" s="351"/>
      <c r="Z24" s="118" t="s">
        <v>536</v>
      </c>
      <c r="AA24" s="116" t="s">
        <v>537</v>
      </c>
      <c r="AB24" s="350"/>
      <c r="AC24" s="422"/>
      <c r="AD24" s="422"/>
      <c r="AE24" s="456"/>
      <c r="AF24" s="456"/>
      <c r="AG24" s="418"/>
      <c r="AH24" s="418"/>
      <c r="AI24" s="455"/>
      <c r="AJ24" s="455"/>
      <c r="AK24" s="411"/>
      <c r="AL24" s="413"/>
      <c r="AM24" s="453"/>
      <c r="AN24" s="145"/>
      <c r="AO24" s="146"/>
      <c r="AP24" s="114"/>
      <c r="AQ24" s="114"/>
      <c r="AR24" s="145"/>
      <c r="AS24" s="114"/>
      <c r="AT24" s="145"/>
      <c r="AU24" s="114"/>
      <c r="AV24" s="145"/>
      <c r="AW24" s="114"/>
      <c r="AX24" s="145"/>
      <c r="AY24" s="146"/>
      <c r="AZ24" s="145"/>
      <c r="BA24" s="145"/>
      <c r="BB24" s="146"/>
      <c r="BC24" s="114"/>
      <c r="BD24" s="114"/>
      <c r="BE24" s="145"/>
      <c r="BF24" s="145"/>
      <c r="BG24" s="146"/>
      <c r="BH24" s="114"/>
      <c r="BI24" s="114"/>
      <c r="BJ24" s="145"/>
      <c r="BK24" s="145"/>
      <c r="BL24" s="146"/>
      <c r="BM24" s="114"/>
      <c r="BN24" s="114"/>
      <c r="BO24" s="145"/>
      <c r="BP24" s="145"/>
      <c r="BQ24" s="146"/>
      <c r="BR24" s="114"/>
      <c r="BS24" s="114"/>
      <c r="BT24" s="114"/>
      <c r="BU24" s="145"/>
      <c r="BV24" s="145"/>
      <c r="BW24" s="145"/>
      <c r="BX24" s="114"/>
      <c r="BY24" s="145"/>
      <c r="BZ24" s="145"/>
      <c r="CA24" s="114"/>
      <c r="CB24" s="145"/>
      <c r="CC24" s="146"/>
      <c r="CD24" s="145"/>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row>
    <row r="25" spans="1:108" ht="21" customHeight="1" thickTop="1" thickBot="1">
      <c r="A25" s="457"/>
      <c r="B25" s="458"/>
      <c r="C25" s="458"/>
      <c r="D25" s="458"/>
      <c r="E25" s="459"/>
      <c r="F25" s="458"/>
      <c r="G25" s="458"/>
      <c r="H25" s="458"/>
      <c r="I25" s="458"/>
      <c r="J25" s="457"/>
      <c r="K25" s="457"/>
      <c r="L25" s="411"/>
      <c r="M25" s="413"/>
      <c r="N25" s="146">
        <v>3</v>
      </c>
      <c r="O25" s="355"/>
      <c r="P25" s="350"/>
      <c r="Q25" s="350"/>
      <c r="R25" s="350"/>
      <c r="S25" s="350"/>
      <c r="T25" s="350"/>
      <c r="U25" s="350"/>
      <c r="V25" s="350"/>
      <c r="W25" s="116">
        <v>0</v>
      </c>
      <c r="X25" s="117" t="s">
        <v>485</v>
      </c>
      <c r="Y25" s="351"/>
      <c r="Z25" s="118" t="s">
        <v>536</v>
      </c>
      <c r="AA25" s="116" t="s">
        <v>537</v>
      </c>
      <c r="AB25" s="350"/>
      <c r="AC25" s="422"/>
      <c r="AD25" s="422"/>
      <c r="AE25" s="456"/>
      <c r="AF25" s="456"/>
      <c r="AG25" s="418"/>
      <c r="AH25" s="418"/>
      <c r="AI25" s="455"/>
      <c r="AJ25" s="455"/>
      <c r="AK25" s="411"/>
      <c r="AL25" s="413"/>
      <c r="AM25" s="453"/>
      <c r="AN25" s="145"/>
      <c r="AO25" s="146"/>
      <c r="AP25" s="114"/>
      <c r="AQ25" s="114"/>
      <c r="AR25" s="145"/>
      <c r="AS25" s="114"/>
      <c r="AT25" s="145"/>
      <c r="AU25" s="114"/>
      <c r="AV25" s="145"/>
      <c r="AW25" s="114"/>
      <c r="AX25" s="145"/>
      <c r="AY25" s="146"/>
      <c r="AZ25" s="145"/>
      <c r="BA25" s="145"/>
      <c r="BB25" s="146"/>
      <c r="BC25" s="114"/>
      <c r="BD25" s="114"/>
      <c r="BE25" s="145"/>
      <c r="BF25" s="145"/>
      <c r="BG25" s="146"/>
      <c r="BH25" s="114"/>
      <c r="BI25" s="114"/>
      <c r="BJ25" s="145"/>
      <c r="BK25" s="145"/>
      <c r="BL25" s="146"/>
      <c r="BM25" s="114"/>
      <c r="BN25" s="114"/>
      <c r="BO25" s="145"/>
      <c r="BP25" s="145"/>
      <c r="BQ25" s="146"/>
      <c r="BR25" s="114"/>
      <c r="BS25" s="114"/>
      <c r="BT25" s="114"/>
      <c r="BU25" s="145"/>
      <c r="BV25" s="145"/>
      <c r="BW25" s="145"/>
      <c r="BX25" s="114"/>
      <c r="BY25" s="145"/>
      <c r="BZ25" s="145"/>
      <c r="CA25" s="114"/>
      <c r="CB25" s="145"/>
      <c r="CC25" s="146"/>
      <c r="CD25" s="145"/>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row>
    <row r="26" spans="1:108" ht="21" customHeight="1" thickTop="1" thickBot="1">
      <c r="A26" s="457"/>
      <c r="B26" s="458"/>
      <c r="C26" s="458"/>
      <c r="D26" s="458"/>
      <c r="E26" s="459"/>
      <c r="F26" s="458"/>
      <c r="G26" s="458"/>
      <c r="H26" s="458"/>
      <c r="I26" s="458"/>
      <c r="J26" s="457"/>
      <c r="K26" s="457"/>
      <c r="L26" s="411"/>
      <c r="M26" s="413"/>
      <c r="N26" s="146">
        <v>4</v>
      </c>
      <c r="O26" s="283"/>
      <c r="P26" s="350"/>
      <c r="Q26" s="350"/>
      <c r="R26" s="350"/>
      <c r="S26" s="350"/>
      <c r="T26" s="350"/>
      <c r="U26" s="350"/>
      <c r="V26" s="350"/>
      <c r="W26" s="116">
        <v>0</v>
      </c>
      <c r="X26" s="117" t="s">
        <v>485</v>
      </c>
      <c r="Y26" s="351"/>
      <c r="Z26" s="118" t="s">
        <v>536</v>
      </c>
      <c r="AA26" s="116" t="s">
        <v>537</v>
      </c>
      <c r="AB26" s="350"/>
      <c r="AC26" s="422"/>
      <c r="AD26" s="422"/>
      <c r="AE26" s="456"/>
      <c r="AF26" s="456"/>
      <c r="AG26" s="418"/>
      <c r="AH26" s="418"/>
      <c r="AI26" s="455"/>
      <c r="AJ26" s="455"/>
      <c r="AK26" s="411"/>
      <c r="AL26" s="413"/>
      <c r="AM26" s="453"/>
      <c r="AN26" s="145"/>
      <c r="AO26" s="146"/>
      <c r="AP26" s="114"/>
      <c r="AQ26" s="114"/>
      <c r="AR26" s="145"/>
      <c r="AS26" s="114"/>
      <c r="AT26" s="145"/>
      <c r="AU26" s="114"/>
      <c r="AV26" s="145"/>
      <c r="AW26" s="114"/>
      <c r="AX26" s="145"/>
      <c r="AY26" s="146"/>
      <c r="AZ26" s="145"/>
      <c r="BA26" s="145"/>
      <c r="BB26" s="146"/>
      <c r="BC26" s="114"/>
      <c r="BD26" s="114"/>
      <c r="BE26" s="145"/>
      <c r="BF26" s="145"/>
      <c r="BG26" s="146"/>
      <c r="BH26" s="114"/>
      <c r="BI26" s="114"/>
      <c r="BJ26" s="145"/>
      <c r="BK26" s="145"/>
      <c r="BL26" s="146"/>
      <c r="BM26" s="114"/>
      <c r="BN26" s="114"/>
      <c r="BO26" s="145"/>
      <c r="BP26" s="145"/>
      <c r="BQ26" s="146"/>
      <c r="BR26" s="114"/>
      <c r="BS26" s="114"/>
      <c r="BT26" s="114"/>
      <c r="BU26" s="145"/>
      <c r="BV26" s="145"/>
      <c r="BW26" s="145"/>
      <c r="BX26" s="114"/>
      <c r="BY26" s="145"/>
      <c r="BZ26" s="145"/>
      <c r="CA26" s="114"/>
      <c r="CB26" s="145"/>
      <c r="CC26" s="146"/>
      <c r="CD26" s="145"/>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row>
    <row r="27" spans="1:108" ht="21" customHeight="1" thickTop="1" thickBot="1">
      <c r="A27" s="457"/>
      <c r="B27" s="458"/>
      <c r="C27" s="458"/>
      <c r="D27" s="458"/>
      <c r="E27" s="459"/>
      <c r="F27" s="458"/>
      <c r="G27" s="458"/>
      <c r="H27" s="458"/>
      <c r="I27" s="458"/>
      <c r="J27" s="457"/>
      <c r="K27" s="457"/>
      <c r="L27" s="411"/>
      <c r="M27" s="413"/>
      <c r="N27" s="146">
        <v>5</v>
      </c>
      <c r="O27" s="283"/>
      <c r="P27" s="350"/>
      <c r="Q27" s="350"/>
      <c r="R27" s="350"/>
      <c r="S27" s="350"/>
      <c r="T27" s="350"/>
      <c r="U27" s="350"/>
      <c r="V27" s="350"/>
      <c r="W27" s="116">
        <v>0</v>
      </c>
      <c r="X27" s="117" t="s">
        <v>485</v>
      </c>
      <c r="Y27" s="351"/>
      <c r="Z27" s="118" t="s">
        <v>536</v>
      </c>
      <c r="AA27" s="116" t="s">
        <v>537</v>
      </c>
      <c r="AB27" s="350"/>
      <c r="AC27" s="422"/>
      <c r="AD27" s="422"/>
      <c r="AE27" s="456"/>
      <c r="AF27" s="456"/>
      <c r="AG27" s="418"/>
      <c r="AH27" s="418"/>
      <c r="AI27" s="455"/>
      <c r="AJ27" s="455"/>
      <c r="AK27" s="411"/>
      <c r="AL27" s="413"/>
      <c r="AM27" s="453"/>
      <c r="AN27" s="145"/>
      <c r="AO27" s="146"/>
      <c r="AP27" s="114"/>
      <c r="AQ27" s="114"/>
      <c r="AR27" s="145"/>
      <c r="AS27" s="114"/>
      <c r="AT27" s="145"/>
      <c r="AU27" s="114"/>
      <c r="AV27" s="145"/>
      <c r="AW27" s="114"/>
      <c r="AX27" s="145"/>
      <c r="AY27" s="146"/>
      <c r="AZ27" s="145"/>
      <c r="BA27" s="145"/>
      <c r="BB27" s="146"/>
      <c r="BC27" s="114"/>
      <c r="BD27" s="114"/>
      <c r="BE27" s="145"/>
      <c r="BF27" s="145"/>
      <c r="BG27" s="146"/>
      <c r="BH27" s="114"/>
      <c r="BI27" s="114"/>
      <c r="BJ27" s="145"/>
      <c r="BK27" s="145"/>
      <c r="BL27" s="146"/>
      <c r="BM27" s="114"/>
      <c r="BN27" s="114"/>
      <c r="BO27" s="145"/>
      <c r="BP27" s="145"/>
      <c r="BQ27" s="146"/>
      <c r="BR27" s="114"/>
      <c r="BS27" s="114"/>
      <c r="BT27" s="114"/>
      <c r="BU27" s="145"/>
      <c r="BV27" s="145"/>
      <c r="BW27" s="145"/>
      <c r="BX27" s="114"/>
      <c r="BY27" s="145"/>
      <c r="BZ27" s="145"/>
      <c r="CA27" s="114"/>
      <c r="CB27" s="145"/>
      <c r="CC27" s="146"/>
      <c r="CD27" s="145"/>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row>
    <row r="28" spans="1:108" ht="21" customHeight="1" thickTop="1" thickBot="1">
      <c r="A28" s="457"/>
      <c r="B28" s="458"/>
      <c r="C28" s="458"/>
      <c r="D28" s="458"/>
      <c r="E28" s="459"/>
      <c r="F28" s="458"/>
      <c r="G28" s="458"/>
      <c r="H28" s="458"/>
      <c r="I28" s="458"/>
      <c r="J28" s="457"/>
      <c r="K28" s="457"/>
      <c r="L28" s="411"/>
      <c r="M28" s="414"/>
      <c r="N28" s="146">
        <v>6</v>
      </c>
      <c r="O28" s="283"/>
      <c r="P28" s="350"/>
      <c r="Q28" s="350"/>
      <c r="R28" s="350"/>
      <c r="S28" s="350"/>
      <c r="T28" s="350"/>
      <c r="U28" s="350"/>
      <c r="V28" s="350"/>
      <c r="W28" s="116">
        <v>0</v>
      </c>
      <c r="X28" s="117" t="s">
        <v>485</v>
      </c>
      <c r="Y28" s="351"/>
      <c r="Z28" s="118" t="s">
        <v>536</v>
      </c>
      <c r="AA28" s="116" t="s">
        <v>537</v>
      </c>
      <c r="AB28" s="350"/>
      <c r="AC28" s="422"/>
      <c r="AD28" s="422"/>
      <c r="AE28" s="456"/>
      <c r="AF28" s="456"/>
      <c r="AG28" s="418"/>
      <c r="AH28" s="418"/>
      <c r="AI28" s="455"/>
      <c r="AJ28" s="455"/>
      <c r="AK28" s="411"/>
      <c r="AL28" s="414"/>
      <c r="AM28" s="454"/>
      <c r="AN28" s="145"/>
      <c r="AO28" s="146"/>
      <c r="AP28" s="114"/>
      <c r="AQ28" s="114"/>
      <c r="AR28" s="145"/>
      <c r="AS28" s="114"/>
      <c r="AT28" s="145"/>
      <c r="AU28" s="114"/>
      <c r="AV28" s="145"/>
      <c r="AW28" s="114"/>
      <c r="AX28" s="145"/>
      <c r="AY28" s="146"/>
      <c r="AZ28" s="145"/>
      <c r="BA28" s="145"/>
      <c r="BB28" s="146"/>
      <c r="BC28" s="114"/>
      <c r="BD28" s="114"/>
      <c r="BE28" s="145"/>
      <c r="BF28" s="145"/>
      <c r="BG28" s="146"/>
      <c r="BH28" s="114"/>
      <c r="BI28" s="114"/>
      <c r="BJ28" s="145"/>
      <c r="BK28" s="145"/>
      <c r="BL28" s="146"/>
      <c r="BM28" s="114"/>
      <c r="BN28" s="114"/>
      <c r="BO28" s="145"/>
      <c r="BP28" s="145"/>
      <c r="BQ28" s="146"/>
      <c r="BR28" s="114"/>
      <c r="BS28" s="114"/>
      <c r="BT28" s="114"/>
      <c r="BU28" s="145"/>
      <c r="BV28" s="145"/>
      <c r="BW28" s="145"/>
      <c r="BX28" s="114"/>
      <c r="BY28" s="145"/>
      <c r="BZ28" s="145"/>
      <c r="CA28" s="114"/>
      <c r="CB28" s="145"/>
      <c r="CC28" s="146"/>
      <c r="CD28" s="145"/>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row>
    <row r="29" spans="1:108" ht="21" customHeight="1" thickTop="1" thickBot="1">
      <c r="A29" s="457">
        <v>5</v>
      </c>
      <c r="B29" s="458"/>
      <c r="C29" s="458"/>
      <c r="D29" s="458"/>
      <c r="E29" s="459"/>
      <c r="F29" s="458"/>
      <c r="G29" s="458"/>
      <c r="H29" s="458"/>
      <c r="I29" s="458"/>
      <c r="J29" s="457"/>
      <c r="K29" s="457"/>
      <c r="L29" s="411">
        <v>0</v>
      </c>
      <c r="M29" s="412" t="b">
        <v>0</v>
      </c>
      <c r="N29" s="146">
        <v>1</v>
      </c>
      <c r="O29" s="283"/>
      <c r="P29" s="350"/>
      <c r="Q29" s="350"/>
      <c r="R29" s="350"/>
      <c r="S29" s="350"/>
      <c r="T29" s="350"/>
      <c r="U29" s="350"/>
      <c r="V29" s="350"/>
      <c r="W29" s="116">
        <v>0</v>
      </c>
      <c r="X29" s="117" t="s">
        <v>485</v>
      </c>
      <c r="Y29" s="351"/>
      <c r="Z29" s="118" t="s">
        <v>536</v>
      </c>
      <c r="AA29" s="116" t="s">
        <v>537</v>
      </c>
      <c r="AB29" s="350"/>
      <c r="AC29" s="422">
        <v>0</v>
      </c>
      <c r="AD29" s="422" t="s">
        <v>485</v>
      </c>
      <c r="AE29" s="456"/>
      <c r="AF29" s="456"/>
      <c r="AG29" s="418" t="s">
        <v>538</v>
      </c>
      <c r="AH29" s="418" t="s">
        <v>538</v>
      </c>
      <c r="AI29" s="455"/>
      <c r="AJ29" s="455"/>
      <c r="AK29" s="411">
        <v>0</v>
      </c>
      <c r="AL29" s="412" t="b">
        <v>0</v>
      </c>
      <c r="AM29" s="452"/>
      <c r="AN29" s="145"/>
      <c r="AO29" s="146"/>
      <c r="AP29" s="114"/>
      <c r="AQ29" s="114"/>
      <c r="AR29" s="145"/>
      <c r="AS29" s="114"/>
      <c r="AT29" s="145"/>
      <c r="AU29" s="114"/>
      <c r="AV29" s="145"/>
      <c r="AW29" s="114"/>
      <c r="AX29" s="145"/>
      <c r="AY29" s="146"/>
      <c r="AZ29" s="145"/>
      <c r="BA29" s="145"/>
      <c r="BB29" s="146"/>
      <c r="BC29" s="114"/>
      <c r="BD29" s="114"/>
      <c r="BE29" s="145"/>
      <c r="BF29" s="145"/>
      <c r="BG29" s="146"/>
      <c r="BH29" s="114"/>
      <c r="BI29" s="114"/>
      <c r="BJ29" s="145"/>
      <c r="BK29" s="145"/>
      <c r="BL29" s="146"/>
      <c r="BM29" s="114"/>
      <c r="BN29" s="114"/>
      <c r="BO29" s="145"/>
      <c r="BP29" s="145"/>
      <c r="BQ29" s="146"/>
      <c r="BR29" s="114"/>
      <c r="BS29" s="114"/>
      <c r="BT29" s="114"/>
      <c r="BU29" s="145"/>
      <c r="BV29" s="145"/>
      <c r="BW29" s="145"/>
      <c r="BX29" s="114"/>
      <c r="BY29" s="145"/>
      <c r="BZ29" s="145"/>
      <c r="CA29" s="114"/>
      <c r="CB29" s="145"/>
      <c r="CC29" s="146"/>
      <c r="CD29" s="145"/>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row>
    <row r="30" spans="1:108" ht="21" customHeight="1" thickTop="1" thickBot="1">
      <c r="A30" s="457"/>
      <c r="B30" s="458"/>
      <c r="C30" s="458"/>
      <c r="D30" s="458"/>
      <c r="E30" s="459"/>
      <c r="F30" s="458"/>
      <c r="G30" s="458"/>
      <c r="H30" s="458"/>
      <c r="I30" s="458"/>
      <c r="J30" s="457"/>
      <c r="K30" s="457"/>
      <c r="L30" s="411"/>
      <c r="M30" s="413"/>
      <c r="N30" s="146">
        <v>2</v>
      </c>
      <c r="O30" s="283"/>
      <c r="P30" s="350"/>
      <c r="Q30" s="350"/>
      <c r="R30" s="350"/>
      <c r="S30" s="350"/>
      <c r="T30" s="350"/>
      <c r="U30" s="350"/>
      <c r="V30" s="350"/>
      <c r="W30" s="116">
        <v>0</v>
      </c>
      <c r="X30" s="117" t="s">
        <v>485</v>
      </c>
      <c r="Y30" s="351"/>
      <c r="Z30" s="118" t="s">
        <v>536</v>
      </c>
      <c r="AA30" s="116" t="s">
        <v>537</v>
      </c>
      <c r="AB30" s="350"/>
      <c r="AC30" s="422"/>
      <c r="AD30" s="422"/>
      <c r="AE30" s="456"/>
      <c r="AF30" s="456"/>
      <c r="AG30" s="418"/>
      <c r="AH30" s="418"/>
      <c r="AI30" s="455"/>
      <c r="AJ30" s="455"/>
      <c r="AK30" s="411"/>
      <c r="AL30" s="413"/>
      <c r="AM30" s="453"/>
      <c r="AN30" s="145"/>
      <c r="AO30" s="146"/>
      <c r="AP30" s="114"/>
      <c r="AQ30" s="114"/>
      <c r="AR30" s="145"/>
      <c r="AS30" s="114"/>
      <c r="AT30" s="145"/>
      <c r="AU30" s="114"/>
      <c r="AV30" s="145"/>
      <c r="AW30" s="114"/>
      <c r="AX30" s="145"/>
      <c r="AY30" s="146"/>
      <c r="AZ30" s="145"/>
      <c r="BA30" s="145"/>
      <c r="BB30" s="146"/>
      <c r="BC30" s="114"/>
      <c r="BD30" s="114"/>
      <c r="BE30" s="145"/>
      <c r="BF30" s="145"/>
      <c r="BG30" s="146"/>
      <c r="BH30" s="114"/>
      <c r="BI30" s="114"/>
      <c r="BJ30" s="145"/>
      <c r="BK30" s="145"/>
      <c r="BL30" s="146"/>
      <c r="BM30" s="114"/>
      <c r="BN30" s="114"/>
      <c r="BO30" s="145"/>
      <c r="BP30" s="145"/>
      <c r="BQ30" s="146"/>
      <c r="BR30" s="114"/>
      <c r="BS30" s="114"/>
      <c r="BT30" s="114"/>
      <c r="BU30" s="145"/>
      <c r="BV30" s="145"/>
      <c r="BW30" s="145"/>
      <c r="BX30" s="114"/>
      <c r="BY30" s="145"/>
      <c r="BZ30" s="145"/>
      <c r="CA30" s="114"/>
      <c r="CB30" s="145"/>
      <c r="CC30" s="146"/>
      <c r="CD30" s="145"/>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row>
    <row r="31" spans="1:108" ht="21" customHeight="1" thickTop="1" thickBot="1">
      <c r="A31" s="457"/>
      <c r="B31" s="458"/>
      <c r="C31" s="458"/>
      <c r="D31" s="458"/>
      <c r="E31" s="459"/>
      <c r="F31" s="458"/>
      <c r="G31" s="458"/>
      <c r="H31" s="458"/>
      <c r="I31" s="458"/>
      <c r="J31" s="457"/>
      <c r="K31" s="457"/>
      <c r="L31" s="411"/>
      <c r="M31" s="413"/>
      <c r="N31" s="146">
        <v>3</v>
      </c>
      <c r="O31" s="355"/>
      <c r="P31" s="350"/>
      <c r="Q31" s="350"/>
      <c r="R31" s="350"/>
      <c r="S31" s="350"/>
      <c r="T31" s="350"/>
      <c r="U31" s="350"/>
      <c r="V31" s="350"/>
      <c r="W31" s="116">
        <v>0</v>
      </c>
      <c r="X31" s="117" t="s">
        <v>485</v>
      </c>
      <c r="Y31" s="351"/>
      <c r="Z31" s="118" t="s">
        <v>536</v>
      </c>
      <c r="AA31" s="116" t="s">
        <v>537</v>
      </c>
      <c r="AB31" s="350"/>
      <c r="AC31" s="422"/>
      <c r="AD31" s="422"/>
      <c r="AE31" s="456"/>
      <c r="AF31" s="456"/>
      <c r="AG31" s="418"/>
      <c r="AH31" s="418"/>
      <c r="AI31" s="455"/>
      <c r="AJ31" s="455"/>
      <c r="AK31" s="411"/>
      <c r="AL31" s="413"/>
      <c r="AM31" s="453"/>
      <c r="AN31" s="145"/>
      <c r="AO31" s="146"/>
      <c r="AP31" s="114"/>
      <c r="AQ31" s="114"/>
      <c r="AR31" s="145"/>
      <c r="AS31" s="114"/>
      <c r="AT31" s="145"/>
      <c r="AU31" s="114"/>
      <c r="AV31" s="145"/>
      <c r="AW31" s="114"/>
      <c r="AX31" s="145"/>
      <c r="AY31" s="146"/>
      <c r="AZ31" s="145"/>
      <c r="BA31" s="145"/>
      <c r="BB31" s="146"/>
      <c r="BC31" s="114"/>
      <c r="BD31" s="114"/>
      <c r="BE31" s="145"/>
      <c r="BF31" s="145"/>
      <c r="BG31" s="146"/>
      <c r="BH31" s="114"/>
      <c r="BI31" s="114"/>
      <c r="BJ31" s="145"/>
      <c r="BK31" s="145"/>
      <c r="BL31" s="146"/>
      <c r="BM31" s="114"/>
      <c r="BN31" s="114"/>
      <c r="BO31" s="145"/>
      <c r="BP31" s="145"/>
      <c r="BQ31" s="146"/>
      <c r="BR31" s="114"/>
      <c r="BS31" s="114"/>
      <c r="BT31" s="114"/>
      <c r="BU31" s="145"/>
      <c r="BV31" s="145"/>
      <c r="BW31" s="145"/>
      <c r="BX31" s="114"/>
      <c r="BY31" s="145"/>
      <c r="BZ31" s="145"/>
      <c r="CA31" s="114"/>
      <c r="CB31" s="145"/>
      <c r="CC31" s="146"/>
      <c r="CD31" s="145"/>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thickTop="1" thickBot="1">
      <c r="A32" s="457"/>
      <c r="B32" s="458"/>
      <c r="C32" s="458"/>
      <c r="D32" s="458"/>
      <c r="E32" s="459"/>
      <c r="F32" s="458"/>
      <c r="G32" s="458"/>
      <c r="H32" s="458"/>
      <c r="I32" s="458"/>
      <c r="J32" s="457"/>
      <c r="K32" s="457"/>
      <c r="L32" s="411"/>
      <c r="M32" s="413"/>
      <c r="N32" s="146">
        <v>4</v>
      </c>
      <c r="O32" s="283"/>
      <c r="P32" s="350"/>
      <c r="Q32" s="350"/>
      <c r="R32" s="350"/>
      <c r="S32" s="350"/>
      <c r="T32" s="350"/>
      <c r="U32" s="350"/>
      <c r="V32" s="350"/>
      <c r="W32" s="116">
        <v>0</v>
      </c>
      <c r="X32" s="117" t="s">
        <v>485</v>
      </c>
      <c r="Y32" s="351"/>
      <c r="Z32" s="118" t="s">
        <v>536</v>
      </c>
      <c r="AA32" s="116" t="s">
        <v>537</v>
      </c>
      <c r="AB32" s="350"/>
      <c r="AC32" s="422"/>
      <c r="AD32" s="422"/>
      <c r="AE32" s="456"/>
      <c r="AF32" s="456"/>
      <c r="AG32" s="418"/>
      <c r="AH32" s="418"/>
      <c r="AI32" s="455"/>
      <c r="AJ32" s="455"/>
      <c r="AK32" s="411"/>
      <c r="AL32" s="413"/>
      <c r="AM32" s="453"/>
      <c r="AN32" s="145"/>
      <c r="AO32" s="146"/>
      <c r="AP32" s="114"/>
      <c r="AQ32" s="114"/>
      <c r="AR32" s="145"/>
      <c r="AS32" s="114"/>
      <c r="AT32" s="145"/>
      <c r="AU32" s="114"/>
      <c r="AV32" s="145"/>
      <c r="AW32" s="114"/>
      <c r="AX32" s="145"/>
      <c r="AY32" s="146"/>
      <c r="AZ32" s="145"/>
      <c r="BA32" s="145"/>
      <c r="BB32" s="146"/>
      <c r="BC32" s="114"/>
      <c r="BD32" s="114"/>
      <c r="BE32" s="145"/>
      <c r="BF32" s="145"/>
      <c r="BG32" s="146"/>
      <c r="BH32" s="114"/>
      <c r="BI32" s="114"/>
      <c r="BJ32" s="145"/>
      <c r="BK32" s="145"/>
      <c r="BL32" s="146"/>
      <c r="BM32" s="114"/>
      <c r="BN32" s="114"/>
      <c r="BO32" s="145"/>
      <c r="BP32" s="145"/>
      <c r="BQ32" s="146"/>
      <c r="BR32" s="114"/>
      <c r="BS32" s="114"/>
      <c r="BT32" s="114"/>
      <c r="BU32" s="145"/>
      <c r="BV32" s="145"/>
      <c r="BW32" s="145"/>
      <c r="BX32" s="114"/>
      <c r="BY32" s="145"/>
      <c r="BZ32" s="145"/>
      <c r="CA32" s="114"/>
      <c r="CB32" s="145"/>
      <c r="CC32" s="146"/>
      <c r="CD32" s="145"/>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row>
    <row r="33" spans="1:108" ht="21" customHeight="1" thickTop="1" thickBot="1">
      <c r="A33" s="457"/>
      <c r="B33" s="458"/>
      <c r="C33" s="458"/>
      <c r="D33" s="458"/>
      <c r="E33" s="459"/>
      <c r="F33" s="458"/>
      <c r="G33" s="458"/>
      <c r="H33" s="458"/>
      <c r="I33" s="458"/>
      <c r="J33" s="457"/>
      <c r="K33" s="457"/>
      <c r="L33" s="411"/>
      <c r="M33" s="413"/>
      <c r="N33" s="146">
        <v>5</v>
      </c>
      <c r="O33" s="283"/>
      <c r="P33" s="350"/>
      <c r="Q33" s="350"/>
      <c r="R33" s="350"/>
      <c r="S33" s="350"/>
      <c r="T33" s="350"/>
      <c r="U33" s="350"/>
      <c r="V33" s="350"/>
      <c r="W33" s="116">
        <v>0</v>
      </c>
      <c r="X33" s="117" t="s">
        <v>485</v>
      </c>
      <c r="Y33" s="351"/>
      <c r="Z33" s="118" t="s">
        <v>536</v>
      </c>
      <c r="AA33" s="116" t="s">
        <v>537</v>
      </c>
      <c r="AB33" s="350"/>
      <c r="AC33" s="422"/>
      <c r="AD33" s="422"/>
      <c r="AE33" s="456"/>
      <c r="AF33" s="456"/>
      <c r="AG33" s="418"/>
      <c r="AH33" s="418"/>
      <c r="AI33" s="455"/>
      <c r="AJ33" s="455"/>
      <c r="AK33" s="411"/>
      <c r="AL33" s="413"/>
      <c r="AM33" s="453"/>
      <c r="AN33" s="145"/>
      <c r="AO33" s="146"/>
      <c r="AP33" s="114"/>
      <c r="AQ33" s="114"/>
      <c r="AR33" s="145"/>
      <c r="AS33" s="114"/>
      <c r="AT33" s="145"/>
      <c r="AU33" s="114"/>
      <c r="AV33" s="145"/>
      <c r="AW33" s="114"/>
      <c r="AX33" s="145"/>
      <c r="AY33" s="146"/>
      <c r="AZ33" s="145"/>
      <c r="BA33" s="145"/>
      <c r="BB33" s="146"/>
      <c r="BC33" s="114"/>
      <c r="BD33" s="114"/>
      <c r="BE33" s="145"/>
      <c r="BF33" s="145"/>
      <c r="BG33" s="146"/>
      <c r="BH33" s="114"/>
      <c r="BI33" s="114"/>
      <c r="BJ33" s="145"/>
      <c r="BK33" s="145"/>
      <c r="BL33" s="146"/>
      <c r="BM33" s="114"/>
      <c r="BN33" s="114"/>
      <c r="BO33" s="145"/>
      <c r="BP33" s="145"/>
      <c r="BQ33" s="146"/>
      <c r="BR33" s="114"/>
      <c r="BS33" s="114"/>
      <c r="BT33" s="114"/>
      <c r="BU33" s="145"/>
      <c r="BV33" s="145"/>
      <c r="BW33" s="145"/>
      <c r="BX33" s="114"/>
      <c r="BY33" s="145"/>
      <c r="BZ33" s="145"/>
      <c r="CA33" s="114"/>
      <c r="CB33" s="145"/>
      <c r="CC33" s="146"/>
      <c r="CD33" s="145"/>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row>
    <row r="34" spans="1:108" ht="21" customHeight="1" thickTop="1" thickBot="1">
      <c r="A34" s="457"/>
      <c r="B34" s="458"/>
      <c r="C34" s="458"/>
      <c r="D34" s="458"/>
      <c r="E34" s="459"/>
      <c r="F34" s="458"/>
      <c r="G34" s="458"/>
      <c r="H34" s="458"/>
      <c r="I34" s="458"/>
      <c r="J34" s="457"/>
      <c r="K34" s="457"/>
      <c r="L34" s="411"/>
      <c r="M34" s="414"/>
      <c r="N34" s="146">
        <v>6</v>
      </c>
      <c r="O34" s="283"/>
      <c r="P34" s="350"/>
      <c r="Q34" s="350"/>
      <c r="R34" s="350"/>
      <c r="S34" s="350"/>
      <c r="T34" s="350"/>
      <c r="U34" s="350"/>
      <c r="V34" s="350"/>
      <c r="W34" s="116">
        <v>0</v>
      </c>
      <c r="X34" s="117" t="s">
        <v>485</v>
      </c>
      <c r="Y34" s="351"/>
      <c r="Z34" s="118" t="s">
        <v>536</v>
      </c>
      <c r="AA34" s="116" t="s">
        <v>537</v>
      </c>
      <c r="AB34" s="350"/>
      <c r="AC34" s="422"/>
      <c r="AD34" s="422"/>
      <c r="AE34" s="456"/>
      <c r="AF34" s="456"/>
      <c r="AG34" s="418"/>
      <c r="AH34" s="418"/>
      <c r="AI34" s="455"/>
      <c r="AJ34" s="455"/>
      <c r="AK34" s="411"/>
      <c r="AL34" s="414"/>
      <c r="AM34" s="454"/>
      <c r="AN34" s="145"/>
      <c r="AO34" s="146"/>
      <c r="AP34" s="114"/>
      <c r="AQ34" s="114"/>
      <c r="AR34" s="145"/>
      <c r="AS34" s="114"/>
      <c r="AT34" s="145"/>
      <c r="AU34" s="114"/>
      <c r="AV34" s="145"/>
      <c r="AW34" s="114"/>
      <c r="AX34" s="145"/>
      <c r="AY34" s="146"/>
      <c r="AZ34" s="145"/>
      <c r="BA34" s="145"/>
      <c r="BB34" s="146"/>
      <c r="BC34" s="114"/>
      <c r="BD34" s="114"/>
      <c r="BE34" s="145"/>
      <c r="BF34" s="145"/>
      <c r="BG34" s="146"/>
      <c r="BH34" s="114"/>
      <c r="BI34" s="114"/>
      <c r="BJ34" s="145"/>
      <c r="BK34" s="145"/>
      <c r="BL34" s="146"/>
      <c r="BM34" s="114"/>
      <c r="BN34" s="114"/>
      <c r="BO34" s="145"/>
      <c r="BP34" s="145"/>
      <c r="BQ34" s="146"/>
      <c r="BR34" s="114"/>
      <c r="BS34" s="114"/>
      <c r="BT34" s="114"/>
      <c r="BU34" s="145"/>
      <c r="BV34" s="145"/>
      <c r="BW34" s="145"/>
      <c r="BX34" s="114"/>
      <c r="BY34" s="145"/>
      <c r="BZ34" s="145"/>
      <c r="CA34" s="114"/>
      <c r="CB34" s="145"/>
      <c r="CC34" s="146"/>
      <c r="CD34" s="145"/>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row>
    <row r="35" spans="1:108" ht="21" customHeight="1" thickTop="1" thickBot="1">
      <c r="A35" s="457">
        <v>6</v>
      </c>
      <c r="B35" s="458"/>
      <c r="C35" s="458"/>
      <c r="D35" s="458"/>
      <c r="E35" s="459"/>
      <c r="F35" s="458"/>
      <c r="G35" s="458"/>
      <c r="H35" s="458"/>
      <c r="I35" s="458"/>
      <c r="J35" s="457"/>
      <c r="K35" s="457"/>
      <c r="L35" s="411">
        <v>0</v>
      </c>
      <c r="M35" s="412" t="b">
        <v>0</v>
      </c>
      <c r="N35" s="146">
        <v>1</v>
      </c>
      <c r="O35" s="283"/>
      <c r="P35" s="350"/>
      <c r="Q35" s="350"/>
      <c r="R35" s="350"/>
      <c r="S35" s="350"/>
      <c r="T35" s="350"/>
      <c r="U35" s="350"/>
      <c r="V35" s="350"/>
      <c r="W35" s="116">
        <v>0</v>
      </c>
      <c r="X35" s="117" t="s">
        <v>485</v>
      </c>
      <c r="Y35" s="351"/>
      <c r="Z35" s="118" t="s">
        <v>536</v>
      </c>
      <c r="AA35" s="116" t="s">
        <v>537</v>
      </c>
      <c r="AB35" s="350"/>
      <c r="AC35" s="422">
        <v>0</v>
      </c>
      <c r="AD35" s="422" t="s">
        <v>485</v>
      </c>
      <c r="AE35" s="456"/>
      <c r="AF35" s="456"/>
      <c r="AG35" s="418" t="s">
        <v>538</v>
      </c>
      <c r="AH35" s="418" t="s">
        <v>538</v>
      </c>
      <c r="AI35" s="455"/>
      <c r="AJ35" s="455"/>
      <c r="AK35" s="411">
        <v>0</v>
      </c>
      <c r="AL35" s="412" t="b">
        <v>0</v>
      </c>
      <c r="AM35" s="452"/>
      <c r="AN35" s="145"/>
      <c r="AO35" s="146"/>
      <c r="AP35" s="114"/>
      <c r="AQ35" s="114"/>
      <c r="AR35" s="145"/>
      <c r="AS35" s="114"/>
      <c r="AT35" s="145"/>
      <c r="AU35" s="114"/>
      <c r="AV35" s="145"/>
      <c r="AW35" s="114"/>
      <c r="AX35" s="145"/>
      <c r="AY35" s="146"/>
      <c r="AZ35" s="145"/>
      <c r="BA35" s="145"/>
      <c r="BB35" s="146"/>
      <c r="BC35" s="114"/>
      <c r="BD35" s="114"/>
      <c r="BE35" s="145"/>
      <c r="BF35" s="145"/>
      <c r="BG35" s="146"/>
      <c r="BH35" s="114"/>
      <c r="BI35" s="114"/>
      <c r="BJ35" s="145"/>
      <c r="BK35" s="145"/>
      <c r="BL35" s="146"/>
      <c r="BM35" s="114"/>
      <c r="BN35" s="114"/>
      <c r="BO35" s="145"/>
      <c r="BP35" s="145"/>
      <c r="BQ35" s="146"/>
      <c r="BR35" s="114"/>
      <c r="BS35" s="114"/>
      <c r="BT35" s="114"/>
      <c r="BU35" s="145"/>
      <c r="BV35" s="145"/>
      <c r="BW35" s="145"/>
      <c r="BX35" s="114"/>
      <c r="BY35" s="145"/>
      <c r="BZ35" s="145"/>
      <c r="CA35" s="114"/>
      <c r="CB35" s="145"/>
      <c r="CC35" s="146"/>
      <c r="CD35" s="145"/>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row>
    <row r="36" spans="1:108" ht="21" customHeight="1" thickTop="1" thickBot="1">
      <c r="A36" s="457"/>
      <c r="B36" s="458"/>
      <c r="C36" s="458"/>
      <c r="D36" s="458"/>
      <c r="E36" s="459"/>
      <c r="F36" s="458"/>
      <c r="G36" s="458"/>
      <c r="H36" s="458"/>
      <c r="I36" s="458"/>
      <c r="J36" s="457"/>
      <c r="K36" s="457"/>
      <c r="L36" s="411"/>
      <c r="M36" s="413"/>
      <c r="N36" s="146">
        <v>2</v>
      </c>
      <c r="O36" s="283"/>
      <c r="P36" s="350"/>
      <c r="Q36" s="350"/>
      <c r="R36" s="350"/>
      <c r="S36" s="350"/>
      <c r="T36" s="350"/>
      <c r="U36" s="350"/>
      <c r="V36" s="350"/>
      <c r="W36" s="116">
        <v>0</v>
      </c>
      <c r="X36" s="117" t="s">
        <v>485</v>
      </c>
      <c r="Y36" s="351"/>
      <c r="Z36" s="118" t="s">
        <v>536</v>
      </c>
      <c r="AA36" s="116" t="s">
        <v>537</v>
      </c>
      <c r="AB36" s="350"/>
      <c r="AC36" s="422"/>
      <c r="AD36" s="422"/>
      <c r="AE36" s="456"/>
      <c r="AF36" s="456"/>
      <c r="AG36" s="418"/>
      <c r="AH36" s="418"/>
      <c r="AI36" s="455"/>
      <c r="AJ36" s="455"/>
      <c r="AK36" s="411"/>
      <c r="AL36" s="413"/>
      <c r="AM36" s="453"/>
      <c r="AN36" s="145"/>
      <c r="AO36" s="146"/>
      <c r="AP36" s="114"/>
      <c r="AQ36" s="114"/>
      <c r="AR36" s="145"/>
      <c r="AS36" s="114"/>
      <c r="AT36" s="145"/>
      <c r="AU36" s="114"/>
      <c r="AV36" s="145"/>
      <c r="AW36" s="114"/>
      <c r="AX36" s="145"/>
      <c r="AY36" s="146"/>
      <c r="AZ36" s="145"/>
      <c r="BA36" s="145"/>
      <c r="BB36" s="146"/>
      <c r="BC36" s="114"/>
      <c r="BD36" s="114"/>
      <c r="BE36" s="145"/>
      <c r="BF36" s="145"/>
      <c r="BG36" s="146"/>
      <c r="BH36" s="114"/>
      <c r="BI36" s="114"/>
      <c r="BJ36" s="145"/>
      <c r="BK36" s="145"/>
      <c r="BL36" s="146"/>
      <c r="BM36" s="114"/>
      <c r="BN36" s="114"/>
      <c r="BO36" s="145"/>
      <c r="BP36" s="145"/>
      <c r="BQ36" s="146"/>
      <c r="BR36" s="114"/>
      <c r="BS36" s="114"/>
      <c r="BT36" s="114"/>
      <c r="BU36" s="145"/>
      <c r="BV36" s="145"/>
      <c r="BW36" s="145"/>
      <c r="BX36" s="114"/>
      <c r="BY36" s="145"/>
      <c r="BZ36" s="145"/>
      <c r="CA36" s="114"/>
      <c r="CB36" s="145"/>
      <c r="CC36" s="146"/>
      <c r="CD36" s="145"/>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row>
    <row r="37" spans="1:108" ht="21" customHeight="1" thickTop="1" thickBot="1">
      <c r="A37" s="457"/>
      <c r="B37" s="458"/>
      <c r="C37" s="458"/>
      <c r="D37" s="458"/>
      <c r="E37" s="459"/>
      <c r="F37" s="458"/>
      <c r="G37" s="458"/>
      <c r="H37" s="458"/>
      <c r="I37" s="458"/>
      <c r="J37" s="457"/>
      <c r="K37" s="457"/>
      <c r="L37" s="411"/>
      <c r="M37" s="413"/>
      <c r="N37" s="146">
        <v>3</v>
      </c>
      <c r="O37" s="355"/>
      <c r="P37" s="350"/>
      <c r="Q37" s="350"/>
      <c r="R37" s="350"/>
      <c r="S37" s="350"/>
      <c r="T37" s="350"/>
      <c r="U37" s="350"/>
      <c r="V37" s="350"/>
      <c r="W37" s="116">
        <v>0</v>
      </c>
      <c r="X37" s="117" t="s">
        <v>485</v>
      </c>
      <c r="Y37" s="351"/>
      <c r="Z37" s="118" t="s">
        <v>536</v>
      </c>
      <c r="AA37" s="116" t="s">
        <v>537</v>
      </c>
      <c r="AB37" s="350"/>
      <c r="AC37" s="422"/>
      <c r="AD37" s="422"/>
      <c r="AE37" s="456"/>
      <c r="AF37" s="456"/>
      <c r="AG37" s="418"/>
      <c r="AH37" s="418"/>
      <c r="AI37" s="455"/>
      <c r="AJ37" s="455"/>
      <c r="AK37" s="411"/>
      <c r="AL37" s="413"/>
      <c r="AM37" s="453"/>
      <c r="AN37" s="145"/>
      <c r="AO37" s="146"/>
      <c r="AP37" s="114"/>
      <c r="AQ37" s="114"/>
      <c r="AR37" s="145"/>
      <c r="AS37" s="114"/>
      <c r="AT37" s="145"/>
      <c r="AU37" s="114"/>
      <c r="AV37" s="145"/>
      <c r="AW37" s="114"/>
      <c r="AX37" s="145"/>
      <c r="AY37" s="146"/>
      <c r="AZ37" s="145"/>
      <c r="BA37" s="145"/>
      <c r="BB37" s="146"/>
      <c r="BC37" s="114"/>
      <c r="BD37" s="114"/>
      <c r="BE37" s="145"/>
      <c r="BF37" s="145"/>
      <c r="BG37" s="146"/>
      <c r="BH37" s="114"/>
      <c r="BI37" s="114"/>
      <c r="BJ37" s="145"/>
      <c r="BK37" s="145"/>
      <c r="BL37" s="146"/>
      <c r="BM37" s="114"/>
      <c r="BN37" s="114"/>
      <c r="BO37" s="145"/>
      <c r="BP37" s="145"/>
      <c r="BQ37" s="146"/>
      <c r="BR37" s="114"/>
      <c r="BS37" s="114"/>
      <c r="BT37" s="114"/>
      <c r="BU37" s="145"/>
      <c r="BV37" s="145"/>
      <c r="BW37" s="145"/>
      <c r="BX37" s="114"/>
      <c r="BY37" s="145"/>
      <c r="BZ37" s="145"/>
      <c r="CA37" s="114"/>
      <c r="CB37" s="145"/>
      <c r="CC37" s="146"/>
      <c r="CD37" s="145"/>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row>
    <row r="38" spans="1:108" ht="21" customHeight="1" thickTop="1" thickBot="1">
      <c r="A38" s="457"/>
      <c r="B38" s="458"/>
      <c r="C38" s="458"/>
      <c r="D38" s="458"/>
      <c r="E38" s="459"/>
      <c r="F38" s="458"/>
      <c r="G38" s="458"/>
      <c r="H38" s="458"/>
      <c r="I38" s="458"/>
      <c r="J38" s="457"/>
      <c r="K38" s="457"/>
      <c r="L38" s="411"/>
      <c r="M38" s="413"/>
      <c r="N38" s="146">
        <v>4</v>
      </c>
      <c r="O38" s="283"/>
      <c r="P38" s="350"/>
      <c r="Q38" s="350"/>
      <c r="R38" s="350"/>
      <c r="S38" s="350"/>
      <c r="T38" s="350"/>
      <c r="U38" s="350"/>
      <c r="V38" s="350"/>
      <c r="W38" s="116">
        <v>0</v>
      </c>
      <c r="X38" s="117" t="s">
        <v>485</v>
      </c>
      <c r="Y38" s="351"/>
      <c r="Z38" s="118" t="s">
        <v>536</v>
      </c>
      <c r="AA38" s="116" t="s">
        <v>537</v>
      </c>
      <c r="AB38" s="350"/>
      <c r="AC38" s="422"/>
      <c r="AD38" s="422"/>
      <c r="AE38" s="456"/>
      <c r="AF38" s="456"/>
      <c r="AG38" s="418"/>
      <c r="AH38" s="418"/>
      <c r="AI38" s="455"/>
      <c r="AJ38" s="455"/>
      <c r="AK38" s="411"/>
      <c r="AL38" s="413"/>
      <c r="AM38" s="453"/>
      <c r="AN38" s="145"/>
      <c r="AO38" s="146"/>
      <c r="AP38" s="114"/>
      <c r="AQ38" s="114"/>
      <c r="AR38" s="145"/>
      <c r="AS38" s="114"/>
      <c r="AT38" s="145"/>
      <c r="AU38" s="114"/>
      <c r="AV38" s="145"/>
      <c r="AW38" s="114"/>
      <c r="AX38" s="145"/>
      <c r="AY38" s="146"/>
      <c r="AZ38" s="145"/>
      <c r="BA38" s="145"/>
      <c r="BB38" s="146"/>
      <c r="BC38" s="114"/>
      <c r="BD38" s="114"/>
      <c r="BE38" s="145"/>
      <c r="BF38" s="145"/>
      <c r="BG38" s="146"/>
      <c r="BH38" s="114"/>
      <c r="BI38" s="114"/>
      <c r="BJ38" s="145"/>
      <c r="BK38" s="145"/>
      <c r="BL38" s="146"/>
      <c r="BM38" s="114"/>
      <c r="BN38" s="114"/>
      <c r="BO38" s="145"/>
      <c r="BP38" s="145"/>
      <c r="BQ38" s="146"/>
      <c r="BR38" s="114"/>
      <c r="BS38" s="114"/>
      <c r="BT38" s="114"/>
      <c r="BU38" s="145"/>
      <c r="BV38" s="145"/>
      <c r="BW38" s="145"/>
      <c r="BX38" s="114"/>
      <c r="BY38" s="145"/>
      <c r="BZ38" s="145"/>
      <c r="CA38" s="114"/>
      <c r="CB38" s="145"/>
      <c r="CC38" s="146"/>
      <c r="CD38" s="145"/>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row>
    <row r="39" spans="1:108" ht="21" customHeight="1" thickTop="1" thickBot="1">
      <c r="A39" s="457"/>
      <c r="B39" s="458"/>
      <c r="C39" s="458"/>
      <c r="D39" s="458"/>
      <c r="E39" s="459"/>
      <c r="F39" s="458"/>
      <c r="G39" s="458"/>
      <c r="H39" s="458"/>
      <c r="I39" s="458"/>
      <c r="J39" s="457"/>
      <c r="K39" s="457"/>
      <c r="L39" s="411"/>
      <c r="M39" s="413"/>
      <c r="N39" s="146">
        <v>5</v>
      </c>
      <c r="O39" s="283"/>
      <c r="P39" s="350"/>
      <c r="Q39" s="350"/>
      <c r="R39" s="350"/>
      <c r="S39" s="350"/>
      <c r="T39" s="350"/>
      <c r="U39" s="350"/>
      <c r="V39" s="350"/>
      <c r="W39" s="116">
        <v>0</v>
      </c>
      <c r="X39" s="117" t="s">
        <v>485</v>
      </c>
      <c r="Y39" s="351"/>
      <c r="Z39" s="118" t="s">
        <v>536</v>
      </c>
      <c r="AA39" s="116" t="s">
        <v>537</v>
      </c>
      <c r="AB39" s="350"/>
      <c r="AC39" s="422"/>
      <c r="AD39" s="422"/>
      <c r="AE39" s="456"/>
      <c r="AF39" s="456"/>
      <c r="AG39" s="418"/>
      <c r="AH39" s="418"/>
      <c r="AI39" s="455"/>
      <c r="AJ39" s="455"/>
      <c r="AK39" s="411"/>
      <c r="AL39" s="413"/>
      <c r="AM39" s="453"/>
      <c r="AN39" s="145"/>
      <c r="AO39" s="146"/>
      <c r="AP39" s="114"/>
      <c r="AQ39" s="114"/>
      <c r="AR39" s="145"/>
      <c r="AS39" s="114"/>
      <c r="AT39" s="145"/>
      <c r="AU39" s="114"/>
      <c r="AV39" s="145"/>
      <c r="AW39" s="114"/>
      <c r="AX39" s="145"/>
      <c r="AY39" s="146"/>
      <c r="AZ39" s="145"/>
      <c r="BA39" s="145"/>
      <c r="BB39" s="146"/>
      <c r="BC39" s="114"/>
      <c r="BD39" s="114"/>
      <c r="BE39" s="145"/>
      <c r="BF39" s="145"/>
      <c r="BG39" s="146"/>
      <c r="BH39" s="114"/>
      <c r="BI39" s="114"/>
      <c r="BJ39" s="145"/>
      <c r="BK39" s="145"/>
      <c r="BL39" s="146"/>
      <c r="BM39" s="114"/>
      <c r="BN39" s="114"/>
      <c r="BO39" s="145"/>
      <c r="BP39" s="145"/>
      <c r="BQ39" s="146"/>
      <c r="BR39" s="114"/>
      <c r="BS39" s="114"/>
      <c r="BT39" s="114"/>
      <c r="BU39" s="145"/>
      <c r="BV39" s="145"/>
      <c r="BW39" s="145"/>
      <c r="BX39" s="114"/>
      <c r="BY39" s="145"/>
      <c r="BZ39" s="145"/>
      <c r="CA39" s="114"/>
      <c r="CB39" s="145"/>
      <c r="CC39" s="146"/>
      <c r="CD39" s="145"/>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row>
    <row r="40" spans="1:108" ht="21" customHeight="1" thickTop="1" thickBot="1">
      <c r="A40" s="457"/>
      <c r="B40" s="458"/>
      <c r="C40" s="458"/>
      <c r="D40" s="458"/>
      <c r="E40" s="459"/>
      <c r="F40" s="458"/>
      <c r="G40" s="458"/>
      <c r="H40" s="458"/>
      <c r="I40" s="458"/>
      <c r="J40" s="457"/>
      <c r="K40" s="457"/>
      <c r="L40" s="411"/>
      <c r="M40" s="414"/>
      <c r="N40" s="146">
        <v>6</v>
      </c>
      <c r="O40" s="283"/>
      <c r="P40" s="350"/>
      <c r="Q40" s="350"/>
      <c r="R40" s="350"/>
      <c r="S40" s="350"/>
      <c r="T40" s="350"/>
      <c r="U40" s="350"/>
      <c r="V40" s="350"/>
      <c r="W40" s="116">
        <v>0</v>
      </c>
      <c r="X40" s="117" t="s">
        <v>485</v>
      </c>
      <c r="Y40" s="351"/>
      <c r="Z40" s="118" t="s">
        <v>536</v>
      </c>
      <c r="AA40" s="116" t="s">
        <v>537</v>
      </c>
      <c r="AB40" s="350"/>
      <c r="AC40" s="422"/>
      <c r="AD40" s="422"/>
      <c r="AE40" s="456"/>
      <c r="AF40" s="456"/>
      <c r="AG40" s="418"/>
      <c r="AH40" s="418"/>
      <c r="AI40" s="455"/>
      <c r="AJ40" s="455"/>
      <c r="AK40" s="411"/>
      <c r="AL40" s="414"/>
      <c r="AM40" s="454"/>
      <c r="AN40" s="145"/>
      <c r="AO40" s="146"/>
      <c r="AP40" s="114"/>
      <c r="AQ40" s="114"/>
      <c r="AR40" s="145"/>
      <c r="AS40" s="114"/>
      <c r="AT40" s="145"/>
      <c r="AU40" s="114"/>
      <c r="AV40" s="145"/>
      <c r="AW40" s="114"/>
      <c r="AX40" s="145"/>
      <c r="AY40" s="146"/>
      <c r="AZ40" s="145"/>
      <c r="BA40" s="145"/>
      <c r="BB40" s="146"/>
      <c r="BC40" s="114"/>
      <c r="BD40" s="114"/>
      <c r="BE40" s="145"/>
      <c r="BF40" s="145"/>
      <c r="BG40" s="146"/>
      <c r="BH40" s="114"/>
      <c r="BI40" s="114"/>
      <c r="BJ40" s="145"/>
      <c r="BK40" s="145"/>
      <c r="BL40" s="146"/>
      <c r="BM40" s="114"/>
      <c r="BN40" s="114"/>
      <c r="BO40" s="145"/>
      <c r="BP40" s="145"/>
      <c r="BQ40" s="146"/>
      <c r="BR40" s="114"/>
      <c r="BS40" s="114"/>
      <c r="BT40" s="114"/>
      <c r="BU40" s="145"/>
      <c r="BV40" s="145"/>
      <c r="BW40" s="145"/>
      <c r="BX40" s="114"/>
      <c r="BY40" s="145"/>
      <c r="BZ40" s="145"/>
      <c r="CA40" s="114"/>
      <c r="CB40" s="145"/>
      <c r="CC40" s="146"/>
      <c r="CD40" s="145"/>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row>
    <row r="41" spans="1:108" ht="21" customHeight="1" thickTop="1" thickBot="1">
      <c r="A41" s="457">
        <v>7</v>
      </c>
      <c r="B41" s="458"/>
      <c r="C41" s="458"/>
      <c r="D41" s="458"/>
      <c r="E41" s="459"/>
      <c r="F41" s="458"/>
      <c r="G41" s="458"/>
      <c r="H41" s="458"/>
      <c r="I41" s="458"/>
      <c r="J41" s="457"/>
      <c r="K41" s="457"/>
      <c r="L41" s="411">
        <v>0</v>
      </c>
      <c r="M41" s="412" t="b">
        <v>0</v>
      </c>
      <c r="N41" s="146">
        <v>1</v>
      </c>
      <c r="O41" s="283"/>
      <c r="P41" s="350"/>
      <c r="Q41" s="350"/>
      <c r="R41" s="350"/>
      <c r="S41" s="350"/>
      <c r="T41" s="350"/>
      <c r="U41" s="350"/>
      <c r="V41" s="350"/>
      <c r="W41" s="116">
        <v>0</v>
      </c>
      <c r="X41" s="117" t="s">
        <v>485</v>
      </c>
      <c r="Y41" s="351"/>
      <c r="Z41" s="118" t="s">
        <v>536</v>
      </c>
      <c r="AA41" s="116" t="s">
        <v>537</v>
      </c>
      <c r="AB41" s="350"/>
      <c r="AC41" s="422">
        <v>0</v>
      </c>
      <c r="AD41" s="422" t="s">
        <v>485</v>
      </c>
      <c r="AE41" s="456"/>
      <c r="AF41" s="456"/>
      <c r="AG41" s="418" t="s">
        <v>538</v>
      </c>
      <c r="AH41" s="418" t="s">
        <v>538</v>
      </c>
      <c r="AI41" s="455"/>
      <c r="AJ41" s="455"/>
      <c r="AK41" s="411">
        <v>0</v>
      </c>
      <c r="AL41" s="412" t="b">
        <v>0</v>
      </c>
      <c r="AM41" s="452"/>
      <c r="AN41" s="145"/>
      <c r="AO41" s="146"/>
      <c r="AP41" s="114"/>
      <c r="AQ41" s="114"/>
      <c r="AR41" s="145"/>
      <c r="AS41" s="114"/>
      <c r="AT41" s="145"/>
      <c r="AU41" s="114"/>
      <c r="AV41" s="145"/>
      <c r="AW41" s="114"/>
      <c r="AX41" s="145"/>
      <c r="AY41" s="146"/>
      <c r="AZ41" s="145"/>
      <c r="BA41" s="145"/>
      <c r="BB41" s="146"/>
      <c r="BC41" s="114"/>
      <c r="BD41" s="114"/>
      <c r="BE41" s="145"/>
      <c r="BF41" s="145"/>
      <c r="BG41" s="146"/>
      <c r="BH41" s="114"/>
      <c r="BI41" s="114"/>
      <c r="BJ41" s="145"/>
      <c r="BK41" s="145"/>
      <c r="BL41" s="146"/>
      <c r="BM41" s="114"/>
      <c r="BN41" s="114"/>
      <c r="BO41" s="145"/>
      <c r="BP41" s="145"/>
      <c r="BQ41" s="146"/>
      <c r="BR41" s="114"/>
      <c r="BS41" s="114"/>
      <c r="BT41" s="114"/>
      <c r="BU41" s="145"/>
      <c r="BV41" s="145"/>
      <c r="BW41" s="145"/>
      <c r="BX41" s="114"/>
      <c r="BY41" s="145"/>
      <c r="BZ41" s="145"/>
      <c r="CA41" s="114"/>
      <c r="CB41" s="145"/>
      <c r="CC41" s="146"/>
      <c r="CD41" s="145"/>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row>
    <row r="42" spans="1:108" ht="21" customHeight="1" thickTop="1" thickBot="1">
      <c r="A42" s="457"/>
      <c r="B42" s="458"/>
      <c r="C42" s="458"/>
      <c r="D42" s="458"/>
      <c r="E42" s="459"/>
      <c r="F42" s="458"/>
      <c r="G42" s="458"/>
      <c r="H42" s="458"/>
      <c r="I42" s="458"/>
      <c r="J42" s="457"/>
      <c r="K42" s="457"/>
      <c r="L42" s="411"/>
      <c r="M42" s="413"/>
      <c r="N42" s="146">
        <v>2</v>
      </c>
      <c r="O42" s="283"/>
      <c r="P42" s="350"/>
      <c r="Q42" s="350"/>
      <c r="R42" s="350"/>
      <c r="S42" s="350"/>
      <c r="T42" s="350"/>
      <c r="U42" s="350"/>
      <c r="V42" s="350"/>
      <c r="W42" s="116">
        <v>0</v>
      </c>
      <c r="X42" s="117" t="s">
        <v>485</v>
      </c>
      <c r="Y42" s="351"/>
      <c r="Z42" s="118" t="s">
        <v>536</v>
      </c>
      <c r="AA42" s="116" t="s">
        <v>537</v>
      </c>
      <c r="AB42" s="350"/>
      <c r="AC42" s="422"/>
      <c r="AD42" s="422"/>
      <c r="AE42" s="456"/>
      <c r="AF42" s="456"/>
      <c r="AG42" s="418"/>
      <c r="AH42" s="418"/>
      <c r="AI42" s="455"/>
      <c r="AJ42" s="455"/>
      <c r="AK42" s="411"/>
      <c r="AL42" s="413"/>
      <c r="AM42" s="453"/>
      <c r="AN42" s="145"/>
      <c r="AO42" s="146"/>
      <c r="AP42" s="114"/>
      <c r="AQ42" s="114"/>
      <c r="AR42" s="145"/>
      <c r="AS42" s="114"/>
      <c r="AT42" s="145"/>
      <c r="AU42" s="114"/>
      <c r="AV42" s="145"/>
      <c r="AW42" s="114"/>
      <c r="AX42" s="145"/>
      <c r="AY42" s="146"/>
      <c r="AZ42" s="145"/>
      <c r="BA42" s="145"/>
      <c r="BB42" s="146"/>
      <c r="BC42" s="114"/>
      <c r="BD42" s="114"/>
      <c r="BE42" s="145"/>
      <c r="BF42" s="145"/>
      <c r="BG42" s="146"/>
      <c r="BH42" s="114"/>
      <c r="BI42" s="114"/>
      <c r="BJ42" s="145"/>
      <c r="BK42" s="145"/>
      <c r="BL42" s="146"/>
      <c r="BM42" s="114"/>
      <c r="BN42" s="114"/>
      <c r="BO42" s="145"/>
      <c r="BP42" s="145"/>
      <c r="BQ42" s="146"/>
      <c r="BR42" s="114"/>
      <c r="BS42" s="114"/>
      <c r="BT42" s="114"/>
      <c r="BU42" s="145"/>
      <c r="BV42" s="145"/>
      <c r="BW42" s="145"/>
      <c r="BX42" s="114"/>
      <c r="BY42" s="145"/>
      <c r="BZ42" s="145"/>
      <c r="CA42" s="114"/>
      <c r="CB42" s="145"/>
      <c r="CC42" s="146"/>
      <c r="CD42" s="145"/>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row>
    <row r="43" spans="1:108" ht="21" customHeight="1" thickTop="1" thickBot="1">
      <c r="A43" s="457"/>
      <c r="B43" s="458"/>
      <c r="C43" s="458"/>
      <c r="D43" s="458"/>
      <c r="E43" s="459"/>
      <c r="F43" s="458"/>
      <c r="G43" s="458"/>
      <c r="H43" s="458"/>
      <c r="I43" s="458"/>
      <c r="J43" s="457"/>
      <c r="K43" s="457"/>
      <c r="L43" s="411"/>
      <c r="M43" s="413"/>
      <c r="N43" s="146">
        <v>3</v>
      </c>
      <c r="O43" s="355"/>
      <c r="P43" s="350"/>
      <c r="Q43" s="350"/>
      <c r="R43" s="350"/>
      <c r="S43" s="350"/>
      <c r="T43" s="350"/>
      <c r="U43" s="350"/>
      <c r="V43" s="350"/>
      <c r="W43" s="116">
        <v>0</v>
      </c>
      <c r="X43" s="117" t="s">
        <v>485</v>
      </c>
      <c r="Y43" s="351"/>
      <c r="Z43" s="118" t="s">
        <v>536</v>
      </c>
      <c r="AA43" s="116" t="s">
        <v>537</v>
      </c>
      <c r="AB43" s="350"/>
      <c r="AC43" s="422"/>
      <c r="AD43" s="422"/>
      <c r="AE43" s="456"/>
      <c r="AF43" s="456"/>
      <c r="AG43" s="418"/>
      <c r="AH43" s="418"/>
      <c r="AI43" s="455"/>
      <c r="AJ43" s="455"/>
      <c r="AK43" s="411"/>
      <c r="AL43" s="413"/>
      <c r="AM43" s="453"/>
      <c r="AN43" s="145"/>
      <c r="AO43" s="146"/>
      <c r="AP43" s="114"/>
      <c r="AQ43" s="114"/>
      <c r="AR43" s="145"/>
      <c r="AS43" s="114"/>
      <c r="AT43" s="145"/>
      <c r="AU43" s="114"/>
      <c r="AV43" s="145"/>
      <c r="AW43" s="114"/>
      <c r="AX43" s="145"/>
      <c r="AY43" s="146"/>
      <c r="AZ43" s="145"/>
      <c r="BA43" s="145"/>
      <c r="BB43" s="146"/>
      <c r="BC43" s="114"/>
      <c r="BD43" s="114"/>
      <c r="BE43" s="145"/>
      <c r="BF43" s="145"/>
      <c r="BG43" s="146"/>
      <c r="BH43" s="114"/>
      <c r="BI43" s="114"/>
      <c r="BJ43" s="145"/>
      <c r="BK43" s="145"/>
      <c r="BL43" s="146"/>
      <c r="BM43" s="114"/>
      <c r="BN43" s="114"/>
      <c r="BO43" s="145"/>
      <c r="BP43" s="145"/>
      <c r="BQ43" s="146"/>
      <c r="BR43" s="114"/>
      <c r="BS43" s="114"/>
      <c r="BT43" s="114"/>
      <c r="BU43" s="145"/>
      <c r="BV43" s="145"/>
      <c r="BW43" s="145"/>
      <c r="BX43" s="114"/>
      <c r="BY43" s="145"/>
      <c r="BZ43" s="145"/>
      <c r="CA43" s="114"/>
      <c r="CB43" s="145"/>
      <c r="CC43" s="146"/>
      <c r="CD43" s="145"/>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row>
    <row r="44" spans="1:108" ht="21" customHeight="1" thickTop="1" thickBot="1">
      <c r="A44" s="457"/>
      <c r="B44" s="458"/>
      <c r="C44" s="458"/>
      <c r="D44" s="458"/>
      <c r="E44" s="459"/>
      <c r="F44" s="458"/>
      <c r="G44" s="458"/>
      <c r="H44" s="458"/>
      <c r="I44" s="458"/>
      <c r="J44" s="457"/>
      <c r="K44" s="457"/>
      <c r="L44" s="411"/>
      <c r="M44" s="413"/>
      <c r="N44" s="146">
        <v>4</v>
      </c>
      <c r="O44" s="283"/>
      <c r="P44" s="350"/>
      <c r="Q44" s="350"/>
      <c r="R44" s="350"/>
      <c r="S44" s="350"/>
      <c r="T44" s="350"/>
      <c r="U44" s="350"/>
      <c r="V44" s="350"/>
      <c r="W44" s="116">
        <v>0</v>
      </c>
      <c r="X44" s="117" t="s">
        <v>485</v>
      </c>
      <c r="Y44" s="351"/>
      <c r="Z44" s="118" t="s">
        <v>536</v>
      </c>
      <c r="AA44" s="116" t="s">
        <v>537</v>
      </c>
      <c r="AB44" s="350"/>
      <c r="AC44" s="422"/>
      <c r="AD44" s="422"/>
      <c r="AE44" s="456"/>
      <c r="AF44" s="456"/>
      <c r="AG44" s="418"/>
      <c r="AH44" s="418"/>
      <c r="AI44" s="455"/>
      <c r="AJ44" s="455"/>
      <c r="AK44" s="411"/>
      <c r="AL44" s="413"/>
      <c r="AM44" s="453"/>
      <c r="AN44" s="145"/>
      <c r="AO44" s="146"/>
      <c r="AP44" s="114"/>
      <c r="AQ44" s="114"/>
      <c r="AR44" s="145"/>
      <c r="AS44" s="114"/>
      <c r="AT44" s="145"/>
      <c r="AU44" s="114"/>
      <c r="AV44" s="145"/>
      <c r="AW44" s="114"/>
      <c r="AX44" s="145"/>
      <c r="AY44" s="146"/>
      <c r="AZ44" s="145"/>
      <c r="BA44" s="145"/>
      <c r="BB44" s="146"/>
      <c r="BC44" s="114"/>
      <c r="BD44" s="114"/>
      <c r="BE44" s="145"/>
      <c r="BF44" s="145"/>
      <c r="BG44" s="146"/>
      <c r="BH44" s="114"/>
      <c r="BI44" s="114"/>
      <c r="BJ44" s="145"/>
      <c r="BK44" s="145"/>
      <c r="BL44" s="146"/>
      <c r="BM44" s="114"/>
      <c r="BN44" s="114"/>
      <c r="BO44" s="145"/>
      <c r="BP44" s="145"/>
      <c r="BQ44" s="146"/>
      <c r="BR44" s="114"/>
      <c r="BS44" s="114"/>
      <c r="BT44" s="114"/>
      <c r="BU44" s="145"/>
      <c r="BV44" s="145"/>
      <c r="BW44" s="145"/>
      <c r="BX44" s="114"/>
      <c r="BY44" s="145"/>
      <c r="BZ44" s="145"/>
      <c r="CA44" s="114"/>
      <c r="CB44" s="145"/>
      <c r="CC44" s="146"/>
      <c r="CD44" s="145"/>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row>
    <row r="45" spans="1:108" ht="21" customHeight="1" thickTop="1" thickBot="1">
      <c r="A45" s="457"/>
      <c r="B45" s="458"/>
      <c r="C45" s="458"/>
      <c r="D45" s="458"/>
      <c r="E45" s="459"/>
      <c r="F45" s="458"/>
      <c r="G45" s="458"/>
      <c r="H45" s="458"/>
      <c r="I45" s="458"/>
      <c r="J45" s="457"/>
      <c r="K45" s="457"/>
      <c r="L45" s="411"/>
      <c r="M45" s="413"/>
      <c r="N45" s="146">
        <v>5</v>
      </c>
      <c r="O45" s="283"/>
      <c r="P45" s="350"/>
      <c r="Q45" s="350"/>
      <c r="R45" s="350"/>
      <c r="S45" s="350"/>
      <c r="T45" s="350"/>
      <c r="U45" s="350"/>
      <c r="V45" s="350"/>
      <c r="W45" s="116">
        <v>0</v>
      </c>
      <c r="X45" s="117" t="s">
        <v>485</v>
      </c>
      <c r="Y45" s="351"/>
      <c r="Z45" s="118" t="s">
        <v>536</v>
      </c>
      <c r="AA45" s="116" t="s">
        <v>537</v>
      </c>
      <c r="AB45" s="350"/>
      <c r="AC45" s="422"/>
      <c r="AD45" s="422"/>
      <c r="AE45" s="456"/>
      <c r="AF45" s="456"/>
      <c r="AG45" s="418"/>
      <c r="AH45" s="418"/>
      <c r="AI45" s="455"/>
      <c r="AJ45" s="455"/>
      <c r="AK45" s="411"/>
      <c r="AL45" s="413"/>
      <c r="AM45" s="453"/>
      <c r="AN45" s="145"/>
      <c r="AO45" s="146"/>
      <c r="AP45" s="114"/>
      <c r="AQ45" s="114"/>
      <c r="AR45" s="145"/>
      <c r="AS45" s="114"/>
      <c r="AT45" s="145"/>
      <c r="AU45" s="114"/>
      <c r="AV45" s="145"/>
      <c r="AW45" s="114"/>
      <c r="AX45" s="145"/>
      <c r="AY45" s="146"/>
      <c r="AZ45" s="145"/>
      <c r="BA45" s="145"/>
      <c r="BB45" s="146"/>
      <c r="BC45" s="114"/>
      <c r="BD45" s="114"/>
      <c r="BE45" s="145"/>
      <c r="BF45" s="145"/>
      <c r="BG45" s="146"/>
      <c r="BH45" s="114"/>
      <c r="BI45" s="114"/>
      <c r="BJ45" s="145"/>
      <c r="BK45" s="145"/>
      <c r="BL45" s="146"/>
      <c r="BM45" s="114"/>
      <c r="BN45" s="114"/>
      <c r="BO45" s="145"/>
      <c r="BP45" s="145"/>
      <c r="BQ45" s="146"/>
      <c r="BR45" s="114"/>
      <c r="BS45" s="114"/>
      <c r="BT45" s="114"/>
      <c r="BU45" s="145"/>
      <c r="BV45" s="145"/>
      <c r="BW45" s="145"/>
      <c r="BX45" s="114"/>
      <c r="BY45" s="145"/>
      <c r="BZ45" s="145"/>
      <c r="CA45" s="114"/>
      <c r="CB45" s="145"/>
      <c r="CC45" s="146"/>
      <c r="CD45" s="145"/>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row>
    <row r="46" spans="1:108" ht="21" customHeight="1" thickTop="1" thickBot="1">
      <c r="A46" s="457"/>
      <c r="B46" s="458"/>
      <c r="C46" s="458"/>
      <c r="D46" s="458"/>
      <c r="E46" s="459"/>
      <c r="F46" s="458"/>
      <c r="G46" s="458"/>
      <c r="H46" s="458"/>
      <c r="I46" s="458"/>
      <c r="J46" s="457"/>
      <c r="K46" s="457"/>
      <c r="L46" s="411"/>
      <c r="M46" s="414"/>
      <c r="N46" s="146">
        <v>6</v>
      </c>
      <c r="O46" s="283"/>
      <c r="P46" s="350"/>
      <c r="Q46" s="350"/>
      <c r="R46" s="350"/>
      <c r="S46" s="350"/>
      <c r="T46" s="350"/>
      <c r="U46" s="350"/>
      <c r="V46" s="350"/>
      <c r="W46" s="116">
        <v>0</v>
      </c>
      <c r="X46" s="117" t="s">
        <v>485</v>
      </c>
      <c r="Y46" s="351"/>
      <c r="Z46" s="118" t="s">
        <v>536</v>
      </c>
      <c r="AA46" s="116" t="s">
        <v>537</v>
      </c>
      <c r="AB46" s="350"/>
      <c r="AC46" s="422"/>
      <c r="AD46" s="422"/>
      <c r="AE46" s="456"/>
      <c r="AF46" s="456"/>
      <c r="AG46" s="418"/>
      <c r="AH46" s="418"/>
      <c r="AI46" s="455"/>
      <c r="AJ46" s="455"/>
      <c r="AK46" s="411"/>
      <c r="AL46" s="414"/>
      <c r="AM46" s="454"/>
      <c r="AN46" s="145"/>
      <c r="AO46" s="146"/>
      <c r="AP46" s="114"/>
      <c r="AQ46" s="114"/>
      <c r="AR46" s="145"/>
      <c r="AS46" s="114"/>
      <c r="AT46" s="145"/>
      <c r="AU46" s="114"/>
      <c r="AV46" s="145"/>
      <c r="AW46" s="114"/>
      <c r="AX46" s="145"/>
      <c r="AY46" s="146"/>
      <c r="AZ46" s="145"/>
      <c r="BA46" s="145"/>
      <c r="BB46" s="146"/>
      <c r="BC46" s="114"/>
      <c r="BD46" s="114"/>
      <c r="BE46" s="145"/>
      <c r="BF46" s="145"/>
      <c r="BG46" s="146"/>
      <c r="BH46" s="114"/>
      <c r="BI46" s="114"/>
      <c r="BJ46" s="145"/>
      <c r="BK46" s="145"/>
      <c r="BL46" s="146"/>
      <c r="BM46" s="114"/>
      <c r="BN46" s="114"/>
      <c r="BO46" s="145"/>
      <c r="BP46" s="145"/>
      <c r="BQ46" s="146"/>
      <c r="BR46" s="114"/>
      <c r="BS46" s="114"/>
      <c r="BT46" s="114"/>
      <c r="BU46" s="145"/>
      <c r="BV46" s="145"/>
      <c r="BW46" s="145"/>
      <c r="BX46" s="114"/>
      <c r="BY46" s="145"/>
      <c r="BZ46" s="145"/>
      <c r="CA46" s="114"/>
      <c r="CB46" s="145"/>
      <c r="CC46" s="146"/>
      <c r="CD46" s="145"/>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row>
    <row r="47" spans="1:108" ht="21" customHeight="1" thickTop="1" thickBot="1">
      <c r="A47" s="457">
        <v>8</v>
      </c>
      <c r="B47" s="458"/>
      <c r="C47" s="458"/>
      <c r="D47" s="458"/>
      <c r="E47" s="459"/>
      <c r="F47" s="458"/>
      <c r="G47" s="458"/>
      <c r="H47" s="458"/>
      <c r="I47" s="458"/>
      <c r="J47" s="457"/>
      <c r="K47" s="457"/>
      <c r="L47" s="411">
        <v>0</v>
      </c>
      <c r="M47" s="412" t="b">
        <v>0</v>
      </c>
      <c r="N47" s="146">
        <v>1</v>
      </c>
      <c r="O47" s="283"/>
      <c r="P47" s="350"/>
      <c r="Q47" s="350"/>
      <c r="R47" s="350"/>
      <c r="S47" s="350"/>
      <c r="T47" s="350"/>
      <c r="U47" s="350"/>
      <c r="V47" s="350"/>
      <c r="W47" s="116">
        <v>0</v>
      </c>
      <c r="X47" s="117" t="s">
        <v>485</v>
      </c>
      <c r="Y47" s="351"/>
      <c r="Z47" s="118" t="s">
        <v>536</v>
      </c>
      <c r="AA47" s="116" t="s">
        <v>537</v>
      </c>
      <c r="AB47" s="350"/>
      <c r="AC47" s="422">
        <v>0</v>
      </c>
      <c r="AD47" s="422" t="s">
        <v>485</v>
      </c>
      <c r="AE47" s="456"/>
      <c r="AF47" s="456"/>
      <c r="AG47" s="418" t="s">
        <v>538</v>
      </c>
      <c r="AH47" s="418" t="s">
        <v>538</v>
      </c>
      <c r="AI47" s="455"/>
      <c r="AJ47" s="455"/>
      <c r="AK47" s="411">
        <v>0</v>
      </c>
      <c r="AL47" s="412" t="b">
        <v>0</v>
      </c>
      <c r="AM47" s="452"/>
      <c r="AN47" s="145"/>
      <c r="AO47" s="146"/>
      <c r="AP47" s="114"/>
      <c r="AQ47" s="114"/>
      <c r="AR47" s="145"/>
      <c r="AS47" s="114"/>
      <c r="AT47" s="145"/>
      <c r="AU47" s="114"/>
      <c r="AV47" s="145"/>
      <c r="AW47" s="114"/>
      <c r="AX47" s="145"/>
      <c r="AY47" s="146"/>
      <c r="AZ47" s="145"/>
      <c r="BA47" s="145"/>
      <c r="BB47" s="146"/>
      <c r="BC47" s="114"/>
      <c r="BD47" s="114"/>
      <c r="BE47" s="145"/>
      <c r="BF47" s="145"/>
      <c r="BG47" s="146"/>
      <c r="BH47" s="114"/>
      <c r="BI47" s="114"/>
      <c r="BJ47" s="145"/>
      <c r="BK47" s="145"/>
      <c r="BL47" s="146"/>
      <c r="BM47" s="114"/>
      <c r="BN47" s="114"/>
      <c r="BO47" s="145"/>
      <c r="BP47" s="145"/>
      <c r="BQ47" s="146"/>
      <c r="BR47" s="114"/>
      <c r="BS47" s="114"/>
      <c r="BT47" s="114"/>
      <c r="BU47" s="145"/>
      <c r="BV47" s="145"/>
      <c r="BW47" s="145"/>
      <c r="BX47" s="114"/>
      <c r="BY47" s="145"/>
      <c r="BZ47" s="145"/>
      <c r="CA47" s="114"/>
      <c r="CB47" s="145"/>
      <c r="CC47" s="146"/>
      <c r="CD47" s="145"/>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row>
    <row r="48" spans="1:108" ht="21" customHeight="1" thickTop="1" thickBot="1">
      <c r="A48" s="457"/>
      <c r="B48" s="458"/>
      <c r="C48" s="458"/>
      <c r="D48" s="458"/>
      <c r="E48" s="459"/>
      <c r="F48" s="458"/>
      <c r="G48" s="458"/>
      <c r="H48" s="458"/>
      <c r="I48" s="458"/>
      <c r="J48" s="457"/>
      <c r="K48" s="457"/>
      <c r="L48" s="411"/>
      <c r="M48" s="413"/>
      <c r="N48" s="146">
        <v>2</v>
      </c>
      <c r="O48" s="283"/>
      <c r="P48" s="350"/>
      <c r="Q48" s="350"/>
      <c r="R48" s="350"/>
      <c r="S48" s="350"/>
      <c r="T48" s="350"/>
      <c r="U48" s="350"/>
      <c r="V48" s="350"/>
      <c r="W48" s="116">
        <v>0</v>
      </c>
      <c r="X48" s="117" t="s">
        <v>485</v>
      </c>
      <c r="Y48" s="351"/>
      <c r="Z48" s="118" t="s">
        <v>536</v>
      </c>
      <c r="AA48" s="116" t="s">
        <v>537</v>
      </c>
      <c r="AB48" s="350"/>
      <c r="AC48" s="422"/>
      <c r="AD48" s="422"/>
      <c r="AE48" s="456"/>
      <c r="AF48" s="456"/>
      <c r="AG48" s="418"/>
      <c r="AH48" s="418"/>
      <c r="AI48" s="455"/>
      <c r="AJ48" s="455"/>
      <c r="AK48" s="411"/>
      <c r="AL48" s="413"/>
      <c r="AM48" s="453"/>
      <c r="AN48" s="145"/>
      <c r="AO48" s="146"/>
      <c r="AP48" s="114"/>
      <c r="AQ48" s="114"/>
      <c r="AR48" s="145"/>
      <c r="AS48" s="114"/>
      <c r="AT48" s="145"/>
      <c r="AU48" s="114"/>
      <c r="AV48" s="145"/>
      <c r="AW48" s="114"/>
      <c r="AX48" s="145"/>
      <c r="AY48" s="146"/>
      <c r="AZ48" s="145"/>
      <c r="BA48" s="145"/>
      <c r="BB48" s="146"/>
      <c r="BC48" s="114"/>
      <c r="BD48" s="114"/>
      <c r="BE48" s="145"/>
      <c r="BF48" s="145"/>
      <c r="BG48" s="146"/>
      <c r="BH48" s="114"/>
      <c r="BI48" s="114"/>
      <c r="BJ48" s="145"/>
      <c r="BK48" s="145"/>
      <c r="BL48" s="146"/>
      <c r="BM48" s="114"/>
      <c r="BN48" s="114"/>
      <c r="BO48" s="145"/>
      <c r="BP48" s="145"/>
      <c r="BQ48" s="146"/>
      <c r="BR48" s="114"/>
      <c r="BS48" s="114"/>
      <c r="BT48" s="114"/>
      <c r="BU48" s="145"/>
      <c r="BV48" s="145"/>
      <c r="BW48" s="145"/>
      <c r="BX48" s="114"/>
      <c r="BY48" s="145"/>
      <c r="BZ48" s="145"/>
      <c r="CA48" s="114"/>
      <c r="CB48" s="145"/>
      <c r="CC48" s="146"/>
      <c r="CD48" s="145"/>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row>
    <row r="49" spans="1:108" ht="21" customHeight="1" thickTop="1" thickBot="1">
      <c r="A49" s="457"/>
      <c r="B49" s="458"/>
      <c r="C49" s="458"/>
      <c r="D49" s="458"/>
      <c r="E49" s="459"/>
      <c r="F49" s="458"/>
      <c r="G49" s="458"/>
      <c r="H49" s="458"/>
      <c r="I49" s="458"/>
      <c r="J49" s="457"/>
      <c r="K49" s="457"/>
      <c r="L49" s="411"/>
      <c r="M49" s="413"/>
      <c r="N49" s="146">
        <v>3</v>
      </c>
      <c r="O49" s="355"/>
      <c r="P49" s="350"/>
      <c r="Q49" s="350"/>
      <c r="R49" s="350"/>
      <c r="S49" s="350"/>
      <c r="T49" s="350"/>
      <c r="U49" s="350"/>
      <c r="V49" s="350"/>
      <c r="W49" s="116">
        <v>0</v>
      </c>
      <c r="X49" s="117" t="s">
        <v>485</v>
      </c>
      <c r="Y49" s="351"/>
      <c r="Z49" s="118" t="s">
        <v>536</v>
      </c>
      <c r="AA49" s="116" t="s">
        <v>537</v>
      </c>
      <c r="AB49" s="350"/>
      <c r="AC49" s="422"/>
      <c r="AD49" s="422"/>
      <c r="AE49" s="456"/>
      <c r="AF49" s="456"/>
      <c r="AG49" s="418"/>
      <c r="AH49" s="418"/>
      <c r="AI49" s="455"/>
      <c r="AJ49" s="455"/>
      <c r="AK49" s="411"/>
      <c r="AL49" s="413"/>
      <c r="AM49" s="453"/>
      <c r="AN49" s="145"/>
      <c r="AO49" s="146"/>
      <c r="AP49" s="114"/>
      <c r="AQ49" s="114"/>
      <c r="AR49" s="145"/>
      <c r="AS49" s="114"/>
      <c r="AT49" s="145"/>
      <c r="AU49" s="114"/>
      <c r="AV49" s="145"/>
      <c r="AW49" s="114"/>
      <c r="AX49" s="145"/>
      <c r="AY49" s="146"/>
      <c r="AZ49" s="145"/>
      <c r="BA49" s="145"/>
      <c r="BB49" s="146"/>
      <c r="BC49" s="114"/>
      <c r="BD49" s="114"/>
      <c r="BE49" s="145"/>
      <c r="BF49" s="145"/>
      <c r="BG49" s="146"/>
      <c r="BH49" s="114"/>
      <c r="BI49" s="114"/>
      <c r="BJ49" s="145"/>
      <c r="BK49" s="145"/>
      <c r="BL49" s="146"/>
      <c r="BM49" s="114"/>
      <c r="BN49" s="114"/>
      <c r="BO49" s="145"/>
      <c r="BP49" s="145"/>
      <c r="BQ49" s="146"/>
      <c r="BR49" s="114"/>
      <c r="BS49" s="114"/>
      <c r="BT49" s="114"/>
      <c r="BU49" s="145"/>
      <c r="BV49" s="145"/>
      <c r="BW49" s="145"/>
      <c r="BX49" s="114"/>
      <c r="BY49" s="145"/>
      <c r="BZ49" s="145"/>
      <c r="CA49" s="114"/>
      <c r="CB49" s="145"/>
      <c r="CC49" s="146"/>
      <c r="CD49" s="145"/>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row>
    <row r="50" spans="1:108" ht="21" customHeight="1" thickTop="1" thickBot="1">
      <c r="A50" s="457"/>
      <c r="B50" s="458"/>
      <c r="C50" s="458"/>
      <c r="D50" s="458"/>
      <c r="E50" s="459"/>
      <c r="F50" s="458"/>
      <c r="G50" s="458"/>
      <c r="H50" s="458"/>
      <c r="I50" s="458"/>
      <c r="J50" s="457"/>
      <c r="K50" s="457"/>
      <c r="L50" s="411"/>
      <c r="M50" s="413"/>
      <c r="N50" s="146">
        <v>4</v>
      </c>
      <c r="O50" s="283"/>
      <c r="P50" s="350"/>
      <c r="Q50" s="350"/>
      <c r="R50" s="350"/>
      <c r="S50" s="350"/>
      <c r="T50" s="350"/>
      <c r="U50" s="350"/>
      <c r="V50" s="350"/>
      <c r="W50" s="116">
        <v>0</v>
      </c>
      <c r="X50" s="117" t="s">
        <v>485</v>
      </c>
      <c r="Y50" s="351"/>
      <c r="Z50" s="118" t="s">
        <v>536</v>
      </c>
      <c r="AA50" s="116" t="s">
        <v>537</v>
      </c>
      <c r="AB50" s="350"/>
      <c r="AC50" s="422"/>
      <c r="AD50" s="422"/>
      <c r="AE50" s="456"/>
      <c r="AF50" s="456"/>
      <c r="AG50" s="418"/>
      <c r="AH50" s="418"/>
      <c r="AI50" s="455"/>
      <c r="AJ50" s="455"/>
      <c r="AK50" s="411"/>
      <c r="AL50" s="413"/>
      <c r="AM50" s="453"/>
      <c r="AN50" s="145"/>
      <c r="AO50" s="146"/>
      <c r="AP50" s="114"/>
      <c r="AQ50" s="114"/>
      <c r="AR50" s="145"/>
      <c r="AS50" s="114"/>
      <c r="AT50" s="145"/>
      <c r="AU50" s="114"/>
      <c r="AV50" s="145"/>
      <c r="AW50" s="114"/>
      <c r="AX50" s="145"/>
      <c r="AY50" s="146"/>
      <c r="AZ50" s="145"/>
      <c r="BA50" s="145"/>
      <c r="BB50" s="146"/>
      <c r="BC50" s="114"/>
      <c r="BD50" s="114"/>
      <c r="BE50" s="145"/>
      <c r="BF50" s="145"/>
      <c r="BG50" s="146"/>
      <c r="BH50" s="114"/>
      <c r="BI50" s="114"/>
      <c r="BJ50" s="145"/>
      <c r="BK50" s="145"/>
      <c r="BL50" s="146"/>
      <c r="BM50" s="114"/>
      <c r="BN50" s="114"/>
      <c r="BO50" s="145"/>
      <c r="BP50" s="145"/>
      <c r="BQ50" s="146"/>
      <c r="BR50" s="114"/>
      <c r="BS50" s="114"/>
      <c r="BT50" s="114"/>
      <c r="BU50" s="145"/>
      <c r="BV50" s="145"/>
      <c r="BW50" s="145"/>
      <c r="BX50" s="114"/>
      <c r="BY50" s="145"/>
      <c r="BZ50" s="145"/>
      <c r="CA50" s="114"/>
      <c r="CB50" s="145"/>
      <c r="CC50" s="146"/>
      <c r="CD50" s="145"/>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row>
    <row r="51" spans="1:108" ht="21" customHeight="1" thickTop="1" thickBot="1">
      <c r="A51" s="457"/>
      <c r="B51" s="458"/>
      <c r="C51" s="458"/>
      <c r="D51" s="458"/>
      <c r="E51" s="459"/>
      <c r="F51" s="458"/>
      <c r="G51" s="458"/>
      <c r="H51" s="458"/>
      <c r="I51" s="458"/>
      <c r="J51" s="457"/>
      <c r="K51" s="457"/>
      <c r="L51" s="411"/>
      <c r="M51" s="413"/>
      <c r="N51" s="146">
        <v>5</v>
      </c>
      <c r="O51" s="283"/>
      <c r="P51" s="350"/>
      <c r="Q51" s="350"/>
      <c r="R51" s="350"/>
      <c r="S51" s="350"/>
      <c r="T51" s="350"/>
      <c r="U51" s="350"/>
      <c r="V51" s="350"/>
      <c r="W51" s="116">
        <v>0</v>
      </c>
      <c r="X51" s="117" t="s">
        <v>485</v>
      </c>
      <c r="Y51" s="351"/>
      <c r="Z51" s="118" t="s">
        <v>536</v>
      </c>
      <c r="AA51" s="116" t="s">
        <v>537</v>
      </c>
      <c r="AB51" s="350"/>
      <c r="AC51" s="422"/>
      <c r="AD51" s="422"/>
      <c r="AE51" s="456"/>
      <c r="AF51" s="456"/>
      <c r="AG51" s="418"/>
      <c r="AH51" s="418"/>
      <c r="AI51" s="455"/>
      <c r="AJ51" s="455"/>
      <c r="AK51" s="411"/>
      <c r="AL51" s="413"/>
      <c r="AM51" s="453"/>
      <c r="AN51" s="145"/>
      <c r="AO51" s="146"/>
      <c r="AP51" s="114"/>
      <c r="AQ51" s="114"/>
      <c r="AR51" s="145"/>
      <c r="AS51" s="114"/>
      <c r="AT51" s="145"/>
      <c r="AU51" s="114"/>
      <c r="AV51" s="145"/>
      <c r="AW51" s="114"/>
      <c r="AX51" s="145"/>
      <c r="AY51" s="146"/>
      <c r="AZ51" s="145"/>
      <c r="BA51" s="145"/>
      <c r="BB51" s="146"/>
      <c r="BC51" s="114"/>
      <c r="BD51" s="114"/>
      <c r="BE51" s="145"/>
      <c r="BF51" s="145"/>
      <c r="BG51" s="146"/>
      <c r="BH51" s="114"/>
      <c r="BI51" s="114"/>
      <c r="BJ51" s="145"/>
      <c r="BK51" s="145"/>
      <c r="BL51" s="146"/>
      <c r="BM51" s="114"/>
      <c r="BN51" s="114"/>
      <c r="BO51" s="145"/>
      <c r="BP51" s="145"/>
      <c r="BQ51" s="146"/>
      <c r="BR51" s="114"/>
      <c r="BS51" s="114"/>
      <c r="BT51" s="114"/>
      <c r="BU51" s="145"/>
      <c r="BV51" s="145"/>
      <c r="BW51" s="145"/>
      <c r="BX51" s="114"/>
      <c r="BY51" s="145"/>
      <c r="BZ51" s="145"/>
      <c r="CA51" s="114"/>
      <c r="CB51" s="145"/>
      <c r="CC51" s="146"/>
      <c r="CD51" s="145"/>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row>
    <row r="52" spans="1:108" ht="21" customHeight="1" thickTop="1" thickBot="1">
      <c r="A52" s="457"/>
      <c r="B52" s="458"/>
      <c r="C52" s="458"/>
      <c r="D52" s="458"/>
      <c r="E52" s="459"/>
      <c r="F52" s="458"/>
      <c r="G52" s="458"/>
      <c r="H52" s="458"/>
      <c r="I52" s="458"/>
      <c r="J52" s="457"/>
      <c r="K52" s="457"/>
      <c r="L52" s="411"/>
      <c r="M52" s="414"/>
      <c r="N52" s="146">
        <v>6</v>
      </c>
      <c r="O52" s="283"/>
      <c r="P52" s="350"/>
      <c r="Q52" s="350"/>
      <c r="R52" s="350"/>
      <c r="S52" s="350"/>
      <c r="T52" s="350"/>
      <c r="U52" s="350"/>
      <c r="V52" s="350"/>
      <c r="W52" s="116">
        <v>0</v>
      </c>
      <c r="X52" s="117" t="s">
        <v>485</v>
      </c>
      <c r="Y52" s="351"/>
      <c r="Z52" s="118" t="s">
        <v>536</v>
      </c>
      <c r="AA52" s="116" t="s">
        <v>537</v>
      </c>
      <c r="AB52" s="350"/>
      <c r="AC52" s="422"/>
      <c r="AD52" s="422"/>
      <c r="AE52" s="456"/>
      <c r="AF52" s="456"/>
      <c r="AG52" s="418"/>
      <c r="AH52" s="418"/>
      <c r="AI52" s="455"/>
      <c r="AJ52" s="455"/>
      <c r="AK52" s="411"/>
      <c r="AL52" s="414"/>
      <c r="AM52" s="454"/>
      <c r="AN52" s="145"/>
      <c r="AO52" s="146"/>
      <c r="AP52" s="114"/>
      <c r="AQ52" s="114"/>
      <c r="AR52" s="145"/>
      <c r="AS52" s="114"/>
      <c r="AT52" s="145"/>
      <c r="AU52" s="114"/>
      <c r="AV52" s="145"/>
      <c r="AW52" s="114"/>
      <c r="AX52" s="145"/>
      <c r="AY52" s="146"/>
      <c r="AZ52" s="145"/>
      <c r="BA52" s="145"/>
      <c r="BB52" s="146"/>
      <c r="BC52" s="114"/>
      <c r="BD52" s="114"/>
      <c r="BE52" s="145"/>
      <c r="BF52" s="145"/>
      <c r="BG52" s="146"/>
      <c r="BH52" s="114"/>
      <c r="BI52" s="114"/>
      <c r="BJ52" s="145"/>
      <c r="BK52" s="145"/>
      <c r="BL52" s="146"/>
      <c r="BM52" s="114"/>
      <c r="BN52" s="114"/>
      <c r="BO52" s="145"/>
      <c r="BP52" s="145"/>
      <c r="BQ52" s="146"/>
      <c r="BR52" s="114"/>
      <c r="BS52" s="114"/>
      <c r="BT52" s="114"/>
      <c r="BU52" s="145"/>
      <c r="BV52" s="145"/>
      <c r="BW52" s="145"/>
      <c r="BX52" s="114"/>
      <c r="BY52" s="145"/>
      <c r="BZ52" s="145"/>
      <c r="CA52" s="114"/>
      <c r="CB52" s="145"/>
      <c r="CC52" s="146"/>
      <c r="CD52" s="145"/>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row>
    <row r="53" spans="1:108" ht="21" customHeight="1" thickTop="1" thickBot="1">
      <c r="A53" s="457">
        <v>9</v>
      </c>
      <c r="B53" s="458"/>
      <c r="C53" s="458"/>
      <c r="D53" s="458"/>
      <c r="E53" s="459"/>
      <c r="F53" s="458"/>
      <c r="G53" s="458"/>
      <c r="H53" s="458"/>
      <c r="I53" s="458"/>
      <c r="J53" s="457"/>
      <c r="K53" s="457"/>
      <c r="L53" s="411">
        <v>0</v>
      </c>
      <c r="M53" s="412" t="b">
        <v>0</v>
      </c>
      <c r="N53" s="146">
        <v>1</v>
      </c>
      <c r="O53" s="283"/>
      <c r="P53" s="350"/>
      <c r="Q53" s="350"/>
      <c r="R53" s="350"/>
      <c r="S53" s="350"/>
      <c r="T53" s="350"/>
      <c r="U53" s="350"/>
      <c r="V53" s="350"/>
      <c r="W53" s="116">
        <v>0</v>
      </c>
      <c r="X53" s="117" t="s">
        <v>485</v>
      </c>
      <c r="Y53" s="351"/>
      <c r="Z53" s="118" t="s">
        <v>536</v>
      </c>
      <c r="AA53" s="116" t="s">
        <v>537</v>
      </c>
      <c r="AB53" s="350"/>
      <c r="AC53" s="422">
        <v>0</v>
      </c>
      <c r="AD53" s="422" t="s">
        <v>485</v>
      </c>
      <c r="AE53" s="456"/>
      <c r="AF53" s="456"/>
      <c r="AG53" s="418" t="s">
        <v>538</v>
      </c>
      <c r="AH53" s="418" t="s">
        <v>538</v>
      </c>
      <c r="AI53" s="455"/>
      <c r="AJ53" s="455"/>
      <c r="AK53" s="411">
        <v>0</v>
      </c>
      <c r="AL53" s="412" t="b">
        <v>0</v>
      </c>
      <c r="AM53" s="452"/>
      <c r="AN53" s="145"/>
      <c r="AO53" s="146"/>
      <c r="AP53" s="114"/>
      <c r="AQ53" s="114"/>
      <c r="AR53" s="145"/>
      <c r="AS53" s="114"/>
      <c r="AT53" s="145"/>
      <c r="AU53" s="114"/>
      <c r="AV53" s="145"/>
      <c r="AW53" s="114"/>
      <c r="AX53" s="145"/>
      <c r="AY53" s="146"/>
      <c r="AZ53" s="145"/>
      <c r="BA53" s="145"/>
      <c r="BB53" s="146"/>
      <c r="BC53" s="114"/>
      <c r="BD53" s="114"/>
      <c r="BE53" s="145"/>
      <c r="BF53" s="145"/>
      <c r="BG53" s="146"/>
      <c r="BH53" s="114"/>
      <c r="BI53" s="114"/>
      <c r="BJ53" s="145"/>
      <c r="BK53" s="145"/>
      <c r="BL53" s="146"/>
      <c r="BM53" s="114"/>
      <c r="BN53" s="114"/>
      <c r="BO53" s="145"/>
      <c r="BP53" s="145"/>
      <c r="BQ53" s="146"/>
      <c r="BR53" s="114"/>
      <c r="BS53" s="114"/>
      <c r="BT53" s="114"/>
      <c r="BU53" s="145"/>
      <c r="BV53" s="145"/>
      <c r="BW53" s="145"/>
      <c r="BX53" s="114"/>
      <c r="BY53" s="145"/>
      <c r="BZ53" s="145"/>
      <c r="CA53" s="114"/>
      <c r="CB53" s="145"/>
      <c r="CC53" s="146"/>
      <c r="CD53" s="145"/>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row>
    <row r="54" spans="1:108" ht="21" customHeight="1" thickTop="1" thickBot="1">
      <c r="A54" s="457"/>
      <c r="B54" s="458"/>
      <c r="C54" s="458"/>
      <c r="D54" s="458"/>
      <c r="E54" s="459"/>
      <c r="F54" s="458"/>
      <c r="G54" s="458"/>
      <c r="H54" s="458"/>
      <c r="I54" s="458"/>
      <c r="J54" s="457"/>
      <c r="K54" s="457"/>
      <c r="L54" s="411"/>
      <c r="M54" s="413"/>
      <c r="N54" s="146">
        <v>2</v>
      </c>
      <c r="O54" s="283"/>
      <c r="P54" s="350"/>
      <c r="Q54" s="350"/>
      <c r="R54" s="350"/>
      <c r="S54" s="350"/>
      <c r="T54" s="350"/>
      <c r="U54" s="350"/>
      <c r="V54" s="350"/>
      <c r="W54" s="116">
        <v>0</v>
      </c>
      <c r="X54" s="117" t="s">
        <v>485</v>
      </c>
      <c r="Y54" s="351"/>
      <c r="Z54" s="118" t="s">
        <v>536</v>
      </c>
      <c r="AA54" s="116" t="s">
        <v>537</v>
      </c>
      <c r="AB54" s="350"/>
      <c r="AC54" s="422"/>
      <c r="AD54" s="422"/>
      <c r="AE54" s="456"/>
      <c r="AF54" s="456"/>
      <c r="AG54" s="418"/>
      <c r="AH54" s="418"/>
      <c r="AI54" s="455"/>
      <c r="AJ54" s="455"/>
      <c r="AK54" s="411"/>
      <c r="AL54" s="413"/>
      <c r="AM54" s="453"/>
      <c r="AN54" s="145"/>
      <c r="AO54" s="146"/>
      <c r="AP54" s="114"/>
      <c r="AQ54" s="114"/>
      <c r="AR54" s="145"/>
      <c r="AS54" s="114"/>
      <c r="AT54" s="145"/>
      <c r="AU54" s="114"/>
      <c r="AV54" s="145"/>
      <c r="AW54" s="114"/>
      <c r="AX54" s="145"/>
      <c r="AY54" s="146"/>
      <c r="AZ54" s="145"/>
      <c r="BA54" s="145"/>
      <c r="BB54" s="146"/>
      <c r="BC54" s="114"/>
      <c r="BD54" s="114"/>
      <c r="BE54" s="145"/>
      <c r="BF54" s="145"/>
      <c r="BG54" s="146"/>
      <c r="BH54" s="114"/>
      <c r="BI54" s="114"/>
      <c r="BJ54" s="145"/>
      <c r="BK54" s="145"/>
      <c r="BL54" s="146"/>
      <c r="BM54" s="114"/>
      <c r="BN54" s="114"/>
      <c r="BO54" s="145"/>
      <c r="BP54" s="145"/>
      <c r="BQ54" s="146"/>
      <c r="BR54" s="114"/>
      <c r="BS54" s="114"/>
      <c r="BT54" s="114"/>
      <c r="BU54" s="145"/>
      <c r="BV54" s="145"/>
      <c r="BW54" s="145"/>
      <c r="BX54" s="114"/>
      <c r="BY54" s="145"/>
      <c r="BZ54" s="145"/>
      <c r="CA54" s="114"/>
      <c r="CB54" s="145"/>
      <c r="CC54" s="146"/>
      <c r="CD54" s="145"/>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row>
    <row r="55" spans="1:108" ht="21" customHeight="1" thickTop="1" thickBot="1">
      <c r="A55" s="457"/>
      <c r="B55" s="458"/>
      <c r="C55" s="458"/>
      <c r="D55" s="458"/>
      <c r="E55" s="459"/>
      <c r="F55" s="458"/>
      <c r="G55" s="458"/>
      <c r="H55" s="458"/>
      <c r="I55" s="458"/>
      <c r="J55" s="457"/>
      <c r="K55" s="457"/>
      <c r="L55" s="411"/>
      <c r="M55" s="413"/>
      <c r="N55" s="146">
        <v>3</v>
      </c>
      <c r="O55" s="355"/>
      <c r="P55" s="350"/>
      <c r="Q55" s="350"/>
      <c r="R55" s="350"/>
      <c r="S55" s="350"/>
      <c r="T55" s="350"/>
      <c r="U55" s="350"/>
      <c r="V55" s="350"/>
      <c r="W55" s="116">
        <v>0</v>
      </c>
      <c r="X55" s="117" t="s">
        <v>485</v>
      </c>
      <c r="Y55" s="351"/>
      <c r="Z55" s="118" t="s">
        <v>536</v>
      </c>
      <c r="AA55" s="116" t="s">
        <v>537</v>
      </c>
      <c r="AB55" s="350"/>
      <c r="AC55" s="422"/>
      <c r="AD55" s="422"/>
      <c r="AE55" s="456"/>
      <c r="AF55" s="456"/>
      <c r="AG55" s="418"/>
      <c r="AH55" s="418"/>
      <c r="AI55" s="455"/>
      <c r="AJ55" s="455"/>
      <c r="AK55" s="411"/>
      <c r="AL55" s="413"/>
      <c r="AM55" s="453"/>
      <c r="AN55" s="145"/>
      <c r="AO55" s="146"/>
      <c r="AP55" s="114"/>
      <c r="AQ55" s="114"/>
      <c r="AR55" s="145"/>
      <c r="AS55" s="114"/>
      <c r="AT55" s="145"/>
      <c r="AU55" s="114"/>
      <c r="AV55" s="145"/>
      <c r="AW55" s="114"/>
      <c r="AX55" s="145"/>
      <c r="AY55" s="146"/>
      <c r="AZ55" s="145"/>
      <c r="BA55" s="145"/>
      <c r="BB55" s="146"/>
      <c r="BC55" s="114"/>
      <c r="BD55" s="114"/>
      <c r="BE55" s="145"/>
      <c r="BF55" s="145"/>
      <c r="BG55" s="146"/>
      <c r="BH55" s="114"/>
      <c r="BI55" s="114"/>
      <c r="BJ55" s="145"/>
      <c r="BK55" s="145"/>
      <c r="BL55" s="146"/>
      <c r="BM55" s="114"/>
      <c r="BN55" s="114"/>
      <c r="BO55" s="145"/>
      <c r="BP55" s="145"/>
      <c r="BQ55" s="146"/>
      <c r="BR55" s="114"/>
      <c r="BS55" s="114"/>
      <c r="BT55" s="114"/>
      <c r="BU55" s="145"/>
      <c r="BV55" s="145"/>
      <c r="BW55" s="145"/>
      <c r="BX55" s="114"/>
      <c r="BY55" s="145"/>
      <c r="BZ55" s="145"/>
      <c r="CA55" s="114"/>
      <c r="CB55" s="145"/>
      <c r="CC55" s="146"/>
      <c r="CD55" s="145"/>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row>
    <row r="56" spans="1:108" ht="21" customHeight="1" thickTop="1" thickBot="1">
      <c r="A56" s="457"/>
      <c r="B56" s="458"/>
      <c r="C56" s="458"/>
      <c r="D56" s="458"/>
      <c r="E56" s="459"/>
      <c r="F56" s="458"/>
      <c r="G56" s="458"/>
      <c r="H56" s="458"/>
      <c r="I56" s="458"/>
      <c r="J56" s="457"/>
      <c r="K56" s="457"/>
      <c r="L56" s="411"/>
      <c r="M56" s="413"/>
      <c r="N56" s="146">
        <v>4</v>
      </c>
      <c r="O56" s="283"/>
      <c r="P56" s="350"/>
      <c r="Q56" s="350"/>
      <c r="R56" s="350"/>
      <c r="S56" s="350"/>
      <c r="T56" s="350"/>
      <c r="U56" s="350"/>
      <c r="V56" s="350"/>
      <c r="W56" s="116">
        <v>0</v>
      </c>
      <c r="X56" s="117" t="s">
        <v>485</v>
      </c>
      <c r="Y56" s="351"/>
      <c r="Z56" s="118" t="s">
        <v>536</v>
      </c>
      <c r="AA56" s="116" t="s">
        <v>537</v>
      </c>
      <c r="AB56" s="350"/>
      <c r="AC56" s="422"/>
      <c r="AD56" s="422"/>
      <c r="AE56" s="456"/>
      <c r="AF56" s="456"/>
      <c r="AG56" s="418"/>
      <c r="AH56" s="418"/>
      <c r="AI56" s="455"/>
      <c r="AJ56" s="455"/>
      <c r="AK56" s="411"/>
      <c r="AL56" s="413"/>
      <c r="AM56" s="453"/>
      <c r="AN56" s="145"/>
      <c r="AO56" s="146"/>
      <c r="AP56" s="114"/>
      <c r="AQ56" s="114"/>
      <c r="AR56" s="145"/>
      <c r="AS56" s="114"/>
      <c r="AT56" s="145"/>
      <c r="AU56" s="114"/>
      <c r="AV56" s="145"/>
      <c r="AW56" s="114"/>
      <c r="AX56" s="145"/>
      <c r="AY56" s="146"/>
      <c r="AZ56" s="145"/>
      <c r="BA56" s="145"/>
      <c r="BB56" s="146"/>
      <c r="BC56" s="114"/>
      <c r="BD56" s="114"/>
      <c r="BE56" s="145"/>
      <c r="BF56" s="145"/>
      <c r="BG56" s="146"/>
      <c r="BH56" s="114"/>
      <c r="BI56" s="114"/>
      <c r="BJ56" s="145"/>
      <c r="BK56" s="145"/>
      <c r="BL56" s="146"/>
      <c r="BM56" s="114"/>
      <c r="BN56" s="114"/>
      <c r="BO56" s="145"/>
      <c r="BP56" s="145"/>
      <c r="BQ56" s="146"/>
      <c r="BR56" s="114"/>
      <c r="BS56" s="114"/>
      <c r="BT56" s="114"/>
      <c r="BU56" s="145"/>
      <c r="BV56" s="145"/>
      <c r="BW56" s="145"/>
      <c r="BX56" s="114"/>
      <c r="BY56" s="145"/>
      <c r="BZ56" s="145"/>
      <c r="CA56" s="114"/>
      <c r="CB56" s="145"/>
      <c r="CC56" s="146"/>
      <c r="CD56" s="145"/>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row>
    <row r="57" spans="1:108" ht="21" customHeight="1" thickTop="1" thickBot="1">
      <c r="A57" s="457"/>
      <c r="B57" s="458"/>
      <c r="C57" s="458"/>
      <c r="D57" s="458"/>
      <c r="E57" s="459"/>
      <c r="F57" s="458"/>
      <c r="G57" s="458"/>
      <c r="H57" s="458"/>
      <c r="I57" s="458"/>
      <c r="J57" s="457"/>
      <c r="K57" s="457"/>
      <c r="L57" s="411"/>
      <c r="M57" s="413"/>
      <c r="N57" s="146">
        <v>5</v>
      </c>
      <c r="O57" s="283"/>
      <c r="P57" s="350"/>
      <c r="Q57" s="350"/>
      <c r="R57" s="350"/>
      <c r="S57" s="350"/>
      <c r="T57" s="350"/>
      <c r="U57" s="350"/>
      <c r="V57" s="350"/>
      <c r="W57" s="116">
        <v>0</v>
      </c>
      <c r="X57" s="117" t="s">
        <v>485</v>
      </c>
      <c r="Y57" s="351"/>
      <c r="Z57" s="118" t="s">
        <v>536</v>
      </c>
      <c r="AA57" s="116" t="s">
        <v>537</v>
      </c>
      <c r="AB57" s="350"/>
      <c r="AC57" s="422"/>
      <c r="AD57" s="422"/>
      <c r="AE57" s="456"/>
      <c r="AF57" s="456"/>
      <c r="AG57" s="418"/>
      <c r="AH57" s="418"/>
      <c r="AI57" s="455"/>
      <c r="AJ57" s="455"/>
      <c r="AK57" s="411"/>
      <c r="AL57" s="413"/>
      <c r="AM57" s="453"/>
      <c r="AN57" s="145"/>
      <c r="AO57" s="146"/>
      <c r="AP57" s="114"/>
      <c r="AQ57" s="114"/>
      <c r="AR57" s="145"/>
      <c r="AS57" s="114"/>
      <c r="AT57" s="145"/>
      <c r="AU57" s="114"/>
      <c r="AV57" s="145"/>
      <c r="AW57" s="114"/>
      <c r="AX57" s="145"/>
      <c r="AY57" s="146"/>
      <c r="AZ57" s="145"/>
      <c r="BA57" s="145"/>
      <c r="BB57" s="146"/>
      <c r="BC57" s="114"/>
      <c r="BD57" s="114"/>
      <c r="BE57" s="145"/>
      <c r="BF57" s="145"/>
      <c r="BG57" s="146"/>
      <c r="BH57" s="114"/>
      <c r="BI57" s="114"/>
      <c r="BJ57" s="145"/>
      <c r="BK57" s="145"/>
      <c r="BL57" s="146"/>
      <c r="BM57" s="114"/>
      <c r="BN57" s="114"/>
      <c r="BO57" s="145"/>
      <c r="BP57" s="145"/>
      <c r="BQ57" s="146"/>
      <c r="BR57" s="114"/>
      <c r="BS57" s="114"/>
      <c r="BT57" s="114"/>
      <c r="BU57" s="145"/>
      <c r="BV57" s="145"/>
      <c r="BW57" s="145"/>
      <c r="BX57" s="114"/>
      <c r="BY57" s="145"/>
      <c r="BZ57" s="145"/>
      <c r="CA57" s="114"/>
      <c r="CB57" s="145"/>
      <c r="CC57" s="146"/>
      <c r="CD57" s="145"/>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row>
    <row r="58" spans="1:108" ht="21" customHeight="1" thickTop="1" thickBot="1">
      <c r="A58" s="457"/>
      <c r="B58" s="458"/>
      <c r="C58" s="458"/>
      <c r="D58" s="458"/>
      <c r="E58" s="459"/>
      <c r="F58" s="458"/>
      <c r="G58" s="458"/>
      <c r="H58" s="458"/>
      <c r="I58" s="458"/>
      <c r="J58" s="457"/>
      <c r="K58" s="457"/>
      <c r="L58" s="411"/>
      <c r="M58" s="414"/>
      <c r="N58" s="146">
        <v>6</v>
      </c>
      <c r="O58" s="283"/>
      <c r="P58" s="350"/>
      <c r="Q58" s="350"/>
      <c r="R58" s="350"/>
      <c r="S58" s="350"/>
      <c r="T58" s="350"/>
      <c r="U58" s="350"/>
      <c r="V58" s="350"/>
      <c r="W58" s="116">
        <v>0</v>
      </c>
      <c r="X58" s="117" t="s">
        <v>485</v>
      </c>
      <c r="Y58" s="351"/>
      <c r="Z58" s="118" t="s">
        <v>536</v>
      </c>
      <c r="AA58" s="116" t="s">
        <v>537</v>
      </c>
      <c r="AB58" s="350"/>
      <c r="AC58" s="422"/>
      <c r="AD58" s="422"/>
      <c r="AE58" s="456"/>
      <c r="AF58" s="456"/>
      <c r="AG58" s="418"/>
      <c r="AH58" s="418"/>
      <c r="AI58" s="455"/>
      <c r="AJ58" s="455"/>
      <c r="AK58" s="411"/>
      <c r="AL58" s="414"/>
      <c r="AM58" s="454"/>
      <c r="AN58" s="145"/>
      <c r="AO58" s="146"/>
      <c r="AP58" s="114"/>
      <c r="AQ58" s="114"/>
      <c r="AR58" s="145"/>
      <c r="AS58" s="114"/>
      <c r="AT58" s="145"/>
      <c r="AU58" s="114"/>
      <c r="AV58" s="145"/>
      <c r="AW58" s="114"/>
      <c r="AX58" s="145"/>
      <c r="AY58" s="146"/>
      <c r="AZ58" s="145"/>
      <c r="BA58" s="145"/>
      <c r="BB58" s="146"/>
      <c r="BC58" s="114"/>
      <c r="BD58" s="114"/>
      <c r="BE58" s="145"/>
      <c r="BF58" s="145"/>
      <c r="BG58" s="146"/>
      <c r="BH58" s="114"/>
      <c r="BI58" s="114"/>
      <c r="BJ58" s="145"/>
      <c r="BK58" s="145"/>
      <c r="BL58" s="146"/>
      <c r="BM58" s="114"/>
      <c r="BN58" s="114"/>
      <c r="BO58" s="145"/>
      <c r="BP58" s="145"/>
      <c r="BQ58" s="146"/>
      <c r="BR58" s="114"/>
      <c r="BS58" s="114"/>
      <c r="BT58" s="114"/>
      <c r="BU58" s="145"/>
      <c r="BV58" s="145"/>
      <c r="BW58" s="145"/>
      <c r="BX58" s="114"/>
      <c r="BY58" s="145"/>
      <c r="BZ58" s="145"/>
      <c r="CA58" s="114"/>
      <c r="CB58" s="145"/>
      <c r="CC58" s="146"/>
      <c r="CD58" s="145"/>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row>
    <row r="59" spans="1:108" ht="21" customHeight="1" thickTop="1" thickBot="1">
      <c r="A59" s="457">
        <v>10</v>
      </c>
      <c r="B59" s="458"/>
      <c r="C59" s="458"/>
      <c r="D59" s="458"/>
      <c r="E59" s="459"/>
      <c r="F59" s="458"/>
      <c r="G59" s="458"/>
      <c r="H59" s="458"/>
      <c r="I59" s="458"/>
      <c r="J59" s="457"/>
      <c r="K59" s="457"/>
      <c r="L59" s="411">
        <v>0</v>
      </c>
      <c r="M59" s="412" t="b">
        <v>0</v>
      </c>
      <c r="N59" s="146">
        <v>1</v>
      </c>
      <c r="O59" s="283"/>
      <c r="P59" s="350"/>
      <c r="Q59" s="350"/>
      <c r="R59" s="350"/>
      <c r="S59" s="350"/>
      <c r="T59" s="350"/>
      <c r="U59" s="350"/>
      <c r="V59" s="350"/>
      <c r="W59" s="116">
        <v>0</v>
      </c>
      <c r="X59" s="117" t="s">
        <v>485</v>
      </c>
      <c r="Y59" s="351"/>
      <c r="Z59" s="118" t="s">
        <v>536</v>
      </c>
      <c r="AA59" s="116" t="s">
        <v>537</v>
      </c>
      <c r="AB59" s="350"/>
      <c r="AC59" s="422">
        <v>0</v>
      </c>
      <c r="AD59" s="422" t="s">
        <v>485</v>
      </c>
      <c r="AE59" s="456"/>
      <c r="AF59" s="456"/>
      <c r="AG59" s="418" t="s">
        <v>538</v>
      </c>
      <c r="AH59" s="418" t="s">
        <v>538</v>
      </c>
      <c r="AI59" s="455"/>
      <c r="AJ59" s="455"/>
      <c r="AK59" s="411">
        <v>0</v>
      </c>
      <c r="AL59" s="412" t="b">
        <v>0</v>
      </c>
      <c r="AM59" s="452"/>
      <c r="AN59" s="145"/>
      <c r="AO59" s="146"/>
      <c r="AP59" s="114"/>
      <c r="AQ59" s="114"/>
      <c r="AR59" s="145"/>
      <c r="AS59" s="114"/>
      <c r="AT59" s="145"/>
      <c r="AU59" s="114"/>
      <c r="AV59" s="145"/>
      <c r="AW59" s="114"/>
      <c r="AX59" s="145"/>
      <c r="AY59" s="146"/>
      <c r="AZ59" s="145"/>
      <c r="BA59" s="145"/>
      <c r="BB59" s="146"/>
      <c r="BC59" s="114"/>
      <c r="BD59" s="114"/>
      <c r="BE59" s="145"/>
      <c r="BF59" s="145"/>
      <c r="BG59" s="146"/>
      <c r="BH59" s="114"/>
      <c r="BI59" s="114"/>
      <c r="BJ59" s="145"/>
      <c r="BK59" s="145"/>
      <c r="BL59" s="146"/>
      <c r="BM59" s="114"/>
      <c r="BN59" s="114"/>
      <c r="BO59" s="145"/>
      <c r="BP59" s="145"/>
      <c r="BQ59" s="146"/>
      <c r="BR59" s="114"/>
      <c r="BS59" s="114"/>
      <c r="BT59" s="114"/>
      <c r="BU59" s="145"/>
      <c r="BV59" s="145"/>
      <c r="BW59" s="145"/>
      <c r="BX59" s="114"/>
      <c r="BY59" s="145"/>
      <c r="BZ59" s="145"/>
      <c r="CA59" s="114"/>
      <c r="CB59" s="145"/>
      <c r="CC59" s="146"/>
      <c r="CD59" s="145"/>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row>
    <row r="60" spans="1:108" ht="21" customHeight="1" thickTop="1" thickBot="1">
      <c r="A60" s="457"/>
      <c r="B60" s="458"/>
      <c r="C60" s="458"/>
      <c r="D60" s="458"/>
      <c r="E60" s="459"/>
      <c r="F60" s="458"/>
      <c r="G60" s="458"/>
      <c r="H60" s="458"/>
      <c r="I60" s="458"/>
      <c r="J60" s="457"/>
      <c r="K60" s="457"/>
      <c r="L60" s="411"/>
      <c r="M60" s="413"/>
      <c r="N60" s="146">
        <v>2</v>
      </c>
      <c r="O60" s="283"/>
      <c r="P60" s="350"/>
      <c r="Q60" s="350"/>
      <c r="R60" s="350"/>
      <c r="S60" s="350"/>
      <c r="T60" s="350"/>
      <c r="U60" s="350"/>
      <c r="V60" s="350"/>
      <c r="W60" s="116">
        <v>0</v>
      </c>
      <c r="X60" s="117" t="s">
        <v>485</v>
      </c>
      <c r="Y60" s="351"/>
      <c r="Z60" s="118" t="s">
        <v>536</v>
      </c>
      <c r="AA60" s="116" t="s">
        <v>537</v>
      </c>
      <c r="AB60" s="350"/>
      <c r="AC60" s="422"/>
      <c r="AD60" s="422"/>
      <c r="AE60" s="456"/>
      <c r="AF60" s="456"/>
      <c r="AG60" s="418"/>
      <c r="AH60" s="418"/>
      <c r="AI60" s="455"/>
      <c r="AJ60" s="455"/>
      <c r="AK60" s="411"/>
      <c r="AL60" s="413"/>
      <c r="AM60" s="453"/>
      <c r="AN60" s="145"/>
      <c r="AO60" s="146"/>
      <c r="AP60" s="114"/>
      <c r="AQ60" s="114"/>
      <c r="AR60" s="145"/>
      <c r="AS60" s="114"/>
      <c r="AT60" s="145"/>
      <c r="AU60" s="114"/>
      <c r="AV60" s="145"/>
      <c r="AW60" s="114"/>
      <c r="AX60" s="145"/>
      <c r="AY60" s="146"/>
      <c r="AZ60" s="145"/>
      <c r="BA60" s="145"/>
      <c r="BB60" s="146"/>
      <c r="BC60" s="114"/>
      <c r="BD60" s="114"/>
      <c r="BE60" s="145"/>
      <c r="BF60" s="145"/>
      <c r="BG60" s="146"/>
      <c r="BH60" s="114"/>
      <c r="BI60" s="114"/>
      <c r="BJ60" s="145"/>
      <c r="BK60" s="145"/>
      <c r="BL60" s="146"/>
      <c r="BM60" s="114"/>
      <c r="BN60" s="114"/>
      <c r="BO60" s="145"/>
      <c r="BP60" s="145"/>
      <c r="BQ60" s="146"/>
      <c r="BR60" s="114"/>
      <c r="BS60" s="114"/>
      <c r="BT60" s="114"/>
      <c r="BU60" s="145"/>
      <c r="BV60" s="145"/>
      <c r="BW60" s="145"/>
      <c r="BX60" s="114"/>
      <c r="BY60" s="145"/>
      <c r="BZ60" s="145"/>
      <c r="CA60" s="114"/>
      <c r="CB60" s="145"/>
      <c r="CC60" s="146"/>
      <c r="CD60" s="145"/>
    </row>
    <row r="61" spans="1:108" ht="21" customHeight="1" thickTop="1" thickBot="1">
      <c r="A61" s="457"/>
      <c r="B61" s="458"/>
      <c r="C61" s="458"/>
      <c r="D61" s="458"/>
      <c r="E61" s="459"/>
      <c r="F61" s="458"/>
      <c r="G61" s="458"/>
      <c r="H61" s="458"/>
      <c r="I61" s="458"/>
      <c r="J61" s="457"/>
      <c r="K61" s="457"/>
      <c r="L61" s="411"/>
      <c r="M61" s="413"/>
      <c r="N61" s="146">
        <v>3</v>
      </c>
      <c r="O61" s="355"/>
      <c r="P61" s="350"/>
      <c r="Q61" s="350"/>
      <c r="R61" s="350"/>
      <c r="S61" s="350"/>
      <c r="T61" s="350"/>
      <c r="U61" s="350"/>
      <c r="V61" s="350"/>
      <c r="W61" s="116">
        <v>0</v>
      </c>
      <c r="X61" s="117" t="s">
        <v>485</v>
      </c>
      <c r="Y61" s="351"/>
      <c r="Z61" s="118" t="s">
        <v>536</v>
      </c>
      <c r="AA61" s="116" t="s">
        <v>537</v>
      </c>
      <c r="AB61" s="350"/>
      <c r="AC61" s="422"/>
      <c r="AD61" s="422"/>
      <c r="AE61" s="456"/>
      <c r="AF61" s="456"/>
      <c r="AG61" s="418"/>
      <c r="AH61" s="418"/>
      <c r="AI61" s="455"/>
      <c r="AJ61" s="455"/>
      <c r="AK61" s="411"/>
      <c r="AL61" s="413"/>
      <c r="AM61" s="453"/>
      <c r="AN61" s="145"/>
      <c r="AO61" s="146"/>
      <c r="AP61" s="114"/>
      <c r="AQ61" s="114"/>
      <c r="AR61" s="145"/>
      <c r="AS61" s="114"/>
      <c r="AT61" s="145"/>
      <c r="AU61" s="114"/>
      <c r="AV61" s="145"/>
      <c r="AW61" s="114"/>
      <c r="AX61" s="145"/>
      <c r="AY61" s="146"/>
      <c r="AZ61" s="145"/>
      <c r="BA61" s="145"/>
      <c r="BB61" s="146"/>
      <c r="BC61" s="114"/>
      <c r="BD61" s="114"/>
      <c r="BE61" s="145"/>
      <c r="BF61" s="145"/>
      <c r="BG61" s="146"/>
      <c r="BH61" s="114"/>
      <c r="BI61" s="114"/>
      <c r="BJ61" s="145"/>
      <c r="BK61" s="145"/>
      <c r="BL61" s="146"/>
      <c r="BM61" s="114"/>
      <c r="BN61" s="114"/>
      <c r="BO61" s="145"/>
      <c r="BP61" s="145"/>
      <c r="BQ61" s="146"/>
      <c r="BR61" s="114"/>
      <c r="BS61" s="114"/>
      <c r="BT61" s="114"/>
      <c r="BU61" s="145"/>
      <c r="BV61" s="145"/>
      <c r="BW61" s="145"/>
      <c r="BX61" s="114"/>
      <c r="BY61" s="145"/>
      <c r="BZ61" s="145"/>
      <c r="CA61" s="114"/>
      <c r="CB61" s="145"/>
      <c r="CC61" s="146"/>
      <c r="CD61" s="145"/>
    </row>
    <row r="62" spans="1:108" ht="21" customHeight="1" thickTop="1" thickBot="1">
      <c r="A62" s="457"/>
      <c r="B62" s="458"/>
      <c r="C62" s="458"/>
      <c r="D62" s="458"/>
      <c r="E62" s="459"/>
      <c r="F62" s="458"/>
      <c r="G62" s="458"/>
      <c r="H62" s="458"/>
      <c r="I62" s="458"/>
      <c r="J62" s="457"/>
      <c r="K62" s="457"/>
      <c r="L62" s="411"/>
      <c r="M62" s="413"/>
      <c r="N62" s="146">
        <v>4</v>
      </c>
      <c r="O62" s="283"/>
      <c r="P62" s="350"/>
      <c r="Q62" s="350"/>
      <c r="R62" s="350"/>
      <c r="S62" s="350"/>
      <c r="T62" s="350"/>
      <c r="U62" s="350"/>
      <c r="V62" s="350"/>
      <c r="W62" s="116">
        <v>0</v>
      </c>
      <c r="X62" s="117" t="s">
        <v>485</v>
      </c>
      <c r="Y62" s="351"/>
      <c r="Z62" s="118" t="s">
        <v>536</v>
      </c>
      <c r="AA62" s="116" t="s">
        <v>537</v>
      </c>
      <c r="AB62" s="350"/>
      <c r="AC62" s="422"/>
      <c r="AD62" s="422"/>
      <c r="AE62" s="456"/>
      <c r="AF62" s="456"/>
      <c r="AG62" s="418"/>
      <c r="AH62" s="418"/>
      <c r="AI62" s="455"/>
      <c r="AJ62" s="455"/>
      <c r="AK62" s="411"/>
      <c r="AL62" s="413"/>
      <c r="AM62" s="453"/>
      <c r="AN62" s="145"/>
      <c r="AO62" s="146"/>
      <c r="AP62" s="114"/>
      <c r="AQ62" s="114"/>
      <c r="AR62" s="145"/>
      <c r="AS62" s="114"/>
      <c r="AT62" s="145"/>
      <c r="AU62" s="114"/>
      <c r="AV62" s="145"/>
      <c r="AW62" s="114"/>
      <c r="AX62" s="145"/>
      <c r="AY62" s="146"/>
      <c r="AZ62" s="145"/>
      <c r="BA62" s="145"/>
      <c r="BB62" s="146"/>
      <c r="BC62" s="114"/>
      <c r="BD62" s="114"/>
      <c r="BE62" s="145"/>
      <c r="BF62" s="145"/>
      <c r="BG62" s="146"/>
      <c r="BH62" s="114"/>
      <c r="BI62" s="114"/>
      <c r="BJ62" s="145"/>
      <c r="BK62" s="145"/>
      <c r="BL62" s="146"/>
      <c r="BM62" s="114"/>
      <c r="BN62" s="114"/>
      <c r="BO62" s="145"/>
      <c r="BP62" s="145"/>
      <c r="BQ62" s="146"/>
      <c r="BR62" s="114"/>
      <c r="BS62" s="114"/>
      <c r="BT62" s="114"/>
      <c r="BU62" s="145"/>
      <c r="BV62" s="145"/>
      <c r="BW62" s="145"/>
      <c r="BX62" s="114"/>
      <c r="BY62" s="145"/>
      <c r="BZ62" s="145"/>
      <c r="CA62" s="114"/>
      <c r="CB62" s="145"/>
      <c r="CC62" s="146"/>
      <c r="CD62" s="145"/>
    </row>
    <row r="63" spans="1:108" ht="21" customHeight="1" thickTop="1" thickBot="1">
      <c r="A63" s="457"/>
      <c r="B63" s="458"/>
      <c r="C63" s="458"/>
      <c r="D63" s="458"/>
      <c r="E63" s="459"/>
      <c r="F63" s="458"/>
      <c r="G63" s="458"/>
      <c r="H63" s="458"/>
      <c r="I63" s="458"/>
      <c r="J63" s="457"/>
      <c r="K63" s="457"/>
      <c r="L63" s="411"/>
      <c r="M63" s="413"/>
      <c r="N63" s="146">
        <v>5</v>
      </c>
      <c r="O63" s="283"/>
      <c r="P63" s="350"/>
      <c r="Q63" s="350"/>
      <c r="R63" s="350"/>
      <c r="S63" s="350"/>
      <c r="T63" s="350"/>
      <c r="U63" s="350"/>
      <c r="V63" s="350"/>
      <c r="W63" s="116">
        <v>0</v>
      </c>
      <c r="X63" s="117" t="s">
        <v>485</v>
      </c>
      <c r="Y63" s="351"/>
      <c r="Z63" s="118" t="s">
        <v>536</v>
      </c>
      <c r="AA63" s="116" t="s">
        <v>537</v>
      </c>
      <c r="AB63" s="350"/>
      <c r="AC63" s="422"/>
      <c r="AD63" s="422"/>
      <c r="AE63" s="456"/>
      <c r="AF63" s="456"/>
      <c r="AG63" s="418"/>
      <c r="AH63" s="418"/>
      <c r="AI63" s="455"/>
      <c r="AJ63" s="455"/>
      <c r="AK63" s="411"/>
      <c r="AL63" s="413"/>
      <c r="AM63" s="453"/>
      <c r="AN63" s="145"/>
      <c r="AO63" s="146"/>
      <c r="AP63" s="114"/>
      <c r="AQ63" s="114"/>
      <c r="AR63" s="145"/>
      <c r="AS63" s="114"/>
      <c r="AT63" s="145"/>
      <c r="AU63" s="114"/>
      <c r="AV63" s="145"/>
      <c r="AW63" s="114"/>
      <c r="AX63" s="145"/>
      <c r="AY63" s="146"/>
      <c r="AZ63" s="145"/>
      <c r="BA63" s="145"/>
      <c r="BB63" s="146"/>
      <c r="BC63" s="114"/>
      <c r="BD63" s="114"/>
      <c r="BE63" s="145"/>
      <c r="BF63" s="145"/>
      <c r="BG63" s="146"/>
      <c r="BH63" s="114"/>
      <c r="BI63" s="114"/>
      <c r="BJ63" s="145"/>
      <c r="BK63" s="145"/>
      <c r="BL63" s="146"/>
      <c r="BM63" s="114"/>
      <c r="BN63" s="114"/>
      <c r="BO63" s="145"/>
      <c r="BP63" s="145"/>
      <c r="BQ63" s="146"/>
      <c r="BR63" s="114"/>
      <c r="BS63" s="114"/>
      <c r="BT63" s="114"/>
      <c r="BU63" s="145"/>
      <c r="BV63" s="145"/>
      <c r="BW63" s="145"/>
      <c r="BX63" s="114"/>
      <c r="BY63" s="145"/>
      <c r="BZ63" s="145"/>
      <c r="CA63" s="114"/>
      <c r="CB63" s="145"/>
      <c r="CC63" s="146"/>
      <c r="CD63" s="145"/>
    </row>
    <row r="64" spans="1:108" ht="21" customHeight="1" thickTop="1" thickBot="1">
      <c r="A64" s="457"/>
      <c r="B64" s="458"/>
      <c r="C64" s="458"/>
      <c r="D64" s="458"/>
      <c r="E64" s="459"/>
      <c r="F64" s="458"/>
      <c r="G64" s="458"/>
      <c r="H64" s="458"/>
      <c r="I64" s="458"/>
      <c r="J64" s="457"/>
      <c r="K64" s="457"/>
      <c r="L64" s="411"/>
      <c r="M64" s="414"/>
      <c r="N64" s="146">
        <v>6</v>
      </c>
      <c r="O64" s="283"/>
      <c r="P64" s="350"/>
      <c r="Q64" s="350"/>
      <c r="R64" s="350"/>
      <c r="S64" s="350"/>
      <c r="T64" s="350"/>
      <c r="U64" s="350"/>
      <c r="V64" s="350"/>
      <c r="W64" s="116">
        <v>0</v>
      </c>
      <c r="X64" s="117" t="s">
        <v>485</v>
      </c>
      <c r="Y64" s="351"/>
      <c r="Z64" s="118" t="s">
        <v>536</v>
      </c>
      <c r="AA64" s="116" t="s">
        <v>537</v>
      </c>
      <c r="AB64" s="350"/>
      <c r="AC64" s="422"/>
      <c r="AD64" s="422"/>
      <c r="AE64" s="456"/>
      <c r="AF64" s="456"/>
      <c r="AG64" s="418"/>
      <c r="AH64" s="418"/>
      <c r="AI64" s="455"/>
      <c r="AJ64" s="455"/>
      <c r="AK64" s="411"/>
      <c r="AL64" s="414"/>
      <c r="AM64" s="454"/>
      <c r="AN64" s="145"/>
      <c r="AO64" s="146"/>
      <c r="AP64" s="114"/>
      <c r="AQ64" s="114"/>
      <c r="AR64" s="145"/>
      <c r="AS64" s="114"/>
      <c r="AT64" s="145"/>
      <c r="AU64" s="114"/>
      <c r="AV64" s="145"/>
      <c r="AW64" s="114"/>
      <c r="AX64" s="145"/>
      <c r="AY64" s="146"/>
      <c r="AZ64" s="145"/>
      <c r="BA64" s="145"/>
      <c r="BB64" s="146"/>
      <c r="BC64" s="114"/>
      <c r="BD64" s="114"/>
      <c r="BE64" s="145"/>
      <c r="BF64" s="145"/>
      <c r="BG64" s="146"/>
      <c r="BH64" s="114"/>
      <c r="BI64" s="114"/>
      <c r="BJ64" s="145"/>
      <c r="BK64" s="145"/>
      <c r="BL64" s="146"/>
      <c r="BM64" s="114"/>
      <c r="BN64" s="114"/>
      <c r="BO64" s="145"/>
      <c r="BP64" s="145"/>
      <c r="BQ64" s="146"/>
      <c r="BR64" s="114"/>
      <c r="BS64" s="114"/>
      <c r="BT64" s="114"/>
      <c r="BU64" s="145"/>
      <c r="BV64" s="145"/>
      <c r="BW64" s="145"/>
      <c r="BX64" s="114"/>
      <c r="BY64" s="145"/>
      <c r="BZ64" s="145"/>
      <c r="CA64" s="114"/>
      <c r="CB64" s="145"/>
      <c r="CC64" s="146"/>
      <c r="CD64" s="14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85" priority="32" stopIfTrue="1" operator="equal">
      <formula>"Muy Alta"</formula>
    </cfRule>
    <cfRule type="containsText" dxfId="84" priority="33" operator="containsText" text="ZONA RIESGO ALTA">
      <formula>NOT(ISERROR(SEARCH("ZONA RIESGO ALTA",M5)))</formula>
    </cfRule>
    <cfRule type="containsText" dxfId="83" priority="34" operator="containsText" text="ZONA RIESGO MODERADA">
      <formula>NOT(ISERROR(SEARCH("ZONA RIESGO MODERADA",M5)))</formula>
    </cfRule>
    <cfRule type="containsText" dxfId="82" priority="35" operator="containsText" text="ZONA RIESGO BAJA">
      <formula>NOT(ISERROR(SEARCH("ZONA RIESGO BAJA",M5)))</formula>
    </cfRule>
    <cfRule type="cellIs" dxfId="81" priority="36" operator="equal">
      <formula>"Muy Baja"</formula>
    </cfRule>
  </conditionalFormatting>
  <conditionalFormatting sqref="M5:M64">
    <cfRule type="containsText" dxfId="80" priority="31" operator="containsText" text="ZONA RIESGO EXTREMA">
      <formula>NOT(ISERROR(SEARCH("ZONA RIESGO EXTREMA",M5)))</formula>
    </cfRule>
  </conditionalFormatting>
  <conditionalFormatting sqref="X5:X64">
    <cfRule type="containsText" dxfId="79" priority="28" operator="containsText" text="DEBIL">
      <formula>NOT(ISERROR(SEARCH("DEBIL",X5)))</formula>
    </cfRule>
    <cfRule type="containsText" dxfId="78" priority="29" operator="containsText" text="MODERADO">
      <formula>NOT(ISERROR(SEARCH("MODERADO",X5)))</formula>
    </cfRule>
    <cfRule type="containsText" dxfId="77" priority="30" operator="containsText" text="FUERTE">
      <formula>NOT(ISERROR(SEARCH("FUERTE",X5)))</formula>
    </cfRule>
  </conditionalFormatting>
  <conditionalFormatting sqref="AC5 AC11 AC17 AC23 AC41 AC59 AC29 AC47 AC35 AC53">
    <cfRule type="containsText" dxfId="76" priority="25" operator="containsText" text="DEBIL">
      <formula>NOT(ISERROR(SEARCH("DEBIL",AC5)))</formula>
    </cfRule>
    <cfRule type="containsText" dxfId="75" priority="26" operator="containsText" text="MODERADO">
      <formula>NOT(ISERROR(SEARCH("MODERADO",AC5)))</formula>
    </cfRule>
    <cfRule type="containsText" dxfId="74" priority="27" operator="containsText" text="FUERTE">
      <formula>NOT(ISERROR(SEARCH("FUERTE",AC5)))</formula>
    </cfRule>
  </conditionalFormatting>
  <conditionalFormatting sqref="AI5 AI11 AI17 AI23 AI29 AI35 AI41 AI47 AI53 AI59">
    <cfRule type="containsText" dxfId="73" priority="20" operator="containsText" text="casi seguro">
      <formula>NOT(ISERROR(SEARCH("casi seguro",AI5)))</formula>
    </cfRule>
    <cfRule type="containsText" dxfId="72" priority="21" operator="containsText" text="PROBABLE">
      <formula>NOT(ISERROR(SEARCH("PROBABLE",AI5)))</formula>
    </cfRule>
    <cfRule type="containsText" dxfId="71" priority="22" operator="containsText" text="posible">
      <formula>NOT(ISERROR(SEARCH("posible",AI5)))</formula>
    </cfRule>
    <cfRule type="containsText" dxfId="70" priority="23" operator="containsText" text="Improbable">
      <formula>NOT(ISERROR(SEARCH("Improbable",AI5)))</formula>
    </cfRule>
    <cfRule type="containsText" dxfId="69" priority="24" operator="containsText" text="Rara vez">
      <formula>NOT(ISERROR(SEARCH("Rara vez",AI5)))</formula>
    </cfRule>
  </conditionalFormatting>
  <conditionalFormatting sqref="AD5 AD11 AD17 AD23 AD41 AD59 AD29 AD47 AD35 AD53">
    <cfRule type="containsText" dxfId="68" priority="17" operator="containsText" text="DEBIL">
      <formula>NOT(ISERROR(SEARCH("DEBIL",AD5)))</formula>
    </cfRule>
    <cfRule type="containsText" dxfId="67" priority="18" operator="containsText" text="MODERADO">
      <formula>NOT(ISERROR(SEARCH("MODERADO",AD5)))</formula>
    </cfRule>
    <cfRule type="containsText" dxfId="66" priority="19" operator="containsText" text="FUERTE">
      <formula>NOT(ISERROR(SEARCH("FUERTE",AD5)))</formula>
    </cfRule>
  </conditionalFormatting>
  <conditionalFormatting sqref="AL5 AL11 AL17 AL23 AL29 AL35 AL41 AL47 AL53 AL59">
    <cfRule type="cellIs" dxfId="65" priority="12" stopIfTrue="1" operator="equal">
      <formula>"Muy Alta"</formula>
    </cfRule>
    <cfRule type="containsText" dxfId="64" priority="13" operator="containsText" text="ZONA RIESGO ALTA">
      <formula>NOT(ISERROR(SEARCH("ZONA RIESGO ALTA",AL5)))</formula>
    </cfRule>
    <cfRule type="containsText" dxfId="63" priority="14" operator="containsText" text="ZONA RIESGO MODERADA">
      <formula>NOT(ISERROR(SEARCH("ZONA RIESGO MODERADA",AL5)))</formula>
    </cfRule>
    <cfRule type="containsText" dxfId="62" priority="15" operator="containsText" text="ZONA RIESGO BAJA">
      <formula>NOT(ISERROR(SEARCH("ZONA RIESGO BAJA",AL5)))</formula>
    </cfRule>
    <cfRule type="cellIs" dxfId="61" priority="16" operator="equal">
      <formula>"Muy Baja"</formula>
    </cfRule>
  </conditionalFormatting>
  <conditionalFormatting sqref="AL5:AL64">
    <cfRule type="containsText" dxfId="60" priority="11" operator="containsText" text="ZONA RIESGO EXTREMA">
      <formula>NOT(ISERROR(SEARCH("ZONA RIESGO EXTREMA",AL5)))</formula>
    </cfRule>
  </conditionalFormatting>
  <conditionalFormatting sqref="AJ5 AJ11 AJ17 AJ23 AJ29 AJ35 AJ41 AJ47 AJ53 AJ59">
    <cfRule type="containsText" dxfId="59" priority="1" operator="containsText" text="casi seguro">
      <formula>NOT(ISERROR(SEARCH("casi seguro",AJ5)))</formula>
    </cfRule>
    <cfRule type="containsText" dxfId="58" priority="2" operator="containsText" text="PROBABLE">
      <formula>NOT(ISERROR(SEARCH("PROBABLE",AJ5)))</formula>
    </cfRule>
    <cfRule type="containsText" dxfId="57" priority="3" operator="containsText" text="posible">
      <formula>NOT(ISERROR(SEARCH("posible",AJ5)))</formula>
    </cfRule>
    <cfRule type="containsText" dxfId="56" priority="4" operator="containsText" text="Improbable">
      <formula>NOT(ISERROR(SEARCH("Improbable",AJ5)))</formula>
    </cfRule>
    <cfRule type="containsText" dxfId="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222982B1-324C-44F4-9CA0-2AAFEE5A423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19BB21D0-D961-4C39-BFDC-2B52CD86D9DE}">
            <xm:f>NOT(ISERROR(SEARCH(#REF!,AI5)))</xm:f>
            <xm:f>#REF!</xm:f>
            <x14:dxf>
              <fill>
                <gradientFill degree="180">
                  <stop position="0">
                    <color rgb="FF008744"/>
                  </stop>
                  <stop position="1">
                    <color theme="0"/>
                  </stop>
                </gradientFill>
              </fill>
            </x14:dxf>
          </x14:cfRule>
          <x14:cfRule type="containsText" priority="38" operator="containsText" id="{505BBFDA-A4E6-4AE3-9AF7-C2C0D89A590E}">
            <xm:f>NOT(ISERROR(SEARCH(#REF!,AI5)))</xm:f>
            <xm:f>#REF!</xm:f>
            <x14:dxf>
              <fill>
                <gradientFill degree="180">
                  <stop position="0">
                    <color rgb="FF008744"/>
                  </stop>
                  <stop position="1">
                    <color theme="0"/>
                  </stop>
                </gradientFill>
              </fill>
            </x14:dxf>
          </x14:cfRule>
          <x14:cfRule type="containsText" priority="39" operator="containsText" id="{DAE5B140-EA97-44A3-A561-32138B07AE12}">
            <xm:f>NOT(ISERROR(SEARCH(#REF!,AI5)))</xm:f>
            <xm:f>#REF!</xm:f>
            <x14:dxf>
              <fill>
                <gradientFill degree="180">
                  <stop position="0">
                    <color rgb="FF008744"/>
                  </stop>
                  <stop position="1">
                    <color rgb="FFFFFFFF"/>
                  </stop>
                </gradientFill>
              </fill>
            </x14:dxf>
          </x14:cfRule>
          <x14:cfRule type="containsText" priority="40" operator="containsText" id="{2F518988-4518-4FA0-8913-ED382E47F39F}">
            <xm:f>NOT(ISERROR(SEARCH(#REF!,AI5)))</xm:f>
            <xm:f>#REF!</xm:f>
            <x14:dxf>
              <fill>
                <gradientFill>
                  <stop position="0">
                    <color theme="0"/>
                  </stop>
                  <stop position="1">
                    <color rgb="FFFFFF00"/>
                  </stop>
                </gradientFill>
              </fill>
            </x14:dxf>
          </x14:cfRule>
          <x14:cfRule type="containsText" priority="41" operator="containsText" id="{15F76193-1750-4EB1-BB1B-B5EEB489B303}">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2D9D98AF-64AE-4010-AE25-8F441A947C2C}">
            <xm:f>NOT(ISERROR(SEARCH(#REF!,AJ5)))</xm:f>
            <xm:f>#REF!</xm:f>
            <x14:dxf>
              <fill>
                <gradientFill degree="180">
                  <stop position="0">
                    <color rgb="FF008744"/>
                  </stop>
                  <stop position="1">
                    <color theme="0"/>
                  </stop>
                </gradientFill>
              </fill>
            </x14:dxf>
          </x14:cfRule>
          <x14:cfRule type="containsText" priority="7" operator="containsText" id="{0EABCEDA-D392-4545-8F4C-78A173B5C3F4}">
            <xm:f>NOT(ISERROR(SEARCH(#REF!,AJ5)))</xm:f>
            <xm:f>#REF!</xm:f>
            <x14:dxf>
              <fill>
                <gradientFill degree="180">
                  <stop position="0">
                    <color rgb="FF008744"/>
                  </stop>
                  <stop position="1">
                    <color theme="0"/>
                  </stop>
                </gradientFill>
              </fill>
            </x14:dxf>
          </x14:cfRule>
          <x14:cfRule type="containsText" priority="8" operator="containsText" id="{4C2B4B9A-AEC6-4158-A107-A596F25DAD40}">
            <xm:f>NOT(ISERROR(SEARCH(#REF!,AJ5)))</xm:f>
            <xm:f>#REF!</xm:f>
            <x14:dxf>
              <fill>
                <gradientFill degree="180">
                  <stop position="0">
                    <color rgb="FF008744"/>
                  </stop>
                  <stop position="1">
                    <color rgb="FFFFFFFF"/>
                  </stop>
                </gradientFill>
              </fill>
            </x14:dxf>
          </x14:cfRule>
          <x14:cfRule type="containsText" priority="9" operator="containsText" id="{F7EC6B88-C91A-430F-A51A-87B98CCF4F76}">
            <xm:f>NOT(ISERROR(SEARCH(#REF!,AJ5)))</xm:f>
            <xm:f>#REF!</xm:f>
            <x14:dxf>
              <fill>
                <gradientFill>
                  <stop position="0">
                    <color theme="0"/>
                  </stop>
                  <stop position="1">
                    <color rgb="FFFFFF00"/>
                  </stop>
                </gradientFill>
              </fill>
            </x14:dxf>
          </x14:cfRule>
          <x14:cfRule type="containsText" priority="10" operator="containsText" id="{742D4832-BF5E-4DD9-A15F-FBC655883EC1}">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cols>
    <col min="2" max="39" width="5.7109375" customWidth="1"/>
    <col min="41" max="46" width="5.7109375" customWidth="1"/>
  </cols>
  <sheetData>
    <row r="1" spans="1:99">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c r="A2" s="71"/>
      <c r="B2" s="588" t="s">
        <v>211</v>
      </c>
      <c r="C2" s="588"/>
      <c r="D2" s="588"/>
      <c r="E2" s="588"/>
      <c r="F2" s="588"/>
      <c r="G2" s="588"/>
      <c r="H2" s="588"/>
      <c r="I2" s="588"/>
      <c r="J2" s="556" t="s">
        <v>15</v>
      </c>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c r="A3" s="71"/>
      <c r="B3" s="588"/>
      <c r="C3" s="588"/>
      <c r="D3" s="588"/>
      <c r="E3" s="588"/>
      <c r="F3" s="588"/>
      <c r="G3" s="588"/>
      <c r="H3" s="588"/>
      <c r="I3" s="588"/>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c r="A4" s="71"/>
      <c r="B4" s="588"/>
      <c r="C4" s="588"/>
      <c r="D4" s="588"/>
      <c r="E4" s="588"/>
      <c r="F4" s="588"/>
      <c r="G4" s="588"/>
      <c r="H4" s="588"/>
      <c r="I4" s="588"/>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c r="A6" s="71"/>
      <c r="B6" s="503" t="s">
        <v>121</v>
      </c>
      <c r="C6" s="503"/>
      <c r="D6" s="504"/>
      <c r="E6" s="541" t="s">
        <v>212</v>
      </c>
      <c r="F6" s="542"/>
      <c r="G6" s="542"/>
      <c r="H6" s="542"/>
      <c r="I6" s="543"/>
      <c r="J6" s="552" t="e">
        <f>IF(AND(#REF!="Muy Alta",#REF!="Leve"),CONCATENATE("R",#REF!),"")</f>
        <v>#REF!</v>
      </c>
      <c r="K6" s="553"/>
      <c r="L6" s="553" t="e">
        <f>IF(AND(#REF!="Muy Alta",#REF!="Leve"),CONCATENATE("R",#REF!),"")</f>
        <v>#REF!</v>
      </c>
      <c r="M6" s="553"/>
      <c r="N6" s="553" t="e">
        <f>IF(AND(#REF!="Muy Alta",#REF!="Leve"),CONCATENATE("R",#REF!),"")</f>
        <v>#REF!</v>
      </c>
      <c r="O6" s="555"/>
      <c r="P6" s="552" t="e">
        <f>IF(AND(#REF!="Muy Alta",#REF!="Menor"),CONCATENATE("R",#REF!),"")</f>
        <v>#REF!</v>
      </c>
      <c r="Q6" s="553"/>
      <c r="R6" s="553" t="e">
        <f>IF(AND(#REF!="Muy Alta",#REF!="Menor"),CONCATENATE("R",#REF!),"")</f>
        <v>#REF!</v>
      </c>
      <c r="S6" s="553"/>
      <c r="T6" s="553" t="e">
        <f>IF(AND(#REF!="Muy Alta",#REF!="Menor"),CONCATENATE("R",#REF!),"")</f>
        <v>#REF!</v>
      </c>
      <c r="U6" s="555"/>
      <c r="V6" s="552" t="e">
        <f>IF(AND(#REF!="Muy Alta",#REF!="Moderado"),CONCATENATE("R",#REF!),"")</f>
        <v>#REF!</v>
      </c>
      <c r="W6" s="553"/>
      <c r="X6" s="553" t="e">
        <f>IF(AND(#REF!="Muy Alta",#REF!="Moderado"),CONCATENATE("R",#REF!),"")</f>
        <v>#REF!</v>
      </c>
      <c r="Y6" s="553"/>
      <c r="Z6" s="553" t="e">
        <f>IF(AND(#REF!="Muy Alta",#REF!="Moderado"),CONCATENATE("R",#REF!),"")</f>
        <v>#REF!</v>
      </c>
      <c r="AA6" s="555"/>
      <c r="AB6" s="552" t="e">
        <f>IF(AND(#REF!="Muy Alta",#REF!="Mayor"),CONCATENATE("R",#REF!),"")</f>
        <v>#REF!</v>
      </c>
      <c r="AC6" s="553"/>
      <c r="AD6" s="553" t="e">
        <f>IF(AND(#REF!="Muy Alta",#REF!="Mayor"),CONCATENATE("R",#REF!),"")</f>
        <v>#REF!</v>
      </c>
      <c r="AE6" s="553"/>
      <c r="AF6" s="553" t="e">
        <f>IF(AND(#REF!="Muy Alta",#REF!="Mayor"),CONCATENATE("R",#REF!),"")</f>
        <v>#REF!</v>
      </c>
      <c r="AG6" s="555"/>
      <c r="AH6" s="567" t="e">
        <f>IF(AND(#REF!="Muy Alta",#REF!="Catastrófico"),CONCATENATE("R",#REF!),"")</f>
        <v>#REF!</v>
      </c>
      <c r="AI6" s="568"/>
      <c r="AJ6" s="568" t="e">
        <f>IF(AND(#REF!="Muy Alta",#REF!="Catastrófico"),CONCATENATE("R",#REF!),"")</f>
        <v>#REF!</v>
      </c>
      <c r="AK6" s="568"/>
      <c r="AL6" s="568" t="e">
        <f>IF(AND(#REF!="Muy Alta",#REF!="Catastrófico"),CONCATENATE("R",#REF!),"")</f>
        <v>#REF!</v>
      </c>
      <c r="AM6" s="569"/>
      <c r="AO6" s="505" t="s">
        <v>213</v>
      </c>
      <c r="AP6" s="506"/>
      <c r="AQ6" s="506"/>
      <c r="AR6" s="506"/>
      <c r="AS6" s="506"/>
      <c r="AT6" s="507"/>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c r="A7" s="71"/>
      <c r="B7" s="503"/>
      <c r="C7" s="503"/>
      <c r="D7" s="504"/>
      <c r="E7" s="544"/>
      <c r="F7" s="545"/>
      <c r="G7" s="545"/>
      <c r="H7" s="545"/>
      <c r="I7" s="546"/>
      <c r="J7" s="554"/>
      <c r="K7" s="550"/>
      <c r="L7" s="550"/>
      <c r="M7" s="550"/>
      <c r="N7" s="550"/>
      <c r="O7" s="551"/>
      <c r="P7" s="554"/>
      <c r="Q7" s="550"/>
      <c r="R7" s="550"/>
      <c r="S7" s="550"/>
      <c r="T7" s="550"/>
      <c r="U7" s="551"/>
      <c r="V7" s="554"/>
      <c r="W7" s="550"/>
      <c r="X7" s="550"/>
      <c r="Y7" s="550"/>
      <c r="Z7" s="550"/>
      <c r="AA7" s="551"/>
      <c r="AB7" s="554"/>
      <c r="AC7" s="550"/>
      <c r="AD7" s="550"/>
      <c r="AE7" s="550"/>
      <c r="AF7" s="550"/>
      <c r="AG7" s="551"/>
      <c r="AH7" s="561"/>
      <c r="AI7" s="562"/>
      <c r="AJ7" s="562"/>
      <c r="AK7" s="562"/>
      <c r="AL7" s="562"/>
      <c r="AM7" s="563"/>
      <c r="AN7" s="71"/>
      <c r="AO7" s="508"/>
      <c r="AP7" s="509"/>
      <c r="AQ7" s="509"/>
      <c r="AR7" s="509"/>
      <c r="AS7" s="509"/>
      <c r="AT7" s="510"/>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c r="A8" s="71"/>
      <c r="B8" s="503"/>
      <c r="C8" s="503"/>
      <c r="D8" s="504"/>
      <c r="E8" s="544"/>
      <c r="F8" s="545"/>
      <c r="G8" s="545"/>
      <c r="H8" s="545"/>
      <c r="I8" s="546"/>
      <c r="J8" s="554" t="e">
        <f>IF(AND(#REF!="Muy Alta",#REF!="Leve"),CONCATENATE("R",#REF!),"")</f>
        <v>#REF!</v>
      </c>
      <c r="K8" s="550"/>
      <c r="L8" s="550" t="e">
        <f>IF(AND(#REF!="Muy Alta",#REF!="Leve"),CONCATENATE("R",#REF!),"")</f>
        <v>#REF!</v>
      </c>
      <c r="M8" s="550"/>
      <c r="N8" s="550" t="e">
        <f>IF(AND(#REF!="Muy Alta",#REF!="Leve"),CONCATENATE("R",#REF!),"")</f>
        <v>#REF!</v>
      </c>
      <c r="O8" s="551"/>
      <c r="P8" s="554" t="e">
        <f>IF(AND(#REF!="Muy Alta",#REF!="Menor"),CONCATENATE("R",#REF!),"")</f>
        <v>#REF!</v>
      </c>
      <c r="Q8" s="550"/>
      <c r="R8" s="550" t="e">
        <f>IF(AND(#REF!="Muy Alta",#REF!="Menor"),CONCATENATE("R",#REF!),"")</f>
        <v>#REF!</v>
      </c>
      <c r="S8" s="550"/>
      <c r="T8" s="550" t="e">
        <f>IF(AND(#REF!="Muy Alta",#REF!="Menor"),CONCATENATE("R",#REF!),"")</f>
        <v>#REF!</v>
      </c>
      <c r="U8" s="551"/>
      <c r="V8" s="554" t="e">
        <f>IF(AND(#REF!="Muy Alta",#REF!="Moderado"),CONCATENATE("R",#REF!),"")</f>
        <v>#REF!</v>
      </c>
      <c r="W8" s="550"/>
      <c r="X8" s="550" t="e">
        <f>IF(AND(#REF!="Muy Alta",#REF!="Moderado"),CONCATENATE("R",#REF!),"")</f>
        <v>#REF!</v>
      </c>
      <c r="Y8" s="550"/>
      <c r="Z8" s="550" t="e">
        <f>IF(AND(#REF!="Muy Alta",#REF!="Moderado"),CONCATENATE("R",#REF!),"")</f>
        <v>#REF!</v>
      </c>
      <c r="AA8" s="551"/>
      <c r="AB8" s="554" t="e">
        <f>IF(AND(#REF!="Muy Alta",#REF!="Mayor"),CONCATENATE("R",#REF!),"")</f>
        <v>#REF!</v>
      </c>
      <c r="AC8" s="550"/>
      <c r="AD8" s="550" t="e">
        <f>IF(AND(#REF!="Muy Alta",#REF!="Mayor"),CONCATENATE("R",#REF!),"")</f>
        <v>#REF!</v>
      </c>
      <c r="AE8" s="550"/>
      <c r="AF8" s="550" t="e">
        <f>IF(AND(#REF!="Muy Alta",#REF!="Mayor"),CONCATENATE("R",#REF!),"")</f>
        <v>#REF!</v>
      </c>
      <c r="AG8" s="551"/>
      <c r="AH8" s="561" t="e">
        <f>IF(AND(#REF!="Muy Alta",#REF!="Catastrófico"),CONCATENATE("R",#REF!),"")</f>
        <v>#REF!</v>
      </c>
      <c r="AI8" s="562"/>
      <c r="AJ8" s="562" t="e">
        <f>IF(AND(#REF!="Muy Alta",#REF!="Catastrófico"),CONCATENATE("R",#REF!),"")</f>
        <v>#REF!</v>
      </c>
      <c r="AK8" s="562"/>
      <c r="AL8" s="562" t="e">
        <f>IF(AND(#REF!="Muy Alta",#REF!="Catastrófico"),CONCATENATE("R",#REF!),"")</f>
        <v>#REF!</v>
      </c>
      <c r="AM8" s="563"/>
      <c r="AN8" s="71"/>
      <c r="AO8" s="508"/>
      <c r="AP8" s="509"/>
      <c r="AQ8" s="509"/>
      <c r="AR8" s="509"/>
      <c r="AS8" s="509"/>
      <c r="AT8" s="510"/>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c r="A9" s="71"/>
      <c r="B9" s="503"/>
      <c r="C9" s="503"/>
      <c r="D9" s="504"/>
      <c r="E9" s="544"/>
      <c r="F9" s="545"/>
      <c r="G9" s="545"/>
      <c r="H9" s="545"/>
      <c r="I9" s="546"/>
      <c r="J9" s="554"/>
      <c r="K9" s="550"/>
      <c r="L9" s="550"/>
      <c r="M9" s="550"/>
      <c r="N9" s="550"/>
      <c r="O9" s="551"/>
      <c r="P9" s="554"/>
      <c r="Q9" s="550"/>
      <c r="R9" s="550"/>
      <c r="S9" s="550"/>
      <c r="T9" s="550"/>
      <c r="U9" s="551"/>
      <c r="V9" s="554"/>
      <c r="W9" s="550"/>
      <c r="X9" s="550"/>
      <c r="Y9" s="550"/>
      <c r="Z9" s="550"/>
      <c r="AA9" s="551"/>
      <c r="AB9" s="554"/>
      <c r="AC9" s="550"/>
      <c r="AD9" s="550"/>
      <c r="AE9" s="550"/>
      <c r="AF9" s="550"/>
      <c r="AG9" s="551"/>
      <c r="AH9" s="561"/>
      <c r="AI9" s="562"/>
      <c r="AJ9" s="562"/>
      <c r="AK9" s="562"/>
      <c r="AL9" s="562"/>
      <c r="AM9" s="563"/>
      <c r="AN9" s="71"/>
      <c r="AO9" s="508"/>
      <c r="AP9" s="509"/>
      <c r="AQ9" s="509"/>
      <c r="AR9" s="509"/>
      <c r="AS9" s="509"/>
      <c r="AT9" s="510"/>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c r="A10" s="71"/>
      <c r="B10" s="503"/>
      <c r="C10" s="503"/>
      <c r="D10" s="504"/>
      <c r="E10" s="544"/>
      <c r="F10" s="545"/>
      <c r="G10" s="545"/>
      <c r="H10" s="545"/>
      <c r="I10" s="546"/>
      <c r="J10" s="554" t="e">
        <f>IF(AND(#REF!="Muy Alta",#REF!="Leve"),CONCATENATE("R",#REF!),"")</f>
        <v>#REF!</v>
      </c>
      <c r="K10" s="550"/>
      <c r="L10" s="550" t="e">
        <f>IF(AND(#REF!="Muy Alta",#REF!="Leve"),CONCATENATE("R",#REF!),"")</f>
        <v>#REF!</v>
      </c>
      <c r="M10" s="550"/>
      <c r="N10" s="550" t="e">
        <f>IF(AND(#REF!="Muy Alta",#REF!="Leve"),CONCATENATE("R",#REF!),"")</f>
        <v>#REF!</v>
      </c>
      <c r="O10" s="551"/>
      <c r="P10" s="554" t="e">
        <f>IF(AND(#REF!="Muy Alta",#REF!="Menor"),CONCATENATE("R",#REF!),"")</f>
        <v>#REF!</v>
      </c>
      <c r="Q10" s="550"/>
      <c r="R10" s="550" t="e">
        <f>IF(AND(#REF!="Muy Alta",#REF!="Menor"),CONCATENATE("R",#REF!),"")</f>
        <v>#REF!</v>
      </c>
      <c r="S10" s="550"/>
      <c r="T10" s="550" t="e">
        <f>IF(AND(#REF!="Muy Alta",#REF!="Menor"),CONCATENATE("R",#REF!),"")</f>
        <v>#REF!</v>
      </c>
      <c r="U10" s="551"/>
      <c r="V10" s="554" t="e">
        <f>IF(AND(#REF!="Muy Alta",#REF!="Moderado"),CONCATENATE("R",#REF!),"")</f>
        <v>#REF!</v>
      </c>
      <c r="W10" s="550"/>
      <c r="X10" s="550" t="e">
        <f>IF(AND(#REF!="Muy Alta",#REF!="Moderado"),CONCATENATE("R",#REF!),"")</f>
        <v>#REF!</v>
      </c>
      <c r="Y10" s="550"/>
      <c r="Z10" s="550" t="e">
        <f>IF(AND(#REF!="Muy Alta",#REF!="Moderado"),CONCATENATE("R",#REF!),"")</f>
        <v>#REF!</v>
      </c>
      <c r="AA10" s="551"/>
      <c r="AB10" s="554" t="e">
        <f>IF(AND(#REF!="Muy Alta",#REF!="Mayor"),CONCATENATE("R",#REF!),"")</f>
        <v>#REF!</v>
      </c>
      <c r="AC10" s="550"/>
      <c r="AD10" s="550" t="e">
        <f>IF(AND(#REF!="Muy Alta",#REF!="Mayor"),CONCATENATE("R",#REF!),"")</f>
        <v>#REF!</v>
      </c>
      <c r="AE10" s="550"/>
      <c r="AF10" s="550" t="e">
        <f>IF(AND(#REF!="Muy Alta",#REF!="Mayor"),CONCATENATE("R",#REF!),"")</f>
        <v>#REF!</v>
      </c>
      <c r="AG10" s="551"/>
      <c r="AH10" s="561" t="e">
        <f>IF(AND(#REF!="Muy Alta",#REF!="Catastrófico"),CONCATENATE("R",#REF!),"")</f>
        <v>#REF!</v>
      </c>
      <c r="AI10" s="562"/>
      <c r="AJ10" s="562" t="e">
        <f>IF(AND(#REF!="Muy Alta",#REF!="Catastrófico"),CONCATENATE("R",#REF!),"")</f>
        <v>#REF!</v>
      </c>
      <c r="AK10" s="562"/>
      <c r="AL10" s="562" t="e">
        <f>IF(AND(#REF!="Muy Alta",#REF!="Catastrófico"),CONCATENATE("R",#REF!),"")</f>
        <v>#REF!</v>
      </c>
      <c r="AM10" s="563"/>
      <c r="AN10" s="71"/>
      <c r="AO10" s="508"/>
      <c r="AP10" s="509"/>
      <c r="AQ10" s="509"/>
      <c r="AR10" s="509"/>
      <c r="AS10" s="509"/>
      <c r="AT10" s="510"/>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c r="A11" s="71"/>
      <c r="B11" s="503"/>
      <c r="C11" s="503"/>
      <c r="D11" s="504"/>
      <c r="E11" s="544"/>
      <c r="F11" s="545"/>
      <c r="G11" s="545"/>
      <c r="H11" s="545"/>
      <c r="I11" s="546"/>
      <c r="J11" s="554"/>
      <c r="K11" s="550"/>
      <c r="L11" s="550"/>
      <c r="M11" s="550"/>
      <c r="N11" s="550"/>
      <c r="O11" s="551"/>
      <c r="P11" s="554"/>
      <c r="Q11" s="550"/>
      <c r="R11" s="550"/>
      <c r="S11" s="550"/>
      <c r="T11" s="550"/>
      <c r="U11" s="551"/>
      <c r="V11" s="554"/>
      <c r="W11" s="550"/>
      <c r="X11" s="550"/>
      <c r="Y11" s="550"/>
      <c r="Z11" s="550"/>
      <c r="AA11" s="551"/>
      <c r="AB11" s="554"/>
      <c r="AC11" s="550"/>
      <c r="AD11" s="550"/>
      <c r="AE11" s="550"/>
      <c r="AF11" s="550"/>
      <c r="AG11" s="551"/>
      <c r="AH11" s="561"/>
      <c r="AI11" s="562"/>
      <c r="AJ11" s="562"/>
      <c r="AK11" s="562"/>
      <c r="AL11" s="562"/>
      <c r="AM11" s="563"/>
      <c r="AN11" s="71"/>
      <c r="AO11" s="508"/>
      <c r="AP11" s="509"/>
      <c r="AQ11" s="509"/>
      <c r="AR11" s="509"/>
      <c r="AS11" s="509"/>
      <c r="AT11" s="510"/>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c r="A12" s="71"/>
      <c r="B12" s="503"/>
      <c r="C12" s="503"/>
      <c r="D12" s="504"/>
      <c r="E12" s="544"/>
      <c r="F12" s="545"/>
      <c r="G12" s="545"/>
      <c r="H12" s="545"/>
      <c r="I12" s="546"/>
      <c r="J12" s="554" t="e">
        <f>IF(AND(#REF!="Muy Alta",#REF!="Leve"),CONCATENATE("R",#REF!),"")</f>
        <v>#REF!</v>
      </c>
      <c r="K12" s="550"/>
      <c r="L12" s="550" t="e">
        <f>IF(AND(#REF!="Muy Alta",#REF!="Leve"),CONCATENATE("R",#REF!),"")</f>
        <v>#REF!</v>
      </c>
      <c r="M12" s="550"/>
      <c r="N12" s="550" t="e">
        <f>IF(AND(#REF!="Muy Alta",#REF!="Leve"),CONCATENATE("R",#REF!),"")</f>
        <v>#REF!</v>
      </c>
      <c r="O12" s="551"/>
      <c r="P12" s="554" t="e">
        <f>IF(AND(#REF!="Muy Alta",#REF!="Menor"),CONCATENATE("R",#REF!),"")</f>
        <v>#REF!</v>
      </c>
      <c r="Q12" s="550"/>
      <c r="R12" s="550" t="e">
        <f>IF(AND(#REF!="Muy Alta",#REF!="Menor"),CONCATENATE("R",#REF!),"")</f>
        <v>#REF!</v>
      </c>
      <c r="S12" s="550"/>
      <c r="T12" s="550" t="e">
        <f>IF(AND(#REF!="Muy Alta",#REF!="Menor"),CONCATENATE("R",#REF!),"")</f>
        <v>#REF!</v>
      </c>
      <c r="U12" s="551"/>
      <c r="V12" s="554" t="e">
        <f>IF(AND(#REF!="Muy Alta",#REF!="Moderado"),CONCATENATE("R",#REF!),"")</f>
        <v>#REF!</v>
      </c>
      <c r="W12" s="550"/>
      <c r="X12" s="550" t="e">
        <f>IF(AND(#REF!="Muy Alta",#REF!="Moderado"),CONCATENATE("R",#REF!),"")</f>
        <v>#REF!</v>
      </c>
      <c r="Y12" s="550"/>
      <c r="Z12" s="550" t="e">
        <f>IF(AND(#REF!="Muy Alta",#REF!="Moderado"),CONCATENATE("R",#REF!),"")</f>
        <v>#REF!</v>
      </c>
      <c r="AA12" s="551"/>
      <c r="AB12" s="554" t="e">
        <f>IF(AND(#REF!="Muy Alta",#REF!="Mayor"),CONCATENATE("R",#REF!),"")</f>
        <v>#REF!</v>
      </c>
      <c r="AC12" s="550"/>
      <c r="AD12" s="550" t="e">
        <f>IF(AND(#REF!="Muy Alta",#REF!="Mayor"),CONCATENATE("R",#REF!),"")</f>
        <v>#REF!</v>
      </c>
      <c r="AE12" s="550"/>
      <c r="AF12" s="550" t="e">
        <f>IF(AND(#REF!="Muy Alta",#REF!="Mayor"),CONCATENATE("R",#REF!),"")</f>
        <v>#REF!</v>
      </c>
      <c r="AG12" s="551"/>
      <c r="AH12" s="561" t="e">
        <f>IF(AND(#REF!="Muy Alta",#REF!="Catastrófico"),CONCATENATE("R",#REF!),"")</f>
        <v>#REF!</v>
      </c>
      <c r="AI12" s="562"/>
      <c r="AJ12" s="562" t="e">
        <f>IF(AND(#REF!="Muy Alta",#REF!="Catastrófico"),CONCATENATE("R",#REF!),"")</f>
        <v>#REF!</v>
      </c>
      <c r="AK12" s="562"/>
      <c r="AL12" s="562" t="e">
        <f>IF(AND(#REF!="Muy Alta",#REF!="Catastrófico"),CONCATENATE("R",#REF!),"")</f>
        <v>#REF!</v>
      </c>
      <c r="AM12" s="563"/>
      <c r="AN12" s="71"/>
      <c r="AO12" s="508"/>
      <c r="AP12" s="509"/>
      <c r="AQ12" s="509"/>
      <c r="AR12" s="509"/>
      <c r="AS12" s="509"/>
      <c r="AT12" s="510"/>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c r="A13" s="71"/>
      <c r="B13" s="503"/>
      <c r="C13" s="503"/>
      <c r="D13" s="504"/>
      <c r="E13" s="547"/>
      <c r="F13" s="548"/>
      <c r="G13" s="548"/>
      <c r="H13" s="548"/>
      <c r="I13" s="549"/>
      <c r="J13" s="554"/>
      <c r="K13" s="550"/>
      <c r="L13" s="550"/>
      <c r="M13" s="550"/>
      <c r="N13" s="550"/>
      <c r="O13" s="551"/>
      <c r="P13" s="554"/>
      <c r="Q13" s="550"/>
      <c r="R13" s="550"/>
      <c r="S13" s="550"/>
      <c r="T13" s="550"/>
      <c r="U13" s="551"/>
      <c r="V13" s="554"/>
      <c r="W13" s="550"/>
      <c r="X13" s="550"/>
      <c r="Y13" s="550"/>
      <c r="Z13" s="550"/>
      <c r="AA13" s="551"/>
      <c r="AB13" s="554"/>
      <c r="AC13" s="550"/>
      <c r="AD13" s="550"/>
      <c r="AE13" s="550"/>
      <c r="AF13" s="550"/>
      <c r="AG13" s="551"/>
      <c r="AH13" s="564"/>
      <c r="AI13" s="565"/>
      <c r="AJ13" s="565"/>
      <c r="AK13" s="565"/>
      <c r="AL13" s="565"/>
      <c r="AM13" s="566"/>
      <c r="AN13" s="71"/>
      <c r="AO13" s="511"/>
      <c r="AP13" s="512"/>
      <c r="AQ13" s="512"/>
      <c r="AR13" s="512"/>
      <c r="AS13" s="512"/>
      <c r="AT13" s="513"/>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c r="A14" s="71"/>
      <c r="B14" s="503"/>
      <c r="C14" s="503"/>
      <c r="D14" s="504"/>
      <c r="E14" s="541" t="s">
        <v>214</v>
      </c>
      <c r="F14" s="542"/>
      <c r="G14" s="542"/>
      <c r="H14" s="542"/>
      <c r="I14" s="542"/>
      <c r="J14" s="576" t="e">
        <f>IF(AND(#REF!="Alta",#REF!="Leve"),CONCATENATE("R",#REF!),"")</f>
        <v>#REF!</v>
      </c>
      <c r="K14" s="577"/>
      <c r="L14" s="577" t="e">
        <f>IF(AND(#REF!="Alta",#REF!="Leve"),CONCATENATE("R",#REF!),"")</f>
        <v>#REF!</v>
      </c>
      <c r="M14" s="577"/>
      <c r="N14" s="577" t="e">
        <f>IF(AND(#REF!="Alta",#REF!="Leve"),CONCATENATE("R",#REF!),"")</f>
        <v>#REF!</v>
      </c>
      <c r="O14" s="578"/>
      <c r="P14" s="576" t="e">
        <f>IF(AND(#REF!="Alta",#REF!="Menor"),CONCATENATE("R",#REF!),"")</f>
        <v>#REF!</v>
      </c>
      <c r="Q14" s="577"/>
      <c r="R14" s="577" t="e">
        <f>IF(AND(#REF!="Alta",#REF!="Menor"),CONCATENATE("R",#REF!),"")</f>
        <v>#REF!</v>
      </c>
      <c r="S14" s="577"/>
      <c r="T14" s="577" t="e">
        <f>IF(AND(#REF!="Alta",#REF!="Menor"),CONCATENATE("R",#REF!),"")</f>
        <v>#REF!</v>
      </c>
      <c r="U14" s="578"/>
      <c r="V14" s="552" t="e">
        <f>IF(AND(#REF!="Alta",#REF!="Moderado"),CONCATENATE("R",#REF!),"")</f>
        <v>#REF!</v>
      </c>
      <c r="W14" s="553"/>
      <c r="X14" s="553" t="e">
        <f>IF(AND(#REF!="Alta",#REF!="Moderado"),CONCATENATE("R",#REF!),"")</f>
        <v>#REF!</v>
      </c>
      <c r="Y14" s="553"/>
      <c r="Z14" s="553" t="e">
        <f>IF(AND(#REF!="Alta",#REF!="Moderado"),CONCATENATE("R",#REF!),"")</f>
        <v>#REF!</v>
      </c>
      <c r="AA14" s="555"/>
      <c r="AB14" s="552" t="e">
        <f>IF(AND(#REF!="Alta",#REF!="Mayor"),CONCATENATE("R",#REF!),"")</f>
        <v>#REF!</v>
      </c>
      <c r="AC14" s="553"/>
      <c r="AD14" s="553" t="e">
        <f>IF(AND(#REF!="Alta",#REF!="Mayor"),CONCATENATE("R",#REF!),"")</f>
        <v>#REF!</v>
      </c>
      <c r="AE14" s="553"/>
      <c r="AF14" s="553" t="e">
        <f>IF(AND(#REF!="Alta",#REF!="Mayor"),CONCATENATE("R",#REF!),"")</f>
        <v>#REF!</v>
      </c>
      <c r="AG14" s="555"/>
      <c r="AH14" s="567" t="e">
        <f>IF(AND(#REF!="Alta",#REF!="Catastrófico"),CONCATENATE("R",#REF!),"")</f>
        <v>#REF!</v>
      </c>
      <c r="AI14" s="568"/>
      <c r="AJ14" s="568" t="e">
        <f>IF(AND(#REF!="Alta",#REF!="Catastrófico"),CONCATENATE("R",#REF!),"")</f>
        <v>#REF!</v>
      </c>
      <c r="AK14" s="568"/>
      <c r="AL14" s="568" t="e">
        <f>IF(AND(#REF!="Alta",#REF!="Catastrófico"),CONCATENATE("R",#REF!),"")</f>
        <v>#REF!</v>
      </c>
      <c r="AM14" s="569"/>
      <c r="AN14" s="71"/>
      <c r="AO14" s="514" t="s">
        <v>215</v>
      </c>
      <c r="AP14" s="515"/>
      <c r="AQ14" s="515"/>
      <c r="AR14" s="515"/>
      <c r="AS14" s="515"/>
      <c r="AT14" s="516"/>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c r="A15" s="71"/>
      <c r="B15" s="503"/>
      <c r="C15" s="503"/>
      <c r="D15" s="504"/>
      <c r="E15" s="544"/>
      <c r="F15" s="545"/>
      <c r="G15" s="545"/>
      <c r="H15" s="545"/>
      <c r="I15" s="545"/>
      <c r="J15" s="570"/>
      <c r="K15" s="571"/>
      <c r="L15" s="571"/>
      <c r="M15" s="571"/>
      <c r="N15" s="571"/>
      <c r="O15" s="572"/>
      <c r="P15" s="570"/>
      <c r="Q15" s="571"/>
      <c r="R15" s="571"/>
      <c r="S15" s="571"/>
      <c r="T15" s="571"/>
      <c r="U15" s="572"/>
      <c r="V15" s="554"/>
      <c r="W15" s="550"/>
      <c r="X15" s="550"/>
      <c r="Y15" s="550"/>
      <c r="Z15" s="550"/>
      <c r="AA15" s="551"/>
      <c r="AB15" s="554"/>
      <c r="AC15" s="550"/>
      <c r="AD15" s="550"/>
      <c r="AE15" s="550"/>
      <c r="AF15" s="550"/>
      <c r="AG15" s="551"/>
      <c r="AH15" s="561"/>
      <c r="AI15" s="562"/>
      <c r="AJ15" s="562"/>
      <c r="AK15" s="562"/>
      <c r="AL15" s="562"/>
      <c r="AM15" s="563"/>
      <c r="AN15" s="71"/>
      <c r="AO15" s="517"/>
      <c r="AP15" s="518"/>
      <c r="AQ15" s="518"/>
      <c r="AR15" s="518"/>
      <c r="AS15" s="518"/>
      <c r="AT15" s="519"/>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c r="A16" s="71"/>
      <c r="B16" s="503"/>
      <c r="C16" s="503"/>
      <c r="D16" s="504"/>
      <c r="E16" s="544"/>
      <c r="F16" s="545"/>
      <c r="G16" s="545"/>
      <c r="H16" s="545"/>
      <c r="I16" s="545"/>
      <c r="J16" s="570" t="e">
        <f>IF(AND(#REF!="Alta",#REF!="Leve"),CONCATENATE("R",#REF!),"")</f>
        <v>#REF!</v>
      </c>
      <c r="K16" s="571"/>
      <c r="L16" s="571" t="e">
        <f>IF(AND(#REF!="Alta",#REF!="Leve"),CONCATENATE("R",#REF!),"")</f>
        <v>#REF!</v>
      </c>
      <c r="M16" s="571"/>
      <c r="N16" s="571" t="e">
        <f>IF(AND(#REF!="Alta",#REF!="Leve"),CONCATENATE("R",#REF!),"")</f>
        <v>#REF!</v>
      </c>
      <c r="O16" s="572"/>
      <c r="P16" s="570" t="e">
        <f>IF(AND(#REF!="Alta",#REF!="Menor"),CONCATENATE("R",#REF!),"")</f>
        <v>#REF!</v>
      </c>
      <c r="Q16" s="571"/>
      <c r="R16" s="571" t="e">
        <f>IF(AND(#REF!="Alta",#REF!="Menor"),CONCATENATE("R",#REF!),"")</f>
        <v>#REF!</v>
      </c>
      <c r="S16" s="571"/>
      <c r="T16" s="571" t="e">
        <f>IF(AND(#REF!="Alta",#REF!="Menor"),CONCATENATE("R",#REF!),"")</f>
        <v>#REF!</v>
      </c>
      <c r="U16" s="572"/>
      <c r="V16" s="554" t="e">
        <f>IF(AND(#REF!="Alta",#REF!="Moderado"),CONCATENATE("R",#REF!),"")</f>
        <v>#REF!</v>
      </c>
      <c r="W16" s="550"/>
      <c r="X16" s="550" t="e">
        <f>IF(AND(#REF!="Alta",#REF!="Moderado"),CONCATENATE("R",#REF!),"")</f>
        <v>#REF!</v>
      </c>
      <c r="Y16" s="550"/>
      <c r="Z16" s="550" t="e">
        <f>IF(AND(#REF!="Alta",#REF!="Moderado"),CONCATENATE("R",#REF!),"")</f>
        <v>#REF!</v>
      </c>
      <c r="AA16" s="551"/>
      <c r="AB16" s="554" t="e">
        <f>IF(AND(#REF!="Alta",#REF!="Mayor"),CONCATENATE("R",#REF!),"")</f>
        <v>#REF!</v>
      </c>
      <c r="AC16" s="550"/>
      <c r="AD16" s="550" t="e">
        <f>IF(AND(#REF!="Alta",#REF!="Mayor"),CONCATENATE("R",#REF!),"")</f>
        <v>#REF!</v>
      </c>
      <c r="AE16" s="550"/>
      <c r="AF16" s="550" t="e">
        <f>IF(AND(#REF!="Alta",#REF!="Mayor"),CONCATENATE("R",#REF!),"")</f>
        <v>#REF!</v>
      </c>
      <c r="AG16" s="551"/>
      <c r="AH16" s="561" t="e">
        <f>IF(AND(#REF!="Alta",#REF!="Catastrófico"),CONCATENATE("R",#REF!),"")</f>
        <v>#REF!</v>
      </c>
      <c r="AI16" s="562"/>
      <c r="AJ16" s="562" t="e">
        <f>IF(AND(#REF!="Alta",#REF!="Catastrófico"),CONCATENATE("R",#REF!),"")</f>
        <v>#REF!</v>
      </c>
      <c r="AK16" s="562"/>
      <c r="AL16" s="562" t="e">
        <f>IF(AND(#REF!="Alta",#REF!="Catastrófico"),CONCATENATE("R",#REF!),"")</f>
        <v>#REF!</v>
      </c>
      <c r="AM16" s="563"/>
      <c r="AN16" s="71"/>
      <c r="AO16" s="517"/>
      <c r="AP16" s="518"/>
      <c r="AQ16" s="518"/>
      <c r="AR16" s="518"/>
      <c r="AS16" s="518"/>
      <c r="AT16" s="519"/>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c r="A17" s="71"/>
      <c r="B17" s="503"/>
      <c r="C17" s="503"/>
      <c r="D17" s="504"/>
      <c r="E17" s="544"/>
      <c r="F17" s="545"/>
      <c r="G17" s="545"/>
      <c r="H17" s="545"/>
      <c r="I17" s="545"/>
      <c r="J17" s="570"/>
      <c r="K17" s="571"/>
      <c r="L17" s="571"/>
      <c r="M17" s="571"/>
      <c r="N17" s="571"/>
      <c r="O17" s="572"/>
      <c r="P17" s="570"/>
      <c r="Q17" s="571"/>
      <c r="R17" s="571"/>
      <c r="S17" s="571"/>
      <c r="T17" s="571"/>
      <c r="U17" s="572"/>
      <c r="V17" s="554"/>
      <c r="W17" s="550"/>
      <c r="X17" s="550"/>
      <c r="Y17" s="550"/>
      <c r="Z17" s="550"/>
      <c r="AA17" s="551"/>
      <c r="AB17" s="554"/>
      <c r="AC17" s="550"/>
      <c r="AD17" s="550"/>
      <c r="AE17" s="550"/>
      <c r="AF17" s="550"/>
      <c r="AG17" s="551"/>
      <c r="AH17" s="561"/>
      <c r="AI17" s="562"/>
      <c r="AJ17" s="562"/>
      <c r="AK17" s="562"/>
      <c r="AL17" s="562"/>
      <c r="AM17" s="563"/>
      <c r="AN17" s="71"/>
      <c r="AO17" s="517"/>
      <c r="AP17" s="518"/>
      <c r="AQ17" s="518"/>
      <c r="AR17" s="518"/>
      <c r="AS17" s="518"/>
      <c r="AT17" s="519"/>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c r="A18" s="71"/>
      <c r="B18" s="503"/>
      <c r="C18" s="503"/>
      <c r="D18" s="504"/>
      <c r="E18" s="544"/>
      <c r="F18" s="545"/>
      <c r="G18" s="545"/>
      <c r="H18" s="545"/>
      <c r="I18" s="545"/>
      <c r="J18" s="570" t="e">
        <f>IF(AND(#REF!="Alta",#REF!="Leve"),CONCATENATE("R",#REF!),"")</f>
        <v>#REF!</v>
      </c>
      <c r="K18" s="571"/>
      <c r="L18" s="571" t="e">
        <f>IF(AND(#REF!="Alta",#REF!="Leve"),CONCATENATE("R",#REF!),"")</f>
        <v>#REF!</v>
      </c>
      <c r="M18" s="571"/>
      <c r="N18" s="571" t="e">
        <f>IF(AND(#REF!="Alta",#REF!="Leve"),CONCATENATE("R",#REF!),"")</f>
        <v>#REF!</v>
      </c>
      <c r="O18" s="572"/>
      <c r="P18" s="570" t="e">
        <f>IF(AND(#REF!="Alta",#REF!="Menor"),CONCATENATE("R",#REF!),"")</f>
        <v>#REF!</v>
      </c>
      <c r="Q18" s="571"/>
      <c r="R18" s="571" t="e">
        <f>IF(AND(#REF!="Alta",#REF!="Menor"),CONCATENATE("R",#REF!),"")</f>
        <v>#REF!</v>
      </c>
      <c r="S18" s="571"/>
      <c r="T18" s="571" t="e">
        <f>IF(AND(#REF!="Alta",#REF!="Menor"),CONCATENATE("R",#REF!),"")</f>
        <v>#REF!</v>
      </c>
      <c r="U18" s="572"/>
      <c r="V18" s="554" t="e">
        <f>IF(AND(#REF!="Alta",#REF!="Moderado"),CONCATENATE("R",#REF!),"")</f>
        <v>#REF!</v>
      </c>
      <c r="W18" s="550"/>
      <c r="X18" s="550" t="e">
        <f>IF(AND(#REF!="Alta",#REF!="Moderado"),CONCATENATE("R",#REF!),"")</f>
        <v>#REF!</v>
      </c>
      <c r="Y18" s="550"/>
      <c r="Z18" s="550" t="e">
        <f>IF(AND(#REF!="Alta",#REF!="Moderado"),CONCATENATE("R",#REF!),"")</f>
        <v>#REF!</v>
      </c>
      <c r="AA18" s="551"/>
      <c r="AB18" s="554" t="e">
        <f>IF(AND(#REF!="Alta",#REF!="Mayor"),CONCATENATE("R",#REF!),"")</f>
        <v>#REF!</v>
      </c>
      <c r="AC18" s="550"/>
      <c r="AD18" s="550" t="e">
        <f>IF(AND(#REF!="Alta",#REF!="Mayor"),CONCATENATE("R",#REF!),"")</f>
        <v>#REF!</v>
      </c>
      <c r="AE18" s="550"/>
      <c r="AF18" s="550" t="e">
        <f>IF(AND(#REF!="Alta",#REF!="Mayor"),CONCATENATE("R",#REF!),"")</f>
        <v>#REF!</v>
      </c>
      <c r="AG18" s="551"/>
      <c r="AH18" s="561" t="e">
        <f>IF(AND(#REF!="Alta",#REF!="Catastrófico"),CONCATENATE("R",#REF!),"")</f>
        <v>#REF!</v>
      </c>
      <c r="AI18" s="562"/>
      <c r="AJ18" s="562" t="e">
        <f>IF(AND(#REF!="Alta",#REF!="Catastrófico"),CONCATENATE("R",#REF!),"")</f>
        <v>#REF!</v>
      </c>
      <c r="AK18" s="562"/>
      <c r="AL18" s="562" t="e">
        <f>IF(AND(#REF!="Alta",#REF!="Catastrófico"),CONCATENATE("R",#REF!),"")</f>
        <v>#REF!</v>
      </c>
      <c r="AM18" s="563"/>
      <c r="AN18" s="71"/>
      <c r="AO18" s="517"/>
      <c r="AP18" s="518"/>
      <c r="AQ18" s="518"/>
      <c r="AR18" s="518"/>
      <c r="AS18" s="518"/>
      <c r="AT18" s="519"/>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c r="A19" s="71"/>
      <c r="B19" s="503"/>
      <c r="C19" s="503"/>
      <c r="D19" s="504"/>
      <c r="E19" s="544"/>
      <c r="F19" s="545"/>
      <c r="G19" s="545"/>
      <c r="H19" s="545"/>
      <c r="I19" s="545"/>
      <c r="J19" s="570"/>
      <c r="K19" s="571"/>
      <c r="L19" s="571"/>
      <c r="M19" s="571"/>
      <c r="N19" s="571"/>
      <c r="O19" s="572"/>
      <c r="P19" s="570"/>
      <c r="Q19" s="571"/>
      <c r="R19" s="571"/>
      <c r="S19" s="571"/>
      <c r="T19" s="571"/>
      <c r="U19" s="572"/>
      <c r="V19" s="554"/>
      <c r="W19" s="550"/>
      <c r="X19" s="550"/>
      <c r="Y19" s="550"/>
      <c r="Z19" s="550"/>
      <c r="AA19" s="551"/>
      <c r="AB19" s="554"/>
      <c r="AC19" s="550"/>
      <c r="AD19" s="550"/>
      <c r="AE19" s="550"/>
      <c r="AF19" s="550"/>
      <c r="AG19" s="551"/>
      <c r="AH19" s="561"/>
      <c r="AI19" s="562"/>
      <c r="AJ19" s="562"/>
      <c r="AK19" s="562"/>
      <c r="AL19" s="562"/>
      <c r="AM19" s="563"/>
      <c r="AN19" s="71"/>
      <c r="AO19" s="517"/>
      <c r="AP19" s="518"/>
      <c r="AQ19" s="518"/>
      <c r="AR19" s="518"/>
      <c r="AS19" s="518"/>
      <c r="AT19" s="519"/>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c r="A20" s="71"/>
      <c r="B20" s="503"/>
      <c r="C20" s="503"/>
      <c r="D20" s="504"/>
      <c r="E20" s="544"/>
      <c r="F20" s="545"/>
      <c r="G20" s="545"/>
      <c r="H20" s="545"/>
      <c r="I20" s="545"/>
      <c r="J20" s="570" t="e">
        <f>IF(AND(#REF!="Alta",#REF!="Leve"),CONCATENATE("R",#REF!),"")</f>
        <v>#REF!</v>
      </c>
      <c r="K20" s="571"/>
      <c r="L20" s="571" t="e">
        <f>IF(AND(#REF!="Alta",#REF!="Leve"),CONCATENATE("R",#REF!),"")</f>
        <v>#REF!</v>
      </c>
      <c r="M20" s="571"/>
      <c r="N20" s="571" t="e">
        <f>IF(AND(#REF!="Alta",#REF!="Leve"),CONCATENATE("R",#REF!),"")</f>
        <v>#REF!</v>
      </c>
      <c r="O20" s="572"/>
      <c r="P20" s="570" t="e">
        <f>IF(AND(#REF!="Alta",#REF!="Menor"),CONCATENATE("R",#REF!),"")</f>
        <v>#REF!</v>
      </c>
      <c r="Q20" s="571"/>
      <c r="R20" s="571" t="e">
        <f>IF(AND(#REF!="Alta",#REF!="Menor"),CONCATENATE("R",#REF!),"")</f>
        <v>#REF!</v>
      </c>
      <c r="S20" s="571"/>
      <c r="T20" s="571" t="e">
        <f>IF(AND(#REF!="Alta",#REF!="Menor"),CONCATENATE("R",#REF!),"")</f>
        <v>#REF!</v>
      </c>
      <c r="U20" s="572"/>
      <c r="V20" s="554" t="e">
        <f>IF(AND(#REF!="Alta",#REF!="Moderado"),CONCATENATE("R",#REF!),"")</f>
        <v>#REF!</v>
      </c>
      <c r="W20" s="550"/>
      <c r="X20" s="550" t="e">
        <f>IF(AND(#REF!="Alta",#REF!="Moderado"),CONCATENATE("R",#REF!),"")</f>
        <v>#REF!</v>
      </c>
      <c r="Y20" s="550"/>
      <c r="Z20" s="550" t="e">
        <f>IF(AND(#REF!="Alta",#REF!="Moderado"),CONCATENATE("R",#REF!),"")</f>
        <v>#REF!</v>
      </c>
      <c r="AA20" s="551"/>
      <c r="AB20" s="554" t="e">
        <f>IF(AND(#REF!="Alta",#REF!="Mayor"),CONCATENATE("R",#REF!),"")</f>
        <v>#REF!</v>
      </c>
      <c r="AC20" s="550"/>
      <c r="AD20" s="550" t="e">
        <f>IF(AND(#REF!="Alta",#REF!="Mayor"),CONCATENATE("R",#REF!),"")</f>
        <v>#REF!</v>
      </c>
      <c r="AE20" s="550"/>
      <c r="AF20" s="550" t="e">
        <f>IF(AND(#REF!="Alta",#REF!="Mayor"),CONCATENATE("R",#REF!),"")</f>
        <v>#REF!</v>
      </c>
      <c r="AG20" s="551"/>
      <c r="AH20" s="561" t="e">
        <f>IF(AND(#REF!="Alta",#REF!="Catastrófico"),CONCATENATE("R",#REF!),"")</f>
        <v>#REF!</v>
      </c>
      <c r="AI20" s="562"/>
      <c r="AJ20" s="562" t="e">
        <f>IF(AND(#REF!="Alta",#REF!="Catastrófico"),CONCATENATE("R",#REF!),"")</f>
        <v>#REF!</v>
      </c>
      <c r="AK20" s="562"/>
      <c r="AL20" s="562" t="e">
        <f>IF(AND(#REF!="Alta",#REF!="Catastrófico"),CONCATENATE("R",#REF!),"")</f>
        <v>#REF!</v>
      </c>
      <c r="AM20" s="563"/>
      <c r="AN20" s="71"/>
      <c r="AO20" s="517"/>
      <c r="AP20" s="518"/>
      <c r="AQ20" s="518"/>
      <c r="AR20" s="518"/>
      <c r="AS20" s="518"/>
      <c r="AT20" s="519"/>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c r="A21" s="71"/>
      <c r="B21" s="503"/>
      <c r="C21" s="503"/>
      <c r="D21" s="504"/>
      <c r="E21" s="547"/>
      <c r="F21" s="548"/>
      <c r="G21" s="548"/>
      <c r="H21" s="548"/>
      <c r="I21" s="548"/>
      <c r="J21" s="573"/>
      <c r="K21" s="574"/>
      <c r="L21" s="574"/>
      <c r="M21" s="574"/>
      <c r="N21" s="574"/>
      <c r="O21" s="575"/>
      <c r="P21" s="573"/>
      <c r="Q21" s="574"/>
      <c r="R21" s="574"/>
      <c r="S21" s="574"/>
      <c r="T21" s="574"/>
      <c r="U21" s="575"/>
      <c r="V21" s="558"/>
      <c r="W21" s="559"/>
      <c r="X21" s="559"/>
      <c r="Y21" s="559"/>
      <c r="Z21" s="559"/>
      <c r="AA21" s="560"/>
      <c r="AB21" s="558"/>
      <c r="AC21" s="559"/>
      <c r="AD21" s="559"/>
      <c r="AE21" s="559"/>
      <c r="AF21" s="559"/>
      <c r="AG21" s="560"/>
      <c r="AH21" s="564"/>
      <c r="AI21" s="565"/>
      <c r="AJ21" s="565"/>
      <c r="AK21" s="565"/>
      <c r="AL21" s="565"/>
      <c r="AM21" s="566"/>
      <c r="AN21" s="71"/>
      <c r="AO21" s="520"/>
      <c r="AP21" s="521"/>
      <c r="AQ21" s="521"/>
      <c r="AR21" s="521"/>
      <c r="AS21" s="521"/>
      <c r="AT21" s="522"/>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c r="A22" s="71"/>
      <c r="B22" s="503"/>
      <c r="C22" s="503"/>
      <c r="D22" s="504"/>
      <c r="E22" s="541" t="s">
        <v>216</v>
      </c>
      <c r="F22" s="542"/>
      <c r="G22" s="542"/>
      <c r="H22" s="542"/>
      <c r="I22" s="543"/>
      <c r="J22" s="576" t="e">
        <f>IF(AND(#REF!="Media",#REF!="Leve"),CONCATENATE("R",#REF!),"")</f>
        <v>#REF!</v>
      </c>
      <c r="K22" s="577"/>
      <c r="L22" s="577" t="e">
        <f>IF(AND(#REF!="Media",#REF!="Leve"),CONCATENATE("R",#REF!),"")</f>
        <v>#REF!</v>
      </c>
      <c r="M22" s="577"/>
      <c r="N22" s="577" t="e">
        <f>IF(AND(#REF!="Media",#REF!="Leve"),CONCATENATE("R",#REF!),"")</f>
        <v>#REF!</v>
      </c>
      <c r="O22" s="578"/>
      <c r="P22" s="576" t="e">
        <f>IF(AND(#REF!="Media",#REF!="Menor"),CONCATENATE("R",#REF!),"")</f>
        <v>#REF!</v>
      </c>
      <c r="Q22" s="577"/>
      <c r="R22" s="577" t="e">
        <f>IF(AND(#REF!="Media",#REF!="Menor"),CONCATENATE("R",#REF!),"")</f>
        <v>#REF!</v>
      </c>
      <c r="S22" s="577"/>
      <c r="T22" s="577" t="e">
        <f>IF(AND(#REF!="Media",#REF!="Menor"),CONCATENATE("R",#REF!),"")</f>
        <v>#REF!</v>
      </c>
      <c r="U22" s="578"/>
      <c r="V22" s="576" t="e">
        <f>IF(AND(#REF!="Media",#REF!="Moderado"),CONCATENATE("R",#REF!),"")</f>
        <v>#REF!</v>
      </c>
      <c r="W22" s="577"/>
      <c r="X22" s="577" t="e">
        <f>IF(AND(#REF!="Media",#REF!="Moderado"),CONCATENATE("R",#REF!),"")</f>
        <v>#REF!</v>
      </c>
      <c r="Y22" s="577"/>
      <c r="Z22" s="577" t="e">
        <f>IF(AND(#REF!="Media",#REF!="Moderado"),CONCATENATE("R",#REF!),"")</f>
        <v>#REF!</v>
      </c>
      <c r="AA22" s="578"/>
      <c r="AB22" s="552" t="e">
        <f>IF(AND(#REF!="Media",#REF!="Mayor"),CONCATENATE("R",#REF!),"")</f>
        <v>#REF!</v>
      </c>
      <c r="AC22" s="553"/>
      <c r="AD22" s="553" t="e">
        <f>IF(AND(#REF!="Media",#REF!="Mayor"),CONCATENATE("R",#REF!),"")</f>
        <v>#REF!</v>
      </c>
      <c r="AE22" s="553"/>
      <c r="AF22" s="553" t="e">
        <f>IF(AND(#REF!="Media",#REF!="Mayor"),CONCATENATE("R",#REF!),"")</f>
        <v>#REF!</v>
      </c>
      <c r="AG22" s="555"/>
      <c r="AH22" s="567" t="e">
        <f>IF(AND(#REF!="Media",#REF!="Catastrófico"),CONCATENATE("R",#REF!),"")</f>
        <v>#REF!</v>
      </c>
      <c r="AI22" s="568"/>
      <c r="AJ22" s="568" t="e">
        <f>IF(AND(#REF!="Media",#REF!="Catastrófico"),CONCATENATE("R",#REF!),"")</f>
        <v>#REF!</v>
      </c>
      <c r="AK22" s="568"/>
      <c r="AL22" s="568" t="e">
        <f>IF(AND(#REF!="Media",#REF!="Catastrófico"),CONCATENATE("R",#REF!),"")</f>
        <v>#REF!</v>
      </c>
      <c r="AM22" s="569"/>
      <c r="AN22" s="71"/>
      <c r="AO22" s="523" t="s">
        <v>217</v>
      </c>
      <c r="AP22" s="524"/>
      <c r="AQ22" s="524"/>
      <c r="AR22" s="524"/>
      <c r="AS22" s="524"/>
      <c r="AT22" s="525"/>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c r="A23" s="71"/>
      <c r="B23" s="503"/>
      <c r="C23" s="503"/>
      <c r="D23" s="504"/>
      <c r="E23" s="544"/>
      <c r="F23" s="545"/>
      <c r="G23" s="545"/>
      <c r="H23" s="545"/>
      <c r="I23" s="546"/>
      <c r="J23" s="570"/>
      <c r="K23" s="571"/>
      <c r="L23" s="571"/>
      <c r="M23" s="571"/>
      <c r="N23" s="571"/>
      <c r="O23" s="572"/>
      <c r="P23" s="570"/>
      <c r="Q23" s="571"/>
      <c r="R23" s="571"/>
      <c r="S23" s="571"/>
      <c r="T23" s="571"/>
      <c r="U23" s="572"/>
      <c r="V23" s="570"/>
      <c r="W23" s="571"/>
      <c r="X23" s="571"/>
      <c r="Y23" s="571"/>
      <c r="Z23" s="571"/>
      <c r="AA23" s="572"/>
      <c r="AB23" s="554"/>
      <c r="AC23" s="550"/>
      <c r="AD23" s="550"/>
      <c r="AE23" s="550"/>
      <c r="AF23" s="550"/>
      <c r="AG23" s="551"/>
      <c r="AH23" s="561"/>
      <c r="AI23" s="562"/>
      <c r="AJ23" s="562"/>
      <c r="AK23" s="562"/>
      <c r="AL23" s="562"/>
      <c r="AM23" s="563"/>
      <c r="AN23" s="71"/>
      <c r="AO23" s="526"/>
      <c r="AP23" s="527"/>
      <c r="AQ23" s="527"/>
      <c r="AR23" s="527"/>
      <c r="AS23" s="527"/>
      <c r="AT23" s="528"/>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c r="A24" s="71"/>
      <c r="B24" s="503"/>
      <c r="C24" s="503"/>
      <c r="D24" s="504"/>
      <c r="E24" s="544"/>
      <c r="F24" s="545"/>
      <c r="G24" s="545"/>
      <c r="H24" s="545"/>
      <c r="I24" s="546"/>
      <c r="J24" s="570" t="e">
        <f>IF(AND(#REF!="Media",#REF!="Leve"),CONCATENATE("R",#REF!),"")</f>
        <v>#REF!</v>
      </c>
      <c r="K24" s="571"/>
      <c r="L24" s="571" t="e">
        <f>IF(AND(#REF!="Media",#REF!="Leve"),CONCATENATE("R",#REF!),"")</f>
        <v>#REF!</v>
      </c>
      <c r="M24" s="571"/>
      <c r="N24" s="571" t="e">
        <f>IF(AND(#REF!="Media",#REF!="Leve"),CONCATENATE("R",#REF!),"")</f>
        <v>#REF!</v>
      </c>
      <c r="O24" s="572"/>
      <c r="P24" s="570" t="e">
        <f>IF(AND(#REF!="Media",#REF!="Menor"),CONCATENATE("R",#REF!),"")</f>
        <v>#REF!</v>
      </c>
      <c r="Q24" s="571"/>
      <c r="R24" s="571" t="e">
        <f>IF(AND(#REF!="Media",#REF!="Menor"),CONCATENATE("R",#REF!),"")</f>
        <v>#REF!</v>
      </c>
      <c r="S24" s="571"/>
      <c r="T24" s="571" t="e">
        <f>IF(AND(#REF!="Media",#REF!="Menor"),CONCATENATE("R",#REF!),"")</f>
        <v>#REF!</v>
      </c>
      <c r="U24" s="572"/>
      <c r="V24" s="570" t="e">
        <f>IF(AND(#REF!="Media",#REF!="Moderado"),CONCATENATE("R",#REF!),"")</f>
        <v>#REF!</v>
      </c>
      <c r="W24" s="571"/>
      <c r="X24" s="571" t="e">
        <f>IF(AND(#REF!="Media",#REF!="Moderado"),CONCATENATE("R",#REF!),"")</f>
        <v>#REF!</v>
      </c>
      <c r="Y24" s="571"/>
      <c r="Z24" s="571" t="e">
        <f>IF(AND(#REF!="Media",#REF!="Moderado"),CONCATENATE("R",#REF!),"")</f>
        <v>#REF!</v>
      </c>
      <c r="AA24" s="572"/>
      <c r="AB24" s="554" t="e">
        <f>IF(AND(#REF!="Media",#REF!="Mayor"),CONCATENATE("R",#REF!),"")</f>
        <v>#REF!</v>
      </c>
      <c r="AC24" s="550"/>
      <c r="AD24" s="550" t="e">
        <f>IF(AND(#REF!="Media",#REF!="Mayor"),CONCATENATE("R",#REF!),"")</f>
        <v>#REF!</v>
      </c>
      <c r="AE24" s="550"/>
      <c r="AF24" s="550" t="e">
        <f>IF(AND(#REF!="Media",#REF!="Mayor"),CONCATENATE("R",#REF!),"")</f>
        <v>#REF!</v>
      </c>
      <c r="AG24" s="551"/>
      <c r="AH24" s="561" t="e">
        <f>IF(AND(#REF!="Media",#REF!="Catastrófico"),CONCATENATE("R",#REF!),"")</f>
        <v>#REF!</v>
      </c>
      <c r="AI24" s="562"/>
      <c r="AJ24" s="562" t="e">
        <f>IF(AND(#REF!="Media",#REF!="Catastrófico"),CONCATENATE("R",#REF!),"")</f>
        <v>#REF!</v>
      </c>
      <c r="AK24" s="562"/>
      <c r="AL24" s="562" t="e">
        <f>IF(AND(#REF!="Media",#REF!="Catastrófico"),CONCATENATE("R",#REF!),"")</f>
        <v>#REF!</v>
      </c>
      <c r="AM24" s="563"/>
      <c r="AN24" s="71"/>
      <c r="AO24" s="526"/>
      <c r="AP24" s="527"/>
      <c r="AQ24" s="527"/>
      <c r="AR24" s="527"/>
      <c r="AS24" s="527"/>
      <c r="AT24" s="528"/>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c r="A25" s="71"/>
      <c r="B25" s="503"/>
      <c r="C25" s="503"/>
      <c r="D25" s="504"/>
      <c r="E25" s="544"/>
      <c r="F25" s="545"/>
      <c r="G25" s="545"/>
      <c r="H25" s="545"/>
      <c r="I25" s="546"/>
      <c r="J25" s="570"/>
      <c r="K25" s="571"/>
      <c r="L25" s="571"/>
      <c r="M25" s="571"/>
      <c r="N25" s="571"/>
      <c r="O25" s="572"/>
      <c r="P25" s="570"/>
      <c r="Q25" s="571"/>
      <c r="R25" s="571"/>
      <c r="S25" s="571"/>
      <c r="T25" s="571"/>
      <c r="U25" s="572"/>
      <c r="V25" s="570"/>
      <c r="W25" s="571"/>
      <c r="X25" s="571"/>
      <c r="Y25" s="571"/>
      <c r="Z25" s="571"/>
      <c r="AA25" s="572"/>
      <c r="AB25" s="554"/>
      <c r="AC25" s="550"/>
      <c r="AD25" s="550"/>
      <c r="AE25" s="550"/>
      <c r="AF25" s="550"/>
      <c r="AG25" s="551"/>
      <c r="AH25" s="561"/>
      <c r="AI25" s="562"/>
      <c r="AJ25" s="562"/>
      <c r="AK25" s="562"/>
      <c r="AL25" s="562"/>
      <c r="AM25" s="563"/>
      <c r="AN25" s="71"/>
      <c r="AO25" s="526"/>
      <c r="AP25" s="527"/>
      <c r="AQ25" s="527"/>
      <c r="AR25" s="527"/>
      <c r="AS25" s="527"/>
      <c r="AT25" s="528"/>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c r="A26" s="71"/>
      <c r="B26" s="503"/>
      <c r="C26" s="503"/>
      <c r="D26" s="504"/>
      <c r="E26" s="544"/>
      <c r="F26" s="545"/>
      <c r="G26" s="545"/>
      <c r="H26" s="545"/>
      <c r="I26" s="546"/>
      <c r="J26" s="570" t="e">
        <f>IF(AND(#REF!="Media",#REF!="Leve"),CONCATENATE("R",#REF!),"")</f>
        <v>#REF!</v>
      </c>
      <c r="K26" s="571"/>
      <c r="L26" s="571" t="e">
        <f>IF(AND(#REF!="Media",#REF!="Leve"),CONCATENATE("R",#REF!),"")</f>
        <v>#REF!</v>
      </c>
      <c r="M26" s="571"/>
      <c r="N26" s="571" t="e">
        <f>IF(AND(#REF!="Media",#REF!="Leve"),CONCATENATE("R",#REF!),"")</f>
        <v>#REF!</v>
      </c>
      <c r="O26" s="572"/>
      <c r="P26" s="570" t="e">
        <f>IF(AND(#REF!="Media",#REF!="Menor"),CONCATENATE("R",#REF!),"")</f>
        <v>#REF!</v>
      </c>
      <c r="Q26" s="571"/>
      <c r="R26" s="571" t="e">
        <f>IF(AND(#REF!="Media",#REF!="Menor"),CONCATENATE("R",#REF!),"")</f>
        <v>#REF!</v>
      </c>
      <c r="S26" s="571"/>
      <c r="T26" s="571" t="e">
        <f>IF(AND(#REF!="Media",#REF!="Menor"),CONCATENATE("R",#REF!),"")</f>
        <v>#REF!</v>
      </c>
      <c r="U26" s="572"/>
      <c r="V26" s="570" t="e">
        <f>IF(AND(#REF!="Media",#REF!="Moderado"),CONCATENATE("R",#REF!),"")</f>
        <v>#REF!</v>
      </c>
      <c r="W26" s="571"/>
      <c r="X26" s="571" t="e">
        <f>IF(AND(#REF!="Media",#REF!="Moderado"),CONCATENATE("R",#REF!),"")</f>
        <v>#REF!</v>
      </c>
      <c r="Y26" s="571"/>
      <c r="Z26" s="571" t="e">
        <f>IF(AND(#REF!="Media",#REF!="Moderado"),CONCATENATE("R",#REF!),"")</f>
        <v>#REF!</v>
      </c>
      <c r="AA26" s="572"/>
      <c r="AB26" s="554" t="e">
        <f>IF(AND(#REF!="Media",#REF!="Mayor"),CONCATENATE("R",#REF!),"")</f>
        <v>#REF!</v>
      </c>
      <c r="AC26" s="550"/>
      <c r="AD26" s="550" t="e">
        <f>IF(AND(#REF!="Media",#REF!="Mayor"),CONCATENATE("R",#REF!),"")</f>
        <v>#REF!</v>
      </c>
      <c r="AE26" s="550"/>
      <c r="AF26" s="550" t="e">
        <f>IF(AND(#REF!="Media",#REF!="Mayor"),CONCATENATE("R",#REF!),"")</f>
        <v>#REF!</v>
      </c>
      <c r="AG26" s="551"/>
      <c r="AH26" s="561" t="e">
        <f>IF(AND(#REF!="Media",#REF!="Catastrófico"),CONCATENATE("R",#REF!),"")</f>
        <v>#REF!</v>
      </c>
      <c r="AI26" s="562"/>
      <c r="AJ26" s="562" t="e">
        <f>IF(AND(#REF!="Media",#REF!="Catastrófico"),CONCATENATE("R",#REF!),"")</f>
        <v>#REF!</v>
      </c>
      <c r="AK26" s="562"/>
      <c r="AL26" s="562" t="e">
        <f>IF(AND(#REF!="Media",#REF!="Catastrófico"),CONCATENATE("R",#REF!),"")</f>
        <v>#REF!</v>
      </c>
      <c r="AM26" s="563"/>
      <c r="AN26" s="71"/>
      <c r="AO26" s="526"/>
      <c r="AP26" s="527"/>
      <c r="AQ26" s="527"/>
      <c r="AR26" s="527"/>
      <c r="AS26" s="527"/>
      <c r="AT26" s="528"/>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c r="A27" s="71"/>
      <c r="B27" s="503"/>
      <c r="C27" s="503"/>
      <c r="D27" s="504"/>
      <c r="E27" s="544"/>
      <c r="F27" s="545"/>
      <c r="G27" s="545"/>
      <c r="H27" s="545"/>
      <c r="I27" s="546"/>
      <c r="J27" s="570"/>
      <c r="K27" s="571"/>
      <c r="L27" s="571"/>
      <c r="M27" s="571"/>
      <c r="N27" s="571"/>
      <c r="O27" s="572"/>
      <c r="P27" s="570"/>
      <c r="Q27" s="571"/>
      <c r="R27" s="571"/>
      <c r="S27" s="571"/>
      <c r="T27" s="571"/>
      <c r="U27" s="572"/>
      <c r="V27" s="570"/>
      <c r="W27" s="571"/>
      <c r="X27" s="571"/>
      <c r="Y27" s="571"/>
      <c r="Z27" s="571"/>
      <c r="AA27" s="572"/>
      <c r="AB27" s="554"/>
      <c r="AC27" s="550"/>
      <c r="AD27" s="550"/>
      <c r="AE27" s="550"/>
      <c r="AF27" s="550"/>
      <c r="AG27" s="551"/>
      <c r="AH27" s="561"/>
      <c r="AI27" s="562"/>
      <c r="AJ27" s="562"/>
      <c r="AK27" s="562"/>
      <c r="AL27" s="562"/>
      <c r="AM27" s="563"/>
      <c r="AN27" s="71"/>
      <c r="AO27" s="526"/>
      <c r="AP27" s="527"/>
      <c r="AQ27" s="527"/>
      <c r="AR27" s="527"/>
      <c r="AS27" s="527"/>
      <c r="AT27" s="528"/>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c r="A28" s="71"/>
      <c r="B28" s="503"/>
      <c r="C28" s="503"/>
      <c r="D28" s="504"/>
      <c r="E28" s="544"/>
      <c r="F28" s="545"/>
      <c r="G28" s="545"/>
      <c r="H28" s="545"/>
      <c r="I28" s="546"/>
      <c r="J28" s="570" t="e">
        <f>IF(AND(#REF!="Media",#REF!="Leve"),CONCATENATE("R",#REF!),"")</f>
        <v>#REF!</v>
      </c>
      <c r="K28" s="571"/>
      <c r="L28" s="571" t="e">
        <f>IF(AND(#REF!="Media",#REF!="Leve"),CONCATENATE("R",#REF!),"")</f>
        <v>#REF!</v>
      </c>
      <c r="M28" s="571"/>
      <c r="N28" s="571" t="e">
        <f>IF(AND(#REF!="Media",#REF!="Leve"),CONCATENATE("R",#REF!),"")</f>
        <v>#REF!</v>
      </c>
      <c r="O28" s="572"/>
      <c r="P28" s="570" t="e">
        <f>IF(AND(#REF!="Media",#REF!="Menor"),CONCATENATE("R",#REF!),"")</f>
        <v>#REF!</v>
      </c>
      <c r="Q28" s="571"/>
      <c r="R28" s="571" t="e">
        <f>IF(AND(#REF!="Media",#REF!="Menor"),CONCATENATE("R",#REF!),"")</f>
        <v>#REF!</v>
      </c>
      <c r="S28" s="571"/>
      <c r="T28" s="571" t="e">
        <f>IF(AND(#REF!="Media",#REF!="Menor"),CONCATENATE("R",#REF!),"")</f>
        <v>#REF!</v>
      </c>
      <c r="U28" s="572"/>
      <c r="V28" s="570" t="e">
        <f>IF(AND(#REF!="Media",#REF!="Moderado"),CONCATENATE("R",#REF!),"")</f>
        <v>#REF!</v>
      </c>
      <c r="W28" s="571"/>
      <c r="X28" s="571" t="e">
        <f>IF(AND(#REF!="Media",#REF!="Moderado"),CONCATENATE("R",#REF!),"")</f>
        <v>#REF!</v>
      </c>
      <c r="Y28" s="571"/>
      <c r="Z28" s="571" t="e">
        <f>IF(AND(#REF!="Media",#REF!="Moderado"),CONCATENATE("R",#REF!),"")</f>
        <v>#REF!</v>
      </c>
      <c r="AA28" s="572"/>
      <c r="AB28" s="554" t="e">
        <f>IF(AND(#REF!="Media",#REF!="Mayor"),CONCATENATE("R",#REF!),"")</f>
        <v>#REF!</v>
      </c>
      <c r="AC28" s="550"/>
      <c r="AD28" s="550" t="e">
        <f>IF(AND(#REF!="Media",#REF!="Mayor"),CONCATENATE("R",#REF!),"")</f>
        <v>#REF!</v>
      </c>
      <c r="AE28" s="550"/>
      <c r="AF28" s="550" t="e">
        <f>IF(AND(#REF!="Media",#REF!="Mayor"),CONCATENATE("R",#REF!),"")</f>
        <v>#REF!</v>
      </c>
      <c r="AG28" s="551"/>
      <c r="AH28" s="561" t="e">
        <f>IF(AND(#REF!="Media",#REF!="Catastrófico"),CONCATENATE("R",#REF!),"")</f>
        <v>#REF!</v>
      </c>
      <c r="AI28" s="562"/>
      <c r="AJ28" s="562" t="e">
        <f>IF(AND(#REF!="Media",#REF!="Catastrófico"),CONCATENATE("R",#REF!),"")</f>
        <v>#REF!</v>
      </c>
      <c r="AK28" s="562"/>
      <c r="AL28" s="562" t="e">
        <f>IF(AND(#REF!="Media",#REF!="Catastrófico"),CONCATENATE("R",#REF!),"")</f>
        <v>#REF!</v>
      </c>
      <c r="AM28" s="563"/>
      <c r="AN28" s="71"/>
      <c r="AO28" s="526"/>
      <c r="AP28" s="527"/>
      <c r="AQ28" s="527"/>
      <c r="AR28" s="527"/>
      <c r="AS28" s="527"/>
      <c r="AT28" s="528"/>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c r="A29" s="71"/>
      <c r="B29" s="503"/>
      <c r="C29" s="503"/>
      <c r="D29" s="504"/>
      <c r="E29" s="547"/>
      <c r="F29" s="548"/>
      <c r="G29" s="548"/>
      <c r="H29" s="548"/>
      <c r="I29" s="549"/>
      <c r="J29" s="570"/>
      <c r="K29" s="571"/>
      <c r="L29" s="571"/>
      <c r="M29" s="571"/>
      <c r="N29" s="571"/>
      <c r="O29" s="572"/>
      <c r="P29" s="573"/>
      <c r="Q29" s="574"/>
      <c r="R29" s="574"/>
      <c r="S29" s="574"/>
      <c r="T29" s="574"/>
      <c r="U29" s="575"/>
      <c r="V29" s="573"/>
      <c r="W29" s="574"/>
      <c r="X29" s="574"/>
      <c r="Y29" s="574"/>
      <c r="Z29" s="574"/>
      <c r="AA29" s="575"/>
      <c r="AB29" s="558"/>
      <c r="AC29" s="559"/>
      <c r="AD29" s="559"/>
      <c r="AE29" s="559"/>
      <c r="AF29" s="559"/>
      <c r="AG29" s="560"/>
      <c r="AH29" s="564"/>
      <c r="AI29" s="565"/>
      <c r="AJ29" s="565"/>
      <c r="AK29" s="565"/>
      <c r="AL29" s="565"/>
      <c r="AM29" s="566"/>
      <c r="AN29" s="71"/>
      <c r="AO29" s="529"/>
      <c r="AP29" s="530"/>
      <c r="AQ29" s="530"/>
      <c r="AR29" s="530"/>
      <c r="AS29" s="530"/>
      <c r="AT29" s="53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c r="A30" s="71"/>
      <c r="B30" s="503"/>
      <c r="C30" s="503"/>
      <c r="D30" s="504"/>
      <c r="E30" s="541" t="s">
        <v>218</v>
      </c>
      <c r="F30" s="542"/>
      <c r="G30" s="542"/>
      <c r="H30" s="542"/>
      <c r="I30" s="542"/>
      <c r="J30" s="585" t="e">
        <f>IF(AND(#REF!="Baja",#REF!="Leve"),CONCATENATE("R",#REF!),"")</f>
        <v>#REF!</v>
      </c>
      <c r="K30" s="586"/>
      <c r="L30" s="586" t="e">
        <f>IF(AND(#REF!="Baja",#REF!="Leve"),CONCATENATE("R",#REF!),"")</f>
        <v>#REF!</v>
      </c>
      <c r="M30" s="586"/>
      <c r="N30" s="586" t="e">
        <f>IF(AND(#REF!="Baja",#REF!="Leve"),CONCATENATE("R",#REF!),"")</f>
        <v>#REF!</v>
      </c>
      <c r="O30" s="587"/>
      <c r="P30" s="577" t="e">
        <f>IF(AND(#REF!="Baja",#REF!="Menor"),CONCATENATE("R",#REF!),"")</f>
        <v>#REF!</v>
      </c>
      <c r="Q30" s="577"/>
      <c r="R30" s="577" t="e">
        <f>IF(AND(#REF!="Baja",#REF!="Menor"),CONCATENATE("R",#REF!),"")</f>
        <v>#REF!</v>
      </c>
      <c r="S30" s="577"/>
      <c r="T30" s="577" t="e">
        <f>IF(AND(#REF!="Baja",#REF!="Menor"),CONCATENATE("R",#REF!),"")</f>
        <v>#REF!</v>
      </c>
      <c r="U30" s="578"/>
      <c r="V30" s="576" t="e">
        <f>IF(AND(#REF!="Baja",#REF!="Moderado"),CONCATENATE("R",#REF!),"")</f>
        <v>#REF!</v>
      </c>
      <c r="W30" s="577"/>
      <c r="X30" s="577" t="e">
        <f>IF(AND(#REF!="Baja",#REF!="Moderado"),CONCATENATE("R",#REF!),"")</f>
        <v>#REF!</v>
      </c>
      <c r="Y30" s="577"/>
      <c r="Z30" s="577" t="e">
        <f>IF(AND(#REF!="Baja",#REF!="Moderado"),CONCATENATE("R",#REF!),"")</f>
        <v>#REF!</v>
      </c>
      <c r="AA30" s="578"/>
      <c r="AB30" s="552" t="e">
        <f>IF(AND(#REF!="Baja",#REF!="Mayor"),CONCATENATE("R",#REF!),"")</f>
        <v>#REF!</v>
      </c>
      <c r="AC30" s="553"/>
      <c r="AD30" s="553" t="e">
        <f>IF(AND(#REF!="Baja",#REF!="Mayor"),CONCATENATE("R",#REF!),"")</f>
        <v>#REF!</v>
      </c>
      <c r="AE30" s="553"/>
      <c r="AF30" s="553" t="e">
        <f>IF(AND(#REF!="Baja",#REF!="Mayor"),CONCATENATE("R",#REF!),"")</f>
        <v>#REF!</v>
      </c>
      <c r="AG30" s="555"/>
      <c r="AH30" s="567" t="e">
        <f>IF(AND(#REF!="Baja",#REF!="Catastrófico"),CONCATENATE("R",#REF!),"")</f>
        <v>#REF!</v>
      </c>
      <c r="AI30" s="568"/>
      <c r="AJ30" s="568" t="e">
        <f>IF(AND(#REF!="Baja",#REF!="Catastrófico"),CONCATENATE("R",#REF!),"")</f>
        <v>#REF!</v>
      </c>
      <c r="AK30" s="568"/>
      <c r="AL30" s="568" t="e">
        <f>IF(AND(#REF!="Baja",#REF!="Catastrófico"),CONCATENATE("R",#REF!),"")</f>
        <v>#REF!</v>
      </c>
      <c r="AM30" s="569"/>
      <c r="AN30" s="71"/>
      <c r="AO30" s="532" t="s">
        <v>219</v>
      </c>
      <c r="AP30" s="533"/>
      <c r="AQ30" s="533"/>
      <c r="AR30" s="533"/>
      <c r="AS30" s="533"/>
      <c r="AT30" s="534"/>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c r="A31" s="71"/>
      <c r="B31" s="503"/>
      <c r="C31" s="503"/>
      <c r="D31" s="504"/>
      <c r="E31" s="544"/>
      <c r="F31" s="545"/>
      <c r="G31" s="545"/>
      <c r="H31" s="545"/>
      <c r="I31" s="545"/>
      <c r="J31" s="581"/>
      <c r="K31" s="579"/>
      <c r="L31" s="579"/>
      <c r="M31" s="579"/>
      <c r="N31" s="579"/>
      <c r="O31" s="580"/>
      <c r="P31" s="571"/>
      <c r="Q31" s="571"/>
      <c r="R31" s="571"/>
      <c r="S31" s="571"/>
      <c r="T31" s="571"/>
      <c r="U31" s="572"/>
      <c r="V31" s="570"/>
      <c r="W31" s="571"/>
      <c r="X31" s="571"/>
      <c r="Y31" s="571"/>
      <c r="Z31" s="571"/>
      <c r="AA31" s="572"/>
      <c r="AB31" s="554"/>
      <c r="AC31" s="550"/>
      <c r="AD31" s="550"/>
      <c r="AE31" s="550"/>
      <c r="AF31" s="550"/>
      <c r="AG31" s="551"/>
      <c r="AH31" s="561"/>
      <c r="AI31" s="562"/>
      <c r="AJ31" s="562"/>
      <c r="AK31" s="562"/>
      <c r="AL31" s="562"/>
      <c r="AM31" s="563"/>
      <c r="AN31" s="71"/>
      <c r="AO31" s="535"/>
      <c r="AP31" s="536"/>
      <c r="AQ31" s="536"/>
      <c r="AR31" s="536"/>
      <c r="AS31" s="536"/>
      <c r="AT31" s="537"/>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c r="A32" s="71"/>
      <c r="B32" s="503"/>
      <c r="C32" s="503"/>
      <c r="D32" s="504"/>
      <c r="E32" s="544"/>
      <c r="F32" s="545"/>
      <c r="G32" s="545"/>
      <c r="H32" s="545"/>
      <c r="I32" s="545"/>
      <c r="J32" s="581" t="e">
        <f>IF(AND(#REF!="Baja",#REF!="Leve"),CONCATENATE("R",#REF!),"")</f>
        <v>#REF!</v>
      </c>
      <c r="K32" s="579"/>
      <c r="L32" s="579" t="e">
        <f>IF(AND(#REF!="Baja",#REF!="Leve"),CONCATENATE("R",#REF!),"")</f>
        <v>#REF!</v>
      </c>
      <c r="M32" s="579"/>
      <c r="N32" s="579" t="e">
        <f>IF(AND(#REF!="Baja",#REF!="Leve"),CONCATENATE("R",#REF!),"")</f>
        <v>#REF!</v>
      </c>
      <c r="O32" s="580"/>
      <c r="P32" s="571" t="e">
        <f>IF(AND(#REF!="Baja",#REF!="Menor"),CONCATENATE("R",#REF!),"")</f>
        <v>#REF!</v>
      </c>
      <c r="Q32" s="571"/>
      <c r="R32" s="571" t="e">
        <f>IF(AND(#REF!="Baja",#REF!="Menor"),CONCATENATE("R",#REF!),"")</f>
        <v>#REF!</v>
      </c>
      <c r="S32" s="571"/>
      <c r="T32" s="571" t="e">
        <f>IF(AND(#REF!="Baja",#REF!="Menor"),CONCATENATE("R",#REF!),"")</f>
        <v>#REF!</v>
      </c>
      <c r="U32" s="572"/>
      <c r="V32" s="570" t="e">
        <f>IF(AND(#REF!="Baja",#REF!="Moderado"),CONCATENATE("R",#REF!),"")</f>
        <v>#REF!</v>
      </c>
      <c r="W32" s="571"/>
      <c r="X32" s="571" t="e">
        <f>IF(AND(#REF!="Baja",#REF!="Moderado"),CONCATENATE("R",#REF!),"")</f>
        <v>#REF!</v>
      </c>
      <c r="Y32" s="571"/>
      <c r="Z32" s="571" t="e">
        <f>IF(AND(#REF!="Baja",#REF!="Moderado"),CONCATENATE("R",#REF!),"")</f>
        <v>#REF!</v>
      </c>
      <c r="AA32" s="572"/>
      <c r="AB32" s="554" t="e">
        <f>IF(AND(#REF!="Baja",#REF!="Mayor"),CONCATENATE("R",#REF!),"")</f>
        <v>#REF!</v>
      </c>
      <c r="AC32" s="550"/>
      <c r="AD32" s="550" t="e">
        <f>IF(AND(#REF!="Baja",#REF!="Mayor"),CONCATENATE("R",#REF!),"")</f>
        <v>#REF!</v>
      </c>
      <c r="AE32" s="550"/>
      <c r="AF32" s="550" t="e">
        <f>IF(AND(#REF!="Baja",#REF!="Mayor"),CONCATENATE("R",#REF!),"")</f>
        <v>#REF!</v>
      </c>
      <c r="AG32" s="551"/>
      <c r="AH32" s="561" t="e">
        <f>IF(AND(#REF!="Baja",#REF!="Catastrófico"),CONCATENATE("R",#REF!),"")</f>
        <v>#REF!</v>
      </c>
      <c r="AI32" s="562"/>
      <c r="AJ32" s="562" t="e">
        <f>IF(AND(#REF!="Baja",#REF!="Catastrófico"),CONCATENATE("R",#REF!),"")</f>
        <v>#REF!</v>
      </c>
      <c r="AK32" s="562"/>
      <c r="AL32" s="562" t="e">
        <f>IF(AND(#REF!="Baja",#REF!="Catastrófico"),CONCATENATE("R",#REF!),"")</f>
        <v>#REF!</v>
      </c>
      <c r="AM32" s="563"/>
      <c r="AN32" s="71"/>
      <c r="AO32" s="535"/>
      <c r="AP32" s="536"/>
      <c r="AQ32" s="536"/>
      <c r="AR32" s="536"/>
      <c r="AS32" s="536"/>
      <c r="AT32" s="537"/>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c r="A33" s="71"/>
      <c r="B33" s="503"/>
      <c r="C33" s="503"/>
      <c r="D33" s="504"/>
      <c r="E33" s="544"/>
      <c r="F33" s="545"/>
      <c r="G33" s="545"/>
      <c r="H33" s="545"/>
      <c r="I33" s="545"/>
      <c r="J33" s="581"/>
      <c r="K33" s="579"/>
      <c r="L33" s="579"/>
      <c r="M33" s="579"/>
      <c r="N33" s="579"/>
      <c r="O33" s="580"/>
      <c r="P33" s="571"/>
      <c r="Q33" s="571"/>
      <c r="R33" s="571"/>
      <c r="S33" s="571"/>
      <c r="T33" s="571"/>
      <c r="U33" s="572"/>
      <c r="V33" s="570"/>
      <c r="W33" s="571"/>
      <c r="X33" s="571"/>
      <c r="Y33" s="571"/>
      <c r="Z33" s="571"/>
      <c r="AA33" s="572"/>
      <c r="AB33" s="554"/>
      <c r="AC33" s="550"/>
      <c r="AD33" s="550"/>
      <c r="AE33" s="550"/>
      <c r="AF33" s="550"/>
      <c r="AG33" s="551"/>
      <c r="AH33" s="561"/>
      <c r="AI33" s="562"/>
      <c r="AJ33" s="562"/>
      <c r="AK33" s="562"/>
      <c r="AL33" s="562"/>
      <c r="AM33" s="563"/>
      <c r="AN33" s="71"/>
      <c r="AO33" s="535"/>
      <c r="AP33" s="536"/>
      <c r="AQ33" s="536"/>
      <c r="AR33" s="536"/>
      <c r="AS33" s="536"/>
      <c r="AT33" s="537"/>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c r="A34" s="71"/>
      <c r="B34" s="503"/>
      <c r="C34" s="503"/>
      <c r="D34" s="504"/>
      <c r="E34" s="544"/>
      <c r="F34" s="545"/>
      <c r="G34" s="545"/>
      <c r="H34" s="545"/>
      <c r="I34" s="545"/>
      <c r="J34" s="581" t="e">
        <f>IF(AND(#REF!="Baja",#REF!="Leve"),CONCATENATE("R",#REF!),"")</f>
        <v>#REF!</v>
      </c>
      <c r="K34" s="579"/>
      <c r="L34" s="579" t="e">
        <f>IF(AND(#REF!="Baja",#REF!="Leve"),CONCATENATE("R",#REF!),"")</f>
        <v>#REF!</v>
      </c>
      <c r="M34" s="579"/>
      <c r="N34" s="579" t="e">
        <f>IF(AND(#REF!="Baja",#REF!="Leve"),CONCATENATE("R",#REF!),"")</f>
        <v>#REF!</v>
      </c>
      <c r="O34" s="580"/>
      <c r="P34" s="571" t="e">
        <f>IF(AND(#REF!="Baja",#REF!="Menor"),CONCATENATE("R",#REF!),"")</f>
        <v>#REF!</v>
      </c>
      <c r="Q34" s="571"/>
      <c r="R34" s="571" t="e">
        <f>IF(AND(#REF!="Baja",#REF!="Menor"),CONCATENATE("R",#REF!),"")</f>
        <v>#REF!</v>
      </c>
      <c r="S34" s="571"/>
      <c r="T34" s="571" t="e">
        <f>IF(AND(#REF!="Baja",#REF!="Menor"),CONCATENATE("R",#REF!),"")</f>
        <v>#REF!</v>
      </c>
      <c r="U34" s="572"/>
      <c r="V34" s="570" t="e">
        <f>IF(AND(#REF!="Baja",#REF!="Moderado"),CONCATENATE("R",#REF!),"")</f>
        <v>#REF!</v>
      </c>
      <c r="W34" s="571"/>
      <c r="X34" s="571" t="e">
        <f>IF(AND(#REF!="Baja",#REF!="Moderado"),CONCATENATE("R",#REF!),"")</f>
        <v>#REF!</v>
      </c>
      <c r="Y34" s="571"/>
      <c r="Z34" s="571" t="e">
        <f>IF(AND(#REF!="Baja",#REF!="Moderado"),CONCATENATE("R",#REF!),"")</f>
        <v>#REF!</v>
      </c>
      <c r="AA34" s="572"/>
      <c r="AB34" s="554" t="e">
        <f>IF(AND(#REF!="Baja",#REF!="Mayor"),CONCATENATE("R",#REF!),"")</f>
        <v>#REF!</v>
      </c>
      <c r="AC34" s="550"/>
      <c r="AD34" s="550" t="e">
        <f>IF(AND(#REF!="Baja",#REF!="Mayor"),CONCATENATE("R",#REF!),"")</f>
        <v>#REF!</v>
      </c>
      <c r="AE34" s="550"/>
      <c r="AF34" s="550" t="e">
        <f>IF(AND(#REF!="Baja",#REF!="Mayor"),CONCATENATE("R",#REF!),"")</f>
        <v>#REF!</v>
      </c>
      <c r="AG34" s="551"/>
      <c r="AH34" s="561" t="e">
        <f>IF(AND(#REF!="Baja",#REF!="Catastrófico"),CONCATENATE("R",#REF!),"")</f>
        <v>#REF!</v>
      </c>
      <c r="AI34" s="562"/>
      <c r="AJ34" s="562" t="e">
        <f>IF(AND(#REF!="Baja",#REF!="Catastrófico"),CONCATENATE("R",#REF!),"")</f>
        <v>#REF!</v>
      </c>
      <c r="AK34" s="562"/>
      <c r="AL34" s="562" t="e">
        <f>IF(AND(#REF!="Baja",#REF!="Catastrófico"),CONCATENATE("R",#REF!),"")</f>
        <v>#REF!</v>
      </c>
      <c r="AM34" s="563"/>
      <c r="AN34" s="71"/>
      <c r="AO34" s="535"/>
      <c r="AP34" s="536"/>
      <c r="AQ34" s="536"/>
      <c r="AR34" s="536"/>
      <c r="AS34" s="536"/>
      <c r="AT34" s="537"/>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c r="A35" s="71"/>
      <c r="B35" s="503"/>
      <c r="C35" s="503"/>
      <c r="D35" s="504"/>
      <c r="E35" s="544"/>
      <c r="F35" s="545"/>
      <c r="G35" s="545"/>
      <c r="H35" s="545"/>
      <c r="I35" s="545"/>
      <c r="J35" s="581"/>
      <c r="K35" s="579"/>
      <c r="L35" s="579"/>
      <c r="M35" s="579"/>
      <c r="N35" s="579"/>
      <c r="O35" s="580"/>
      <c r="P35" s="571"/>
      <c r="Q35" s="571"/>
      <c r="R35" s="571"/>
      <c r="S35" s="571"/>
      <c r="T35" s="571"/>
      <c r="U35" s="572"/>
      <c r="V35" s="570"/>
      <c r="W35" s="571"/>
      <c r="X35" s="571"/>
      <c r="Y35" s="571"/>
      <c r="Z35" s="571"/>
      <c r="AA35" s="572"/>
      <c r="AB35" s="554"/>
      <c r="AC35" s="550"/>
      <c r="AD35" s="550"/>
      <c r="AE35" s="550"/>
      <c r="AF35" s="550"/>
      <c r="AG35" s="551"/>
      <c r="AH35" s="561"/>
      <c r="AI35" s="562"/>
      <c r="AJ35" s="562"/>
      <c r="AK35" s="562"/>
      <c r="AL35" s="562"/>
      <c r="AM35" s="563"/>
      <c r="AN35" s="71"/>
      <c r="AO35" s="535"/>
      <c r="AP35" s="536"/>
      <c r="AQ35" s="536"/>
      <c r="AR35" s="536"/>
      <c r="AS35" s="536"/>
      <c r="AT35" s="537"/>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c r="A36" s="71"/>
      <c r="B36" s="503"/>
      <c r="C36" s="503"/>
      <c r="D36" s="504"/>
      <c r="E36" s="544"/>
      <c r="F36" s="545"/>
      <c r="G36" s="545"/>
      <c r="H36" s="545"/>
      <c r="I36" s="545"/>
      <c r="J36" s="581" t="e">
        <f>IF(AND(#REF!="Baja",#REF!="Leve"),CONCATENATE("R",#REF!),"")</f>
        <v>#REF!</v>
      </c>
      <c r="K36" s="579"/>
      <c r="L36" s="579" t="e">
        <f>IF(AND(#REF!="Baja",#REF!="Leve"),CONCATENATE("R",#REF!),"")</f>
        <v>#REF!</v>
      </c>
      <c r="M36" s="579"/>
      <c r="N36" s="579" t="e">
        <f>IF(AND(#REF!="Baja",#REF!="Leve"),CONCATENATE("R",#REF!),"")</f>
        <v>#REF!</v>
      </c>
      <c r="O36" s="580"/>
      <c r="P36" s="571" t="e">
        <f>IF(AND(#REF!="Baja",#REF!="Menor"),CONCATENATE("R",#REF!),"")</f>
        <v>#REF!</v>
      </c>
      <c r="Q36" s="571"/>
      <c r="R36" s="571" t="e">
        <f>IF(AND(#REF!="Baja",#REF!="Menor"),CONCATENATE("R",#REF!),"")</f>
        <v>#REF!</v>
      </c>
      <c r="S36" s="571"/>
      <c r="T36" s="571" t="e">
        <f>IF(AND(#REF!="Baja",#REF!="Menor"),CONCATENATE("R",#REF!),"")</f>
        <v>#REF!</v>
      </c>
      <c r="U36" s="572"/>
      <c r="V36" s="570" t="e">
        <f>IF(AND(#REF!="Baja",#REF!="Moderado"),CONCATENATE("R",#REF!),"")</f>
        <v>#REF!</v>
      </c>
      <c r="W36" s="571"/>
      <c r="X36" s="571" t="e">
        <f>IF(AND(#REF!="Baja",#REF!="Moderado"),CONCATENATE("R",#REF!),"")</f>
        <v>#REF!</v>
      </c>
      <c r="Y36" s="571"/>
      <c r="Z36" s="571" t="e">
        <f>IF(AND(#REF!="Baja",#REF!="Moderado"),CONCATENATE("R",#REF!),"")</f>
        <v>#REF!</v>
      </c>
      <c r="AA36" s="572"/>
      <c r="AB36" s="554" t="e">
        <f>IF(AND(#REF!="Baja",#REF!="Mayor"),CONCATENATE("R",#REF!),"")</f>
        <v>#REF!</v>
      </c>
      <c r="AC36" s="550"/>
      <c r="AD36" s="550" t="e">
        <f>IF(AND(#REF!="Baja",#REF!="Mayor"),CONCATENATE("R",#REF!),"")</f>
        <v>#REF!</v>
      </c>
      <c r="AE36" s="550"/>
      <c r="AF36" s="550" t="e">
        <f>IF(AND(#REF!="Baja",#REF!="Mayor"),CONCATENATE("R",#REF!),"")</f>
        <v>#REF!</v>
      </c>
      <c r="AG36" s="551"/>
      <c r="AH36" s="561" t="e">
        <f>IF(AND(#REF!="Baja",#REF!="Catastrófico"),CONCATENATE("R",#REF!),"")</f>
        <v>#REF!</v>
      </c>
      <c r="AI36" s="562"/>
      <c r="AJ36" s="562" t="e">
        <f>IF(AND(#REF!="Baja",#REF!="Catastrófico"),CONCATENATE("R",#REF!),"")</f>
        <v>#REF!</v>
      </c>
      <c r="AK36" s="562"/>
      <c r="AL36" s="562" t="e">
        <f>IF(AND(#REF!="Baja",#REF!="Catastrófico"),CONCATENATE("R",#REF!),"")</f>
        <v>#REF!</v>
      </c>
      <c r="AM36" s="563"/>
      <c r="AN36" s="71"/>
      <c r="AO36" s="535"/>
      <c r="AP36" s="536"/>
      <c r="AQ36" s="536"/>
      <c r="AR36" s="536"/>
      <c r="AS36" s="536"/>
      <c r="AT36" s="537"/>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c r="A37" s="71"/>
      <c r="B37" s="503"/>
      <c r="C37" s="503"/>
      <c r="D37" s="504"/>
      <c r="E37" s="547"/>
      <c r="F37" s="548"/>
      <c r="G37" s="548"/>
      <c r="H37" s="548"/>
      <c r="I37" s="548"/>
      <c r="J37" s="582"/>
      <c r="K37" s="583"/>
      <c r="L37" s="583"/>
      <c r="M37" s="583"/>
      <c r="N37" s="583"/>
      <c r="O37" s="584"/>
      <c r="P37" s="574"/>
      <c r="Q37" s="574"/>
      <c r="R37" s="574"/>
      <c r="S37" s="574"/>
      <c r="T37" s="574"/>
      <c r="U37" s="575"/>
      <c r="V37" s="573"/>
      <c r="W37" s="574"/>
      <c r="X37" s="574"/>
      <c r="Y37" s="574"/>
      <c r="Z37" s="574"/>
      <c r="AA37" s="575"/>
      <c r="AB37" s="558"/>
      <c r="AC37" s="559"/>
      <c r="AD37" s="559"/>
      <c r="AE37" s="559"/>
      <c r="AF37" s="559"/>
      <c r="AG37" s="560"/>
      <c r="AH37" s="564"/>
      <c r="AI37" s="565"/>
      <c r="AJ37" s="565"/>
      <c r="AK37" s="565"/>
      <c r="AL37" s="565"/>
      <c r="AM37" s="566"/>
      <c r="AN37" s="71"/>
      <c r="AO37" s="538"/>
      <c r="AP37" s="539"/>
      <c r="AQ37" s="539"/>
      <c r="AR37" s="539"/>
      <c r="AS37" s="539"/>
      <c r="AT37" s="540"/>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c r="A38" s="71"/>
      <c r="B38" s="503"/>
      <c r="C38" s="503"/>
      <c r="D38" s="504"/>
      <c r="E38" s="541" t="s">
        <v>220</v>
      </c>
      <c r="F38" s="542"/>
      <c r="G38" s="542"/>
      <c r="H38" s="542"/>
      <c r="I38" s="543"/>
      <c r="J38" s="585" t="e">
        <f>IF(AND(#REF!="Muy Baja",#REF!="Leve"),CONCATENATE("R",#REF!),"")</f>
        <v>#REF!</v>
      </c>
      <c r="K38" s="586"/>
      <c r="L38" s="586" t="e">
        <f>IF(AND(#REF!="Muy Baja",#REF!="Leve"),CONCATENATE("R",#REF!),"")</f>
        <v>#REF!</v>
      </c>
      <c r="M38" s="586"/>
      <c r="N38" s="586" t="e">
        <f>IF(AND(#REF!="Muy Baja",#REF!="Leve"),CONCATENATE("R",#REF!),"")</f>
        <v>#REF!</v>
      </c>
      <c r="O38" s="587"/>
      <c r="P38" s="585" t="e">
        <f>IF(AND(#REF!="Muy Baja",#REF!="Menor"),CONCATENATE("R",#REF!),"")</f>
        <v>#REF!</v>
      </c>
      <c r="Q38" s="586"/>
      <c r="R38" s="586" t="e">
        <f>IF(AND(#REF!="Muy Baja",#REF!="Menor"),CONCATENATE("R",#REF!),"")</f>
        <v>#REF!</v>
      </c>
      <c r="S38" s="586"/>
      <c r="T38" s="586" t="e">
        <f>IF(AND(#REF!="Muy Baja",#REF!="Menor"),CONCATENATE("R",#REF!),"")</f>
        <v>#REF!</v>
      </c>
      <c r="U38" s="587"/>
      <c r="V38" s="576" t="e">
        <f>IF(AND(#REF!="Muy Baja",#REF!="Moderado"),CONCATENATE("R",#REF!),"")</f>
        <v>#REF!</v>
      </c>
      <c r="W38" s="577"/>
      <c r="X38" s="577" t="e">
        <f>IF(AND(#REF!="Muy Baja",#REF!="Moderado"),CONCATENATE("R",#REF!),"")</f>
        <v>#REF!</v>
      </c>
      <c r="Y38" s="577"/>
      <c r="Z38" s="577" t="e">
        <f>IF(AND(#REF!="Muy Baja",#REF!="Moderado"),CONCATENATE("R",#REF!),"")</f>
        <v>#REF!</v>
      </c>
      <c r="AA38" s="578"/>
      <c r="AB38" s="552" t="e">
        <f>IF(AND(#REF!="Muy Baja",#REF!="Mayor"),CONCATENATE("R",#REF!),"")</f>
        <v>#REF!</v>
      </c>
      <c r="AC38" s="553"/>
      <c r="AD38" s="553" t="e">
        <f>IF(AND(#REF!="Muy Baja",#REF!="Mayor"),CONCATENATE("R",#REF!),"")</f>
        <v>#REF!</v>
      </c>
      <c r="AE38" s="553"/>
      <c r="AF38" s="553" t="e">
        <f>IF(AND(#REF!="Muy Baja",#REF!="Mayor"),CONCATENATE("R",#REF!),"")</f>
        <v>#REF!</v>
      </c>
      <c r="AG38" s="555"/>
      <c r="AH38" s="567" t="e">
        <f>IF(AND(#REF!="Muy Baja",#REF!="Catastrófico"),CONCATENATE("R",#REF!),"")</f>
        <v>#REF!</v>
      </c>
      <c r="AI38" s="568"/>
      <c r="AJ38" s="568" t="e">
        <f>IF(AND(#REF!="Muy Baja",#REF!="Catastrófico"),CONCATENATE("R",#REF!),"")</f>
        <v>#REF!</v>
      </c>
      <c r="AK38" s="568"/>
      <c r="AL38" s="568" t="e">
        <f>IF(AND(#REF!="Muy Baja",#REF!="Catastrófico"),CONCATENATE("R",#REF!),"")</f>
        <v>#REF!</v>
      </c>
      <c r="AM38" s="569"/>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c r="A39" s="71"/>
      <c r="B39" s="503"/>
      <c r="C39" s="503"/>
      <c r="D39" s="504"/>
      <c r="E39" s="544"/>
      <c r="F39" s="545"/>
      <c r="G39" s="545"/>
      <c r="H39" s="545"/>
      <c r="I39" s="546"/>
      <c r="J39" s="581"/>
      <c r="K39" s="579"/>
      <c r="L39" s="579"/>
      <c r="M39" s="579"/>
      <c r="N39" s="579"/>
      <c r="O39" s="580"/>
      <c r="P39" s="581"/>
      <c r="Q39" s="579"/>
      <c r="R39" s="579"/>
      <c r="S39" s="579"/>
      <c r="T39" s="579"/>
      <c r="U39" s="580"/>
      <c r="V39" s="570"/>
      <c r="W39" s="571"/>
      <c r="X39" s="571"/>
      <c r="Y39" s="571"/>
      <c r="Z39" s="571"/>
      <c r="AA39" s="572"/>
      <c r="AB39" s="554"/>
      <c r="AC39" s="550"/>
      <c r="AD39" s="550"/>
      <c r="AE39" s="550"/>
      <c r="AF39" s="550"/>
      <c r="AG39" s="551"/>
      <c r="AH39" s="561"/>
      <c r="AI39" s="562"/>
      <c r="AJ39" s="562"/>
      <c r="AK39" s="562"/>
      <c r="AL39" s="562"/>
      <c r="AM39" s="563"/>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c r="A40" s="71"/>
      <c r="B40" s="503"/>
      <c r="C40" s="503"/>
      <c r="D40" s="504"/>
      <c r="E40" s="544"/>
      <c r="F40" s="545"/>
      <c r="G40" s="545"/>
      <c r="H40" s="545"/>
      <c r="I40" s="546"/>
      <c r="J40" s="581" t="e">
        <f>IF(AND(#REF!="Muy Baja",#REF!="Leve"),CONCATENATE("R",#REF!),"")</f>
        <v>#REF!</v>
      </c>
      <c r="K40" s="579"/>
      <c r="L40" s="579" t="e">
        <f>IF(AND(#REF!="Muy Baja",#REF!="Leve"),CONCATENATE("R",#REF!),"")</f>
        <v>#REF!</v>
      </c>
      <c r="M40" s="579"/>
      <c r="N40" s="579" t="e">
        <f>IF(AND(#REF!="Muy Baja",#REF!="Leve"),CONCATENATE("R",#REF!),"")</f>
        <v>#REF!</v>
      </c>
      <c r="O40" s="580"/>
      <c r="P40" s="581" t="e">
        <f>IF(AND(#REF!="Muy Baja",#REF!="Menor"),CONCATENATE("R",#REF!),"")</f>
        <v>#REF!</v>
      </c>
      <c r="Q40" s="579"/>
      <c r="R40" s="579" t="e">
        <f>IF(AND(#REF!="Muy Baja",#REF!="Menor"),CONCATENATE("R",#REF!),"")</f>
        <v>#REF!</v>
      </c>
      <c r="S40" s="579"/>
      <c r="T40" s="579" t="e">
        <f>IF(AND(#REF!="Muy Baja",#REF!="Menor"),CONCATENATE("R",#REF!),"")</f>
        <v>#REF!</v>
      </c>
      <c r="U40" s="580"/>
      <c r="V40" s="570" t="e">
        <f>IF(AND(#REF!="Muy Baja",#REF!="Moderado"),CONCATENATE("R",#REF!),"")</f>
        <v>#REF!</v>
      </c>
      <c r="W40" s="571"/>
      <c r="X40" s="571" t="e">
        <f>IF(AND(#REF!="Muy Baja",#REF!="Moderado"),CONCATENATE("R",#REF!),"")</f>
        <v>#REF!</v>
      </c>
      <c r="Y40" s="571"/>
      <c r="Z40" s="571" t="e">
        <f>IF(AND(#REF!="Muy Baja",#REF!="Moderado"),CONCATENATE("R",#REF!),"")</f>
        <v>#REF!</v>
      </c>
      <c r="AA40" s="572"/>
      <c r="AB40" s="554" t="e">
        <f>IF(AND(#REF!="Muy Baja",#REF!="Mayor"),CONCATENATE("R",#REF!),"")</f>
        <v>#REF!</v>
      </c>
      <c r="AC40" s="550"/>
      <c r="AD40" s="550" t="e">
        <f>IF(AND(#REF!="Muy Baja",#REF!="Mayor"),CONCATENATE("R",#REF!),"")</f>
        <v>#REF!</v>
      </c>
      <c r="AE40" s="550"/>
      <c r="AF40" s="550" t="e">
        <f>IF(AND(#REF!="Muy Baja",#REF!="Mayor"),CONCATENATE("R",#REF!),"")</f>
        <v>#REF!</v>
      </c>
      <c r="AG40" s="551"/>
      <c r="AH40" s="561" t="e">
        <f>IF(AND(#REF!="Muy Baja",#REF!="Catastrófico"),CONCATENATE("R",#REF!),"")</f>
        <v>#REF!</v>
      </c>
      <c r="AI40" s="562"/>
      <c r="AJ40" s="562" t="e">
        <f>IF(AND(#REF!="Muy Baja",#REF!="Catastrófico"),CONCATENATE("R",#REF!),"")</f>
        <v>#REF!</v>
      </c>
      <c r="AK40" s="562"/>
      <c r="AL40" s="562" t="e">
        <f>IF(AND(#REF!="Muy Baja",#REF!="Catastrófico"),CONCATENATE("R",#REF!),"")</f>
        <v>#REF!</v>
      </c>
      <c r="AM40" s="563"/>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c r="A41" s="71"/>
      <c r="B41" s="503"/>
      <c r="C41" s="503"/>
      <c r="D41" s="504"/>
      <c r="E41" s="544"/>
      <c r="F41" s="545"/>
      <c r="G41" s="545"/>
      <c r="H41" s="545"/>
      <c r="I41" s="546"/>
      <c r="J41" s="581"/>
      <c r="K41" s="579"/>
      <c r="L41" s="579"/>
      <c r="M41" s="579"/>
      <c r="N41" s="579"/>
      <c r="O41" s="580"/>
      <c r="P41" s="581"/>
      <c r="Q41" s="579"/>
      <c r="R41" s="579"/>
      <c r="S41" s="579"/>
      <c r="T41" s="579"/>
      <c r="U41" s="580"/>
      <c r="V41" s="570"/>
      <c r="W41" s="571"/>
      <c r="X41" s="571"/>
      <c r="Y41" s="571"/>
      <c r="Z41" s="571"/>
      <c r="AA41" s="572"/>
      <c r="AB41" s="554"/>
      <c r="AC41" s="550"/>
      <c r="AD41" s="550"/>
      <c r="AE41" s="550"/>
      <c r="AF41" s="550"/>
      <c r="AG41" s="551"/>
      <c r="AH41" s="561"/>
      <c r="AI41" s="562"/>
      <c r="AJ41" s="562"/>
      <c r="AK41" s="562"/>
      <c r="AL41" s="562"/>
      <c r="AM41" s="563"/>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c r="A42" s="71"/>
      <c r="B42" s="503"/>
      <c r="C42" s="503"/>
      <c r="D42" s="504"/>
      <c r="E42" s="544"/>
      <c r="F42" s="545"/>
      <c r="G42" s="545"/>
      <c r="H42" s="545"/>
      <c r="I42" s="546"/>
      <c r="J42" s="581" t="e">
        <f>IF(AND(#REF!="Muy Baja",#REF!="Leve"),CONCATENATE("R",#REF!),"")</f>
        <v>#REF!</v>
      </c>
      <c r="K42" s="579"/>
      <c r="L42" s="579" t="e">
        <f>IF(AND(#REF!="Muy Baja",#REF!="Leve"),CONCATENATE("R",#REF!),"")</f>
        <v>#REF!</v>
      </c>
      <c r="M42" s="579"/>
      <c r="N42" s="579" t="e">
        <f>IF(AND(#REF!="Muy Baja",#REF!="Leve"),CONCATENATE("R",#REF!),"")</f>
        <v>#REF!</v>
      </c>
      <c r="O42" s="580"/>
      <c r="P42" s="581" t="e">
        <f>IF(AND(#REF!="Muy Baja",#REF!="Menor"),CONCATENATE("R",#REF!),"")</f>
        <v>#REF!</v>
      </c>
      <c r="Q42" s="579"/>
      <c r="R42" s="579" t="e">
        <f>IF(AND(#REF!="Muy Baja",#REF!="Menor"),CONCATENATE("R",#REF!),"")</f>
        <v>#REF!</v>
      </c>
      <c r="S42" s="579"/>
      <c r="T42" s="579" t="e">
        <f>IF(AND(#REF!="Muy Baja",#REF!="Menor"),CONCATENATE("R",#REF!),"")</f>
        <v>#REF!</v>
      </c>
      <c r="U42" s="580"/>
      <c r="V42" s="570" t="e">
        <f>IF(AND(#REF!="Muy Baja",#REF!="Moderado"),CONCATENATE("R",#REF!),"")</f>
        <v>#REF!</v>
      </c>
      <c r="W42" s="571"/>
      <c r="X42" s="571" t="e">
        <f>IF(AND(#REF!="Muy Baja",#REF!="Moderado"),CONCATENATE("R",#REF!),"")</f>
        <v>#REF!</v>
      </c>
      <c r="Y42" s="571"/>
      <c r="Z42" s="571" t="e">
        <f>IF(AND(#REF!="Muy Baja",#REF!="Moderado"),CONCATENATE("R",#REF!),"")</f>
        <v>#REF!</v>
      </c>
      <c r="AA42" s="572"/>
      <c r="AB42" s="554" t="e">
        <f>IF(AND(#REF!="Muy Baja",#REF!="Mayor"),CONCATENATE("R",#REF!),"")</f>
        <v>#REF!</v>
      </c>
      <c r="AC42" s="550"/>
      <c r="AD42" s="550" t="e">
        <f>IF(AND(#REF!="Muy Baja",#REF!="Mayor"),CONCATENATE("R",#REF!),"")</f>
        <v>#REF!</v>
      </c>
      <c r="AE42" s="550"/>
      <c r="AF42" s="550" t="e">
        <f>IF(AND(#REF!="Muy Baja",#REF!="Mayor"),CONCATENATE("R",#REF!),"")</f>
        <v>#REF!</v>
      </c>
      <c r="AG42" s="551"/>
      <c r="AH42" s="561" t="e">
        <f>IF(AND(#REF!="Muy Baja",#REF!="Catastrófico"),CONCATENATE("R",#REF!),"")</f>
        <v>#REF!</v>
      </c>
      <c r="AI42" s="562"/>
      <c r="AJ42" s="562" t="e">
        <f>IF(AND(#REF!="Muy Baja",#REF!="Catastrófico"),CONCATENATE("R",#REF!),"")</f>
        <v>#REF!</v>
      </c>
      <c r="AK42" s="562"/>
      <c r="AL42" s="562" t="e">
        <f>IF(AND(#REF!="Muy Baja",#REF!="Catastrófico"),CONCATENATE("R",#REF!),"")</f>
        <v>#REF!</v>
      </c>
      <c r="AM42" s="563"/>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c r="A43" s="71"/>
      <c r="B43" s="503"/>
      <c r="C43" s="503"/>
      <c r="D43" s="504"/>
      <c r="E43" s="544"/>
      <c r="F43" s="545"/>
      <c r="G43" s="545"/>
      <c r="H43" s="545"/>
      <c r="I43" s="546"/>
      <c r="J43" s="581"/>
      <c r="K43" s="579"/>
      <c r="L43" s="579"/>
      <c r="M43" s="579"/>
      <c r="N43" s="579"/>
      <c r="O43" s="580"/>
      <c r="P43" s="581"/>
      <c r="Q43" s="579"/>
      <c r="R43" s="579"/>
      <c r="S43" s="579"/>
      <c r="T43" s="579"/>
      <c r="U43" s="580"/>
      <c r="V43" s="570"/>
      <c r="W43" s="571"/>
      <c r="X43" s="571"/>
      <c r="Y43" s="571"/>
      <c r="Z43" s="571"/>
      <c r="AA43" s="572"/>
      <c r="AB43" s="554"/>
      <c r="AC43" s="550"/>
      <c r="AD43" s="550"/>
      <c r="AE43" s="550"/>
      <c r="AF43" s="550"/>
      <c r="AG43" s="551"/>
      <c r="AH43" s="561"/>
      <c r="AI43" s="562"/>
      <c r="AJ43" s="562"/>
      <c r="AK43" s="562"/>
      <c r="AL43" s="562"/>
      <c r="AM43" s="563"/>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c r="A44" s="71"/>
      <c r="B44" s="503"/>
      <c r="C44" s="503"/>
      <c r="D44" s="504"/>
      <c r="E44" s="544"/>
      <c r="F44" s="545"/>
      <c r="G44" s="545"/>
      <c r="H44" s="545"/>
      <c r="I44" s="546"/>
      <c r="J44" s="581" t="e">
        <f>IF(AND(#REF!="Muy Baja",#REF!="Leve"),CONCATENATE("R",#REF!),"")</f>
        <v>#REF!</v>
      </c>
      <c r="K44" s="579"/>
      <c r="L44" s="579" t="e">
        <f>IF(AND(#REF!="Muy Baja",#REF!="Leve"),CONCATENATE("R",#REF!),"")</f>
        <v>#REF!</v>
      </c>
      <c r="M44" s="579"/>
      <c r="N44" s="579" t="e">
        <f>IF(AND(#REF!="Muy Baja",#REF!="Leve"),CONCATENATE("R",#REF!),"")</f>
        <v>#REF!</v>
      </c>
      <c r="O44" s="580"/>
      <c r="P44" s="581" t="e">
        <f>IF(AND(#REF!="Muy Baja",#REF!="Menor"),CONCATENATE("R",#REF!),"")</f>
        <v>#REF!</v>
      </c>
      <c r="Q44" s="579"/>
      <c r="R44" s="579" t="e">
        <f>IF(AND(#REF!="Muy Baja",#REF!="Menor"),CONCATENATE("R",#REF!),"")</f>
        <v>#REF!</v>
      </c>
      <c r="S44" s="579"/>
      <c r="T44" s="579" t="e">
        <f>IF(AND(#REF!="Muy Baja",#REF!="Menor"),CONCATENATE("R",#REF!),"")</f>
        <v>#REF!</v>
      </c>
      <c r="U44" s="580"/>
      <c r="V44" s="570" t="e">
        <f>IF(AND(#REF!="Muy Baja",#REF!="Moderado"),CONCATENATE("R",#REF!),"")</f>
        <v>#REF!</v>
      </c>
      <c r="W44" s="571"/>
      <c r="X44" s="571" t="e">
        <f>IF(AND(#REF!="Muy Baja",#REF!="Moderado"),CONCATENATE("R",#REF!),"")</f>
        <v>#REF!</v>
      </c>
      <c r="Y44" s="571"/>
      <c r="Z44" s="571" t="e">
        <f>IF(AND(#REF!="Muy Baja",#REF!="Moderado"),CONCATENATE("R",#REF!),"")</f>
        <v>#REF!</v>
      </c>
      <c r="AA44" s="572"/>
      <c r="AB44" s="554" t="e">
        <f>IF(AND(#REF!="Muy Baja",#REF!="Mayor"),CONCATENATE("R",#REF!),"")</f>
        <v>#REF!</v>
      </c>
      <c r="AC44" s="550"/>
      <c r="AD44" s="550" t="e">
        <f>IF(AND(#REF!="Muy Baja",#REF!="Mayor"),CONCATENATE("R",#REF!),"")</f>
        <v>#REF!</v>
      </c>
      <c r="AE44" s="550"/>
      <c r="AF44" s="550" t="e">
        <f>IF(AND(#REF!="Muy Baja",#REF!="Mayor"),CONCATENATE("R",#REF!),"")</f>
        <v>#REF!</v>
      </c>
      <c r="AG44" s="551"/>
      <c r="AH44" s="561" t="e">
        <f>IF(AND(#REF!="Muy Baja",#REF!="Catastrófico"),CONCATENATE("R",#REF!),"")</f>
        <v>#REF!</v>
      </c>
      <c r="AI44" s="562"/>
      <c r="AJ44" s="562" t="e">
        <f>IF(AND(#REF!="Muy Baja",#REF!="Catastrófico"),CONCATENATE("R",#REF!),"")</f>
        <v>#REF!</v>
      </c>
      <c r="AK44" s="562"/>
      <c r="AL44" s="562" t="e">
        <f>IF(AND(#REF!="Muy Baja",#REF!="Catastrófico"),CONCATENATE("R",#REF!),"")</f>
        <v>#REF!</v>
      </c>
      <c r="AM44" s="563"/>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c r="A45" s="71"/>
      <c r="B45" s="503"/>
      <c r="C45" s="503"/>
      <c r="D45" s="504"/>
      <c r="E45" s="547"/>
      <c r="F45" s="548"/>
      <c r="G45" s="548"/>
      <c r="H45" s="548"/>
      <c r="I45" s="549"/>
      <c r="J45" s="582"/>
      <c r="K45" s="583"/>
      <c r="L45" s="583"/>
      <c r="M45" s="583"/>
      <c r="N45" s="583"/>
      <c r="O45" s="584"/>
      <c r="P45" s="582"/>
      <c r="Q45" s="583"/>
      <c r="R45" s="583"/>
      <c r="S45" s="583"/>
      <c r="T45" s="583"/>
      <c r="U45" s="584"/>
      <c r="V45" s="573"/>
      <c r="W45" s="574"/>
      <c r="X45" s="574"/>
      <c r="Y45" s="574"/>
      <c r="Z45" s="574"/>
      <c r="AA45" s="575"/>
      <c r="AB45" s="558"/>
      <c r="AC45" s="559"/>
      <c r="AD45" s="559"/>
      <c r="AE45" s="559"/>
      <c r="AF45" s="559"/>
      <c r="AG45" s="560"/>
      <c r="AH45" s="564"/>
      <c r="AI45" s="565"/>
      <c r="AJ45" s="565"/>
      <c r="AK45" s="565"/>
      <c r="AL45" s="565"/>
      <c r="AM45" s="566"/>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c r="A46" s="71"/>
      <c r="B46" s="71"/>
      <c r="C46" s="71"/>
      <c r="D46" s="71"/>
      <c r="E46" s="71"/>
      <c r="F46" s="71"/>
      <c r="G46" s="71"/>
      <c r="H46" s="71"/>
      <c r="I46" s="71"/>
      <c r="J46" s="541" t="s">
        <v>221</v>
      </c>
      <c r="K46" s="542"/>
      <c r="L46" s="542"/>
      <c r="M46" s="542"/>
      <c r="N46" s="542"/>
      <c r="O46" s="543"/>
      <c r="P46" s="541" t="s">
        <v>222</v>
      </c>
      <c r="Q46" s="542"/>
      <c r="R46" s="542"/>
      <c r="S46" s="542"/>
      <c r="T46" s="542"/>
      <c r="U46" s="543"/>
      <c r="V46" s="541" t="s">
        <v>223</v>
      </c>
      <c r="W46" s="542"/>
      <c r="X46" s="542"/>
      <c r="Y46" s="542"/>
      <c r="Z46" s="542"/>
      <c r="AA46" s="543"/>
      <c r="AB46" s="541" t="s">
        <v>224</v>
      </c>
      <c r="AC46" s="557"/>
      <c r="AD46" s="542"/>
      <c r="AE46" s="542"/>
      <c r="AF46" s="542"/>
      <c r="AG46" s="543"/>
      <c r="AH46" s="541" t="s">
        <v>225</v>
      </c>
      <c r="AI46" s="542"/>
      <c r="AJ46" s="542"/>
      <c r="AK46" s="542"/>
      <c r="AL46" s="542"/>
      <c r="AM46" s="543"/>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c r="A47" s="71"/>
      <c r="B47" s="71"/>
      <c r="C47" s="71"/>
      <c r="D47" s="71"/>
      <c r="E47" s="71"/>
      <c r="F47" s="71"/>
      <c r="G47" s="71"/>
      <c r="H47" s="71"/>
      <c r="I47" s="71"/>
      <c r="J47" s="544"/>
      <c r="K47" s="545"/>
      <c r="L47" s="545"/>
      <c r="M47" s="545"/>
      <c r="N47" s="545"/>
      <c r="O47" s="546"/>
      <c r="P47" s="544"/>
      <c r="Q47" s="545"/>
      <c r="R47" s="545"/>
      <c r="S47" s="545"/>
      <c r="T47" s="545"/>
      <c r="U47" s="546"/>
      <c r="V47" s="544"/>
      <c r="W47" s="545"/>
      <c r="X47" s="545"/>
      <c r="Y47" s="545"/>
      <c r="Z47" s="545"/>
      <c r="AA47" s="546"/>
      <c r="AB47" s="544"/>
      <c r="AC47" s="545"/>
      <c r="AD47" s="545"/>
      <c r="AE47" s="545"/>
      <c r="AF47" s="545"/>
      <c r="AG47" s="546"/>
      <c r="AH47" s="544"/>
      <c r="AI47" s="545"/>
      <c r="AJ47" s="545"/>
      <c r="AK47" s="545"/>
      <c r="AL47" s="545"/>
      <c r="AM47" s="546"/>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c r="A48" s="71"/>
      <c r="B48" s="71"/>
      <c r="C48" s="71"/>
      <c r="D48" s="71"/>
      <c r="E48" s="71"/>
      <c r="F48" s="71"/>
      <c r="G48" s="71"/>
      <c r="H48" s="71"/>
      <c r="I48" s="71"/>
      <c r="J48" s="544"/>
      <c r="K48" s="545"/>
      <c r="L48" s="545"/>
      <c r="M48" s="545"/>
      <c r="N48" s="545"/>
      <c r="O48" s="546"/>
      <c r="P48" s="544"/>
      <c r="Q48" s="545"/>
      <c r="R48" s="545"/>
      <c r="S48" s="545"/>
      <c r="T48" s="545"/>
      <c r="U48" s="546"/>
      <c r="V48" s="544"/>
      <c r="W48" s="545"/>
      <c r="X48" s="545"/>
      <c r="Y48" s="545"/>
      <c r="Z48" s="545"/>
      <c r="AA48" s="546"/>
      <c r="AB48" s="544"/>
      <c r="AC48" s="545"/>
      <c r="AD48" s="545"/>
      <c r="AE48" s="545"/>
      <c r="AF48" s="545"/>
      <c r="AG48" s="546"/>
      <c r="AH48" s="544"/>
      <c r="AI48" s="545"/>
      <c r="AJ48" s="545"/>
      <c r="AK48" s="545"/>
      <c r="AL48" s="545"/>
      <c r="AM48" s="546"/>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c r="A49" s="71"/>
      <c r="B49" s="71"/>
      <c r="C49" s="71"/>
      <c r="D49" s="71"/>
      <c r="E49" s="71"/>
      <c r="F49" s="71"/>
      <c r="G49" s="71"/>
      <c r="H49" s="71"/>
      <c r="I49" s="71"/>
      <c r="J49" s="544"/>
      <c r="K49" s="545"/>
      <c r="L49" s="545"/>
      <c r="M49" s="545"/>
      <c r="N49" s="545"/>
      <c r="O49" s="546"/>
      <c r="P49" s="544"/>
      <c r="Q49" s="545"/>
      <c r="R49" s="545"/>
      <c r="S49" s="545"/>
      <c r="T49" s="545"/>
      <c r="U49" s="546"/>
      <c r="V49" s="544"/>
      <c r="W49" s="545"/>
      <c r="X49" s="545"/>
      <c r="Y49" s="545"/>
      <c r="Z49" s="545"/>
      <c r="AA49" s="546"/>
      <c r="AB49" s="544"/>
      <c r="AC49" s="545"/>
      <c r="AD49" s="545"/>
      <c r="AE49" s="545"/>
      <c r="AF49" s="545"/>
      <c r="AG49" s="546"/>
      <c r="AH49" s="544"/>
      <c r="AI49" s="545"/>
      <c r="AJ49" s="545"/>
      <c r="AK49" s="545"/>
      <c r="AL49" s="545"/>
      <c r="AM49" s="546"/>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c r="A50" s="71"/>
      <c r="B50" s="71"/>
      <c r="C50" s="71"/>
      <c r="D50" s="71"/>
      <c r="E50" s="71"/>
      <c r="F50" s="71"/>
      <c r="G50" s="71"/>
      <c r="H50" s="71"/>
      <c r="I50" s="71"/>
      <c r="J50" s="544"/>
      <c r="K50" s="545"/>
      <c r="L50" s="545"/>
      <c r="M50" s="545"/>
      <c r="N50" s="545"/>
      <c r="O50" s="546"/>
      <c r="P50" s="544"/>
      <c r="Q50" s="545"/>
      <c r="R50" s="545"/>
      <c r="S50" s="545"/>
      <c r="T50" s="545"/>
      <c r="U50" s="546"/>
      <c r="V50" s="544"/>
      <c r="W50" s="545"/>
      <c r="X50" s="545"/>
      <c r="Y50" s="545"/>
      <c r="Z50" s="545"/>
      <c r="AA50" s="546"/>
      <c r="AB50" s="544"/>
      <c r="AC50" s="545"/>
      <c r="AD50" s="545"/>
      <c r="AE50" s="545"/>
      <c r="AF50" s="545"/>
      <c r="AG50" s="546"/>
      <c r="AH50" s="544"/>
      <c r="AI50" s="545"/>
      <c r="AJ50" s="545"/>
      <c r="AK50" s="545"/>
      <c r="AL50" s="545"/>
      <c r="AM50" s="546"/>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c r="A51" s="71"/>
      <c r="B51" s="71"/>
      <c r="C51" s="71"/>
      <c r="D51" s="71"/>
      <c r="E51" s="71"/>
      <c r="F51" s="71"/>
      <c r="G51" s="71"/>
      <c r="H51" s="71"/>
      <c r="I51" s="71"/>
      <c r="J51" s="547"/>
      <c r="K51" s="548"/>
      <c r="L51" s="548"/>
      <c r="M51" s="548"/>
      <c r="N51" s="548"/>
      <c r="O51" s="549"/>
      <c r="P51" s="547"/>
      <c r="Q51" s="548"/>
      <c r="R51" s="548"/>
      <c r="S51" s="548"/>
      <c r="T51" s="548"/>
      <c r="U51" s="549"/>
      <c r="V51" s="547"/>
      <c r="W51" s="548"/>
      <c r="X51" s="548"/>
      <c r="Y51" s="548"/>
      <c r="Z51" s="548"/>
      <c r="AA51" s="549"/>
      <c r="AB51" s="547"/>
      <c r="AC51" s="548"/>
      <c r="AD51" s="548"/>
      <c r="AE51" s="548"/>
      <c r="AF51" s="548"/>
      <c r="AG51" s="549"/>
      <c r="AH51" s="547"/>
      <c r="AI51" s="548"/>
      <c r="AJ51" s="548"/>
      <c r="AK51" s="548"/>
      <c r="AL51" s="548"/>
      <c r="AM51" s="549"/>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c r="B137" s="71"/>
      <c r="C137" s="71"/>
      <c r="D137" s="71"/>
      <c r="E137" s="71"/>
      <c r="F137" s="71"/>
      <c r="G137" s="71"/>
      <c r="H137" s="71"/>
      <c r="I137" s="71"/>
    </row>
    <row r="138" spans="2:63">
      <c r="B138" s="71"/>
      <c r="C138" s="71"/>
      <c r="D138" s="71"/>
      <c r="E138" s="71"/>
      <c r="F138" s="71"/>
      <c r="G138" s="71"/>
      <c r="H138" s="71"/>
      <c r="I138" s="71"/>
    </row>
    <row r="139" spans="2:63">
      <c r="B139" s="71"/>
      <c r="C139" s="71"/>
      <c r="D139" s="71"/>
      <c r="E139" s="71"/>
      <c r="F139" s="71"/>
      <c r="G139" s="71"/>
      <c r="H139" s="71"/>
      <c r="I139" s="71"/>
    </row>
    <row r="140" spans="2:63">
      <c r="B140" s="71"/>
      <c r="C140" s="71"/>
      <c r="D140" s="71"/>
      <c r="E140" s="71"/>
      <c r="F140" s="71"/>
      <c r="G140" s="71"/>
      <c r="H140" s="71"/>
      <c r="I140" s="7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c r="A2" s="71"/>
      <c r="B2" s="614" t="s">
        <v>226</v>
      </c>
      <c r="C2" s="615"/>
      <c r="D2" s="615"/>
      <c r="E2" s="615"/>
      <c r="F2" s="615"/>
      <c r="G2" s="615"/>
      <c r="H2" s="615"/>
      <c r="I2" s="615"/>
      <c r="J2" s="556" t="s">
        <v>15</v>
      </c>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c r="A3" s="71"/>
      <c r="B3" s="615"/>
      <c r="C3" s="615"/>
      <c r="D3" s="615"/>
      <c r="E3" s="615"/>
      <c r="F3" s="615"/>
      <c r="G3" s="615"/>
      <c r="H3" s="615"/>
      <c r="I3" s="615"/>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c r="A4" s="71"/>
      <c r="B4" s="615"/>
      <c r="C4" s="615"/>
      <c r="D4" s="615"/>
      <c r="E4" s="615"/>
      <c r="F4" s="615"/>
      <c r="G4" s="615"/>
      <c r="H4" s="615"/>
      <c r="I4" s="615"/>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c r="A6" s="71"/>
      <c r="B6" s="503" t="s">
        <v>121</v>
      </c>
      <c r="C6" s="503"/>
      <c r="D6" s="504"/>
      <c r="E6" s="598" t="s">
        <v>212</v>
      </c>
      <c r="F6" s="599"/>
      <c r="G6" s="599"/>
      <c r="H6" s="599"/>
      <c r="I6" s="616"/>
      <c r="J6" s="34" t="e">
        <f>IF(AND(#REF!="Muy Alta",#REF!="Leve"),CONCATENATE("R1C",#REF!),"")</f>
        <v>#REF!</v>
      </c>
      <c r="K6" s="35" t="e">
        <f>IF(AND(#REF!="Muy Alta",#REF!="Leve"),CONCATENATE("R1C",#REF!),"")</f>
        <v>#REF!</v>
      </c>
      <c r="L6" s="35" t="e">
        <f>IF(AND(#REF!="Muy Alta",#REF!="Leve"),CONCATENATE("R1C",#REF!),"")</f>
        <v>#REF!</v>
      </c>
      <c r="M6" s="35" t="e">
        <f>IF(AND(#REF!="Muy Alta",#REF!="Leve"),CONCATENATE("R1C",#REF!),"")</f>
        <v>#REF!</v>
      </c>
      <c r="N6" s="35" t="e">
        <f>IF(AND(#REF!="Muy Alta",#REF!="Leve"),CONCATENATE("R1C",#REF!),"")</f>
        <v>#REF!</v>
      </c>
      <c r="O6" s="36" t="e">
        <f>IF(AND(#REF!="Muy Alta",#REF!="Leve"),CONCATENATE("R1C",#REF!),"")</f>
        <v>#REF!</v>
      </c>
      <c r="P6" s="34" t="e">
        <f>IF(AND(#REF!="Muy Alta",#REF!="Menor"),CONCATENATE("R1C",#REF!),"")</f>
        <v>#REF!</v>
      </c>
      <c r="Q6" s="35" t="e">
        <f>IF(AND(#REF!="Muy Alta",#REF!="Menor"),CONCATENATE("R1C",#REF!),"")</f>
        <v>#REF!</v>
      </c>
      <c r="R6" s="35" t="e">
        <f>IF(AND(#REF!="Muy Alta",#REF!="Menor"),CONCATENATE("R1C",#REF!),"")</f>
        <v>#REF!</v>
      </c>
      <c r="S6" s="35" t="e">
        <f>IF(AND(#REF!="Muy Alta",#REF!="Menor"),CONCATENATE("R1C",#REF!),"")</f>
        <v>#REF!</v>
      </c>
      <c r="T6" s="35" t="e">
        <f>IF(AND(#REF!="Muy Alta",#REF!="Menor"),CONCATENATE("R1C",#REF!),"")</f>
        <v>#REF!</v>
      </c>
      <c r="U6" s="36" t="e">
        <f>IF(AND(#REF!="Muy Alta",#REF!="Menor"),CONCATENATE("R1C",#REF!),"")</f>
        <v>#REF!</v>
      </c>
      <c r="V6" s="34" t="e">
        <f>IF(AND(#REF!="Muy Alta",#REF!="Moderado"),CONCATENATE("R1C",#REF!),"")</f>
        <v>#REF!</v>
      </c>
      <c r="W6" s="35" t="e">
        <f>IF(AND(#REF!="Muy Alta",#REF!="Moderado"),CONCATENATE("R1C",#REF!),"")</f>
        <v>#REF!</v>
      </c>
      <c r="X6" s="35" t="e">
        <f>IF(AND(#REF!="Muy Alta",#REF!="Moderado"),CONCATENATE("R1C",#REF!),"")</f>
        <v>#REF!</v>
      </c>
      <c r="Y6" s="35" t="e">
        <f>IF(AND(#REF!="Muy Alta",#REF!="Moderado"),CONCATENATE("R1C",#REF!),"")</f>
        <v>#REF!</v>
      </c>
      <c r="Z6" s="35" t="e">
        <f>IF(AND(#REF!="Muy Alta",#REF!="Moderado"),CONCATENATE("R1C",#REF!),"")</f>
        <v>#REF!</v>
      </c>
      <c r="AA6" s="36" t="e">
        <f>IF(AND(#REF!="Muy Alta",#REF!="Moderado"),CONCATENATE("R1C",#REF!),"")</f>
        <v>#REF!</v>
      </c>
      <c r="AB6" s="34" t="e">
        <f>IF(AND(#REF!="Muy Alta",#REF!="Mayor"),CONCATENATE("R1C",#REF!),"")</f>
        <v>#REF!</v>
      </c>
      <c r="AC6" s="35" t="e">
        <f>IF(AND(#REF!="Muy Alta",#REF!="Mayor"),CONCATENATE("R1C",#REF!),"")</f>
        <v>#REF!</v>
      </c>
      <c r="AD6" s="35" t="e">
        <f>IF(AND(#REF!="Muy Alta",#REF!="Mayor"),CONCATENATE("R1C",#REF!),"")</f>
        <v>#REF!</v>
      </c>
      <c r="AE6" s="35" t="e">
        <f>IF(AND(#REF!="Muy Alta",#REF!="Mayor"),CONCATENATE("R1C",#REF!),"")</f>
        <v>#REF!</v>
      </c>
      <c r="AF6" s="35" t="e">
        <f>IF(AND(#REF!="Muy Alta",#REF!="Mayor"),CONCATENATE("R1C",#REF!),"")</f>
        <v>#REF!</v>
      </c>
      <c r="AG6" s="36" t="e">
        <f>IF(AND(#REF!="Muy Alta",#REF!="Mayor"),CONCATENATE("R1C",#REF!),"")</f>
        <v>#REF!</v>
      </c>
      <c r="AH6" s="37" t="e">
        <f>IF(AND(#REF!="Muy Alta",#REF!="Catastrófico"),CONCATENATE("R1C",#REF!),"")</f>
        <v>#REF!</v>
      </c>
      <c r="AI6" s="38" t="e">
        <f>IF(AND(#REF!="Muy Alta",#REF!="Catastrófico"),CONCATENATE("R1C",#REF!),"")</f>
        <v>#REF!</v>
      </c>
      <c r="AJ6" s="38" t="e">
        <f>IF(AND(#REF!="Muy Alta",#REF!="Catastrófico"),CONCATENATE("R1C",#REF!),"")</f>
        <v>#REF!</v>
      </c>
      <c r="AK6" s="38" t="e">
        <f>IF(AND(#REF!="Muy Alta",#REF!="Catastrófico"),CONCATENATE("R1C",#REF!),"")</f>
        <v>#REF!</v>
      </c>
      <c r="AL6" s="38" t="e">
        <f>IF(AND(#REF!="Muy Alta",#REF!="Catastrófico"),CONCATENATE("R1C",#REF!),"")</f>
        <v>#REF!</v>
      </c>
      <c r="AM6" s="39" t="e">
        <f>IF(AND(#REF!="Muy Alta",#REF!="Catastrófico"),CONCATENATE("R1C",#REF!),"")</f>
        <v>#REF!</v>
      </c>
      <c r="AN6" s="71"/>
      <c r="AO6" s="605" t="s">
        <v>213</v>
      </c>
      <c r="AP6" s="606"/>
      <c r="AQ6" s="606"/>
      <c r="AR6" s="606"/>
      <c r="AS6" s="606"/>
      <c r="AT6" s="607"/>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c r="A7" s="71"/>
      <c r="B7" s="503"/>
      <c r="C7" s="503"/>
      <c r="D7" s="504"/>
      <c r="E7" s="602"/>
      <c r="F7" s="601"/>
      <c r="G7" s="601"/>
      <c r="H7" s="601"/>
      <c r="I7" s="617"/>
      <c r="J7" s="40" t="e">
        <f>IF(AND(#REF!="Muy Alta",#REF!="Leve"),CONCATENATE("R2C",#REF!),"")</f>
        <v>#REF!</v>
      </c>
      <c r="K7" s="41" t="e">
        <f>IF(AND(#REF!="Muy Alta",#REF!="Leve"),CONCATENATE("R2C",#REF!),"")</f>
        <v>#REF!</v>
      </c>
      <c r="L7" s="41" t="e">
        <f>IF(AND(#REF!="Muy Alta",#REF!="Leve"),CONCATENATE("R2C",#REF!),"")</f>
        <v>#REF!</v>
      </c>
      <c r="M7" s="41" t="e">
        <f>IF(AND(#REF!="Muy Alta",#REF!="Leve"),CONCATENATE("R2C",#REF!),"")</f>
        <v>#REF!</v>
      </c>
      <c r="N7" s="41" t="e">
        <f>IF(AND(#REF!="Muy Alta",#REF!="Leve"),CONCATENATE("R2C",#REF!),"")</f>
        <v>#REF!</v>
      </c>
      <c r="O7" s="42" t="e">
        <f>IF(AND(#REF!="Muy Alta",#REF!="Leve"),CONCATENATE("R2C",#REF!),"")</f>
        <v>#REF!</v>
      </c>
      <c r="P7" s="40" t="e">
        <f>IF(AND(#REF!="Muy Alta",#REF!="Menor"),CONCATENATE("R2C",#REF!),"")</f>
        <v>#REF!</v>
      </c>
      <c r="Q7" s="41" t="e">
        <f>IF(AND(#REF!="Muy Alta",#REF!="Menor"),CONCATENATE("R2C",#REF!),"")</f>
        <v>#REF!</v>
      </c>
      <c r="R7" s="41" t="e">
        <f>IF(AND(#REF!="Muy Alta",#REF!="Menor"),CONCATENATE("R2C",#REF!),"")</f>
        <v>#REF!</v>
      </c>
      <c r="S7" s="41" t="e">
        <f>IF(AND(#REF!="Muy Alta",#REF!="Menor"),CONCATENATE("R2C",#REF!),"")</f>
        <v>#REF!</v>
      </c>
      <c r="T7" s="41" t="e">
        <f>IF(AND(#REF!="Muy Alta",#REF!="Menor"),CONCATENATE("R2C",#REF!),"")</f>
        <v>#REF!</v>
      </c>
      <c r="U7" s="42" t="e">
        <f>IF(AND(#REF!="Muy Alta",#REF!="Menor"),CONCATENATE("R2C",#REF!),"")</f>
        <v>#REF!</v>
      </c>
      <c r="V7" s="40" t="e">
        <f>IF(AND(#REF!="Muy Alta",#REF!="Moderado"),CONCATENATE("R2C",#REF!),"")</f>
        <v>#REF!</v>
      </c>
      <c r="W7" s="41" t="e">
        <f>IF(AND(#REF!="Muy Alta",#REF!="Moderado"),CONCATENATE("R2C",#REF!),"")</f>
        <v>#REF!</v>
      </c>
      <c r="X7" s="41" t="e">
        <f>IF(AND(#REF!="Muy Alta",#REF!="Moderado"),CONCATENATE("R2C",#REF!),"")</f>
        <v>#REF!</v>
      </c>
      <c r="Y7" s="41" t="e">
        <f>IF(AND(#REF!="Muy Alta",#REF!="Moderado"),CONCATENATE("R2C",#REF!),"")</f>
        <v>#REF!</v>
      </c>
      <c r="Z7" s="41" t="e">
        <f>IF(AND(#REF!="Muy Alta",#REF!="Moderado"),CONCATENATE("R2C",#REF!),"")</f>
        <v>#REF!</v>
      </c>
      <c r="AA7" s="42" t="e">
        <f>IF(AND(#REF!="Muy Alta",#REF!="Moderado"),CONCATENATE("R2C",#REF!),"")</f>
        <v>#REF!</v>
      </c>
      <c r="AB7" s="40" t="e">
        <f>IF(AND(#REF!="Muy Alta",#REF!="Mayor"),CONCATENATE("R2C",#REF!),"")</f>
        <v>#REF!</v>
      </c>
      <c r="AC7" s="41" t="e">
        <f>IF(AND(#REF!="Muy Alta",#REF!="Mayor"),CONCATENATE("R2C",#REF!),"")</f>
        <v>#REF!</v>
      </c>
      <c r="AD7" s="41" t="e">
        <f>IF(AND(#REF!="Muy Alta",#REF!="Mayor"),CONCATENATE("R2C",#REF!),"")</f>
        <v>#REF!</v>
      </c>
      <c r="AE7" s="41" t="e">
        <f>IF(AND(#REF!="Muy Alta",#REF!="Mayor"),CONCATENATE("R2C",#REF!),"")</f>
        <v>#REF!</v>
      </c>
      <c r="AF7" s="41" t="e">
        <f>IF(AND(#REF!="Muy Alta",#REF!="Mayor"),CONCATENATE("R2C",#REF!),"")</f>
        <v>#REF!</v>
      </c>
      <c r="AG7" s="42" t="e">
        <f>IF(AND(#REF!="Muy Alta",#REF!="Mayor"),CONCATENATE("R2C",#REF!),"")</f>
        <v>#REF!</v>
      </c>
      <c r="AH7" s="43" t="e">
        <f>IF(AND(#REF!="Muy Alta",#REF!="Catastrófico"),CONCATENATE("R2C",#REF!),"")</f>
        <v>#REF!</v>
      </c>
      <c r="AI7" s="44" t="e">
        <f>IF(AND(#REF!="Muy Alta",#REF!="Catastrófico"),CONCATENATE("R2C",#REF!),"")</f>
        <v>#REF!</v>
      </c>
      <c r="AJ7" s="44" t="e">
        <f>IF(AND(#REF!="Muy Alta",#REF!="Catastrófico"),CONCATENATE("R2C",#REF!),"")</f>
        <v>#REF!</v>
      </c>
      <c r="AK7" s="44" t="e">
        <f>IF(AND(#REF!="Muy Alta",#REF!="Catastrófico"),CONCATENATE("R2C",#REF!),"")</f>
        <v>#REF!</v>
      </c>
      <c r="AL7" s="44" t="e">
        <f>IF(AND(#REF!="Muy Alta",#REF!="Catastrófico"),CONCATENATE("R2C",#REF!),"")</f>
        <v>#REF!</v>
      </c>
      <c r="AM7" s="45" t="e">
        <f>IF(AND(#REF!="Muy Alta",#REF!="Catastrófico"),CONCATENATE("R2C",#REF!),"")</f>
        <v>#REF!</v>
      </c>
      <c r="AN7" s="71"/>
      <c r="AO7" s="608"/>
      <c r="AP7" s="609"/>
      <c r="AQ7" s="609"/>
      <c r="AR7" s="609"/>
      <c r="AS7" s="609"/>
      <c r="AT7" s="610"/>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c r="A8" s="71"/>
      <c r="B8" s="503"/>
      <c r="C8" s="503"/>
      <c r="D8" s="504"/>
      <c r="E8" s="602"/>
      <c r="F8" s="601"/>
      <c r="G8" s="601"/>
      <c r="H8" s="601"/>
      <c r="I8" s="617"/>
      <c r="J8" s="40" t="e">
        <f>IF(AND(#REF!="Muy Alta",#REF!="Leve"),CONCATENATE("R3C",#REF!),"")</f>
        <v>#REF!</v>
      </c>
      <c r="K8" s="41" t="e">
        <f>IF(AND(#REF!="Muy Alta",#REF!="Leve"),CONCATENATE("R3C",#REF!),"")</f>
        <v>#REF!</v>
      </c>
      <c r="L8" s="41" t="e">
        <f>IF(AND(#REF!="Muy Alta",#REF!="Leve"),CONCATENATE("R3C",#REF!),"")</f>
        <v>#REF!</v>
      </c>
      <c r="M8" s="41" t="e">
        <f>IF(AND(#REF!="Muy Alta",#REF!="Leve"),CONCATENATE("R3C",#REF!),"")</f>
        <v>#REF!</v>
      </c>
      <c r="N8" s="41" t="e">
        <f>IF(AND(#REF!="Muy Alta",#REF!="Leve"),CONCATENATE("R3C",#REF!),"")</f>
        <v>#REF!</v>
      </c>
      <c r="O8" s="42" t="e">
        <f>IF(AND(#REF!="Muy Alta",#REF!="Leve"),CONCATENATE("R3C",#REF!),"")</f>
        <v>#REF!</v>
      </c>
      <c r="P8" s="40" t="e">
        <f>IF(AND(#REF!="Muy Alta",#REF!="Menor"),CONCATENATE("R3C",#REF!),"")</f>
        <v>#REF!</v>
      </c>
      <c r="Q8" s="41" t="e">
        <f>IF(AND(#REF!="Muy Alta",#REF!="Menor"),CONCATENATE("R3C",#REF!),"")</f>
        <v>#REF!</v>
      </c>
      <c r="R8" s="41" t="e">
        <f>IF(AND(#REF!="Muy Alta",#REF!="Menor"),CONCATENATE("R3C",#REF!),"")</f>
        <v>#REF!</v>
      </c>
      <c r="S8" s="41" t="e">
        <f>IF(AND(#REF!="Muy Alta",#REF!="Menor"),CONCATENATE("R3C",#REF!),"")</f>
        <v>#REF!</v>
      </c>
      <c r="T8" s="41" t="e">
        <f>IF(AND(#REF!="Muy Alta",#REF!="Menor"),CONCATENATE("R3C",#REF!),"")</f>
        <v>#REF!</v>
      </c>
      <c r="U8" s="42" t="e">
        <f>IF(AND(#REF!="Muy Alta",#REF!="Menor"),CONCATENATE("R3C",#REF!),"")</f>
        <v>#REF!</v>
      </c>
      <c r="V8" s="40" t="e">
        <f>IF(AND(#REF!="Muy Alta",#REF!="Moderado"),CONCATENATE("R3C",#REF!),"")</f>
        <v>#REF!</v>
      </c>
      <c r="W8" s="41" t="e">
        <f>IF(AND(#REF!="Muy Alta",#REF!="Moderado"),CONCATENATE("R3C",#REF!),"")</f>
        <v>#REF!</v>
      </c>
      <c r="X8" s="41" t="e">
        <f>IF(AND(#REF!="Muy Alta",#REF!="Moderado"),CONCATENATE("R3C",#REF!),"")</f>
        <v>#REF!</v>
      </c>
      <c r="Y8" s="41" t="e">
        <f>IF(AND(#REF!="Muy Alta",#REF!="Moderado"),CONCATENATE("R3C",#REF!),"")</f>
        <v>#REF!</v>
      </c>
      <c r="Z8" s="41" t="e">
        <f>IF(AND(#REF!="Muy Alta",#REF!="Moderado"),CONCATENATE("R3C",#REF!),"")</f>
        <v>#REF!</v>
      </c>
      <c r="AA8" s="42" t="e">
        <f>IF(AND(#REF!="Muy Alta",#REF!="Moderado"),CONCATENATE("R3C",#REF!),"")</f>
        <v>#REF!</v>
      </c>
      <c r="AB8" s="40" t="e">
        <f>IF(AND(#REF!="Muy Alta",#REF!="Mayor"),CONCATENATE("R3C",#REF!),"")</f>
        <v>#REF!</v>
      </c>
      <c r="AC8" s="41" t="e">
        <f>IF(AND(#REF!="Muy Alta",#REF!="Mayor"),CONCATENATE("R3C",#REF!),"")</f>
        <v>#REF!</v>
      </c>
      <c r="AD8" s="41" t="e">
        <f>IF(AND(#REF!="Muy Alta",#REF!="Mayor"),CONCATENATE("R3C",#REF!),"")</f>
        <v>#REF!</v>
      </c>
      <c r="AE8" s="41" t="e">
        <f>IF(AND(#REF!="Muy Alta",#REF!="Mayor"),CONCATENATE("R3C",#REF!),"")</f>
        <v>#REF!</v>
      </c>
      <c r="AF8" s="41" t="e">
        <f>IF(AND(#REF!="Muy Alta",#REF!="Mayor"),CONCATENATE("R3C",#REF!),"")</f>
        <v>#REF!</v>
      </c>
      <c r="AG8" s="42" t="e">
        <f>IF(AND(#REF!="Muy Alta",#REF!="Mayor"),CONCATENATE("R3C",#REF!),"")</f>
        <v>#REF!</v>
      </c>
      <c r="AH8" s="43" t="e">
        <f>IF(AND(#REF!="Muy Alta",#REF!="Catastrófico"),CONCATENATE("R3C",#REF!),"")</f>
        <v>#REF!</v>
      </c>
      <c r="AI8" s="44" t="e">
        <f>IF(AND(#REF!="Muy Alta",#REF!="Catastrófico"),CONCATENATE("R3C",#REF!),"")</f>
        <v>#REF!</v>
      </c>
      <c r="AJ8" s="44" t="e">
        <f>IF(AND(#REF!="Muy Alta",#REF!="Catastrófico"),CONCATENATE("R3C",#REF!),"")</f>
        <v>#REF!</v>
      </c>
      <c r="AK8" s="44" t="e">
        <f>IF(AND(#REF!="Muy Alta",#REF!="Catastrófico"),CONCATENATE("R3C",#REF!),"")</f>
        <v>#REF!</v>
      </c>
      <c r="AL8" s="44" t="e">
        <f>IF(AND(#REF!="Muy Alta",#REF!="Catastrófico"),CONCATENATE("R3C",#REF!),"")</f>
        <v>#REF!</v>
      </c>
      <c r="AM8" s="45" t="e">
        <f>IF(AND(#REF!="Muy Alta",#REF!="Catastrófico"),CONCATENATE("R3C",#REF!),"")</f>
        <v>#REF!</v>
      </c>
      <c r="AN8" s="71"/>
      <c r="AO8" s="608"/>
      <c r="AP8" s="609"/>
      <c r="AQ8" s="609"/>
      <c r="AR8" s="609"/>
      <c r="AS8" s="609"/>
      <c r="AT8" s="610"/>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c r="A9" s="71"/>
      <c r="B9" s="503"/>
      <c r="C9" s="503"/>
      <c r="D9" s="504"/>
      <c r="E9" s="602"/>
      <c r="F9" s="601"/>
      <c r="G9" s="601"/>
      <c r="H9" s="601"/>
      <c r="I9" s="617"/>
      <c r="J9" s="40" t="e">
        <f>IF(AND(#REF!="Muy Alta",#REF!="Leve"),CONCATENATE("R4C",#REF!),"")</f>
        <v>#REF!</v>
      </c>
      <c r="K9" s="41" t="e">
        <f>IF(AND(#REF!="Muy Alta",#REF!="Leve"),CONCATENATE("R4C",#REF!),"")</f>
        <v>#REF!</v>
      </c>
      <c r="L9" s="41" t="e">
        <f>IF(AND(#REF!="Muy Alta",#REF!="Leve"),CONCATENATE("R4C",#REF!),"")</f>
        <v>#REF!</v>
      </c>
      <c r="M9" s="41" t="e">
        <f>IF(AND(#REF!="Muy Alta",#REF!="Leve"),CONCATENATE("R4C",#REF!),"")</f>
        <v>#REF!</v>
      </c>
      <c r="N9" s="41" t="e">
        <f>IF(AND(#REF!="Muy Alta",#REF!="Leve"),CONCATENATE("R4C",#REF!),"")</f>
        <v>#REF!</v>
      </c>
      <c r="O9" s="42" t="e">
        <f>IF(AND(#REF!="Muy Alta",#REF!="Leve"),CONCATENATE("R4C",#REF!),"")</f>
        <v>#REF!</v>
      </c>
      <c r="P9" s="40" t="e">
        <f>IF(AND(#REF!="Muy Alta",#REF!="Menor"),CONCATENATE("R4C",#REF!),"")</f>
        <v>#REF!</v>
      </c>
      <c r="Q9" s="41" t="e">
        <f>IF(AND(#REF!="Muy Alta",#REF!="Menor"),CONCATENATE("R4C",#REF!),"")</f>
        <v>#REF!</v>
      </c>
      <c r="R9" s="41" t="e">
        <f>IF(AND(#REF!="Muy Alta",#REF!="Menor"),CONCATENATE("R4C",#REF!),"")</f>
        <v>#REF!</v>
      </c>
      <c r="S9" s="41" t="e">
        <f>IF(AND(#REF!="Muy Alta",#REF!="Menor"),CONCATENATE("R4C",#REF!),"")</f>
        <v>#REF!</v>
      </c>
      <c r="T9" s="41" t="e">
        <f>IF(AND(#REF!="Muy Alta",#REF!="Menor"),CONCATENATE("R4C",#REF!),"")</f>
        <v>#REF!</v>
      </c>
      <c r="U9" s="42" t="e">
        <f>IF(AND(#REF!="Muy Alta",#REF!="Menor"),CONCATENATE("R4C",#REF!),"")</f>
        <v>#REF!</v>
      </c>
      <c r="V9" s="40" t="e">
        <f>IF(AND(#REF!="Muy Alta",#REF!="Moderado"),CONCATENATE("R4C",#REF!),"")</f>
        <v>#REF!</v>
      </c>
      <c r="W9" s="41" t="e">
        <f>IF(AND(#REF!="Muy Alta",#REF!="Moderado"),CONCATENATE("R4C",#REF!),"")</f>
        <v>#REF!</v>
      </c>
      <c r="X9" s="41" t="e">
        <f>IF(AND(#REF!="Muy Alta",#REF!="Moderado"),CONCATENATE("R4C",#REF!),"")</f>
        <v>#REF!</v>
      </c>
      <c r="Y9" s="41" t="e">
        <f>IF(AND(#REF!="Muy Alta",#REF!="Moderado"),CONCATENATE("R4C",#REF!),"")</f>
        <v>#REF!</v>
      </c>
      <c r="Z9" s="41" t="e">
        <f>IF(AND(#REF!="Muy Alta",#REF!="Moderado"),CONCATENATE("R4C",#REF!),"")</f>
        <v>#REF!</v>
      </c>
      <c r="AA9" s="42" t="e">
        <f>IF(AND(#REF!="Muy Alta",#REF!="Moderado"),CONCATENATE("R4C",#REF!),"")</f>
        <v>#REF!</v>
      </c>
      <c r="AB9" s="40" t="e">
        <f>IF(AND(#REF!="Muy Alta",#REF!="Mayor"),CONCATENATE("R4C",#REF!),"")</f>
        <v>#REF!</v>
      </c>
      <c r="AC9" s="41" t="e">
        <f>IF(AND(#REF!="Muy Alta",#REF!="Mayor"),CONCATENATE("R4C",#REF!),"")</f>
        <v>#REF!</v>
      </c>
      <c r="AD9" s="41" t="e">
        <f>IF(AND(#REF!="Muy Alta",#REF!="Mayor"),CONCATENATE("R4C",#REF!),"")</f>
        <v>#REF!</v>
      </c>
      <c r="AE9" s="41" t="e">
        <f>IF(AND(#REF!="Muy Alta",#REF!="Mayor"),CONCATENATE("R4C",#REF!),"")</f>
        <v>#REF!</v>
      </c>
      <c r="AF9" s="41" t="e">
        <f>IF(AND(#REF!="Muy Alta",#REF!="Mayor"),CONCATENATE("R4C",#REF!),"")</f>
        <v>#REF!</v>
      </c>
      <c r="AG9" s="42" t="e">
        <f>IF(AND(#REF!="Muy Alta",#REF!="Mayor"),CONCATENATE("R4C",#REF!),"")</f>
        <v>#REF!</v>
      </c>
      <c r="AH9" s="43" t="e">
        <f>IF(AND(#REF!="Muy Alta",#REF!="Catastrófico"),CONCATENATE("R4C",#REF!),"")</f>
        <v>#REF!</v>
      </c>
      <c r="AI9" s="44" t="e">
        <f>IF(AND(#REF!="Muy Alta",#REF!="Catastrófico"),CONCATENATE("R4C",#REF!),"")</f>
        <v>#REF!</v>
      </c>
      <c r="AJ9" s="44" t="e">
        <f>IF(AND(#REF!="Muy Alta",#REF!="Catastrófico"),CONCATENATE("R4C",#REF!),"")</f>
        <v>#REF!</v>
      </c>
      <c r="AK9" s="44" t="e">
        <f>IF(AND(#REF!="Muy Alta",#REF!="Catastrófico"),CONCATENATE("R4C",#REF!),"")</f>
        <v>#REF!</v>
      </c>
      <c r="AL9" s="44" t="e">
        <f>IF(AND(#REF!="Muy Alta",#REF!="Catastrófico"),CONCATENATE("R4C",#REF!),"")</f>
        <v>#REF!</v>
      </c>
      <c r="AM9" s="45" t="e">
        <f>IF(AND(#REF!="Muy Alta",#REF!="Catastrófico"),CONCATENATE("R4C",#REF!),"")</f>
        <v>#REF!</v>
      </c>
      <c r="AN9" s="71"/>
      <c r="AO9" s="608"/>
      <c r="AP9" s="609"/>
      <c r="AQ9" s="609"/>
      <c r="AR9" s="609"/>
      <c r="AS9" s="609"/>
      <c r="AT9" s="610"/>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c r="A10" s="71"/>
      <c r="B10" s="503"/>
      <c r="C10" s="503"/>
      <c r="D10" s="504"/>
      <c r="E10" s="602"/>
      <c r="F10" s="601"/>
      <c r="G10" s="601"/>
      <c r="H10" s="601"/>
      <c r="I10" s="617"/>
      <c r="J10" s="40" t="e">
        <f>IF(AND(#REF!="Muy Alta",#REF!="Leve"),CONCATENATE("R5C",#REF!),"")</f>
        <v>#REF!</v>
      </c>
      <c r="K10" s="41" t="e">
        <f>IF(AND(#REF!="Muy Alta",#REF!="Leve"),CONCATENATE("R5C",#REF!),"")</f>
        <v>#REF!</v>
      </c>
      <c r="L10" s="41" t="e">
        <f>IF(AND(#REF!="Muy Alta",#REF!="Leve"),CONCATENATE("R5C",#REF!),"")</f>
        <v>#REF!</v>
      </c>
      <c r="M10" s="41" t="e">
        <f>IF(AND(#REF!="Muy Alta",#REF!="Leve"),CONCATENATE("R5C",#REF!),"")</f>
        <v>#REF!</v>
      </c>
      <c r="N10" s="41" t="e">
        <f>IF(AND(#REF!="Muy Alta",#REF!="Leve"),CONCATENATE("R5C",#REF!),"")</f>
        <v>#REF!</v>
      </c>
      <c r="O10" s="42" t="e">
        <f>IF(AND(#REF!="Muy Alta",#REF!="Leve"),CONCATENATE("R5C",#REF!),"")</f>
        <v>#REF!</v>
      </c>
      <c r="P10" s="40" t="e">
        <f>IF(AND(#REF!="Muy Alta",#REF!="Menor"),CONCATENATE("R5C",#REF!),"")</f>
        <v>#REF!</v>
      </c>
      <c r="Q10" s="41" t="e">
        <f>IF(AND(#REF!="Muy Alta",#REF!="Menor"),CONCATENATE("R5C",#REF!),"")</f>
        <v>#REF!</v>
      </c>
      <c r="R10" s="41" t="e">
        <f>IF(AND(#REF!="Muy Alta",#REF!="Menor"),CONCATENATE("R5C",#REF!),"")</f>
        <v>#REF!</v>
      </c>
      <c r="S10" s="41" t="e">
        <f>IF(AND(#REF!="Muy Alta",#REF!="Menor"),CONCATENATE("R5C",#REF!),"")</f>
        <v>#REF!</v>
      </c>
      <c r="T10" s="41" t="e">
        <f>IF(AND(#REF!="Muy Alta",#REF!="Menor"),CONCATENATE("R5C",#REF!),"")</f>
        <v>#REF!</v>
      </c>
      <c r="U10" s="42" t="e">
        <f>IF(AND(#REF!="Muy Alta",#REF!="Menor"),CONCATENATE("R5C",#REF!),"")</f>
        <v>#REF!</v>
      </c>
      <c r="V10" s="40" t="e">
        <f>IF(AND(#REF!="Muy Alta",#REF!="Moderado"),CONCATENATE("R5C",#REF!),"")</f>
        <v>#REF!</v>
      </c>
      <c r="W10" s="41" t="e">
        <f>IF(AND(#REF!="Muy Alta",#REF!="Moderado"),CONCATENATE("R5C",#REF!),"")</f>
        <v>#REF!</v>
      </c>
      <c r="X10" s="41" t="e">
        <f>IF(AND(#REF!="Muy Alta",#REF!="Moderado"),CONCATENATE("R5C",#REF!),"")</f>
        <v>#REF!</v>
      </c>
      <c r="Y10" s="41" t="e">
        <f>IF(AND(#REF!="Muy Alta",#REF!="Moderado"),CONCATENATE("R5C",#REF!),"")</f>
        <v>#REF!</v>
      </c>
      <c r="Z10" s="41" t="e">
        <f>IF(AND(#REF!="Muy Alta",#REF!="Moderado"),CONCATENATE("R5C",#REF!),"")</f>
        <v>#REF!</v>
      </c>
      <c r="AA10" s="42" t="e">
        <f>IF(AND(#REF!="Muy Alta",#REF!="Moderado"),CONCATENATE("R5C",#REF!),"")</f>
        <v>#REF!</v>
      </c>
      <c r="AB10" s="40" t="e">
        <f>IF(AND(#REF!="Muy Alta",#REF!="Mayor"),CONCATENATE("R5C",#REF!),"")</f>
        <v>#REF!</v>
      </c>
      <c r="AC10" s="41" t="e">
        <f>IF(AND(#REF!="Muy Alta",#REF!="Mayor"),CONCATENATE("R5C",#REF!),"")</f>
        <v>#REF!</v>
      </c>
      <c r="AD10" s="41" t="e">
        <f>IF(AND(#REF!="Muy Alta",#REF!="Mayor"),CONCATENATE("R5C",#REF!),"")</f>
        <v>#REF!</v>
      </c>
      <c r="AE10" s="41" t="e">
        <f>IF(AND(#REF!="Muy Alta",#REF!="Mayor"),CONCATENATE("R5C",#REF!),"")</f>
        <v>#REF!</v>
      </c>
      <c r="AF10" s="41" t="e">
        <f>IF(AND(#REF!="Muy Alta",#REF!="Mayor"),CONCATENATE("R5C",#REF!),"")</f>
        <v>#REF!</v>
      </c>
      <c r="AG10" s="42" t="e">
        <f>IF(AND(#REF!="Muy Alta",#REF!="Mayor"),CONCATENATE("R5C",#REF!),"")</f>
        <v>#REF!</v>
      </c>
      <c r="AH10" s="43" t="e">
        <f>IF(AND(#REF!="Muy Alta",#REF!="Catastrófico"),CONCATENATE("R5C",#REF!),"")</f>
        <v>#REF!</v>
      </c>
      <c r="AI10" s="44" t="e">
        <f>IF(AND(#REF!="Muy Alta",#REF!="Catastrófico"),CONCATENATE("R5C",#REF!),"")</f>
        <v>#REF!</v>
      </c>
      <c r="AJ10" s="44" t="e">
        <f>IF(AND(#REF!="Muy Alta",#REF!="Catastrófico"),CONCATENATE("R5C",#REF!),"")</f>
        <v>#REF!</v>
      </c>
      <c r="AK10" s="44" t="e">
        <f>IF(AND(#REF!="Muy Alta",#REF!="Catastrófico"),CONCATENATE("R5C",#REF!),"")</f>
        <v>#REF!</v>
      </c>
      <c r="AL10" s="44" t="e">
        <f>IF(AND(#REF!="Muy Alta",#REF!="Catastrófico"),CONCATENATE("R5C",#REF!),"")</f>
        <v>#REF!</v>
      </c>
      <c r="AM10" s="45" t="e">
        <f>IF(AND(#REF!="Muy Alta",#REF!="Catastrófico"),CONCATENATE("R5C",#REF!),"")</f>
        <v>#REF!</v>
      </c>
      <c r="AN10" s="71"/>
      <c r="AO10" s="608"/>
      <c r="AP10" s="609"/>
      <c r="AQ10" s="609"/>
      <c r="AR10" s="609"/>
      <c r="AS10" s="609"/>
      <c r="AT10" s="610"/>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c r="A11" s="71"/>
      <c r="B11" s="503"/>
      <c r="C11" s="503"/>
      <c r="D11" s="504"/>
      <c r="E11" s="602"/>
      <c r="F11" s="601"/>
      <c r="G11" s="601"/>
      <c r="H11" s="601"/>
      <c r="I11" s="617"/>
      <c r="J11" s="40" t="e">
        <f>IF(AND(#REF!="Muy Alta",#REF!="Leve"),CONCATENATE("R6C",#REF!),"")</f>
        <v>#REF!</v>
      </c>
      <c r="K11" s="41" t="e">
        <f>IF(AND(#REF!="Muy Alta",#REF!="Leve"),CONCATENATE("R6C",#REF!),"")</f>
        <v>#REF!</v>
      </c>
      <c r="L11" s="41" t="e">
        <f>IF(AND(#REF!="Muy Alta",#REF!="Leve"),CONCATENATE("R6C",#REF!),"")</f>
        <v>#REF!</v>
      </c>
      <c r="M11" s="41" t="e">
        <f>IF(AND(#REF!="Muy Alta",#REF!="Leve"),CONCATENATE("R6C",#REF!),"")</f>
        <v>#REF!</v>
      </c>
      <c r="N11" s="41" t="e">
        <f>IF(AND(#REF!="Muy Alta",#REF!="Leve"),CONCATENATE("R6C",#REF!),"")</f>
        <v>#REF!</v>
      </c>
      <c r="O11" s="42" t="e">
        <f>IF(AND(#REF!="Muy Alta",#REF!="Leve"),CONCATENATE("R6C",#REF!),"")</f>
        <v>#REF!</v>
      </c>
      <c r="P11" s="40" t="e">
        <f>IF(AND(#REF!="Muy Alta",#REF!="Menor"),CONCATENATE("R6C",#REF!),"")</f>
        <v>#REF!</v>
      </c>
      <c r="Q11" s="41" t="e">
        <f>IF(AND(#REF!="Muy Alta",#REF!="Menor"),CONCATENATE("R6C",#REF!),"")</f>
        <v>#REF!</v>
      </c>
      <c r="R11" s="41" t="e">
        <f>IF(AND(#REF!="Muy Alta",#REF!="Menor"),CONCATENATE("R6C",#REF!),"")</f>
        <v>#REF!</v>
      </c>
      <c r="S11" s="41" t="e">
        <f>IF(AND(#REF!="Muy Alta",#REF!="Menor"),CONCATENATE("R6C",#REF!),"")</f>
        <v>#REF!</v>
      </c>
      <c r="T11" s="41" t="e">
        <f>IF(AND(#REF!="Muy Alta",#REF!="Menor"),CONCATENATE("R6C",#REF!),"")</f>
        <v>#REF!</v>
      </c>
      <c r="U11" s="42" t="e">
        <f>IF(AND(#REF!="Muy Alta",#REF!="Menor"),CONCATENATE("R6C",#REF!),"")</f>
        <v>#REF!</v>
      </c>
      <c r="V11" s="40" t="e">
        <f>IF(AND(#REF!="Muy Alta",#REF!="Moderado"),CONCATENATE("R6C",#REF!),"")</f>
        <v>#REF!</v>
      </c>
      <c r="W11" s="41" t="e">
        <f>IF(AND(#REF!="Muy Alta",#REF!="Moderado"),CONCATENATE("R6C",#REF!),"")</f>
        <v>#REF!</v>
      </c>
      <c r="X11" s="41" t="e">
        <f>IF(AND(#REF!="Muy Alta",#REF!="Moderado"),CONCATENATE("R6C",#REF!),"")</f>
        <v>#REF!</v>
      </c>
      <c r="Y11" s="41" t="e">
        <f>IF(AND(#REF!="Muy Alta",#REF!="Moderado"),CONCATENATE("R6C",#REF!),"")</f>
        <v>#REF!</v>
      </c>
      <c r="Z11" s="41" t="e">
        <f>IF(AND(#REF!="Muy Alta",#REF!="Moderado"),CONCATENATE("R6C",#REF!),"")</f>
        <v>#REF!</v>
      </c>
      <c r="AA11" s="42" t="e">
        <f>IF(AND(#REF!="Muy Alta",#REF!="Moderado"),CONCATENATE("R6C",#REF!),"")</f>
        <v>#REF!</v>
      </c>
      <c r="AB11" s="40" t="e">
        <f>IF(AND(#REF!="Muy Alta",#REF!="Mayor"),CONCATENATE("R6C",#REF!),"")</f>
        <v>#REF!</v>
      </c>
      <c r="AC11" s="41" t="e">
        <f>IF(AND(#REF!="Muy Alta",#REF!="Mayor"),CONCATENATE("R6C",#REF!),"")</f>
        <v>#REF!</v>
      </c>
      <c r="AD11" s="41" t="e">
        <f>IF(AND(#REF!="Muy Alta",#REF!="Mayor"),CONCATENATE("R6C",#REF!),"")</f>
        <v>#REF!</v>
      </c>
      <c r="AE11" s="41" t="e">
        <f>IF(AND(#REF!="Muy Alta",#REF!="Mayor"),CONCATENATE("R6C",#REF!),"")</f>
        <v>#REF!</v>
      </c>
      <c r="AF11" s="41" t="e">
        <f>IF(AND(#REF!="Muy Alta",#REF!="Mayor"),CONCATENATE("R6C",#REF!),"")</f>
        <v>#REF!</v>
      </c>
      <c r="AG11" s="42" t="e">
        <f>IF(AND(#REF!="Muy Alta",#REF!="Mayor"),CONCATENATE("R6C",#REF!),"")</f>
        <v>#REF!</v>
      </c>
      <c r="AH11" s="43" t="e">
        <f>IF(AND(#REF!="Muy Alta",#REF!="Catastrófico"),CONCATENATE("R6C",#REF!),"")</f>
        <v>#REF!</v>
      </c>
      <c r="AI11" s="44" t="e">
        <f>IF(AND(#REF!="Muy Alta",#REF!="Catastrófico"),CONCATENATE("R6C",#REF!),"")</f>
        <v>#REF!</v>
      </c>
      <c r="AJ11" s="44" t="e">
        <f>IF(AND(#REF!="Muy Alta",#REF!="Catastrófico"),CONCATENATE("R6C",#REF!),"")</f>
        <v>#REF!</v>
      </c>
      <c r="AK11" s="44" t="e">
        <f>IF(AND(#REF!="Muy Alta",#REF!="Catastrófico"),CONCATENATE("R6C",#REF!),"")</f>
        <v>#REF!</v>
      </c>
      <c r="AL11" s="44" t="e">
        <f>IF(AND(#REF!="Muy Alta",#REF!="Catastrófico"),CONCATENATE("R6C",#REF!),"")</f>
        <v>#REF!</v>
      </c>
      <c r="AM11" s="45" t="e">
        <f>IF(AND(#REF!="Muy Alta",#REF!="Catastrófico"),CONCATENATE("R6C",#REF!),"")</f>
        <v>#REF!</v>
      </c>
      <c r="AN11" s="71"/>
      <c r="AO11" s="608"/>
      <c r="AP11" s="609"/>
      <c r="AQ11" s="609"/>
      <c r="AR11" s="609"/>
      <c r="AS11" s="609"/>
      <c r="AT11" s="610"/>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c r="A12" s="71"/>
      <c r="B12" s="503"/>
      <c r="C12" s="503"/>
      <c r="D12" s="504"/>
      <c r="E12" s="602"/>
      <c r="F12" s="601"/>
      <c r="G12" s="601"/>
      <c r="H12" s="601"/>
      <c r="I12" s="617"/>
      <c r="J12" s="40" t="e">
        <f>IF(AND(#REF!="Muy Alta",#REF!="Leve"),CONCATENATE("R7C",#REF!),"")</f>
        <v>#REF!</v>
      </c>
      <c r="K12" s="41" t="e">
        <f>IF(AND(#REF!="Muy Alta",#REF!="Leve"),CONCATENATE("R7C",#REF!),"")</f>
        <v>#REF!</v>
      </c>
      <c r="L12" s="41" t="e">
        <f>IF(AND(#REF!="Muy Alta",#REF!="Leve"),CONCATENATE("R7C",#REF!),"")</f>
        <v>#REF!</v>
      </c>
      <c r="M12" s="41" t="e">
        <f>IF(AND(#REF!="Muy Alta",#REF!="Leve"),CONCATENATE("R7C",#REF!),"")</f>
        <v>#REF!</v>
      </c>
      <c r="N12" s="41" t="e">
        <f>IF(AND(#REF!="Muy Alta",#REF!="Leve"),CONCATENATE("R7C",#REF!),"")</f>
        <v>#REF!</v>
      </c>
      <c r="O12" s="42" t="e">
        <f>IF(AND(#REF!="Muy Alta",#REF!="Leve"),CONCATENATE("R7C",#REF!),"")</f>
        <v>#REF!</v>
      </c>
      <c r="P12" s="40" t="e">
        <f>IF(AND(#REF!="Muy Alta",#REF!="Menor"),CONCATENATE("R7C",#REF!),"")</f>
        <v>#REF!</v>
      </c>
      <c r="Q12" s="41" t="e">
        <f>IF(AND(#REF!="Muy Alta",#REF!="Menor"),CONCATENATE("R7C",#REF!),"")</f>
        <v>#REF!</v>
      </c>
      <c r="R12" s="41" t="e">
        <f>IF(AND(#REF!="Muy Alta",#REF!="Menor"),CONCATENATE("R7C",#REF!),"")</f>
        <v>#REF!</v>
      </c>
      <c r="S12" s="41" t="e">
        <f>IF(AND(#REF!="Muy Alta",#REF!="Menor"),CONCATENATE("R7C",#REF!),"")</f>
        <v>#REF!</v>
      </c>
      <c r="T12" s="41" t="e">
        <f>IF(AND(#REF!="Muy Alta",#REF!="Menor"),CONCATENATE("R7C",#REF!),"")</f>
        <v>#REF!</v>
      </c>
      <c r="U12" s="42" t="e">
        <f>IF(AND(#REF!="Muy Alta",#REF!="Menor"),CONCATENATE("R7C",#REF!),"")</f>
        <v>#REF!</v>
      </c>
      <c r="V12" s="40" t="e">
        <f>IF(AND(#REF!="Muy Alta",#REF!="Moderado"),CONCATENATE("R7C",#REF!),"")</f>
        <v>#REF!</v>
      </c>
      <c r="W12" s="41" t="e">
        <f>IF(AND(#REF!="Muy Alta",#REF!="Moderado"),CONCATENATE("R7C",#REF!),"")</f>
        <v>#REF!</v>
      </c>
      <c r="X12" s="41" t="e">
        <f>IF(AND(#REF!="Muy Alta",#REF!="Moderado"),CONCATENATE("R7C",#REF!),"")</f>
        <v>#REF!</v>
      </c>
      <c r="Y12" s="41" t="e">
        <f>IF(AND(#REF!="Muy Alta",#REF!="Moderado"),CONCATENATE("R7C",#REF!),"")</f>
        <v>#REF!</v>
      </c>
      <c r="Z12" s="41" t="e">
        <f>IF(AND(#REF!="Muy Alta",#REF!="Moderado"),CONCATENATE("R7C",#REF!),"")</f>
        <v>#REF!</v>
      </c>
      <c r="AA12" s="42" t="e">
        <f>IF(AND(#REF!="Muy Alta",#REF!="Moderado"),CONCATENATE("R7C",#REF!),"")</f>
        <v>#REF!</v>
      </c>
      <c r="AB12" s="40" t="e">
        <f>IF(AND(#REF!="Muy Alta",#REF!="Mayor"),CONCATENATE("R7C",#REF!),"")</f>
        <v>#REF!</v>
      </c>
      <c r="AC12" s="41" t="e">
        <f>IF(AND(#REF!="Muy Alta",#REF!="Mayor"),CONCATENATE("R7C",#REF!),"")</f>
        <v>#REF!</v>
      </c>
      <c r="AD12" s="41" t="e">
        <f>IF(AND(#REF!="Muy Alta",#REF!="Mayor"),CONCATENATE("R7C",#REF!),"")</f>
        <v>#REF!</v>
      </c>
      <c r="AE12" s="41" t="e">
        <f>IF(AND(#REF!="Muy Alta",#REF!="Mayor"),CONCATENATE("R7C",#REF!),"")</f>
        <v>#REF!</v>
      </c>
      <c r="AF12" s="41" t="e">
        <f>IF(AND(#REF!="Muy Alta",#REF!="Mayor"),CONCATENATE("R7C",#REF!),"")</f>
        <v>#REF!</v>
      </c>
      <c r="AG12" s="42" t="e">
        <f>IF(AND(#REF!="Muy Alta",#REF!="Mayor"),CONCATENATE("R7C",#REF!),"")</f>
        <v>#REF!</v>
      </c>
      <c r="AH12" s="43" t="e">
        <f>IF(AND(#REF!="Muy Alta",#REF!="Catastrófico"),CONCATENATE("R7C",#REF!),"")</f>
        <v>#REF!</v>
      </c>
      <c r="AI12" s="44" t="e">
        <f>IF(AND(#REF!="Muy Alta",#REF!="Catastrófico"),CONCATENATE("R7C",#REF!),"")</f>
        <v>#REF!</v>
      </c>
      <c r="AJ12" s="44" t="e">
        <f>IF(AND(#REF!="Muy Alta",#REF!="Catastrófico"),CONCATENATE("R7C",#REF!),"")</f>
        <v>#REF!</v>
      </c>
      <c r="AK12" s="44" t="e">
        <f>IF(AND(#REF!="Muy Alta",#REF!="Catastrófico"),CONCATENATE("R7C",#REF!),"")</f>
        <v>#REF!</v>
      </c>
      <c r="AL12" s="44" t="e">
        <f>IF(AND(#REF!="Muy Alta",#REF!="Catastrófico"),CONCATENATE("R7C",#REF!),"")</f>
        <v>#REF!</v>
      </c>
      <c r="AM12" s="45" t="e">
        <f>IF(AND(#REF!="Muy Alta",#REF!="Catastrófico"),CONCATENATE("R7C",#REF!),"")</f>
        <v>#REF!</v>
      </c>
      <c r="AN12" s="71"/>
      <c r="AO12" s="608"/>
      <c r="AP12" s="609"/>
      <c r="AQ12" s="609"/>
      <c r="AR12" s="609"/>
      <c r="AS12" s="609"/>
      <c r="AT12" s="610"/>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c r="A13" s="71"/>
      <c r="B13" s="503"/>
      <c r="C13" s="503"/>
      <c r="D13" s="504"/>
      <c r="E13" s="602"/>
      <c r="F13" s="601"/>
      <c r="G13" s="601"/>
      <c r="H13" s="601"/>
      <c r="I13" s="617"/>
      <c r="J13" s="40" t="e">
        <f>IF(AND(#REF!="Muy Alta",#REF!="Leve"),CONCATENATE("R8C",#REF!),"")</f>
        <v>#REF!</v>
      </c>
      <c r="K13" s="41" t="e">
        <f>IF(AND(#REF!="Muy Alta",#REF!="Leve"),CONCATENATE("R8C",#REF!),"")</f>
        <v>#REF!</v>
      </c>
      <c r="L13" s="41" t="e">
        <f>IF(AND(#REF!="Muy Alta",#REF!="Leve"),CONCATENATE("R8C",#REF!),"")</f>
        <v>#REF!</v>
      </c>
      <c r="M13" s="41" t="e">
        <f>IF(AND(#REF!="Muy Alta",#REF!="Leve"),CONCATENATE("R8C",#REF!),"")</f>
        <v>#REF!</v>
      </c>
      <c r="N13" s="41" t="e">
        <f>IF(AND(#REF!="Muy Alta",#REF!="Leve"),CONCATENATE("R8C",#REF!),"")</f>
        <v>#REF!</v>
      </c>
      <c r="O13" s="42" t="e">
        <f>IF(AND(#REF!="Muy Alta",#REF!="Leve"),CONCATENATE("R8C",#REF!),"")</f>
        <v>#REF!</v>
      </c>
      <c r="P13" s="40" t="e">
        <f>IF(AND(#REF!="Muy Alta",#REF!="Menor"),CONCATENATE("R8C",#REF!),"")</f>
        <v>#REF!</v>
      </c>
      <c r="Q13" s="41" t="e">
        <f>IF(AND(#REF!="Muy Alta",#REF!="Menor"),CONCATENATE("R8C",#REF!),"")</f>
        <v>#REF!</v>
      </c>
      <c r="R13" s="41" t="e">
        <f>IF(AND(#REF!="Muy Alta",#REF!="Menor"),CONCATENATE("R8C",#REF!),"")</f>
        <v>#REF!</v>
      </c>
      <c r="S13" s="41" t="e">
        <f>IF(AND(#REF!="Muy Alta",#REF!="Menor"),CONCATENATE("R8C",#REF!),"")</f>
        <v>#REF!</v>
      </c>
      <c r="T13" s="41" t="e">
        <f>IF(AND(#REF!="Muy Alta",#REF!="Menor"),CONCATENATE("R8C",#REF!),"")</f>
        <v>#REF!</v>
      </c>
      <c r="U13" s="42" t="e">
        <f>IF(AND(#REF!="Muy Alta",#REF!="Menor"),CONCATENATE("R8C",#REF!),"")</f>
        <v>#REF!</v>
      </c>
      <c r="V13" s="40" t="e">
        <f>IF(AND(#REF!="Muy Alta",#REF!="Moderado"),CONCATENATE("R8C",#REF!),"")</f>
        <v>#REF!</v>
      </c>
      <c r="W13" s="41" t="e">
        <f>IF(AND(#REF!="Muy Alta",#REF!="Moderado"),CONCATENATE("R8C",#REF!),"")</f>
        <v>#REF!</v>
      </c>
      <c r="X13" s="41" t="e">
        <f>IF(AND(#REF!="Muy Alta",#REF!="Moderado"),CONCATENATE("R8C",#REF!),"")</f>
        <v>#REF!</v>
      </c>
      <c r="Y13" s="41" t="e">
        <f>IF(AND(#REF!="Muy Alta",#REF!="Moderado"),CONCATENATE("R8C",#REF!),"")</f>
        <v>#REF!</v>
      </c>
      <c r="Z13" s="41" t="e">
        <f>IF(AND(#REF!="Muy Alta",#REF!="Moderado"),CONCATENATE("R8C",#REF!),"")</f>
        <v>#REF!</v>
      </c>
      <c r="AA13" s="42" t="e">
        <f>IF(AND(#REF!="Muy Alta",#REF!="Moderado"),CONCATENATE("R8C",#REF!),"")</f>
        <v>#REF!</v>
      </c>
      <c r="AB13" s="40" t="e">
        <f>IF(AND(#REF!="Muy Alta",#REF!="Mayor"),CONCATENATE("R8C",#REF!),"")</f>
        <v>#REF!</v>
      </c>
      <c r="AC13" s="41" t="e">
        <f>IF(AND(#REF!="Muy Alta",#REF!="Mayor"),CONCATENATE("R8C",#REF!),"")</f>
        <v>#REF!</v>
      </c>
      <c r="AD13" s="41" t="e">
        <f>IF(AND(#REF!="Muy Alta",#REF!="Mayor"),CONCATENATE("R8C",#REF!),"")</f>
        <v>#REF!</v>
      </c>
      <c r="AE13" s="41" t="e">
        <f>IF(AND(#REF!="Muy Alta",#REF!="Mayor"),CONCATENATE("R8C",#REF!),"")</f>
        <v>#REF!</v>
      </c>
      <c r="AF13" s="41" t="e">
        <f>IF(AND(#REF!="Muy Alta",#REF!="Mayor"),CONCATENATE("R8C",#REF!),"")</f>
        <v>#REF!</v>
      </c>
      <c r="AG13" s="42" t="e">
        <f>IF(AND(#REF!="Muy Alta",#REF!="Mayor"),CONCATENATE("R8C",#REF!),"")</f>
        <v>#REF!</v>
      </c>
      <c r="AH13" s="43" t="e">
        <f>IF(AND(#REF!="Muy Alta",#REF!="Catastrófico"),CONCATENATE("R8C",#REF!),"")</f>
        <v>#REF!</v>
      </c>
      <c r="AI13" s="44" t="e">
        <f>IF(AND(#REF!="Muy Alta",#REF!="Catastrófico"),CONCATENATE("R8C",#REF!),"")</f>
        <v>#REF!</v>
      </c>
      <c r="AJ13" s="44" t="e">
        <f>IF(AND(#REF!="Muy Alta",#REF!="Catastrófico"),CONCATENATE("R8C",#REF!),"")</f>
        <v>#REF!</v>
      </c>
      <c r="AK13" s="44" t="e">
        <f>IF(AND(#REF!="Muy Alta",#REF!="Catastrófico"),CONCATENATE("R8C",#REF!),"")</f>
        <v>#REF!</v>
      </c>
      <c r="AL13" s="44" t="e">
        <f>IF(AND(#REF!="Muy Alta",#REF!="Catastrófico"),CONCATENATE("R8C",#REF!),"")</f>
        <v>#REF!</v>
      </c>
      <c r="AM13" s="45" t="e">
        <f>IF(AND(#REF!="Muy Alta",#REF!="Catastrófico"),CONCATENATE("R8C",#REF!),"")</f>
        <v>#REF!</v>
      </c>
      <c r="AN13" s="71"/>
      <c r="AO13" s="608"/>
      <c r="AP13" s="609"/>
      <c r="AQ13" s="609"/>
      <c r="AR13" s="609"/>
      <c r="AS13" s="609"/>
      <c r="AT13" s="610"/>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c r="A14" s="71"/>
      <c r="B14" s="503"/>
      <c r="C14" s="503"/>
      <c r="D14" s="504"/>
      <c r="E14" s="602"/>
      <c r="F14" s="601"/>
      <c r="G14" s="601"/>
      <c r="H14" s="601"/>
      <c r="I14" s="617"/>
      <c r="J14" s="40" t="e">
        <f>IF(AND(#REF!="Muy Alta",#REF!="Leve"),CONCATENATE("R9C",#REF!),"")</f>
        <v>#REF!</v>
      </c>
      <c r="K14" s="41" t="e">
        <f>IF(AND(#REF!="Muy Alta",#REF!="Leve"),CONCATENATE("R9C",#REF!),"")</f>
        <v>#REF!</v>
      </c>
      <c r="L14" s="41" t="e">
        <f>IF(AND(#REF!="Muy Alta",#REF!="Leve"),CONCATENATE("R9C",#REF!),"")</f>
        <v>#REF!</v>
      </c>
      <c r="M14" s="41" t="e">
        <f>IF(AND(#REF!="Muy Alta",#REF!="Leve"),CONCATENATE("R9C",#REF!),"")</f>
        <v>#REF!</v>
      </c>
      <c r="N14" s="41" t="e">
        <f>IF(AND(#REF!="Muy Alta",#REF!="Leve"),CONCATENATE("R9C",#REF!),"")</f>
        <v>#REF!</v>
      </c>
      <c r="O14" s="42" t="e">
        <f>IF(AND(#REF!="Muy Alta",#REF!="Leve"),CONCATENATE("R9C",#REF!),"")</f>
        <v>#REF!</v>
      </c>
      <c r="P14" s="40" t="e">
        <f>IF(AND(#REF!="Muy Alta",#REF!="Menor"),CONCATENATE("R9C",#REF!),"")</f>
        <v>#REF!</v>
      </c>
      <c r="Q14" s="41" t="e">
        <f>IF(AND(#REF!="Muy Alta",#REF!="Menor"),CONCATENATE("R9C",#REF!),"")</f>
        <v>#REF!</v>
      </c>
      <c r="R14" s="41" t="e">
        <f>IF(AND(#REF!="Muy Alta",#REF!="Menor"),CONCATENATE("R9C",#REF!),"")</f>
        <v>#REF!</v>
      </c>
      <c r="S14" s="41" t="e">
        <f>IF(AND(#REF!="Muy Alta",#REF!="Menor"),CONCATENATE("R9C",#REF!),"")</f>
        <v>#REF!</v>
      </c>
      <c r="T14" s="41" t="e">
        <f>IF(AND(#REF!="Muy Alta",#REF!="Menor"),CONCATENATE("R9C",#REF!),"")</f>
        <v>#REF!</v>
      </c>
      <c r="U14" s="42" t="e">
        <f>IF(AND(#REF!="Muy Alta",#REF!="Menor"),CONCATENATE("R9C",#REF!),"")</f>
        <v>#REF!</v>
      </c>
      <c r="V14" s="40" t="e">
        <f>IF(AND(#REF!="Muy Alta",#REF!="Moderado"),CONCATENATE("R9C",#REF!),"")</f>
        <v>#REF!</v>
      </c>
      <c r="W14" s="41" t="e">
        <f>IF(AND(#REF!="Muy Alta",#REF!="Moderado"),CONCATENATE("R9C",#REF!),"")</f>
        <v>#REF!</v>
      </c>
      <c r="X14" s="41" t="e">
        <f>IF(AND(#REF!="Muy Alta",#REF!="Moderado"),CONCATENATE("R9C",#REF!),"")</f>
        <v>#REF!</v>
      </c>
      <c r="Y14" s="41" t="e">
        <f>IF(AND(#REF!="Muy Alta",#REF!="Moderado"),CONCATENATE("R9C",#REF!),"")</f>
        <v>#REF!</v>
      </c>
      <c r="Z14" s="41" t="e">
        <f>IF(AND(#REF!="Muy Alta",#REF!="Moderado"),CONCATENATE("R9C",#REF!),"")</f>
        <v>#REF!</v>
      </c>
      <c r="AA14" s="42" t="e">
        <f>IF(AND(#REF!="Muy Alta",#REF!="Moderado"),CONCATENATE("R9C",#REF!),"")</f>
        <v>#REF!</v>
      </c>
      <c r="AB14" s="40" t="e">
        <f>IF(AND(#REF!="Muy Alta",#REF!="Mayor"),CONCATENATE("R9C",#REF!),"")</f>
        <v>#REF!</v>
      </c>
      <c r="AC14" s="41" t="e">
        <f>IF(AND(#REF!="Muy Alta",#REF!="Mayor"),CONCATENATE("R9C",#REF!),"")</f>
        <v>#REF!</v>
      </c>
      <c r="AD14" s="41" t="e">
        <f>IF(AND(#REF!="Muy Alta",#REF!="Mayor"),CONCATENATE("R9C",#REF!),"")</f>
        <v>#REF!</v>
      </c>
      <c r="AE14" s="41" t="e">
        <f>IF(AND(#REF!="Muy Alta",#REF!="Mayor"),CONCATENATE("R9C",#REF!),"")</f>
        <v>#REF!</v>
      </c>
      <c r="AF14" s="41" t="e">
        <f>IF(AND(#REF!="Muy Alta",#REF!="Mayor"),CONCATENATE("R9C",#REF!),"")</f>
        <v>#REF!</v>
      </c>
      <c r="AG14" s="42" t="e">
        <f>IF(AND(#REF!="Muy Alta",#REF!="Mayor"),CONCATENATE("R9C",#REF!),"")</f>
        <v>#REF!</v>
      </c>
      <c r="AH14" s="43" t="e">
        <f>IF(AND(#REF!="Muy Alta",#REF!="Catastrófico"),CONCATENATE("R9C",#REF!),"")</f>
        <v>#REF!</v>
      </c>
      <c r="AI14" s="44" t="e">
        <f>IF(AND(#REF!="Muy Alta",#REF!="Catastrófico"),CONCATENATE("R9C",#REF!),"")</f>
        <v>#REF!</v>
      </c>
      <c r="AJ14" s="44" t="e">
        <f>IF(AND(#REF!="Muy Alta",#REF!="Catastrófico"),CONCATENATE("R9C",#REF!),"")</f>
        <v>#REF!</v>
      </c>
      <c r="AK14" s="44" t="e">
        <f>IF(AND(#REF!="Muy Alta",#REF!="Catastrófico"),CONCATENATE("R9C",#REF!),"")</f>
        <v>#REF!</v>
      </c>
      <c r="AL14" s="44" t="e">
        <f>IF(AND(#REF!="Muy Alta",#REF!="Catastrófico"),CONCATENATE("R9C",#REF!),"")</f>
        <v>#REF!</v>
      </c>
      <c r="AM14" s="45" t="e">
        <f>IF(AND(#REF!="Muy Alta",#REF!="Catastrófico"),CONCATENATE("R9C",#REF!),"")</f>
        <v>#REF!</v>
      </c>
      <c r="AN14" s="71"/>
      <c r="AO14" s="608"/>
      <c r="AP14" s="609"/>
      <c r="AQ14" s="609"/>
      <c r="AR14" s="609"/>
      <c r="AS14" s="609"/>
      <c r="AT14" s="610"/>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c r="A15" s="71"/>
      <c r="B15" s="503"/>
      <c r="C15" s="503"/>
      <c r="D15" s="504"/>
      <c r="E15" s="603"/>
      <c r="F15" s="604"/>
      <c r="G15" s="604"/>
      <c r="H15" s="604"/>
      <c r="I15" s="618"/>
      <c r="J15" s="46" t="e">
        <f>IF(AND(#REF!="Muy Alta",#REF!="Leve"),CONCATENATE("R10C",#REF!),"")</f>
        <v>#REF!</v>
      </c>
      <c r="K15" s="47" t="e">
        <f>IF(AND(#REF!="Muy Alta",#REF!="Leve"),CONCATENATE("R10C",#REF!),"")</f>
        <v>#REF!</v>
      </c>
      <c r="L15" s="47" t="e">
        <f>IF(AND(#REF!="Muy Alta",#REF!="Leve"),CONCATENATE("R10C",#REF!),"")</f>
        <v>#REF!</v>
      </c>
      <c r="M15" s="47" t="e">
        <f>IF(AND(#REF!="Muy Alta",#REF!="Leve"),CONCATENATE("R10C",#REF!),"")</f>
        <v>#REF!</v>
      </c>
      <c r="N15" s="47" t="e">
        <f>IF(AND(#REF!="Muy Alta",#REF!="Leve"),CONCATENATE("R10C",#REF!),"")</f>
        <v>#REF!</v>
      </c>
      <c r="O15" s="48" t="e">
        <f>IF(AND(#REF!="Muy Alta",#REF!="Leve"),CONCATENATE("R10C",#REF!),"")</f>
        <v>#REF!</v>
      </c>
      <c r="P15" s="40" t="e">
        <f>IF(AND(#REF!="Muy Alta",#REF!="Menor"),CONCATENATE("R10C",#REF!),"")</f>
        <v>#REF!</v>
      </c>
      <c r="Q15" s="41" t="e">
        <f>IF(AND(#REF!="Muy Alta",#REF!="Menor"),CONCATENATE("R10C",#REF!),"")</f>
        <v>#REF!</v>
      </c>
      <c r="R15" s="41" t="e">
        <f>IF(AND(#REF!="Muy Alta",#REF!="Menor"),CONCATENATE("R10C",#REF!),"")</f>
        <v>#REF!</v>
      </c>
      <c r="S15" s="41" t="e">
        <f>IF(AND(#REF!="Muy Alta",#REF!="Menor"),CONCATENATE("R10C",#REF!),"")</f>
        <v>#REF!</v>
      </c>
      <c r="T15" s="41" t="e">
        <f>IF(AND(#REF!="Muy Alta",#REF!="Menor"),CONCATENATE("R10C",#REF!),"")</f>
        <v>#REF!</v>
      </c>
      <c r="U15" s="42" t="e">
        <f>IF(AND(#REF!="Muy Alta",#REF!="Menor"),CONCATENATE("R10C",#REF!),"")</f>
        <v>#REF!</v>
      </c>
      <c r="V15" s="46" t="e">
        <f>IF(AND(#REF!="Muy Alta",#REF!="Moderado"),CONCATENATE("R10C",#REF!),"")</f>
        <v>#REF!</v>
      </c>
      <c r="W15" s="47" t="e">
        <f>IF(AND(#REF!="Muy Alta",#REF!="Moderado"),CONCATENATE("R10C",#REF!),"")</f>
        <v>#REF!</v>
      </c>
      <c r="X15" s="47" t="e">
        <f>IF(AND(#REF!="Muy Alta",#REF!="Moderado"),CONCATENATE("R10C",#REF!),"")</f>
        <v>#REF!</v>
      </c>
      <c r="Y15" s="47" t="e">
        <f>IF(AND(#REF!="Muy Alta",#REF!="Moderado"),CONCATENATE("R10C",#REF!),"")</f>
        <v>#REF!</v>
      </c>
      <c r="Z15" s="47" t="e">
        <f>IF(AND(#REF!="Muy Alta",#REF!="Moderado"),CONCATENATE("R10C",#REF!),"")</f>
        <v>#REF!</v>
      </c>
      <c r="AA15" s="48" t="e">
        <f>IF(AND(#REF!="Muy Alta",#REF!="Moderado"),CONCATENATE("R10C",#REF!),"")</f>
        <v>#REF!</v>
      </c>
      <c r="AB15" s="40" t="e">
        <f>IF(AND(#REF!="Muy Alta",#REF!="Mayor"),CONCATENATE("R10C",#REF!),"")</f>
        <v>#REF!</v>
      </c>
      <c r="AC15" s="41" t="e">
        <f>IF(AND(#REF!="Muy Alta",#REF!="Mayor"),CONCATENATE("R10C",#REF!),"")</f>
        <v>#REF!</v>
      </c>
      <c r="AD15" s="41" t="e">
        <f>IF(AND(#REF!="Muy Alta",#REF!="Mayor"),CONCATENATE("R10C",#REF!),"")</f>
        <v>#REF!</v>
      </c>
      <c r="AE15" s="41" t="e">
        <f>IF(AND(#REF!="Muy Alta",#REF!="Mayor"),CONCATENATE("R10C",#REF!),"")</f>
        <v>#REF!</v>
      </c>
      <c r="AF15" s="41" t="e">
        <f>IF(AND(#REF!="Muy Alta",#REF!="Mayor"),CONCATENATE("R10C",#REF!),"")</f>
        <v>#REF!</v>
      </c>
      <c r="AG15" s="42" t="e">
        <f>IF(AND(#REF!="Muy Alta",#REF!="Mayor"),CONCATENATE("R10C",#REF!),"")</f>
        <v>#REF!</v>
      </c>
      <c r="AH15" s="49" t="e">
        <f>IF(AND(#REF!="Muy Alta",#REF!="Catastrófico"),CONCATENATE("R10C",#REF!),"")</f>
        <v>#REF!</v>
      </c>
      <c r="AI15" s="50" t="e">
        <f>IF(AND(#REF!="Muy Alta",#REF!="Catastrófico"),CONCATENATE("R10C",#REF!),"")</f>
        <v>#REF!</v>
      </c>
      <c r="AJ15" s="50" t="e">
        <f>IF(AND(#REF!="Muy Alta",#REF!="Catastrófico"),CONCATENATE("R10C",#REF!),"")</f>
        <v>#REF!</v>
      </c>
      <c r="AK15" s="50" t="e">
        <f>IF(AND(#REF!="Muy Alta",#REF!="Catastrófico"),CONCATENATE("R10C",#REF!),"")</f>
        <v>#REF!</v>
      </c>
      <c r="AL15" s="50" t="e">
        <f>IF(AND(#REF!="Muy Alta",#REF!="Catastrófico"),CONCATENATE("R10C",#REF!),"")</f>
        <v>#REF!</v>
      </c>
      <c r="AM15" s="51" t="e">
        <f>IF(AND(#REF!="Muy Alta",#REF!="Catastrófico"),CONCATENATE("R10C",#REF!),"")</f>
        <v>#REF!</v>
      </c>
      <c r="AN15" s="71"/>
      <c r="AO15" s="611"/>
      <c r="AP15" s="612"/>
      <c r="AQ15" s="612"/>
      <c r="AR15" s="612"/>
      <c r="AS15" s="612"/>
      <c r="AT15" s="613"/>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c r="A16" s="71"/>
      <c r="B16" s="503"/>
      <c r="C16" s="503"/>
      <c r="D16" s="504"/>
      <c r="E16" s="598" t="s">
        <v>214</v>
      </c>
      <c r="F16" s="599"/>
      <c r="G16" s="599"/>
      <c r="H16" s="599"/>
      <c r="I16" s="599"/>
      <c r="J16" s="52" t="e">
        <f>IF(AND(#REF!="Alta",#REF!="Leve"),CONCATENATE("R1C",#REF!),"")</f>
        <v>#REF!</v>
      </c>
      <c r="K16" s="53" t="e">
        <f>IF(AND(#REF!="Alta",#REF!="Leve"),CONCATENATE("R1C",#REF!),"")</f>
        <v>#REF!</v>
      </c>
      <c r="L16" s="53" t="e">
        <f>IF(AND(#REF!="Alta",#REF!="Leve"),CONCATENATE("R1C",#REF!),"")</f>
        <v>#REF!</v>
      </c>
      <c r="M16" s="53" t="e">
        <f>IF(AND(#REF!="Alta",#REF!="Leve"),CONCATENATE("R1C",#REF!),"")</f>
        <v>#REF!</v>
      </c>
      <c r="N16" s="53" t="e">
        <f>IF(AND(#REF!="Alta",#REF!="Leve"),CONCATENATE("R1C",#REF!),"")</f>
        <v>#REF!</v>
      </c>
      <c r="O16" s="54" t="e">
        <f>IF(AND(#REF!="Alta",#REF!="Leve"),CONCATENATE("R1C",#REF!),"")</f>
        <v>#REF!</v>
      </c>
      <c r="P16" s="52" t="e">
        <f>IF(AND(#REF!="Alta",#REF!="Menor"),CONCATENATE("R1C",#REF!),"")</f>
        <v>#REF!</v>
      </c>
      <c r="Q16" s="53" t="e">
        <f>IF(AND(#REF!="Alta",#REF!="Menor"),CONCATENATE("R1C",#REF!),"")</f>
        <v>#REF!</v>
      </c>
      <c r="R16" s="53" t="e">
        <f>IF(AND(#REF!="Alta",#REF!="Menor"),CONCATENATE("R1C",#REF!),"")</f>
        <v>#REF!</v>
      </c>
      <c r="S16" s="53" t="e">
        <f>IF(AND(#REF!="Alta",#REF!="Menor"),CONCATENATE("R1C",#REF!),"")</f>
        <v>#REF!</v>
      </c>
      <c r="T16" s="53" t="e">
        <f>IF(AND(#REF!="Alta",#REF!="Menor"),CONCATENATE("R1C",#REF!),"")</f>
        <v>#REF!</v>
      </c>
      <c r="U16" s="54" t="e">
        <f>IF(AND(#REF!="Alta",#REF!="Menor"),CONCATENATE("R1C",#REF!),"")</f>
        <v>#REF!</v>
      </c>
      <c r="V16" s="34" t="e">
        <f>IF(AND(#REF!="Alta",#REF!="Moderado"),CONCATENATE("R1C",#REF!),"")</f>
        <v>#REF!</v>
      </c>
      <c r="W16" s="35" t="e">
        <f>IF(AND(#REF!="Alta",#REF!="Moderado"),CONCATENATE("R1C",#REF!),"")</f>
        <v>#REF!</v>
      </c>
      <c r="X16" s="35" t="e">
        <f>IF(AND(#REF!="Alta",#REF!="Moderado"),CONCATENATE("R1C",#REF!),"")</f>
        <v>#REF!</v>
      </c>
      <c r="Y16" s="35" t="e">
        <f>IF(AND(#REF!="Alta",#REF!="Moderado"),CONCATENATE("R1C",#REF!),"")</f>
        <v>#REF!</v>
      </c>
      <c r="Z16" s="35" t="e">
        <f>IF(AND(#REF!="Alta",#REF!="Moderado"),CONCATENATE("R1C",#REF!),"")</f>
        <v>#REF!</v>
      </c>
      <c r="AA16" s="36" t="e">
        <f>IF(AND(#REF!="Alta",#REF!="Moderado"),CONCATENATE("R1C",#REF!),"")</f>
        <v>#REF!</v>
      </c>
      <c r="AB16" s="34" t="e">
        <f>IF(AND(#REF!="Alta",#REF!="Mayor"),CONCATENATE("R1C",#REF!),"")</f>
        <v>#REF!</v>
      </c>
      <c r="AC16" s="35" t="e">
        <f>IF(AND(#REF!="Alta",#REF!="Mayor"),CONCATENATE("R1C",#REF!),"")</f>
        <v>#REF!</v>
      </c>
      <c r="AD16" s="35" t="e">
        <f>IF(AND(#REF!="Alta",#REF!="Mayor"),CONCATENATE("R1C",#REF!),"")</f>
        <v>#REF!</v>
      </c>
      <c r="AE16" s="35" t="e">
        <f>IF(AND(#REF!="Alta",#REF!="Mayor"),CONCATENATE("R1C",#REF!),"")</f>
        <v>#REF!</v>
      </c>
      <c r="AF16" s="35" t="e">
        <f>IF(AND(#REF!="Alta",#REF!="Mayor"),CONCATENATE("R1C",#REF!),"")</f>
        <v>#REF!</v>
      </c>
      <c r="AG16" s="36" t="e">
        <f>IF(AND(#REF!="Alta",#REF!="Mayor"),CONCATENATE("R1C",#REF!),"")</f>
        <v>#REF!</v>
      </c>
      <c r="AH16" s="37" t="e">
        <f>IF(AND(#REF!="Alta",#REF!="Catastrófico"),CONCATENATE("R1C",#REF!),"")</f>
        <v>#REF!</v>
      </c>
      <c r="AI16" s="38" t="e">
        <f>IF(AND(#REF!="Alta",#REF!="Catastrófico"),CONCATENATE("R1C",#REF!),"")</f>
        <v>#REF!</v>
      </c>
      <c r="AJ16" s="38" t="e">
        <f>IF(AND(#REF!="Alta",#REF!="Catastrófico"),CONCATENATE("R1C",#REF!),"")</f>
        <v>#REF!</v>
      </c>
      <c r="AK16" s="38" t="e">
        <f>IF(AND(#REF!="Alta",#REF!="Catastrófico"),CONCATENATE("R1C",#REF!),"")</f>
        <v>#REF!</v>
      </c>
      <c r="AL16" s="38" t="e">
        <f>IF(AND(#REF!="Alta",#REF!="Catastrófico"),CONCATENATE("R1C",#REF!),"")</f>
        <v>#REF!</v>
      </c>
      <c r="AM16" s="39" t="e">
        <f>IF(AND(#REF!="Alta",#REF!="Catastrófico"),CONCATENATE("R1C",#REF!),"")</f>
        <v>#REF!</v>
      </c>
      <c r="AN16" s="71"/>
      <c r="AO16" s="589" t="s">
        <v>215</v>
      </c>
      <c r="AP16" s="590"/>
      <c r="AQ16" s="590"/>
      <c r="AR16" s="590"/>
      <c r="AS16" s="590"/>
      <c r="AT16" s="59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c r="A17" s="71"/>
      <c r="B17" s="503"/>
      <c r="C17" s="503"/>
      <c r="D17" s="504"/>
      <c r="E17" s="600"/>
      <c r="F17" s="601"/>
      <c r="G17" s="601"/>
      <c r="H17" s="601"/>
      <c r="I17" s="601"/>
      <c r="J17" s="55" t="e">
        <f>IF(AND(#REF!="Alta",#REF!="Leve"),CONCATENATE("R2C",#REF!),"")</f>
        <v>#REF!</v>
      </c>
      <c r="K17" s="56" t="e">
        <f>IF(AND(#REF!="Alta",#REF!="Leve"),CONCATENATE("R2C",#REF!),"")</f>
        <v>#REF!</v>
      </c>
      <c r="L17" s="56" t="e">
        <f>IF(AND(#REF!="Alta",#REF!="Leve"),CONCATENATE("R2C",#REF!),"")</f>
        <v>#REF!</v>
      </c>
      <c r="M17" s="56" t="e">
        <f>IF(AND(#REF!="Alta",#REF!="Leve"),CONCATENATE("R2C",#REF!),"")</f>
        <v>#REF!</v>
      </c>
      <c r="N17" s="56" t="e">
        <f>IF(AND(#REF!="Alta",#REF!="Leve"),CONCATENATE("R2C",#REF!),"")</f>
        <v>#REF!</v>
      </c>
      <c r="O17" s="57" t="e">
        <f>IF(AND(#REF!="Alta",#REF!="Leve"),CONCATENATE("R2C",#REF!),"")</f>
        <v>#REF!</v>
      </c>
      <c r="P17" s="55" t="e">
        <f>IF(AND(#REF!="Alta",#REF!="Menor"),CONCATENATE("R2C",#REF!),"")</f>
        <v>#REF!</v>
      </c>
      <c r="Q17" s="56" t="e">
        <f>IF(AND(#REF!="Alta",#REF!="Menor"),CONCATENATE("R2C",#REF!),"")</f>
        <v>#REF!</v>
      </c>
      <c r="R17" s="56" t="e">
        <f>IF(AND(#REF!="Alta",#REF!="Menor"),CONCATENATE("R2C",#REF!),"")</f>
        <v>#REF!</v>
      </c>
      <c r="S17" s="56" t="e">
        <f>IF(AND(#REF!="Alta",#REF!="Menor"),CONCATENATE("R2C",#REF!),"")</f>
        <v>#REF!</v>
      </c>
      <c r="T17" s="56" t="e">
        <f>IF(AND(#REF!="Alta",#REF!="Menor"),CONCATENATE("R2C",#REF!),"")</f>
        <v>#REF!</v>
      </c>
      <c r="U17" s="57" t="e">
        <f>IF(AND(#REF!="Alta",#REF!="Menor"),CONCATENATE("R2C",#REF!),"")</f>
        <v>#REF!</v>
      </c>
      <c r="V17" s="40" t="e">
        <f>IF(AND(#REF!="Alta",#REF!="Moderado"),CONCATENATE("R2C",#REF!),"")</f>
        <v>#REF!</v>
      </c>
      <c r="W17" s="41" t="e">
        <f>IF(AND(#REF!="Alta",#REF!="Moderado"),CONCATENATE("R2C",#REF!),"")</f>
        <v>#REF!</v>
      </c>
      <c r="X17" s="41" t="e">
        <f>IF(AND(#REF!="Alta",#REF!="Moderado"),CONCATENATE("R2C",#REF!),"")</f>
        <v>#REF!</v>
      </c>
      <c r="Y17" s="41" t="e">
        <f>IF(AND(#REF!="Alta",#REF!="Moderado"),CONCATENATE("R2C",#REF!),"")</f>
        <v>#REF!</v>
      </c>
      <c r="Z17" s="41" t="e">
        <f>IF(AND(#REF!="Alta",#REF!="Moderado"),CONCATENATE("R2C",#REF!),"")</f>
        <v>#REF!</v>
      </c>
      <c r="AA17" s="42" t="e">
        <f>IF(AND(#REF!="Alta",#REF!="Moderado"),CONCATENATE("R2C",#REF!),"")</f>
        <v>#REF!</v>
      </c>
      <c r="AB17" s="40" t="e">
        <f>IF(AND(#REF!="Alta",#REF!="Mayor"),CONCATENATE("R2C",#REF!),"")</f>
        <v>#REF!</v>
      </c>
      <c r="AC17" s="41" t="e">
        <f>IF(AND(#REF!="Alta",#REF!="Mayor"),CONCATENATE("R2C",#REF!),"")</f>
        <v>#REF!</v>
      </c>
      <c r="AD17" s="41" t="e">
        <f>IF(AND(#REF!="Alta",#REF!="Mayor"),CONCATENATE("R2C",#REF!),"")</f>
        <v>#REF!</v>
      </c>
      <c r="AE17" s="41" t="e">
        <f>IF(AND(#REF!="Alta",#REF!="Mayor"),CONCATENATE("R2C",#REF!),"")</f>
        <v>#REF!</v>
      </c>
      <c r="AF17" s="41" t="e">
        <f>IF(AND(#REF!="Alta",#REF!="Mayor"),CONCATENATE("R2C",#REF!),"")</f>
        <v>#REF!</v>
      </c>
      <c r="AG17" s="42" t="e">
        <f>IF(AND(#REF!="Alta",#REF!="Mayor"),CONCATENATE("R2C",#REF!),"")</f>
        <v>#REF!</v>
      </c>
      <c r="AH17" s="43" t="e">
        <f>IF(AND(#REF!="Alta",#REF!="Catastrófico"),CONCATENATE("R2C",#REF!),"")</f>
        <v>#REF!</v>
      </c>
      <c r="AI17" s="44" t="e">
        <f>IF(AND(#REF!="Alta",#REF!="Catastrófico"),CONCATENATE("R2C",#REF!),"")</f>
        <v>#REF!</v>
      </c>
      <c r="AJ17" s="44" t="e">
        <f>IF(AND(#REF!="Alta",#REF!="Catastrófico"),CONCATENATE("R2C",#REF!),"")</f>
        <v>#REF!</v>
      </c>
      <c r="AK17" s="44" t="e">
        <f>IF(AND(#REF!="Alta",#REF!="Catastrófico"),CONCATENATE("R2C",#REF!),"")</f>
        <v>#REF!</v>
      </c>
      <c r="AL17" s="44" t="e">
        <f>IF(AND(#REF!="Alta",#REF!="Catastrófico"),CONCATENATE("R2C",#REF!),"")</f>
        <v>#REF!</v>
      </c>
      <c r="AM17" s="45" t="e">
        <f>IF(AND(#REF!="Alta",#REF!="Catastrófico"),CONCATENATE("R2C",#REF!),"")</f>
        <v>#REF!</v>
      </c>
      <c r="AN17" s="71"/>
      <c r="AO17" s="592"/>
      <c r="AP17" s="593"/>
      <c r="AQ17" s="593"/>
      <c r="AR17" s="593"/>
      <c r="AS17" s="593"/>
      <c r="AT17" s="594"/>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c r="A18" s="71"/>
      <c r="B18" s="503"/>
      <c r="C18" s="503"/>
      <c r="D18" s="504"/>
      <c r="E18" s="602"/>
      <c r="F18" s="601"/>
      <c r="G18" s="601"/>
      <c r="H18" s="601"/>
      <c r="I18" s="601"/>
      <c r="J18" s="55" t="e">
        <f>IF(AND(#REF!="Alta",#REF!="Leve"),CONCATENATE("R3C",#REF!),"")</f>
        <v>#REF!</v>
      </c>
      <c r="K18" s="56" t="e">
        <f>IF(AND(#REF!="Alta",#REF!="Leve"),CONCATENATE("R3C",#REF!),"")</f>
        <v>#REF!</v>
      </c>
      <c r="L18" s="56" t="e">
        <f>IF(AND(#REF!="Alta",#REF!="Leve"),CONCATENATE("R3C",#REF!),"")</f>
        <v>#REF!</v>
      </c>
      <c r="M18" s="56" t="e">
        <f>IF(AND(#REF!="Alta",#REF!="Leve"),CONCATENATE("R3C",#REF!),"")</f>
        <v>#REF!</v>
      </c>
      <c r="N18" s="56" t="e">
        <f>IF(AND(#REF!="Alta",#REF!="Leve"),CONCATENATE("R3C",#REF!),"")</f>
        <v>#REF!</v>
      </c>
      <c r="O18" s="57" t="e">
        <f>IF(AND(#REF!="Alta",#REF!="Leve"),CONCATENATE("R3C",#REF!),"")</f>
        <v>#REF!</v>
      </c>
      <c r="P18" s="55" t="e">
        <f>IF(AND(#REF!="Alta",#REF!="Menor"),CONCATENATE("R3C",#REF!),"")</f>
        <v>#REF!</v>
      </c>
      <c r="Q18" s="56" t="e">
        <f>IF(AND(#REF!="Alta",#REF!="Menor"),CONCATENATE("R3C",#REF!),"")</f>
        <v>#REF!</v>
      </c>
      <c r="R18" s="56" t="e">
        <f>IF(AND(#REF!="Alta",#REF!="Menor"),CONCATENATE("R3C",#REF!),"")</f>
        <v>#REF!</v>
      </c>
      <c r="S18" s="56" t="e">
        <f>IF(AND(#REF!="Alta",#REF!="Menor"),CONCATENATE("R3C",#REF!),"")</f>
        <v>#REF!</v>
      </c>
      <c r="T18" s="56" t="e">
        <f>IF(AND(#REF!="Alta",#REF!="Menor"),CONCATENATE("R3C",#REF!),"")</f>
        <v>#REF!</v>
      </c>
      <c r="U18" s="57" t="e">
        <f>IF(AND(#REF!="Alta",#REF!="Menor"),CONCATENATE("R3C",#REF!),"")</f>
        <v>#REF!</v>
      </c>
      <c r="V18" s="40" t="e">
        <f>IF(AND(#REF!="Alta",#REF!="Moderado"),CONCATENATE("R3C",#REF!),"")</f>
        <v>#REF!</v>
      </c>
      <c r="W18" s="41" t="e">
        <f>IF(AND(#REF!="Alta",#REF!="Moderado"),CONCATENATE("R3C",#REF!),"")</f>
        <v>#REF!</v>
      </c>
      <c r="X18" s="41" t="e">
        <f>IF(AND(#REF!="Alta",#REF!="Moderado"),CONCATENATE("R3C",#REF!),"")</f>
        <v>#REF!</v>
      </c>
      <c r="Y18" s="41" t="e">
        <f>IF(AND(#REF!="Alta",#REF!="Moderado"),CONCATENATE("R3C",#REF!),"")</f>
        <v>#REF!</v>
      </c>
      <c r="Z18" s="41" t="e">
        <f>IF(AND(#REF!="Alta",#REF!="Moderado"),CONCATENATE("R3C",#REF!),"")</f>
        <v>#REF!</v>
      </c>
      <c r="AA18" s="42" t="e">
        <f>IF(AND(#REF!="Alta",#REF!="Moderado"),CONCATENATE("R3C",#REF!),"")</f>
        <v>#REF!</v>
      </c>
      <c r="AB18" s="40" t="e">
        <f>IF(AND(#REF!="Alta",#REF!="Mayor"),CONCATENATE("R3C",#REF!),"")</f>
        <v>#REF!</v>
      </c>
      <c r="AC18" s="41" t="e">
        <f>IF(AND(#REF!="Alta",#REF!="Mayor"),CONCATENATE("R3C",#REF!),"")</f>
        <v>#REF!</v>
      </c>
      <c r="AD18" s="41" t="e">
        <f>IF(AND(#REF!="Alta",#REF!="Mayor"),CONCATENATE("R3C",#REF!),"")</f>
        <v>#REF!</v>
      </c>
      <c r="AE18" s="41" t="e">
        <f>IF(AND(#REF!="Alta",#REF!="Mayor"),CONCATENATE("R3C",#REF!),"")</f>
        <v>#REF!</v>
      </c>
      <c r="AF18" s="41" t="e">
        <f>IF(AND(#REF!="Alta",#REF!="Mayor"),CONCATENATE("R3C",#REF!),"")</f>
        <v>#REF!</v>
      </c>
      <c r="AG18" s="42" t="e">
        <f>IF(AND(#REF!="Alta",#REF!="Mayor"),CONCATENATE("R3C",#REF!),"")</f>
        <v>#REF!</v>
      </c>
      <c r="AH18" s="43" t="e">
        <f>IF(AND(#REF!="Alta",#REF!="Catastrófico"),CONCATENATE("R3C",#REF!),"")</f>
        <v>#REF!</v>
      </c>
      <c r="AI18" s="44" t="e">
        <f>IF(AND(#REF!="Alta",#REF!="Catastrófico"),CONCATENATE("R3C",#REF!),"")</f>
        <v>#REF!</v>
      </c>
      <c r="AJ18" s="44" t="e">
        <f>IF(AND(#REF!="Alta",#REF!="Catastrófico"),CONCATENATE("R3C",#REF!),"")</f>
        <v>#REF!</v>
      </c>
      <c r="AK18" s="44" t="e">
        <f>IF(AND(#REF!="Alta",#REF!="Catastrófico"),CONCATENATE("R3C",#REF!),"")</f>
        <v>#REF!</v>
      </c>
      <c r="AL18" s="44" t="e">
        <f>IF(AND(#REF!="Alta",#REF!="Catastrófico"),CONCATENATE("R3C",#REF!),"")</f>
        <v>#REF!</v>
      </c>
      <c r="AM18" s="45" t="e">
        <f>IF(AND(#REF!="Alta",#REF!="Catastrófico"),CONCATENATE("R3C",#REF!),"")</f>
        <v>#REF!</v>
      </c>
      <c r="AN18" s="71"/>
      <c r="AO18" s="592"/>
      <c r="AP18" s="593"/>
      <c r="AQ18" s="593"/>
      <c r="AR18" s="593"/>
      <c r="AS18" s="593"/>
      <c r="AT18" s="594"/>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c r="A19" s="71"/>
      <c r="B19" s="503"/>
      <c r="C19" s="503"/>
      <c r="D19" s="504"/>
      <c r="E19" s="602"/>
      <c r="F19" s="601"/>
      <c r="G19" s="601"/>
      <c r="H19" s="601"/>
      <c r="I19" s="601"/>
      <c r="J19" s="55" t="e">
        <f>IF(AND(#REF!="Alta",#REF!="Leve"),CONCATENATE("R4C",#REF!),"")</f>
        <v>#REF!</v>
      </c>
      <c r="K19" s="56" t="e">
        <f>IF(AND(#REF!="Alta",#REF!="Leve"),CONCATENATE("R4C",#REF!),"")</f>
        <v>#REF!</v>
      </c>
      <c r="L19" s="56" t="e">
        <f>IF(AND(#REF!="Alta",#REF!="Leve"),CONCATENATE("R4C",#REF!),"")</f>
        <v>#REF!</v>
      </c>
      <c r="M19" s="56" t="e">
        <f>IF(AND(#REF!="Alta",#REF!="Leve"),CONCATENATE("R4C",#REF!),"")</f>
        <v>#REF!</v>
      </c>
      <c r="N19" s="56" t="e">
        <f>IF(AND(#REF!="Alta",#REF!="Leve"),CONCATENATE("R4C",#REF!),"")</f>
        <v>#REF!</v>
      </c>
      <c r="O19" s="57" t="e">
        <f>IF(AND(#REF!="Alta",#REF!="Leve"),CONCATENATE("R4C",#REF!),"")</f>
        <v>#REF!</v>
      </c>
      <c r="P19" s="55" t="e">
        <f>IF(AND(#REF!="Alta",#REF!="Menor"),CONCATENATE("R4C",#REF!),"")</f>
        <v>#REF!</v>
      </c>
      <c r="Q19" s="56" t="e">
        <f>IF(AND(#REF!="Alta",#REF!="Menor"),CONCATENATE("R4C",#REF!),"")</f>
        <v>#REF!</v>
      </c>
      <c r="R19" s="56" t="e">
        <f>IF(AND(#REF!="Alta",#REF!="Menor"),CONCATENATE("R4C",#REF!),"")</f>
        <v>#REF!</v>
      </c>
      <c r="S19" s="56" t="e">
        <f>IF(AND(#REF!="Alta",#REF!="Menor"),CONCATENATE("R4C",#REF!),"")</f>
        <v>#REF!</v>
      </c>
      <c r="T19" s="56" t="e">
        <f>IF(AND(#REF!="Alta",#REF!="Menor"),CONCATENATE("R4C",#REF!),"")</f>
        <v>#REF!</v>
      </c>
      <c r="U19" s="57" t="e">
        <f>IF(AND(#REF!="Alta",#REF!="Menor"),CONCATENATE("R4C",#REF!),"")</f>
        <v>#REF!</v>
      </c>
      <c r="V19" s="40" t="e">
        <f>IF(AND(#REF!="Alta",#REF!="Moderado"),CONCATENATE("R4C",#REF!),"")</f>
        <v>#REF!</v>
      </c>
      <c r="W19" s="41" t="e">
        <f>IF(AND(#REF!="Alta",#REF!="Moderado"),CONCATENATE("R4C",#REF!),"")</f>
        <v>#REF!</v>
      </c>
      <c r="X19" s="41" t="e">
        <f>IF(AND(#REF!="Alta",#REF!="Moderado"),CONCATENATE("R4C",#REF!),"")</f>
        <v>#REF!</v>
      </c>
      <c r="Y19" s="41" t="e">
        <f>IF(AND(#REF!="Alta",#REF!="Moderado"),CONCATENATE("R4C",#REF!),"")</f>
        <v>#REF!</v>
      </c>
      <c r="Z19" s="41" t="e">
        <f>IF(AND(#REF!="Alta",#REF!="Moderado"),CONCATENATE("R4C",#REF!),"")</f>
        <v>#REF!</v>
      </c>
      <c r="AA19" s="42" t="e">
        <f>IF(AND(#REF!="Alta",#REF!="Moderado"),CONCATENATE("R4C",#REF!),"")</f>
        <v>#REF!</v>
      </c>
      <c r="AB19" s="40" t="e">
        <f>IF(AND(#REF!="Alta",#REF!="Mayor"),CONCATENATE("R4C",#REF!),"")</f>
        <v>#REF!</v>
      </c>
      <c r="AC19" s="41" t="e">
        <f>IF(AND(#REF!="Alta",#REF!="Mayor"),CONCATENATE("R4C",#REF!),"")</f>
        <v>#REF!</v>
      </c>
      <c r="AD19" s="41" t="e">
        <f>IF(AND(#REF!="Alta",#REF!="Mayor"),CONCATENATE("R4C",#REF!),"")</f>
        <v>#REF!</v>
      </c>
      <c r="AE19" s="41" t="e">
        <f>IF(AND(#REF!="Alta",#REF!="Mayor"),CONCATENATE("R4C",#REF!),"")</f>
        <v>#REF!</v>
      </c>
      <c r="AF19" s="41" t="e">
        <f>IF(AND(#REF!="Alta",#REF!="Mayor"),CONCATENATE("R4C",#REF!),"")</f>
        <v>#REF!</v>
      </c>
      <c r="AG19" s="42" t="e">
        <f>IF(AND(#REF!="Alta",#REF!="Mayor"),CONCATENATE("R4C",#REF!),"")</f>
        <v>#REF!</v>
      </c>
      <c r="AH19" s="43" t="e">
        <f>IF(AND(#REF!="Alta",#REF!="Catastrófico"),CONCATENATE("R4C",#REF!),"")</f>
        <v>#REF!</v>
      </c>
      <c r="AI19" s="44" t="e">
        <f>IF(AND(#REF!="Alta",#REF!="Catastrófico"),CONCATENATE("R4C",#REF!),"")</f>
        <v>#REF!</v>
      </c>
      <c r="AJ19" s="44" t="e">
        <f>IF(AND(#REF!="Alta",#REF!="Catastrófico"),CONCATENATE("R4C",#REF!),"")</f>
        <v>#REF!</v>
      </c>
      <c r="AK19" s="44" t="e">
        <f>IF(AND(#REF!="Alta",#REF!="Catastrófico"),CONCATENATE("R4C",#REF!),"")</f>
        <v>#REF!</v>
      </c>
      <c r="AL19" s="44" t="e">
        <f>IF(AND(#REF!="Alta",#REF!="Catastrófico"),CONCATENATE("R4C",#REF!),"")</f>
        <v>#REF!</v>
      </c>
      <c r="AM19" s="45" t="e">
        <f>IF(AND(#REF!="Alta",#REF!="Catastrófico"),CONCATENATE("R4C",#REF!),"")</f>
        <v>#REF!</v>
      </c>
      <c r="AN19" s="71"/>
      <c r="AO19" s="592"/>
      <c r="AP19" s="593"/>
      <c r="AQ19" s="593"/>
      <c r="AR19" s="593"/>
      <c r="AS19" s="593"/>
      <c r="AT19" s="594"/>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c r="A20" s="71"/>
      <c r="B20" s="503"/>
      <c r="C20" s="503"/>
      <c r="D20" s="504"/>
      <c r="E20" s="602"/>
      <c r="F20" s="601"/>
      <c r="G20" s="601"/>
      <c r="H20" s="601"/>
      <c r="I20" s="601"/>
      <c r="J20" s="55" t="e">
        <f>IF(AND(#REF!="Alta",#REF!="Leve"),CONCATENATE("R5C",#REF!),"")</f>
        <v>#REF!</v>
      </c>
      <c r="K20" s="56" t="e">
        <f>IF(AND(#REF!="Alta",#REF!="Leve"),CONCATENATE("R5C",#REF!),"")</f>
        <v>#REF!</v>
      </c>
      <c r="L20" s="56" t="e">
        <f>IF(AND(#REF!="Alta",#REF!="Leve"),CONCATENATE("R5C",#REF!),"")</f>
        <v>#REF!</v>
      </c>
      <c r="M20" s="56" t="e">
        <f>IF(AND(#REF!="Alta",#REF!="Leve"),CONCATENATE("R5C",#REF!),"")</f>
        <v>#REF!</v>
      </c>
      <c r="N20" s="56" t="e">
        <f>IF(AND(#REF!="Alta",#REF!="Leve"),CONCATENATE("R5C",#REF!),"")</f>
        <v>#REF!</v>
      </c>
      <c r="O20" s="57" t="e">
        <f>IF(AND(#REF!="Alta",#REF!="Leve"),CONCATENATE("R5C",#REF!),"")</f>
        <v>#REF!</v>
      </c>
      <c r="P20" s="55" t="e">
        <f>IF(AND(#REF!="Alta",#REF!="Menor"),CONCATENATE("R5C",#REF!),"")</f>
        <v>#REF!</v>
      </c>
      <c r="Q20" s="56" t="e">
        <f>IF(AND(#REF!="Alta",#REF!="Menor"),CONCATENATE("R5C",#REF!),"")</f>
        <v>#REF!</v>
      </c>
      <c r="R20" s="56" t="e">
        <f>IF(AND(#REF!="Alta",#REF!="Menor"),CONCATENATE("R5C",#REF!),"")</f>
        <v>#REF!</v>
      </c>
      <c r="S20" s="56" t="e">
        <f>IF(AND(#REF!="Alta",#REF!="Menor"),CONCATENATE("R5C",#REF!),"")</f>
        <v>#REF!</v>
      </c>
      <c r="T20" s="56" t="e">
        <f>IF(AND(#REF!="Alta",#REF!="Menor"),CONCATENATE("R5C",#REF!),"")</f>
        <v>#REF!</v>
      </c>
      <c r="U20" s="57" t="e">
        <f>IF(AND(#REF!="Alta",#REF!="Menor"),CONCATENATE("R5C",#REF!),"")</f>
        <v>#REF!</v>
      </c>
      <c r="V20" s="40" t="e">
        <f>IF(AND(#REF!="Alta",#REF!="Moderado"),CONCATENATE("R5C",#REF!),"")</f>
        <v>#REF!</v>
      </c>
      <c r="W20" s="41" t="e">
        <f>IF(AND(#REF!="Alta",#REF!="Moderado"),CONCATENATE("R5C",#REF!),"")</f>
        <v>#REF!</v>
      </c>
      <c r="X20" s="41" t="e">
        <f>IF(AND(#REF!="Alta",#REF!="Moderado"),CONCATENATE("R5C",#REF!),"")</f>
        <v>#REF!</v>
      </c>
      <c r="Y20" s="41" t="e">
        <f>IF(AND(#REF!="Alta",#REF!="Moderado"),CONCATENATE("R5C",#REF!),"")</f>
        <v>#REF!</v>
      </c>
      <c r="Z20" s="41" t="e">
        <f>IF(AND(#REF!="Alta",#REF!="Moderado"),CONCATENATE("R5C",#REF!),"")</f>
        <v>#REF!</v>
      </c>
      <c r="AA20" s="42" t="e">
        <f>IF(AND(#REF!="Alta",#REF!="Moderado"),CONCATENATE("R5C",#REF!),"")</f>
        <v>#REF!</v>
      </c>
      <c r="AB20" s="40" t="e">
        <f>IF(AND(#REF!="Alta",#REF!="Mayor"),CONCATENATE("R5C",#REF!),"")</f>
        <v>#REF!</v>
      </c>
      <c r="AC20" s="41" t="e">
        <f>IF(AND(#REF!="Alta",#REF!="Mayor"),CONCATENATE("R5C",#REF!),"")</f>
        <v>#REF!</v>
      </c>
      <c r="AD20" s="41" t="e">
        <f>IF(AND(#REF!="Alta",#REF!="Mayor"),CONCATENATE("R5C",#REF!),"")</f>
        <v>#REF!</v>
      </c>
      <c r="AE20" s="41" t="e">
        <f>IF(AND(#REF!="Alta",#REF!="Mayor"),CONCATENATE("R5C",#REF!),"")</f>
        <v>#REF!</v>
      </c>
      <c r="AF20" s="41" t="e">
        <f>IF(AND(#REF!="Alta",#REF!="Mayor"),CONCATENATE("R5C",#REF!),"")</f>
        <v>#REF!</v>
      </c>
      <c r="AG20" s="42" t="e">
        <f>IF(AND(#REF!="Alta",#REF!="Mayor"),CONCATENATE("R5C",#REF!),"")</f>
        <v>#REF!</v>
      </c>
      <c r="AH20" s="43" t="e">
        <f>IF(AND(#REF!="Alta",#REF!="Catastrófico"),CONCATENATE("R5C",#REF!),"")</f>
        <v>#REF!</v>
      </c>
      <c r="AI20" s="44" t="e">
        <f>IF(AND(#REF!="Alta",#REF!="Catastrófico"),CONCATENATE("R5C",#REF!),"")</f>
        <v>#REF!</v>
      </c>
      <c r="AJ20" s="44" t="e">
        <f>IF(AND(#REF!="Alta",#REF!="Catastrófico"),CONCATENATE("R5C",#REF!),"")</f>
        <v>#REF!</v>
      </c>
      <c r="AK20" s="44" t="e">
        <f>IF(AND(#REF!="Alta",#REF!="Catastrófico"),CONCATENATE("R5C",#REF!),"")</f>
        <v>#REF!</v>
      </c>
      <c r="AL20" s="44" t="e">
        <f>IF(AND(#REF!="Alta",#REF!="Catastrófico"),CONCATENATE("R5C",#REF!),"")</f>
        <v>#REF!</v>
      </c>
      <c r="AM20" s="45" t="e">
        <f>IF(AND(#REF!="Alta",#REF!="Catastrófico"),CONCATENATE("R5C",#REF!),"")</f>
        <v>#REF!</v>
      </c>
      <c r="AN20" s="71"/>
      <c r="AO20" s="592"/>
      <c r="AP20" s="593"/>
      <c r="AQ20" s="593"/>
      <c r="AR20" s="593"/>
      <c r="AS20" s="593"/>
      <c r="AT20" s="594"/>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c r="A21" s="71"/>
      <c r="B21" s="503"/>
      <c r="C21" s="503"/>
      <c r="D21" s="504"/>
      <c r="E21" s="602"/>
      <c r="F21" s="601"/>
      <c r="G21" s="601"/>
      <c r="H21" s="601"/>
      <c r="I21" s="601"/>
      <c r="J21" s="55" t="e">
        <f>IF(AND(#REF!="Alta",#REF!="Leve"),CONCATENATE("R6C",#REF!),"")</f>
        <v>#REF!</v>
      </c>
      <c r="K21" s="56" t="e">
        <f>IF(AND(#REF!="Alta",#REF!="Leve"),CONCATENATE("R6C",#REF!),"")</f>
        <v>#REF!</v>
      </c>
      <c r="L21" s="56" t="e">
        <f>IF(AND(#REF!="Alta",#REF!="Leve"),CONCATENATE("R6C",#REF!),"")</f>
        <v>#REF!</v>
      </c>
      <c r="M21" s="56" t="e">
        <f>IF(AND(#REF!="Alta",#REF!="Leve"),CONCATENATE("R6C",#REF!),"")</f>
        <v>#REF!</v>
      </c>
      <c r="N21" s="56" t="e">
        <f>IF(AND(#REF!="Alta",#REF!="Leve"),CONCATENATE("R6C",#REF!),"")</f>
        <v>#REF!</v>
      </c>
      <c r="O21" s="57" t="e">
        <f>IF(AND(#REF!="Alta",#REF!="Leve"),CONCATENATE("R6C",#REF!),"")</f>
        <v>#REF!</v>
      </c>
      <c r="P21" s="55" t="e">
        <f>IF(AND(#REF!="Alta",#REF!="Menor"),CONCATENATE("R6C",#REF!),"")</f>
        <v>#REF!</v>
      </c>
      <c r="Q21" s="56" t="e">
        <f>IF(AND(#REF!="Alta",#REF!="Menor"),CONCATENATE("R6C",#REF!),"")</f>
        <v>#REF!</v>
      </c>
      <c r="R21" s="56" t="e">
        <f>IF(AND(#REF!="Alta",#REF!="Menor"),CONCATENATE("R6C",#REF!),"")</f>
        <v>#REF!</v>
      </c>
      <c r="S21" s="56" t="e">
        <f>IF(AND(#REF!="Alta",#REF!="Menor"),CONCATENATE("R6C",#REF!),"")</f>
        <v>#REF!</v>
      </c>
      <c r="T21" s="56" t="e">
        <f>IF(AND(#REF!="Alta",#REF!="Menor"),CONCATENATE("R6C",#REF!),"")</f>
        <v>#REF!</v>
      </c>
      <c r="U21" s="57" t="e">
        <f>IF(AND(#REF!="Alta",#REF!="Menor"),CONCATENATE("R6C",#REF!),"")</f>
        <v>#REF!</v>
      </c>
      <c r="V21" s="40" t="e">
        <f>IF(AND(#REF!="Alta",#REF!="Moderado"),CONCATENATE("R6C",#REF!),"")</f>
        <v>#REF!</v>
      </c>
      <c r="W21" s="41" t="e">
        <f>IF(AND(#REF!="Alta",#REF!="Moderado"),CONCATENATE("R6C",#REF!),"")</f>
        <v>#REF!</v>
      </c>
      <c r="X21" s="41" t="e">
        <f>IF(AND(#REF!="Alta",#REF!="Moderado"),CONCATENATE("R6C",#REF!),"")</f>
        <v>#REF!</v>
      </c>
      <c r="Y21" s="41" t="e">
        <f>IF(AND(#REF!="Alta",#REF!="Moderado"),CONCATENATE("R6C",#REF!),"")</f>
        <v>#REF!</v>
      </c>
      <c r="Z21" s="41" t="e">
        <f>IF(AND(#REF!="Alta",#REF!="Moderado"),CONCATENATE("R6C",#REF!),"")</f>
        <v>#REF!</v>
      </c>
      <c r="AA21" s="42" t="e">
        <f>IF(AND(#REF!="Alta",#REF!="Moderado"),CONCATENATE("R6C",#REF!),"")</f>
        <v>#REF!</v>
      </c>
      <c r="AB21" s="40" t="e">
        <f>IF(AND(#REF!="Alta",#REF!="Mayor"),CONCATENATE("R6C",#REF!),"")</f>
        <v>#REF!</v>
      </c>
      <c r="AC21" s="41" t="e">
        <f>IF(AND(#REF!="Alta",#REF!="Mayor"),CONCATENATE("R6C",#REF!),"")</f>
        <v>#REF!</v>
      </c>
      <c r="AD21" s="41" t="e">
        <f>IF(AND(#REF!="Alta",#REF!="Mayor"),CONCATENATE("R6C",#REF!),"")</f>
        <v>#REF!</v>
      </c>
      <c r="AE21" s="41" t="e">
        <f>IF(AND(#REF!="Alta",#REF!="Mayor"),CONCATENATE("R6C",#REF!),"")</f>
        <v>#REF!</v>
      </c>
      <c r="AF21" s="41" t="e">
        <f>IF(AND(#REF!="Alta",#REF!="Mayor"),CONCATENATE("R6C",#REF!),"")</f>
        <v>#REF!</v>
      </c>
      <c r="AG21" s="42" t="e">
        <f>IF(AND(#REF!="Alta",#REF!="Mayor"),CONCATENATE("R6C",#REF!),"")</f>
        <v>#REF!</v>
      </c>
      <c r="AH21" s="43" t="e">
        <f>IF(AND(#REF!="Alta",#REF!="Catastrófico"),CONCATENATE("R6C",#REF!),"")</f>
        <v>#REF!</v>
      </c>
      <c r="AI21" s="44" t="e">
        <f>IF(AND(#REF!="Alta",#REF!="Catastrófico"),CONCATENATE("R6C",#REF!),"")</f>
        <v>#REF!</v>
      </c>
      <c r="AJ21" s="44" t="e">
        <f>IF(AND(#REF!="Alta",#REF!="Catastrófico"),CONCATENATE("R6C",#REF!),"")</f>
        <v>#REF!</v>
      </c>
      <c r="AK21" s="44" t="e">
        <f>IF(AND(#REF!="Alta",#REF!="Catastrófico"),CONCATENATE("R6C",#REF!),"")</f>
        <v>#REF!</v>
      </c>
      <c r="AL21" s="44" t="e">
        <f>IF(AND(#REF!="Alta",#REF!="Catastrófico"),CONCATENATE("R6C",#REF!),"")</f>
        <v>#REF!</v>
      </c>
      <c r="AM21" s="45" t="e">
        <f>IF(AND(#REF!="Alta",#REF!="Catastrófico"),CONCATENATE("R6C",#REF!),"")</f>
        <v>#REF!</v>
      </c>
      <c r="AN21" s="71"/>
      <c r="AO21" s="592"/>
      <c r="AP21" s="593"/>
      <c r="AQ21" s="593"/>
      <c r="AR21" s="593"/>
      <c r="AS21" s="593"/>
      <c r="AT21" s="594"/>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c r="A22" s="71"/>
      <c r="B22" s="503"/>
      <c r="C22" s="503"/>
      <c r="D22" s="504"/>
      <c r="E22" s="602"/>
      <c r="F22" s="601"/>
      <c r="G22" s="601"/>
      <c r="H22" s="601"/>
      <c r="I22" s="601"/>
      <c r="J22" s="55" t="e">
        <f>IF(AND(#REF!="Alta",#REF!="Leve"),CONCATENATE("R7C",#REF!),"")</f>
        <v>#REF!</v>
      </c>
      <c r="K22" s="56" t="e">
        <f>IF(AND(#REF!="Alta",#REF!="Leve"),CONCATENATE("R7C",#REF!),"")</f>
        <v>#REF!</v>
      </c>
      <c r="L22" s="56" t="e">
        <f>IF(AND(#REF!="Alta",#REF!="Leve"),CONCATENATE("R7C",#REF!),"")</f>
        <v>#REF!</v>
      </c>
      <c r="M22" s="56" t="e">
        <f>IF(AND(#REF!="Alta",#REF!="Leve"),CONCATENATE("R7C",#REF!),"")</f>
        <v>#REF!</v>
      </c>
      <c r="N22" s="56" t="e">
        <f>IF(AND(#REF!="Alta",#REF!="Leve"),CONCATENATE("R7C",#REF!),"")</f>
        <v>#REF!</v>
      </c>
      <c r="O22" s="57" t="e">
        <f>IF(AND(#REF!="Alta",#REF!="Leve"),CONCATENATE("R7C",#REF!),"")</f>
        <v>#REF!</v>
      </c>
      <c r="P22" s="55" t="e">
        <f>IF(AND(#REF!="Alta",#REF!="Menor"),CONCATENATE("R7C",#REF!),"")</f>
        <v>#REF!</v>
      </c>
      <c r="Q22" s="56" t="e">
        <f>IF(AND(#REF!="Alta",#REF!="Menor"),CONCATENATE("R7C",#REF!),"")</f>
        <v>#REF!</v>
      </c>
      <c r="R22" s="56" t="e">
        <f>IF(AND(#REF!="Alta",#REF!="Menor"),CONCATENATE("R7C",#REF!),"")</f>
        <v>#REF!</v>
      </c>
      <c r="S22" s="56" t="e">
        <f>IF(AND(#REF!="Alta",#REF!="Menor"),CONCATENATE("R7C",#REF!),"")</f>
        <v>#REF!</v>
      </c>
      <c r="T22" s="56" t="e">
        <f>IF(AND(#REF!="Alta",#REF!="Menor"),CONCATENATE("R7C",#REF!),"")</f>
        <v>#REF!</v>
      </c>
      <c r="U22" s="57" t="e">
        <f>IF(AND(#REF!="Alta",#REF!="Menor"),CONCATENATE("R7C",#REF!),"")</f>
        <v>#REF!</v>
      </c>
      <c r="V22" s="40" t="e">
        <f>IF(AND(#REF!="Alta",#REF!="Moderado"),CONCATENATE("R7C",#REF!),"")</f>
        <v>#REF!</v>
      </c>
      <c r="W22" s="41" t="e">
        <f>IF(AND(#REF!="Alta",#REF!="Moderado"),CONCATENATE("R7C",#REF!),"")</f>
        <v>#REF!</v>
      </c>
      <c r="X22" s="41" t="e">
        <f>IF(AND(#REF!="Alta",#REF!="Moderado"),CONCATENATE("R7C",#REF!),"")</f>
        <v>#REF!</v>
      </c>
      <c r="Y22" s="41" t="e">
        <f>IF(AND(#REF!="Alta",#REF!="Moderado"),CONCATENATE("R7C",#REF!),"")</f>
        <v>#REF!</v>
      </c>
      <c r="Z22" s="41" t="e">
        <f>IF(AND(#REF!="Alta",#REF!="Moderado"),CONCATENATE("R7C",#REF!),"")</f>
        <v>#REF!</v>
      </c>
      <c r="AA22" s="42" t="e">
        <f>IF(AND(#REF!="Alta",#REF!="Moderado"),CONCATENATE("R7C",#REF!),"")</f>
        <v>#REF!</v>
      </c>
      <c r="AB22" s="40" t="e">
        <f>IF(AND(#REF!="Alta",#REF!="Mayor"),CONCATENATE("R7C",#REF!),"")</f>
        <v>#REF!</v>
      </c>
      <c r="AC22" s="41" t="e">
        <f>IF(AND(#REF!="Alta",#REF!="Mayor"),CONCATENATE("R7C",#REF!),"")</f>
        <v>#REF!</v>
      </c>
      <c r="AD22" s="41" t="e">
        <f>IF(AND(#REF!="Alta",#REF!="Mayor"),CONCATENATE("R7C",#REF!),"")</f>
        <v>#REF!</v>
      </c>
      <c r="AE22" s="41" t="e">
        <f>IF(AND(#REF!="Alta",#REF!="Mayor"),CONCATENATE("R7C",#REF!),"")</f>
        <v>#REF!</v>
      </c>
      <c r="AF22" s="41" t="e">
        <f>IF(AND(#REF!="Alta",#REF!="Mayor"),CONCATENATE("R7C",#REF!),"")</f>
        <v>#REF!</v>
      </c>
      <c r="AG22" s="42" t="e">
        <f>IF(AND(#REF!="Alta",#REF!="Mayor"),CONCATENATE("R7C",#REF!),"")</f>
        <v>#REF!</v>
      </c>
      <c r="AH22" s="43" t="e">
        <f>IF(AND(#REF!="Alta",#REF!="Catastrófico"),CONCATENATE("R7C",#REF!),"")</f>
        <v>#REF!</v>
      </c>
      <c r="AI22" s="44" t="e">
        <f>IF(AND(#REF!="Alta",#REF!="Catastrófico"),CONCATENATE("R7C",#REF!),"")</f>
        <v>#REF!</v>
      </c>
      <c r="AJ22" s="44" t="e">
        <f>IF(AND(#REF!="Alta",#REF!="Catastrófico"),CONCATENATE("R7C",#REF!),"")</f>
        <v>#REF!</v>
      </c>
      <c r="AK22" s="44" t="e">
        <f>IF(AND(#REF!="Alta",#REF!="Catastrófico"),CONCATENATE("R7C",#REF!),"")</f>
        <v>#REF!</v>
      </c>
      <c r="AL22" s="44" t="e">
        <f>IF(AND(#REF!="Alta",#REF!="Catastrófico"),CONCATENATE("R7C",#REF!),"")</f>
        <v>#REF!</v>
      </c>
      <c r="AM22" s="45" t="e">
        <f>IF(AND(#REF!="Alta",#REF!="Catastrófico"),CONCATENATE("R7C",#REF!),"")</f>
        <v>#REF!</v>
      </c>
      <c r="AN22" s="71"/>
      <c r="AO22" s="592"/>
      <c r="AP22" s="593"/>
      <c r="AQ22" s="593"/>
      <c r="AR22" s="593"/>
      <c r="AS22" s="593"/>
      <c r="AT22" s="594"/>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c r="A23" s="71"/>
      <c r="B23" s="503"/>
      <c r="C23" s="503"/>
      <c r="D23" s="504"/>
      <c r="E23" s="602"/>
      <c r="F23" s="601"/>
      <c r="G23" s="601"/>
      <c r="H23" s="601"/>
      <c r="I23" s="601"/>
      <c r="J23" s="55" t="e">
        <f>IF(AND(#REF!="Alta",#REF!="Leve"),CONCATENATE("R8C",#REF!),"")</f>
        <v>#REF!</v>
      </c>
      <c r="K23" s="56" t="e">
        <f>IF(AND(#REF!="Alta",#REF!="Leve"),CONCATENATE("R8C",#REF!),"")</f>
        <v>#REF!</v>
      </c>
      <c r="L23" s="56" t="e">
        <f>IF(AND(#REF!="Alta",#REF!="Leve"),CONCATENATE("R8C",#REF!),"")</f>
        <v>#REF!</v>
      </c>
      <c r="M23" s="56" t="e">
        <f>IF(AND(#REF!="Alta",#REF!="Leve"),CONCATENATE("R8C",#REF!),"")</f>
        <v>#REF!</v>
      </c>
      <c r="N23" s="56" t="e">
        <f>IF(AND(#REF!="Alta",#REF!="Leve"),CONCATENATE("R8C",#REF!),"")</f>
        <v>#REF!</v>
      </c>
      <c r="O23" s="57" t="e">
        <f>IF(AND(#REF!="Alta",#REF!="Leve"),CONCATENATE("R8C",#REF!),"")</f>
        <v>#REF!</v>
      </c>
      <c r="P23" s="55" t="e">
        <f>IF(AND(#REF!="Alta",#REF!="Menor"),CONCATENATE("R8C",#REF!),"")</f>
        <v>#REF!</v>
      </c>
      <c r="Q23" s="56" t="e">
        <f>IF(AND(#REF!="Alta",#REF!="Menor"),CONCATENATE("R8C",#REF!),"")</f>
        <v>#REF!</v>
      </c>
      <c r="R23" s="56" t="e">
        <f>IF(AND(#REF!="Alta",#REF!="Menor"),CONCATENATE("R8C",#REF!),"")</f>
        <v>#REF!</v>
      </c>
      <c r="S23" s="56" t="e">
        <f>IF(AND(#REF!="Alta",#REF!="Menor"),CONCATENATE("R8C",#REF!),"")</f>
        <v>#REF!</v>
      </c>
      <c r="T23" s="56" t="e">
        <f>IF(AND(#REF!="Alta",#REF!="Menor"),CONCATENATE("R8C",#REF!),"")</f>
        <v>#REF!</v>
      </c>
      <c r="U23" s="57" t="e">
        <f>IF(AND(#REF!="Alta",#REF!="Menor"),CONCATENATE("R8C",#REF!),"")</f>
        <v>#REF!</v>
      </c>
      <c r="V23" s="40" t="e">
        <f>IF(AND(#REF!="Alta",#REF!="Moderado"),CONCATENATE("R8C",#REF!),"")</f>
        <v>#REF!</v>
      </c>
      <c r="W23" s="41" t="e">
        <f>IF(AND(#REF!="Alta",#REF!="Moderado"),CONCATENATE("R8C",#REF!),"")</f>
        <v>#REF!</v>
      </c>
      <c r="X23" s="41" t="e">
        <f>IF(AND(#REF!="Alta",#REF!="Moderado"),CONCATENATE("R8C",#REF!),"")</f>
        <v>#REF!</v>
      </c>
      <c r="Y23" s="41" t="e">
        <f>IF(AND(#REF!="Alta",#REF!="Moderado"),CONCATENATE("R8C",#REF!),"")</f>
        <v>#REF!</v>
      </c>
      <c r="Z23" s="41" t="e">
        <f>IF(AND(#REF!="Alta",#REF!="Moderado"),CONCATENATE("R8C",#REF!),"")</f>
        <v>#REF!</v>
      </c>
      <c r="AA23" s="42" t="e">
        <f>IF(AND(#REF!="Alta",#REF!="Moderado"),CONCATENATE("R8C",#REF!),"")</f>
        <v>#REF!</v>
      </c>
      <c r="AB23" s="40" t="e">
        <f>IF(AND(#REF!="Alta",#REF!="Mayor"),CONCATENATE("R8C",#REF!),"")</f>
        <v>#REF!</v>
      </c>
      <c r="AC23" s="41" t="e">
        <f>IF(AND(#REF!="Alta",#REF!="Mayor"),CONCATENATE("R8C",#REF!),"")</f>
        <v>#REF!</v>
      </c>
      <c r="AD23" s="41" t="e">
        <f>IF(AND(#REF!="Alta",#REF!="Mayor"),CONCATENATE("R8C",#REF!),"")</f>
        <v>#REF!</v>
      </c>
      <c r="AE23" s="41" t="e">
        <f>IF(AND(#REF!="Alta",#REF!="Mayor"),CONCATENATE("R8C",#REF!),"")</f>
        <v>#REF!</v>
      </c>
      <c r="AF23" s="41" t="e">
        <f>IF(AND(#REF!="Alta",#REF!="Mayor"),CONCATENATE("R8C",#REF!),"")</f>
        <v>#REF!</v>
      </c>
      <c r="AG23" s="42" t="e">
        <f>IF(AND(#REF!="Alta",#REF!="Mayor"),CONCATENATE("R8C",#REF!),"")</f>
        <v>#REF!</v>
      </c>
      <c r="AH23" s="43" t="e">
        <f>IF(AND(#REF!="Alta",#REF!="Catastrófico"),CONCATENATE("R8C",#REF!),"")</f>
        <v>#REF!</v>
      </c>
      <c r="AI23" s="44" t="e">
        <f>IF(AND(#REF!="Alta",#REF!="Catastrófico"),CONCATENATE("R8C",#REF!),"")</f>
        <v>#REF!</v>
      </c>
      <c r="AJ23" s="44" t="e">
        <f>IF(AND(#REF!="Alta",#REF!="Catastrófico"),CONCATENATE("R8C",#REF!),"")</f>
        <v>#REF!</v>
      </c>
      <c r="AK23" s="44" t="e">
        <f>IF(AND(#REF!="Alta",#REF!="Catastrófico"),CONCATENATE("R8C",#REF!),"")</f>
        <v>#REF!</v>
      </c>
      <c r="AL23" s="44" t="e">
        <f>IF(AND(#REF!="Alta",#REF!="Catastrófico"),CONCATENATE("R8C",#REF!),"")</f>
        <v>#REF!</v>
      </c>
      <c r="AM23" s="45" t="e">
        <f>IF(AND(#REF!="Alta",#REF!="Catastrófico"),CONCATENATE("R8C",#REF!),"")</f>
        <v>#REF!</v>
      </c>
      <c r="AN23" s="71"/>
      <c r="AO23" s="592"/>
      <c r="AP23" s="593"/>
      <c r="AQ23" s="593"/>
      <c r="AR23" s="593"/>
      <c r="AS23" s="593"/>
      <c r="AT23" s="594"/>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c r="A24" s="71"/>
      <c r="B24" s="503"/>
      <c r="C24" s="503"/>
      <c r="D24" s="504"/>
      <c r="E24" s="602"/>
      <c r="F24" s="601"/>
      <c r="G24" s="601"/>
      <c r="H24" s="601"/>
      <c r="I24" s="601"/>
      <c r="J24" s="55" t="e">
        <f>IF(AND(#REF!="Alta",#REF!="Leve"),CONCATENATE("R9C",#REF!),"")</f>
        <v>#REF!</v>
      </c>
      <c r="K24" s="56" t="e">
        <f>IF(AND(#REF!="Alta",#REF!="Leve"),CONCATENATE("R9C",#REF!),"")</f>
        <v>#REF!</v>
      </c>
      <c r="L24" s="56" t="e">
        <f>IF(AND(#REF!="Alta",#REF!="Leve"),CONCATENATE("R9C",#REF!),"")</f>
        <v>#REF!</v>
      </c>
      <c r="M24" s="56" t="e">
        <f>IF(AND(#REF!="Alta",#REF!="Leve"),CONCATENATE("R9C",#REF!),"")</f>
        <v>#REF!</v>
      </c>
      <c r="N24" s="56" t="e">
        <f>IF(AND(#REF!="Alta",#REF!="Leve"),CONCATENATE("R9C",#REF!),"")</f>
        <v>#REF!</v>
      </c>
      <c r="O24" s="57" t="e">
        <f>IF(AND(#REF!="Alta",#REF!="Leve"),CONCATENATE("R9C",#REF!),"")</f>
        <v>#REF!</v>
      </c>
      <c r="P24" s="55" t="e">
        <f>IF(AND(#REF!="Alta",#REF!="Menor"),CONCATENATE("R9C",#REF!),"")</f>
        <v>#REF!</v>
      </c>
      <c r="Q24" s="56" t="e">
        <f>IF(AND(#REF!="Alta",#REF!="Menor"),CONCATENATE("R9C",#REF!),"")</f>
        <v>#REF!</v>
      </c>
      <c r="R24" s="56" t="e">
        <f>IF(AND(#REF!="Alta",#REF!="Menor"),CONCATENATE("R9C",#REF!),"")</f>
        <v>#REF!</v>
      </c>
      <c r="S24" s="56" t="e">
        <f>IF(AND(#REF!="Alta",#REF!="Menor"),CONCATENATE("R9C",#REF!),"")</f>
        <v>#REF!</v>
      </c>
      <c r="T24" s="56" t="e">
        <f>IF(AND(#REF!="Alta",#REF!="Menor"),CONCATENATE("R9C",#REF!),"")</f>
        <v>#REF!</v>
      </c>
      <c r="U24" s="57" t="e">
        <f>IF(AND(#REF!="Alta",#REF!="Menor"),CONCATENATE("R9C",#REF!),"")</f>
        <v>#REF!</v>
      </c>
      <c r="V24" s="40" t="e">
        <f>IF(AND(#REF!="Alta",#REF!="Moderado"),CONCATENATE("R9C",#REF!),"")</f>
        <v>#REF!</v>
      </c>
      <c r="W24" s="41" t="e">
        <f>IF(AND(#REF!="Alta",#REF!="Moderado"),CONCATENATE("R9C",#REF!),"")</f>
        <v>#REF!</v>
      </c>
      <c r="X24" s="41" t="e">
        <f>IF(AND(#REF!="Alta",#REF!="Moderado"),CONCATENATE("R9C",#REF!),"")</f>
        <v>#REF!</v>
      </c>
      <c r="Y24" s="41" t="e">
        <f>IF(AND(#REF!="Alta",#REF!="Moderado"),CONCATENATE("R9C",#REF!),"")</f>
        <v>#REF!</v>
      </c>
      <c r="Z24" s="41" t="e">
        <f>IF(AND(#REF!="Alta",#REF!="Moderado"),CONCATENATE("R9C",#REF!),"")</f>
        <v>#REF!</v>
      </c>
      <c r="AA24" s="42" t="e">
        <f>IF(AND(#REF!="Alta",#REF!="Moderado"),CONCATENATE("R9C",#REF!),"")</f>
        <v>#REF!</v>
      </c>
      <c r="AB24" s="40" t="e">
        <f>IF(AND(#REF!="Alta",#REF!="Mayor"),CONCATENATE("R9C",#REF!),"")</f>
        <v>#REF!</v>
      </c>
      <c r="AC24" s="41" t="e">
        <f>IF(AND(#REF!="Alta",#REF!="Mayor"),CONCATENATE("R9C",#REF!),"")</f>
        <v>#REF!</v>
      </c>
      <c r="AD24" s="41" t="e">
        <f>IF(AND(#REF!="Alta",#REF!="Mayor"),CONCATENATE("R9C",#REF!),"")</f>
        <v>#REF!</v>
      </c>
      <c r="AE24" s="41" t="e">
        <f>IF(AND(#REF!="Alta",#REF!="Mayor"),CONCATENATE("R9C",#REF!),"")</f>
        <v>#REF!</v>
      </c>
      <c r="AF24" s="41" t="e">
        <f>IF(AND(#REF!="Alta",#REF!="Mayor"),CONCATENATE("R9C",#REF!),"")</f>
        <v>#REF!</v>
      </c>
      <c r="AG24" s="42" t="e">
        <f>IF(AND(#REF!="Alta",#REF!="Mayor"),CONCATENATE("R9C",#REF!),"")</f>
        <v>#REF!</v>
      </c>
      <c r="AH24" s="43" t="e">
        <f>IF(AND(#REF!="Alta",#REF!="Catastrófico"),CONCATENATE("R9C",#REF!),"")</f>
        <v>#REF!</v>
      </c>
      <c r="AI24" s="44" t="e">
        <f>IF(AND(#REF!="Alta",#REF!="Catastrófico"),CONCATENATE("R9C",#REF!),"")</f>
        <v>#REF!</v>
      </c>
      <c r="AJ24" s="44" t="e">
        <f>IF(AND(#REF!="Alta",#REF!="Catastrófico"),CONCATENATE("R9C",#REF!),"")</f>
        <v>#REF!</v>
      </c>
      <c r="AK24" s="44" t="e">
        <f>IF(AND(#REF!="Alta",#REF!="Catastrófico"),CONCATENATE("R9C",#REF!),"")</f>
        <v>#REF!</v>
      </c>
      <c r="AL24" s="44" t="e">
        <f>IF(AND(#REF!="Alta",#REF!="Catastrófico"),CONCATENATE("R9C",#REF!),"")</f>
        <v>#REF!</v>
      </c>
      <c r="AM24" s="45" t="e">
        <f>IF(AND(#REF!="Alta",#REF!="Catastrófico"),CONCATENATE("R9C",#REF!),"")</f>
        <v>#REF!</v>
      </c>
      <c r="AN24" s="71"/>
      <c r="AO24" s="592"/>
      <c r="AP24" s="593"/>
      <c r="AQ24" s="593"/>
      <c r="AR24" s="593"/>
      <c r="AS24" s="593"/>
      <c r="AT24" s="594"/>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c r="A25" s="71"/>
      <c r="B25" s="503"/>
      <c r="C25" s="503"/>
      <c r="D25" s="504"/>
      <c r="E25" s="603"/>
      <c r="F25" s="604"/>
      <c r="G25" s="604"/>
      <c r="H25" s="604"/>
      <c r="I25" s="604"/>
      <c r="J25" s="58" t="e">
        <f>IF(AND(#REF!="Alta",#REF!="Leve"),CONCATENATE("R10C",#REF!),"")</f>
        <v>#REF!</v>
      </c>
      <c r="K25" s="59" t="e">
        <f>IF(AND(#REF!="Alta",#REF!="Leve"),CONCATENATE("R10C",#REF!),"")</f>
        <v>#REF!</v>
      </c>
      <c r="L25" s="59" t="e">
        <f>IF(AND(#REF!="Alta",#REF!="Leve"),CONCATENATE("R10C",#REF!),"")</f>
        <v>#REF!</v>
      </c>
      <c r="M25" s="59" t="e">
        <f>IF(AND(#REF!="Alta",#REF!="Leve"),CONCATENATE("R10C",#REF!),"")</f>
        <v>#REF!</v>
      </c>
      <c r="N25" s="59" t="e">
        <f>IF(AND(#REF!="Alta",#REF!="Leve"),CONCATENATE("R10C",#REF!),"")</f>
        <v>#REF!</v>
      </c>
      <c r="O25" s="60" t="e">
        <f>IF(AND(#REF!="Alta",#REF!="Leve"),CONCATENATE("R10C",#REF!),"")</f>
        <v>#REF!</v>
      </c>
      <c r="P25" s="58" t="e">
        <f>IF(AND(#REF!="Alta",#REF!="Menor"),CONCATENATE("R10C",#REF!),"")</f>
        <v>#REF!</v>
      </c>
      <c r="Q25" s="59" t="e">
        <f>IF(AND(#REF!="Alta",#REF!="Menor"),CONCATENATE("R10C",#REF!),"")</f>
        <v>#REF!</v>
      </c>
      <c r="R25" s="59" t="e">
        <f>IF(AND(#REF!="Alta",#REF!="Menor"),CONCATENATE("R10C",#REF!),"")</f>
        <v>#REF!</v>
      </c>
      <c r="S25" s="59" t="e">
        <f>IF(AND(#REF!="Alta",#REF!="Menor"),CONCATENATE("R10C",#REF!),"")</f>
        <v>#REF!</v>
      </c>
      <c r="T25" s="59" t="e">
        <f>IF(AND(#REF!="Alta",#REF!="Menor"),CONCATENATE("R10C",#REF!),"")</f>
        <v>#REF!</v>
      </c>
      <c r="U25" s="60" t="e">
        <f>IF(AND(#REF!="Alta",#REF!="Menor"),CONCATENATE("R10C",#REF!),"")</f>
        <v>#REF!</v>
      </c>
      <c r="V25" s="46" t="e">
        <f>IF(AND(#REF!="Alta",#REF!="Moderado"),CONCATENATE("R10C",#REF!),"")</f>
        <v>#REF!</v>
      </c>
      <c r="W25" s="47" t="e">
        <f>IF(AND(#REF!="Alta",#REF!="Moderado"),CONCATENATE("R10C",#REF!),"")</f>
        <v>#REF!</v>
      </c>
      <c r="X25" s="47" t="e">
        <f>IF(AND(#REF!="Alta",#REF!="Moderado"),CONCATENATE("R10C",#REF!),"")</f>
        <v>#REF!</v>
      </c>
      <c r="Y25" s="47" t="e">
        <f>IF(AND(#REF!="Alta",#REF!="Moderado"),CONCATENATE("R10C",#REF!),"")</f>
        <v>#REF!</v>
      </c>
      <c r="Z25" s="47" t="e">
        <f>IF(AND(#REF!="Alta",#REF!="Moderado"),CONCATENATE("R10C",#REF!),"")</f>
        <v>#REF!</v>
      </c>
      <c r="AA25" s="48" t="e">
        <f>IF(AND(#REF!="Alta",#REF!="Moderado"),CONCATENATE("R10C",#REF!),"")</f>
        <v>#REF!</v>
      </c>
      <c r="AB25" s="46" t="e">
        <f>IF(AND(#REF!="Alta",#REF!="Mayor"),CONCATENATE("R10C",#REF!),"")</f>
        <v>#REF!</v>
      </c>
      <c r="AC25" s="47" t="e">
        <f>IF(AND(#REF!="Alta",#REF!="Mayor"),CONCATENATE("R10C",#REF!),"")</f>
        <v>#REF!</v>
      </c>
      <c r="AD25" s="47" t="e">
        <f>IF(AND(#REF!="Alta",#REF!="Mayor"),CONCATENATE("R10C",#REF!),"")</f>
        <v>#REF!</v>
      </c>
      <c r="AE25" s="47" t="e">
        <f>IF(AND(#REF!="Alta",#REF!="Mayor"),CONCATENATE("R10C",#REF!),"")</f>
        <v>#REF!</v>
      </c>
      <c r="AF25" s="47" t="e">
        <f>IF(AND(#REF!="Alta",#REF!="Mayor"),CONCATENATE("R10C",#REF!),"")</f>
        <v>#REF!</v>
      </c>
      <c r="AG25" s="48" t="e">
        <f>IF(AND(#REF!="Alta",#REF!="Mayor"),CONCATENATE("R10C",#REF!),"")</f>
        <v>#REF!</v>
      </c>
      <c r="AH25" s="49" t="e">
        <f>IF(AND(#REF!="Alta",#REF!="Catastrófico"),CONCATENATE("R10C",#REF!),"")</f>
        <v>#REF!</v>
      </c>
      <c r="AI25" s="50" t="e">
        <f>IF(AND(#REF!="Alta",#REF!="Catastrófico"),CONCATENATE("R10C",#REF!),"")</f>
        <v>#REF!</v>
      </c>
      <c r="AJ25" s="50" t="e">
        <f>IF(AND(#REF!="Alta",#REF!="Catastrófico"),CONCATENATE("R10C",#REF!),"")</f>
        <v>#REF!</v>
      </c>
      <c r="AK25" s="50" t="e">
        <f>IF(AND(#REF!="Alta",#REF!="Catastrófico"),CONCATENATE("R10C",#REF!),"")</f>
        <v>#REF!</v>
      </c>
      <c r="AL25" s="50" t="e">
        <f>IF(AND(#REF!="Alta",#REF!="Catastrófico"),CONCATENATE("R10C",#REF!),"")</f>
        <v>#REF!</v>
      </c>
      <c r="AM25" s="51" t="e">
        <f>IF(AND(#REF!="Alta",#REF!="Catastrófico"),CONCATENATE("R10C",#REF!),"")</f>
        <v>#REF!</v>
      </c>
      <c r="AN25" s="71"/>
      <c r="AO25" s="595"/>
      <c r="AP25" s="596"/>
      <c r="AQ25" s="596"/>
      <c r="AR25" s="596"/>
      <c r="AS25" s="596"/>
      <c r="AT25" s="597"/>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c r="A26" s="71"/>
      <c r="B26" s="503"/>
      <c r="C26" s="503"/>
      <c r="D26" s="504"/>
      <c r="E26" s="598" t="s">
        <v>216</v>
      </c>
      <c r="F26" s="599"/>
      <c r="G26" s="599"/>
      <c r="H26" s="599"/>
      <c r="I26" s="616"/>
      <c r="J26" s="52" t="e">
        <f>IF(AND(#REF!="Media",#REF!="Leve"),CONCATENATE("R1C",#REF!),"")</f>
        <v>#REF!</v>
      </c>
      <c r="K26" s="53" t="e">
        <f>IF(AND(#REF!="Media",#REF!="Leve"),CONCATENATE("R1C",#REF!),"")</f>
        <v>#REF!</v>
      </c>
      <c r="L26" s="53" t="e">
        <f>IF(AND(#REF!="Media",#REF!="Leve"),CONCATENATE("R1C",#REF!),"")</f>
        <v>#REF!</v>
      </c>
      <c r="M26" s="53" t="e">
        <f>IF(AND(#REF!="Media",#REF!="Leve"),CONCATENATE("R1C",#REF!),"")</f>
        <v>#REF!</v>
      </c>
      <c r="N26" s="53" t="e">
        <f>IF(AND(#REF!="Media",#REF!="Leve"),CONCATENATE("R1C",#REF!),"")</f>
        <v>#REF!</v>
      </c>
      <c r="O26" s="54" t="e">
        <f>IF(AND(#REF!="Media",#REF!="Leve"),CONCATENATE("R1C",#REF!),"")</f>
        <v>#REF!</v>
      </c>
      <c r="P26" s="52" t="e">
        <f>IF(AND(#REF!="Media",#REF!="Menor"),CONCATENATE("R1C",#REF!),"")</f>
        <v>#REF!</v>
      </c>
      <c r="Q26" s="53" t="e">
        <f>IF(AND(#REF!="Media",#REF!="Menor"),CONCATENATE("R1C",#REF!),"")</f>
        <v>#REF!</v>
      </c>
      <c r="R26" s="53" t="e">
        <f>IF(AND(#REF!="Media",#REF!="Menor"),CONCATENATE("R1C",#REF!),"")</f>
        <v>#REF!</v>
      </c>
      <c r="S26" s="53" t="e">
        <f>IF(AND(#REF!="Media",#REF!="Menor"),CONCATENATE("R1C",#REF!),"")</f>
        <v>#REF!</v>
      </c>
      <c r="T26" s="53" t="e">
        <f>IF(AND(#REF!="Media",#REF!="Menor"),CONCATENATE("R1C",#REF!),"")</f>
        <v>#REF!</v>
      </c>
      <c r="U26" s="54" t="e">
        <f>IF(AND(#REF!="Media",#REF!="Menor"),CONCATENATE("R1C",#REF!),"")</f>
        <v>#REF!</v>
      </c>
      <c r="V26" s="52" t="e">
        <f>IF(AND(#REF!="Media",#REF!="Moderado"),CONCATENATE("R1C",#REF!),"")</f>
        <v>#REF!</v>
      </c>
      <c r="W26" s="53" t="e">
        <f>IF(AND(#REF!="Media",#REF!="Moderado"),CONCATENATE("R1C",#REF!),"")</f>
        <v>#REF!</v>
      </c>
      <c r="X26" s="53" t="e">
        <f>IF(AND(#REF!="Media",#REF!="Moderado"),CONCATENATE("R1C",#REF!),"")</f>
        <v>#REF!</v>
      </c>
      <c r="Y26" s="53" t="e">
        <f>IF(AND(#REF!="Media",#REF!="Moderado"),CONCATENATE("R1C",#REF!),"")</f>
        <v>#REF!</v>
      </c>
      <c r="Z26" s="53" t="e">
        <f>IF(AND(#REF!="Media",#REF!="Moderado"),CONCATENATE("R1C",#REF!),"")</f>
        <v>#REF!</v>
      </c>
      <c r="AA26" s="54" t="e">
        <f>IF(AND(#REF!="Media",#REF!="Moderado"),CONCATENATE("R1C",#REF!),"")</f>
        <v>#REF!</v>
      </c>
      <c r="AB26" s="34" t="e">
        <f>IF(AND(#REF!="Media",#REF!="Mayor"),CONCATENATE("R1C",#REF!),"")</f>
        <v>#REF!</v>
      </c>
      <c r="AC26" s="35" t="e">
        <f>IF(AND(#REF!="Media",#REF!="Mayor"),CONCATENATE("R1C",#REF!),"")</f>
        <v>#REF!</v>
      </c>
      <c r="AD26" s="35" t="e">
        <f>IF(AND(#REF!="Media",#REF!="Mayor"),CONCATENATE("R1C",#REF!),"")</f>
        <v>#REF!</v>
      </c>
      <c r="AE26" s="35" t="e">
        <f>IF(AND(#REF!="Media",#REF!="Mayor"),CONCATENATE("R1C",#REF!),"")</f>
        <v>#REF!</v>
      </c>
      <c r="AF26" s="35" t="e">
        <f>IF(AND(#REF!="Media",#REF!="Mayor"),CONCATENATE("R1C",#REF!),"")</f>
        <v>#REF!</v>
      </c>
      <c r="AG26" s="36" t="e">
        <f>IF(AND(#REF!="Media",#REF!="Mayor"),CONCATENATE("R1C",#REF!),"")</f>
        <v>#REF!</v>
      </c>
      <c r="AH26" s="37" t="e">
        <f>IF(AND(#REF!="Media",#REF!="Catastrófico"),CONCATENATE("R1C",#REF!),"")</f>
        <v>#REF!</v>
      </c>
      <c r="AI26" s="38" t="e">
        <f>IF(AND(#REF!="Media",#REF!="Catastrófico"),CONCATENATE("R1C",#REF!),"")</f>
        <v>#REF!</v>
      </c>
      <c r="AJ26" s="38" t="e">
        <f>IF(AND(#REF!="Media",#REF!="Catastrófico"),CONCATENATE("R1C",#REF!),"")</f>
        <v>#REF!</v>
      </c>
      <c r="AK26" s="38" t="e">
        <f>IF(AND(#REF!="Media",#REF!="Catastrófico"),CONCATENATE("R1C",#REF!),"")</f>
        <v>#REF!</v>
      </c>
      <c r="AL26" s="38" t="e">
        <f>IF(AND(#REF!="Media",#REF!="Catastrófico"),CONCATENATE("R1C",#REF!),"")</f>
        <v>#REF!</v>
      </c>
      <c r="AM26" s="39" t="e">
        <f>IF(AND(#REF!="Media",#REF!="Catastrófico"),CONCATENATE("R1C",#REF!),"")</f>
        <v>#REF!</v>
      </c>
      <c r="AN26" s="71"/>
      <c r="AO26" s="628" t="s">
        <v>217</v>
      </c>
      <c r="AP26" s="629"/>
      <c r="AQ26" s="629"/>
      <c r="AR26" s="629"/>
      <c r="AS26" s="629"/>
      <c r="AT26" s="630"/>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c r="A27" s="71"/>
      <c r="B27" s="503"/>
      <c r="C27" s="503"/>
      <c r="D27" s="504"/>
      <c r="E27" s="600"/>
      <c r="F27" s="601"/>
      <c r="G27" s="601"/>
      <c r="H27" s="601"/>
      <c r="I27" s="617"/>
      <c r="J27" s="55" t="e">
        <f>IF(AND(#REF!="Media",#REF!="Leve"),CONCATENATE("R2C",#REF!),"")</f>
        <v>#REF!</v>
      </c>
      <c r="K27" s="56" t="e">
        <f>IF(AND(#REF!="Media",#REF!="Leve"),CONCATENATE("R2C",#REF!),"")</f>
        <v>#REF!</v>
      </c>
      <c r="L27" s="56" t="e">
        <f>IF(AND(#REF!="Media",#REF!="Leve"),CONCATENATE("R2C",#REF!),"")</f>
        <v>#REF!</v>
      </c>
      <c r="M27" s="56" t="e">
        <f>IF(AND(#REF!="Media",#REF!="Leve"),CONCATENATE("R2C",#REF!),"")</f>
        <v>#REF!</v>
      </c>
      <c r="N27" s="56" t="e">
        <f>IF(AND(#REF!="Media",#REF!="Leve"),CONCATENATE("R2C",#REF!),"")</f>
        <v>#REF!</v>
      </c>
      <c r="O27" s="57" t="e">
        <f>IF(AND(#REF!="Media",#REF!="Leve"),CONCATENATE("R2C",#REF!),"")</f>
        <v>#REF!</v>
      </c>
      <c r="P27" s="55" t="e">
        <f>IF(AND(#REF!="Media",#REF!="Menor"),CONCATENATE("R2C",#REF!),"")</f>
        <v>#REF!</v>
      </c>
      <c r="Q27" s="56" t="e">
        <f>IF(AND(#REF!="Media",#REF!="Menor"),CONCATENATE("R2C",#REF!),"")</f>
        <v>#REF!</v>
      </c>
      <c r="R27" s="56" t="e">
        <f>IF(AND(#REF!="Media",#REF!="Menor"),CONCATENATE("R2C",#REF!),"")</f>
        <v>#REF!</v>
      </c>
      <c r="S27" s="56" t="e">
        <f>IF(AND(#REF!="Media",#REF!="Menor"),CONCATENATE("R2C",#REF!),"")</f>
        <v>#REF!</v>
      </c>
      <c r="T27" s="56" t="e">
        <f>IF(AND(#REF!="Media",#REF!="Menor"),CONCATENATE("R2C",#REF!),"")</f>
        <v>#REF!</v>
      </c>
      <c r="U27" s="57" t="e">
        <f>IF(AND(#REF!="Media",#REF!="Menor"),CONCATENATE("R2C",#REF!),"")</f>
        <v>#REF!</v>
      </c>
      <c r="V27" s="55" t="e">
        <f>IF(AND(#REF!="Media",#REF!="Moderado"),CONCATENATE("R2C",#REF!),"")</f>
        <v>#REF!</v>
      </c>
      <c r="W27" s="56" t="e">
        <f>IF(AND(#REF!="Media",#REF!="Moderado"),CONCATENATE("R2C",#REF!),"")</f>
        <v>#REF!</v>
      </c>
      <c r="X27" s="56" t="e">
        <f>IF(AND(#REF!="Media",#REF!="Moderado"),CONCATENATE("R2C",#REF!),"")</f>
        <v>#REF!</v>
      </c>
      <c r="Y27" s="56" t="e">
        <f>IF(AND(#REF!="Media",#REF!="Moderado"),CONCATENATE("R2C",#REF!),"")</f>
        <v>#REF!</v>
      </c>
      <c r="Z27" s="56" t="e">
        <f>IF(AND(#REF!="Media",#REF!="Moderado"),CONCATENATE("R2C",#REF!),"")</f>
        <v>#REF!</v>
      </c>
      <c r="AA27" s="57" t="e">
        <f>IF(AND(#REF!="Media",#REF!="Moderado"),CONCATENATE("R2C",#REF!),"")</f>
        <v>#REF!</v>
      </c>
      <c r="AB27" s="40" t="e">
        <f>IF(AND(#REF!="Media",#REF!="Mayor"),CONCATENATE("R2C",#REF!),"")</f>
        <v>#REF!</v>
      </c>
      <c r="AC27" s="41" t="e">
        <f>IF(AND(#REF!="Media",#REF!="Mayor"),CONCATENATE("R2C",#REF!),"")</f>
        <v>#REF!</v>
      </c>
      <c r="AD27" s="41" t="e">
        <f>IF(AND(#REF!="Media",#REF!="Mayor"),CONCATENATE("R2C",#REF!),"")</f>
        <v>#REF!</v>
      </c>
      <c r="AE27" s="41" t="e">
        <f>IF(AND(#REF!="Media",#REF!="Mayor"),CONCATENATE("R2C",#REF!),"")</f>
        <v>#REF!</v>
      </c>
      <c r="AF27" s="41" t="e">
        <f>IF(AND(#REF!="Media",#REF!="Mayor"),CONCATENATE("R2C",#REF!),"")</f>
        <v>#REF!</v>
      </c>
      <c r="AG27" s="42" t="e">
        <f>IF(AND(#REF!="Media",#REF!="Mayor"),CONCATENATE("R2C",#REF!),"")</f>
        <v>#REF!</v>
      </c>
      <c r="AH27" s="43" t="e">
        <f>IF(AND(#REF!="Media",#REF!="Catastrófico"),CONCATENATE("R2C",#REF!),"")</f>
        <v>#REF!</v>
      </c>
      <c r="AI27" s="44" t="e">
        <f>IF(AND(#REF!="Media",#REF!="Catastrófico"),CONCATENATE("R2C",#REF!),"")</f>
        <v>#REF!</v>
      </c>
      <c r="AJ27" s="44" t="e">
        <f>IF(AND(#REF!="Media",#REF!="Catastrófico"),CONCATENATE("R2C",#REF!),"")</f>
        <v>#REF!</v>
      </c>
      <c r="AK27" s="44" t="e">
        <f>IF(AND(#REF!="Media",#REF!="Catastrófico"),CONCATENATE("R2C",#REF!),"")</f>
        <v>#REF!</v>
      </c>
      <c r="AL27" s="44" t="e">
        <f>IF(AND(#REF!="Media",#REF!="Catastrófico"),CONCATENATE("R2C",#REF!),"")</f>
        <v>#REF!</v>
      </c>
      <c r="AM27" s="45" t="e">
        <f>IF(AND(#REF!="Media",#REF!="Catastrófico"),CONCATENATE("R2C",#REF!),"")</f>
        <v>#REF!</v>
      </c>
      <c r="AN27" s="71"/>
      <c r="AO27" s="631"/>
      <c r="AP27" s="632"/>
      <c r="AQ27" s="632"/>
      <c r="AR27" s="632"/>
      <c r="AS27" s="632"/>
      <c r="AT27" s="633"/>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c r="A28" s="71"/>
      <c r="B28" s="503"/>
      <c r="C28" s="503"/>
      <c r="D28" s="504"/>
      <c r="E28" s="602"/>
      <c r="F28" s="601"/>
      <c r="G28" s="601"/>
      <c r="H28" s="601"/>
      <c r="I28" s="617"/>
      <c r="J28" s="55" t="e">
        <f>IF(AND(#REF!="Media",#REF!="Leve"),CONCATENATE("R3C",#REF!),"")</f>
        <v>#REF!</v>
      </c>
      <c r="K28" s="56" t="e">
        <f>IF(AND(#REF!="Media",#REF!="Leve"),CONCATENATE("R3C",#REF!),"")</f>
        <v>#REF!</v>
      </c>
      <c r="L28" s="56" t="e">
        <f>IF(AND(#REF!="Media",#REF!="Leve"),CONCATENATE("R3C",#REF!),"")</f>
        <v>#REF!</v>
      </c>
      <c r="M28" s="56" t="e">
        <f>IF(AND(#REF!="Media",#REF!="Leve"),CONCATENATE("R3C",#REF!),"")</f>
        <v>#REF!</v>
      </c>
      <c r="N28" s="56" t="e">
        <f>IF(AND(#REF!="Media",#REF!="Leve"),CONCATENATE("R3C",#REF!),"")</f>
        <v>#REF!</v>
      </c>
      <c r="O28" s="57" t="e">
        <f>IF(AND(#REF!="Media",#REF!="Leve"),CONCATENATE("R3C",#REF!),"")</f>
        <v>#REF!</v>
      </c>
      <c r="P28" s="55" t="e">
        <f>IF(AND(#REF!="Media",#REF!="Menor"),CONCATENATE("R3C",#REF!),"")</f>
        <v>#REF!</v>
      </c>
      <c r="Q28" s="56" t="e">
        <f>IF(AND(#REF!="Media",#REF!="Menor"),CONCATENATE("R3C",#REF!),"")</f>
        <v>#REF!</v>
      </c>
      <c r="R28" s="56" t="e">
        <f>IF(AND(#REF!="Media",#REF!="Menor"),CONCATENATE("R3C",#REF!),"")</f>
        <v>#REF!</v>
      </c>
      <c r="S28" s="56" t="e">
        <f>IF(AND(#REF!="Media",#REF!="Menor"),CONCATENATE("R3C",#REF!),"")</f>
        <v>#REF!</v>
      </c>
      <c r="T28" s="56" t="e">
        <f>IF(AND(#REF!="Media",#REF!="Menor"),CONCATENATE("R3C",#REF!),"")</f>
        <v>#REF!</v>
      </c>
      <c r="U28" s="57" t="e">
        <f>IF(AND(#REF!="Media",#REF!="Menor"),CONCATENATE("R3C",#REF!),"")</f>
        <v>#REF!</v>
      </c>
      <c r="V28" s="55" t="e">
        <f>IF(AND(#REF!="Media",#REF!="Moderado"),CONCATENATE("R3C",#REF!),"")</f>
        <v>#REF!</v>
      </c>
      <c r="W28" s="56" t="e">
        <f>IF(AND(#REF!="Media",#REF!="Moderado"),CONCATENATE("R3C",#REF!),"")</f>
        <v>#REF!</v>
      </c>
      <c r="X28" s="56" t="e">
        <f>IF(AND(#REF!="Media",#REF!="Moderado"),CONCATENATE("R3C",#REF!),"")</f>
        <v>#REF!</v>
      </c>
      <c r="Y28" s="56" t="e">
        <f>IF(AND(#REF!="Media",#REF!="Moderado"),CONCATENATE("R3C",#REF!),"")</f>
        <v>#REF!</v>
      </c>
      <c r="Z28" s="56" t="e">
        <f>IF(AND(#REF!="Media",#REF!="Moderado"),CONCATENATE("R3C",#REF!),"")</f>
        <v>#REF!</v>
      </c>
      <c r="AA28" s="57" t="e">
        <f>IF(AND(#REF!="Media",#REF!="Moderado"),CONCATENATE("R3C",#REF!),"")</f>
        <v>#REF!</v>
      </c>
      <c r="AB28" s="40" t="e">
        <f>IF(AND(#REF!="Media",#REF!="Mayor"),CONCATENATE("R3C",#REF!),"")</f>
        <v>#REF!</v>
      </c>
      <c r="AC28" s="41" t="e">
        <f>IF(AND(#REF!="Media",#REF!="Mayor"),CONCATENATE("R3C",#REF!),"")</f>
        <v>#REF!</v>
      </c>
      <c r="AD28" s="41" t="e">
        <f>IF(AND(#REF!="Media",#REF!="Mayor"),CONCATENATE("R3C",#REF!),"")</f>
        <v>#REF!</v>
      </c>
      <c r="AE28" s="41" t="e">
        <f>IF(AND(#REF!="Media",#REF!="Mayor"),CONCATENATE("R3C",#REF!),"")</f>
        <v>#REF!</v>
      </c>
      <c r="AF28" s="41" t="e">
        <f>IF(AND(#REF!="Media",#REF!="Mayor"),CONCATENATE("R3C",#REF!),"")</f>
        <v>#REF!</v>
      </c>
      <c r="AG28" s="42" t="e">
        <f>IF(AND(#REF!="Media",#REF!="Mayor"),CONCATENATE("R3C",#REF!),"")</f>
        <v>#REF!</v>
      </c>
      <c r="AH28" s="43" t="e">
        <f>IF(AND(#REF!="Media",#REF!="Catastrófico"),CONCATENATE("R3C",#REF!),"")</f>
        <v>#REF!</v>
      </c>
      <c r="AI28" s="44" t="e">
        <f>IF(AND(#REF!="Media",#REF!="Catastrófico"),CONCATENATE("R3C",#REF!),"")</f>
        <v>#REF!</v>
      </c>
      <c r="AJ28" s="44" t="e">
        <f>IF(AND(#REF!="Media",#REF!="Catastrófico"),CONCATENATE("R3C",#REF!),"")</f>
        <v>#REF!</v>
      </c>
      <c r="AK28" s="44" t="e">
        <f>IF(AND(#REF!="Media",#REF!="Catastrófico"),CONCATENATE("R3C",#REF!),"")</f>
        <v>#REF!</v>
      </c>
      <c r="AL28" s="44" t="e">
        <f>IF(AND(#REF!="Media",#REF!="Catastrófico"),CONCATENATE("R3C",#REF!),"")</f>
        <v>#REF!</v>
      </c>
      <c r="AM28" s="45" t="e">
        <f>IF(AND(#REF!="Media",#REF!="Catastrófico"),CONCATENATE("R3C",#REF!),"")</f>
        <v>#REF!</v>
      </c>
      <c r="AN28" s="71"/>
      <c r="AO28" s="631"/>
      <c r="AP28" s="632"/>
      <c r="AQ28" s="632"/>
      <c r="AR28" s="632"/>
      <c r="AS28" s="632"/>
      <c r="AT28" s="633"/>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c r="A29" s="71"/>
      <c r="B29" s="503"/>
      <c r="C29" s="503"/>
      <c r="D29" s="504"/>
      <c r="E29" s="602"/>
      <c r="F29" s="601"/>
      <c r="G29" s="601"/>
      <c r="H29" s="601"/>
      <c r="I29" s="617"/>
      <c r="J29" s="55" t="e">
        <f>IF(AND(#REF!="Media",#REF!="Leve"),CONCATENATE("R4C",#REF!),"")</f>
        <v>#REF!</v>
      </c>
      <c r="K29" s="56" t="e">
        <f>IF(AND(#REF!="Media",#REF!="Leve"),CONCATENATE("R4C",#REF!),"")</f>
        <v>#REF!</v>
      </c>
      <c r="L29" s="56" t="e">
        <f>IF(AND(#REF!="Media",#REF!="Leve"),CONCATENATE("R4C",#REF!),"")</f>
        <v>#REF!</v>
      </c>
      <c r="M29" s="56" t="e">
        <f>IF(AND(#REF!="Media",#REF!="Leve"),CONCATENATE("R4C",#REF!),"")</f>
        <v>#REF!</v>
      </c>
      <c r="N29" s="56" t="e">
        <f>IF(AND(#REF!="Media",#REF!="Leve"),CONCATENATE("R4C",#REF!),"")</f>
        <v>#REF!</v>
      </c>
      <c r="O29" s="57" t="e">
        <f>IF(AND(#REF!="Media",#REF!="Leve"),CONCATENATE("R4C",#REF!),"")</f>
        <v>#REF!</v>
      </c>
      <c r="P29" s="55" t="e">
        <f>IF(AND(#REF!="Media",#REF!="Menor"),CONCATENATE("R4C",#REF!),"")</f>
        <v>#REF!</v>
      </c>
      <c r="Q29" s="56" t="e">
        <f>IF(AND(#REF!="Media",#REF!="Menor"),CONCATENATE("R4C",#REF!),"")</f>
        <v>#REF!</v>
      </c>
      <c r="R29" s="56" t="e">
        <f>IF(AND(#REF!="Media",#REF!="Menor"),CONCATENATE("R4C",#REF!),"")</f>
        <v>#REF!</v>
      </c>
      <c r="S29" s="56" t="e">
        <f>IF(AND(#REF!="Media",#REF!="Menor"),CONCATENATE("R4C",#REF!),"")</f>
        <v>#REF!</v>
      </c>
      <c r="T29" s="56" t="e">
        <f>IF(AND(#REF!="Media",#REF!="Menor"),CONCATENATE("R4C",#REF!),"")</f>
        <v>#REF!</v>
      </c>
      <c r="U29" s="57" t="e">
        <f>IF(AND(#REF!="Media",#REF!="Menor"),CONCATENATE("R4C",#REF!),"")</f>
        <v>#REF!</v>
      </c>
      <c r="V29" s="55" t="e">
        <f>IF(AND(#REF!="Media",#REF!="Moderado"),CONCATENATE("R4C",#REF!),"")</f>
        <v>#REF!</v>
      </c>
      <c r="W29" s="56" t="e">
        <f>IF(AND(#REF!="Media",#REF!="Moderado"),CONCATENATE("R4C",#REF!),"")</f>
        <v>#REF!</v>
      </c>
      <c r="X29" s="56" t="e">
        <f>IF(AND(#REF!="Media",#REF!="Moderado"),CONCATENATE("R4C",#REF!),"")</f>
        <v>#REF!</v>
      </c>
      <c r="Y29" s="56" t="e">
        <f>IF(AND(#REF!="Media",#REF!="Moderado"),CONCATENATE("R4C",#REF!),"")</f>
        <v>#REF!</v>
      </c>
      <c r="Z29" s="56" t="e">
        <f>IF(AND(#REF!="Media",#REF!="Moderado"),CONCATENATE("R4C",#REF!),"")</f>
        <v>#REF!</v>
      </c>
      <c r="AA29" s="57" t="e">
        <f>IF(AND(#REF!="Media",#REF!="Moderado"),CONCATENATE("R4C",#REF!),"")</f>
        <v>#REF!</v>
      </c>
      <c r="AB29" s="40" t="e">
        <f>IF(AND(#REF!="Media",#REF!="Mayor"),CONCATENATE("R4C",#REF!),"")</f>
        <v>#REF!</v>
      </c>
      <c r="AC29" s="41" t="e">
        <f>IF(AND(#REF!="Media",#REF!="Mayor"),CONCATENATE("R4C",#REF!),"")</f>
        <v>#REF!</v>
      </c>
      <c r="AD29" s="41" t="e">
        <f>IF(AND(#REF!="Media",#REF!="Mayor"),CONCATENATE("R4C",#REF!),"")</f>
        <v>#REF!</v>
      </c>
      <c r="AE29" s="41" t="e">
        <f>IF(AND(#REF!="Media",#REF!="Mayor"),CONCATENATE("R4C",#REF!),"")</f>
        <v>#REF!</v>
      </c>
      <c r="AF29" s="41" t="e">
        <f>IF(AND(#REF!="Media",#REF!="Mayor"),CONCATENATE("R4C",#REF!),"")</f>
        <v>#REF!</v>
      </c>
      <c r="AG29" s="42" t="e">
        <f>IF(AND(#REF!="Media",#REF!="Mayor"),CONCATENATE("R4C",#REF!),"")</f>
        <v>#REF!</v>
      </c>
      <c r="AH29" s="43" t="e">
        <f>IF(AND(#REF!="Media",#REF!="Catastrófico"),CONCATENATE("R4C",#REF!),"")</f>
        <v>#REF!</v>
      </c>
      <c r="AI29" s="44" t="e">
        <f>IF(AND(#REF!="Media",#REF!="Catastrófico"),CONCATENATE("R4C",#REF!),"")</f>
        <v>#REF!</v>
      </c>
      <c r="AJ29" s="44" t="e">
        <f>IF(AND(#REF!="Media",#REF!="Catastrófico"),CONCATENATE("R4C",#REF!),"")</f>
        <v>#REF!</v>
      </c>
      <c r="AK29" s="44" t="e">
        <f>IF(AND(#REF!="Media",#REF!="Catastrófico"),CONCATENATE("R4C",#REF!),"")</f>
        <v>#REF!</v>
      </c>
      <c r="AL29" s="44" t="e">
        <f>IF(AND(#REF!="Media",#REF!="Catastrófico"),CONCATENATE("R4C",#REF!),"")</f>
        <v>#REF!</v>
      </c>
      <c r="AM29" s="45" t="e">
        <f>IF(AND(#REF!="Media",#REF!="Catastrófico"),CONCATENATE("R4C",#REF!),"")</f>
        <v>#REF!</v>
      </c>
      <c r="AN29" s="71"/>
      <c r="AO29" s="631"/>
      <c r="AP29" s="632"/>
      <c r="AQ29" s="632"/>
      <c r="AR29" s="632"/>
      <c r="AS29" s="632"/>
      <c r="AT29" s="633"/>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c r="A30" s="71"/>
      <c r="B30" s="503"/>
      <c r="C30" s="503"/>
      <c r="D30" s="504"/>
      <c r="E30" s="602"/>
      <c r="F30" s="601"/>
      <c r="G30" s="601"/>
      <c r="H30" s="601"/>
      <c r="I30" s="617"/>
      <c r="J30" s="55" t="e">
        <f>IF(AND(#REF!="Media",#REF!="Leve"),CONCATENATE("R5C",#REF!),"")</f>
        <v>#REF!</v>
      </c>
      <c r="K30" s="56" t="e">
        <f>IF(AND(#REF!="Media",#REF!="Leve"),CONCATENATE("R5C",#REF!),"")</f>
        <v>#REF!</v>
      </c>
      <c r="L30" s="56" t="e">
        <f>IF(AND(#REF!="Media",#REF!="Leve"),CONCATENATE("R5C",#REF!),"")</f>
        <v>#REF!</v>
      </c>
      <c r="M30" s="56" t="e">
        <f>IF(AND(#REF!="Media",#REF!="Leve"),CONCATENATE("R5C",#REF!),"")</f>
        <v>#REF!</v>
      </c>
      <c r="N30" s="56" t="e">
        <f>IF(AND(#REF!="Media",#REF!="Leve"),CONCATENATE("R5C",#REF!),"")</f>
        <v>#REF!</v>
      </c>
      <c r="O30" s="57" t="e">
        <f>IF(AND(#REF!="Media",#REF!="Leve"),CONCATENATE("R5C",#REF!),"")</f>
        <v>#REF!</v>
      </c>
      <c r="P30" s="55" t="e">
        <f>IF(AND(#REF!="Media",#REF!="Menor"),CONCATENATE("R5C",#REF!),"")</f>
        <v>#REF!</v>
      </c>
      <c r="Q30" s="56" t="e">
        <f>IF(AND(#REF!="Media",#REF!="Menor"),CONCATENATE("R5C",#REF!),"")</f>
        <v>#REF!</v>
      </c>
      <c r="R30" s="56" t="e">
        <f>IF(AND(#REF!="Media",#REF!="Menor"),CONCATENATE("R5C",#REF!),"")</f>
        <v>#REF!</v>
      </c>
      <c r="S30" s="56" t="e">
        <f>IF(AND(#REF!="Media",#REF!="Menor"),CONCATENATE("R5C",#REF!),"")</f>
        <v>#REF!</v>
      </c>
      <c r="T30" s="56" t="e">
        <f>IF(AND(#REF!="Media",#REF!="Menor"),CONCATENATE("R5C",#REF!),"")</f>
        <v>#REF!</v>
      </c>
      <c r="U30" s="57" t="e">
        <f>IF(AND(#REF!="Media",#REF!="Menor"),CONCATENATE("R5C",#REF!),"")</f>
        <v>#REF!</v>
      </c>
      <c r="V30" s="55" t="e">
        <f>IF(AND(#REF!="Media",#REF!="Moderado"),CONCATENATE("R5C",#REF!),"")</f>
        <v>#REF!</v>
      </c>
      <c r="W30" s="56" t="e">
        <f>IF(AND(#REF!="Media",#REF!="Moderado"),CONCATENATE("R5C",#REF!),"")</f>
        <v>#REF!</v>
      </c>
      <c r="X30" s="56" t="e">
        <f>IF(AND(#REF!="Media",#REF!="Moderado"),CONCATENATE("R5C",#REF!),"")</f>
        <v>#REF!</v>
      </c>
      <c r="Y30" s="56" t="e">
        <f>IF(AND(#REF!="Media",#REF!="Moderado"),CONCATENATE("R5C",#REF!),"")</f>
        <v>#REF!</v>
      </c>
      <c r="Z30" s="56" t="e">
        <f>IF(AND(#REF!="Media",#REF!="Moderado"),CONCATENATE("R5C",#REF!),"")</f>
        <v>#REF!</v>
      </c>
      <c r="AA30" s="57" t="e">
        <f>IF(AND(#REF!="Media",#REF!="Moderado"),CONCATENATE("R5C",#REF!),"")</f>
        <v>#REF!</v>
      </c>
      <c r="AB30" s="40" t="e">
        <f>IF(AND(#REF!="Media",#REF!="Mayor"),CONCATENATE("R5C",#REF!),"")</f>
        <v>#REF!</v>
      </c>
      <c r="AC30" s="41" t="e">
        <f>IF(AND(#REF!="Media",#REF!="Mayor"),CONCATENATE("R5C",#REF!),"")</f>
        <v>#REF!</v>
      </c>
      <c r="AD30" s="41" t="e">
        <f>IF(AND(#REF!="Media",#REF!="Mayor"),CONCATENATE("R5C",#REF!),"")</f>
        <v>#REF!</v>
      </c>
      <c r="AE30" s="41" t="e">
        <f>IF(AND(#REF!="Media",#REF!="Mayor"),CONCATENATE("R5C",#REF!),"")</f>
        <v>#REF!</v>
      </c>
      <c r="AF30" s="41" t="e">
        <f>IF(AND(#REF!="Media",#REF!="Mayor"),CONCATENATE("R5C",#REF!),"")</f>
        <v>#REF!</v>
      </c>
      <c r="AG30" s="42" t="e">
        <f>IF(AND(#REF!="Media",#REF!="Mayor"),CONCATENATE("R5C",#REF!),"")</f>
        <v>#REF!</v>
      </c>
      <c r="AH30" s="43" t="e">
        <f>IF(AND(#REF!="Media",#REF!="Catastrófico"),CONCATENATE("R5C",#REF!),"")</f>
        <v>#REF!</v>
      </c>
      <c r="AI30" s="44" t="e">
        <f>IF(AND(#REF!="Media",#REF!="Catastrófico"),CONCATENATE("R5C",#REF!),"")</f>
        <v>#REF!</v>
      </c>
      <c r="AJ30" s="44" t="e">
        <f>IF(AND(#REF!="Media",#REF!="Catastrófico"),CONCATENATE("R5C",#REF!),"")</f>
        <v>#REF!</v>
      </c>
      <c r="AK30" s="44" t="e">
        <f>IF(AND(#REF!="Media",#REF!="Catastrófico"),CONCATENATE("R5C",#REF!),"")</f>
        <v>#REF!</v>
      </c>
      <c r="AL30" s="44" t="e">
        <f>IF(AND(#REF!="Media",#REF!="Catastrófico"),CONCATENATE("R5C",#REF!),"")</f>
        <v>#REF!</v>
      </c>
      <c r="AM30" s="45" t="e">
        <f>IF(AND(#REF!="Media",#REF!="Catastrófico"),CONCATENATE("R5C",#REF!),"")</f>
        <v>#REF!</v>
      </c>
      <c r="AN30" s="71"/>
      <c r="AO30" s="631"/>
      <c r="AP30" s="632"/>
      <c r="AQ30" s="632"/>
      <c r="AR30" s="632"/>
      <c r="AS30" s="632"/>
      <c r="AT30" s="633"/>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c r="A31" s="71"/>
      <c r="B31" s="503"/>
      <c r="C31" s="503"/>
      <c r="D31" s="504"/>
      <c r="E31" s="602"/>
      <c r="F31" s="601"/>
      <c r="G31" s="601"/>
      <c r="H31" s="601"/>
      <c r="I31" s="617"/>
      <c r="J31" s="55" t="e">
        <f>IF(AND(#REF!="Media",#REF!="Leve"),CONCATENATE("R6C",#REF!),"")</f>
        <v>#REF!</v>
      </c>
      <c r="K31" s="56" t="e">
        <f>IF(AND(#REF!="Media",#REF!="Leve"),CONCATENATE("R6C",#REF!),"")</f>
        <v>#REF!</v>
      </c>
      <c r="L31" s="56" t="e">
        <f>IF(AND(#REF!="Media",#REF!="Leve"),CONCATENATE("R6C",#REF!),"")</f>
        <v>#REF!</v>
      </c>
      <c r="M31" s="56" t="e">
        <f>IF(AND(#REF!="Media",#REF!="Leve"),CONCATENATE("R6C",#REF!),"")</f>
        <v>#REF!</v>
      </c>
      <c r="N31" s="56" t="e">
        <f>IF(AND(#REF!="Media",#REF!="Leve"),CONCATENATE("R6C",#REF!),"")</f>
        <v>#REF!</v>
      </c>
      <c r="O31" s="57" t="e">
        <f>IF(AND(#REF!="Media",#REF!="Leve"),CONCATENATE("R6C",#REF!),"")</f>
        <v>#REF!</v>
      </c>
      <c r="P31" s="55" t="e">
        <f>IF(AND(#REF!="Media",#REF!="Menor"),CONCATENATE("R6C",#REF!),"")</f>
        <v>#REF!</v>
      </c>
      <c r="Q31" s="56" t="e">
        <f>IF(AND(#REF!="Media",#REF!="Menor"),CONCATENATE("R6C",#REF!),"")</f>
        <v>#REF!</v>
      </c>
      <c r="R31" s="56" t="e">
        <f>IF(AND(#REF!="Media",#REF!="Menor"),CONCATENATE("R6C",#REF!),"")</f>
        <v>#REF!</v>
      </c>
      <c r="S31" s="56" t="e">
        <f>IF(AND(#REF!="Media",#REF!="Menor"),CONCATENATE("R6C",#REF!),"")</f>
        <v>#REF!</v>
      </c>
      <c r="T31" s="56" t="e">
        <f>IF(AND(#REF!="Media",#REF!="Menor"),CONCATENATE("R6C",#REF!),"")</f>
        <v>#REF!</v>
      </c>
      <c r="U31" s="57" t="e">
        <f>IF(AND(#REF!="Media",#REF!="Menor"),CONCATENATE("R6C",#REF!),"")</f>
        <v>#REF!</v>
      </c>
      <c r="V31" s="55" t="e">
        <f>IF(AND(#REF!="Media",#REF!="Moderado"),CONCATENATE("R6C",#REF!),"")</f>
        <v>#REF!</v>
      </c>
      <c r="W31" s="56" t="e">
        <f>IF(AND(#REF!="Media",#REF!="Moderado"),CONCATENATE("R6C",#REF!),"")</f>
        <v>#REF!</v>
      </c>
      <c r="X31" s="56" t="e">
        <f>IF(AND(#REF!="Media",#REF!="Moderado"),CONCATENATE("R6C",#REF!),"")</f>
        <v>#REF!</v>
      </c>
      <c r="Y31" s="56" t="e">
        <f>IF(AND(#REF!="Media",#REF!="Moderado"),CONCATENATE("R6C",#REF!),"")</f>
        <v>#REF!</v>
      </c>
      <c r="Z31" s="56" t="e">
        <f>IF(AND(#REF!="Media",#REF!="Moderado"),CONCATENATE("R6C",#REF!),"")</f>
        <v>#REF!</v>
      </c>
      <c r="AA31" s="57" t="e">
        <f>IF(AND(#REF!="Media",#REF!="Moderado"),CONCATENATE("R6C",#REF!),"")</f>
        <v>#REF!</v>
      </c>
      <c r="AB31" s="40" t="e">
        <f>IF(AND(#REF!="Media",#REF!="Mayor"),CONCATENATE("R6C",#REF!),"")</f>
        <v>#REF!</v>
      </c>
      <c r="AC31" s="41" t="e">
        <f>IF(AND(#REF!="Media",#REF!="Mayor"),CONCATENATE("R6C",#REF!),"")</f>
        <v>#REF!</v>
      </c>
      <c r="AD31" s="41" t="e">
        <f>IF(AND(#REF!="Media",#REF!="Mayor"),CONCATENATE("R6C",#REF!),"")</f>
        <v>#REF!</v>
      </c>
      <c r="AE31" s="41" t="e">
        <f>IF(AND(#REF!="Media",#REF!="Mayor"),CONCATENATE("R6C",#REF!),"")</f>
        <v>#REF!</v>
      </c>
      <c r="AF31" s="41" t="e">
        <f>IF(AND(#REF!="Media",#REF!="Mayor"),CONCATENATE("R6C",#REF!),"")</f>
        <v>#REF!</v>
      </c>
      <c r="AG31" s="42" t="e">
        <f>IF(AND(#REF!="Media",#REF!="Mayor"),CONCATENATE("R6C",#REF!),"")</f>
        <v>#REF!</v>
      </c>
      <c r="AH31" s="43" t="e">
        <f>IF(AND(#REF!="Media",#REF!="Catastrófico"),CONCATENATE("R6C",#REF!),"")</f>
        <v>#REF!</v>
      </c>
      <c r="AI31" s="44" t="e">
        <f>IF(AND(#REF!="Media",#REF!="Catastrófico"),CONCATENATE("R6C",#REF!),"")</f>
        <v>#REF!</v>
      </c>
      <c r="AJ31" s="44" t="e">
        <f>IF(AND(#REF!="Media",#REF!="Catastrófico"),CONCATENATE("R6C",#REF!),"")</f>
        <v>#REF!</v>
      </c>
      <c r="AK31" s="44" t="e">
        <f>IF(AND(#REF!="Media",#REF!="Catastrófico"),CONCATENATE("R6C",#REF!),"")</f>
        <v>#REF!</v>
      </c>
      <c r="AL31" s="44" t="e">
        <f>IF(AND(#REF!="Media",#REF!="Catastrófico"),CONCATENATE("R6C",#REF!),"")</f>
        <v>#REF!</v>
      </c>
      <c r="AM31" s="45" t="e">
        <f>IF(AND(#REF!="Media",#REF!="Catastrófico"),CONCATENATE("R6C",#REF!),"")</f>
        <v>#REF!</v>
      </c>
      <c r="AN31" s="71"/>
      <c r="AO31" s="631"/>
      <c r="AP31" s="632"/>
      <c r="AQ31" s="632"/>
      <c r="AR31" s="632"/>
      <c r="AS31" s="632"/>
      <c r="AT31" s="633"/>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c r="A32" s="71"/>
      <c r="B32" s="503"/>
      <c r="C32" s="503"/>
      <c r="D32" s="504"/>
      <c r="E32" s="602"/>
      <c r="F32" s="601"/>
      <c r="G32" s="601"/>
      <c r="H32" s="601"/>
      <c r="I32" s="617"/>
      <c r="J32" s="55" t="e">
        <f>IF(AND(#REF!="Media",#REF!="Leve"),CONCATENATE("R7C",#REF!),"")</f>
        <v>#REF!</v>
      </c>
      <c r="K32" s="56" t="e">
        <f>IF(AND(#REF!="Media",#REF!="Leve"),CONCATENATE("R7C",#REF!),"")</f>
        <v>#REF!</v>
      </c>
      <c r="L32" s="56" t="e">
        <f>IF(AND(#REF!="Media",#REF!="Leve"),CONCATENATE("R7C",#REF!),"")</f>
        <v>#REF!</v>
      </c>
      <c r="M32" s="56" t="e">
        <f>IF(AND(#REF!="Media",#REF!="Leve"),CONCATENATE("R7C",#REF!),"")</f>
        <v>#REF!</v>
      </c>
      <c r="N32" s="56" t="e">
        <f>IF(AND(#REF!="Media",#REF!="Leve"),CONCATENATE("R7C",#REF!),"")</f>
        <v>#REF!</v>
      </c>
      <c r="O32" s="57" t="e">
        <f>IF(AND(#REF!="Media",#REF!="Leve"),CONCATENATE("R7C",#REF!),"")</f>
        <v>#REF!</v>
      </c>
      <c r="P32" s="55" t="e">
        <f>IF(AND(#REF!="Media",#REF!="Menor"),CONCATENATE("R7C",#REF!),"")</f>
        <v>#REF!</v>
      </c>
      <c r="Q32" s="56" t="e">
        <f>IF(AND(#REF!="Media",#REF!="Menor"),CONCATENATE("R7C",#REF!),"")</f>
        <v>#REF!</v>
      </c>
      <c r="R32" s="56" t="e">
        <f>IF(AND(#REF!="Media",#REF!="Menor"),CONCATENATE("R7C",#REF!),"")</f>
        <v>#REF!</v>
      </c>
      <c r="S32" s="56" t="e">
        <f>IF(AND(#REF!="Media",#REF!="Menor"),CONCATENATE("R7C",#REF!),"")</f>
        <v>#REF!</v>
      </c>
      <c r="T32" s="56" t="e">
        <f>IF(AND(#REF!="Media",#REF!="Menor"),CONCATENATE("R7C",#REF!),"")</f>
        <v>#REF!</v>
      </c>
      <c r="U32" s="57" t="e">
        <f>IF(AND(#REF!="Media",#REF!="Menor"),CONCATENATE("R7C",#REF!),"")</f>
        <v>#REF!</v>
      </c>
      <c r="V32" s="55" t="e">
        <f>IF(AND(#REF!="Media",#REF!="Moderado"),CONCATENATE("R7C",#REF!),"")</f>
        <v>#REF!</v>
      </c>
      <c r="W32" s="56" t="e">
        <f>IF(AND(#REF!="Media",#REF!="Moderado"),CONCATENATE("R7C",#REF!),"")</f>
        <v>#REF!</v>
      </c>
      <c r="X32" s="56" t="e">
        <f>IF(AND(#REF!="Media",#REF!="Moderado"),CONCATENATE("R7C",#REF!),"")</f>
        <v>#REF!</v>
      </c>
      <c r="Y32" s="56" t="e">
        <f>IF(AND(#REF!="Media",#REF!="Moderado"),CONCATENATE("R7C",#REF!),"")</f>
        <v>#REF!</v>
      </c>
      <c r="Z32" s="56" t="e">
        <f>IF(AND(#REF!="Media",#REF!="Moderado"),CONCATENATE("R7C",#REF!),"")</f>
        <v>#REF!</v>
      </c>
      <c r="AA32" s="57" t="e">
        <f>IF(AND(#REF!="Media",#REF!="Moderado"),CONCATENATE("R7C",#REF!),"")</f>
        <v>#REF!</v>
      </c>
      <c r="AB32" s="40" t="e">
        <f>IF(AND(#REF!="Media",#REF!="Mayor"),CONCATENATE("R7C",#REF!),"")</f>
        <v>#REF!</v>
      </c>
      <c r="AC32" s="41" t="e">
        <f>IF(AND(#REF!="Media",#REF!="Mayor"),CONCATENATE("R7C",#REF!),"")</f>
        <v>#REF!</v>
      </c>
      <c r="AD32" s="41" t="e">
        <f>IF(AND(#REF!="Media",#REF!="Mayor"),CONCATENATE("R7C",#REF!),"")</f>
        <v>#REF!</v>
      </c>
      <c r="AE32" s="41" t="e">
        <f>IF(AND(#REF!="Media",#REF!="Mayor"),CONCATENATE("R7C",#REF!),"")</f>
        <v>#REF!</v>
      </c>
      <c r="AF32" s="41" t="e">
        <f>IF(AND(#REF!="Media",#REF!="Mayor"),CONCATENATE("R7C",#REF!),"")</f>
        <v>#REF!</v>
      </c>
      <c r="AG32" s="42" t="e">
        <f>IF(AND(#REF!="Media",#REF!="Mayor"),CONCATENATE("R7C",#REF!),"")</f>
        <v>#REF!</v>
      </c>
      <c r="AH32" s="43" t="e">
        <f>IF(AND(#REF!="Media",#REF!="Catastrófico"),CONCATENATE("R7C",#REF!),"")</f>
        <v>#REF!</v>
      </c>
      <c r="AI32" s="44" t="e">
        <f>IF(AND(#REF!="Media",#REF!="Catastrófico"),CONCATENATE("R7C",#REF!),"")</f>
        <v>#REF!</v>
      </c>
      <c r="AJ32" s="44" t="e">
        <f>IF(AND(#REF!="Media",#REF!="Catastrófico"),CONCATENATE("R7C",#REF!),"")</f>
        <v>#REF!</v>
      </c>
      <c r="AK32" s="44" t="e">
        <f>IF(AND(#REF!="Media",#REF!="Catastrófico"),CONCATENATE("R7C",#REF!),"")</f>
        <v>#REF!</v>
      </c>
      <c r="AL32" s="44" t="e">
        <f>IF(AND(#REF!="Media",#REF!="Catastrófico"),CONCATENATE("R7C",#REF!),"")</f>
        <v>#REF!</v>
      </c>
      <c r="AM32" s="45" t="e">
        <f>IF(AND(#REF!="Media",#REF!="Catastrófico"),CONCATENATE("R7C",#REF!),"")</f>
        <v>#REF!</v>
      </c>
      <c r="AN32" s="71"/>
      <c r="AO32" s="631"/>
      <c r="AP32" s="632"/>
      <c r="AQ32" s="632"/>
      <c r="AR32" s="632"/>
      <c r="AS32" s="632"/>
      <c r="AT32" s="633"/>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c r="A33" s="71"/>
      <c r="B33" s="503"/>
      <c r="C33" s="503"/>
      <c r="D33" s="504"/>
      <c r="E33" s="602"/>
      <c r="F33" s="601"/>
      <c r="G33" s="601"/>
      <c r="H33" s="601"/>
      <c r="I33" s="617"/>
      <c r="J33" s="55" t="e">
        <f>IF(AND(#REF!="Media",#REF!="Leve"),CONCATENATE("R8C",#REF!),"")</f>
        <v>#REF!</v>
      </c>
      <c r="K33" s="56" t="e">
        <f>IF(AND(#REF!="Media",#REF!="Leve"),CONCATENATE("R8C",#REF!),"")</f>
        <v>#REF!</v>
      </c>
      <c r="L33" s="56" t="e">
        <f>IF(AND(#REF!="Media",#REF!="Leve"),CONCATENATE("R8C",#REF!),"")</f>
        <v>#REF!</v>
      </c>
      <c r="M33" s="56" t="e">
        <f>IF(AND(#REF!="Media",#REF!="Leve"),CONCATENATE("R8C",#REF!),"")</f>
        <v>#REF!</v>
      </c>
      <c r="N33" s="56" t="e">
        <f>IF(AND(#REF!="Media",#REF!="Leve"),CONCATENATE("R8C",#REF!),"")</f>
        <v>#REF!</v>
      </c>
      <c r="O33" s="57" t="e">
        <f>IF(AND(#REF!="Media",#REF!="Leve"),CONCATENATE("R8C",#REF!),"")</f>
        <v>#REF!</v>
      </c>
      <c r="P33" s="55" t="e">
        <f>IF(AND(#REF!="Media",#REF!="Menor"),CONCATENATE("R8C",#REF!),"")</f>
        <v>#REF!</v>
      </c>
      <c r="Q33" s="56" t="e">
        <f>IF(AND(#REF!="Media",#REF!="Menor"),CONCATENATE("R8C",#REF!),"")</f>
        <v>#REF!</v>
      </c>
      <c r="R33" s="56" t="e">
        <f>IF(AND(#REF!="Media",#REF!="Menor"),CONCATENATE("R8C",#REF!),"")</f>
        <v>#REF!</v>
      </c>
      <c r="S33" s="56" t="e">
        <f>IF(AND(#REF!="Media",#REF!="Menor"),CONCATENATE("R8C",#REF!),"")</f>
        <v>#REF!</v>
      </c>
      <c r="T33" s="56" t="e">
        <f>IF(AND(#REF!="Media",#REF!="Menor"),CONCATENATE("R8C",#REF!),"")</f>
        <v>#REF!</v>
      </c>
      <c r="U33" s="57" t="e">
        <f>IF(AND(#REF!="Media",#REF!="Menor"),CONCATENATE("R8C",#REF!),"")</f>
        <v>#REF!</v>
      </c>
      <c r="V33" s="55" t="e">
        <f>IF(AND(#REF!="Media",#REF!="Moderado"),CONCATENATE("R8C",#REF!),"")</f>
        <v>#REF!</v>
      </c>
      <c r="W33" s="56" t="e">
        <f>IF(AND(#REF!="Media",#REF!="Moderado"),CONCATENATE("R8C",#REF!),"")</f>
        <v>#REF!</v>
      </c>
      <c r="X33" s="56" t="e">
        <f>IF(AND(#REF!="Media",#REF!="Moderado"),CONCATENATE("R8C",#REF!),"")</f>
        <v>#REF!</v>
      </c>
      <c r="Y33" s="56" t="e">
        <f>IF(AND(#REF!="Media",#REF!="Moderado"),CONCATENATE("R8C",#REF!),"")</f>
        <v>#REF!</v>
      </c>
      <c r="Z33" s="56" t="e">
        <f>IF(AND(#REF!="Media",#REF!="Moderado"),CONCATENATE("R8C",#REF!),"")</f>
        <v>#REF!</v>
      </c>
      <c r="AA33" s="57" t="e">
        <f>IF(AND(#REF!="Media",#REF!="Moderado"),CONCATENATE("R8C",#REF!),"")</f>
        <v>#REF!</v>
      </c>
      <c r="AB33" s="40" t="e">
        <f>IF(AND(#REF!="Media",#REF!="Mayor"),CONCATENATE("R8C",#REF!),"")</f>
        <v>#REF!</v>
      </c>
      <c r="AC33" s="41" t="e">
        <f>IF(AND(#REF!="Media",#REF!="Mayor"),CONCATENATE("R8C",#REF!),"")</f>
        <v>#REF!</v>
      </c>
      <c r="AD33" s="41" t="e">
        <f>IF(AND(#REF!="Media",#REF!="Mayor"),CONCATENATE("R8C",#REF!),"")</f>
        <v>#REF!</v>
      </c>
      <c r="AE33" s="41" t="e">
        <f>IF(AND(#REF!="Media",#REF!="Mayor"),CONCATENATE("R8C",#REF!),"")</f>
        <v>#REF!</v>
      </c>
      <c r="AF33" s="41" t="e">
        <f>IF(AND(#REF!="Media",#REF!="Mayor"),CONCATENATE("R8C",#REF!),"")</f>
        <v>#REF!</v>
      </c>
      <c r="AG33" s="42" t="e">
        <f>IF(AND(#REF!="Media",#REF!="Mayor"),CONCATENATE("R8C",#REF!),"")</f>
        <v>#REF!</v>
      </c>
      <c r="AH33" s="43" t="e">
        <f>IF(AND(#REF!="Media",#REF!="Catastrófico"),CONCATENATE("R8C",#REF!),"")</f>
        <v>#REF!</v>
      </c>
      <c r="AI33" s="44" t="e">
        <f>IF(AND(#REF!="Media",#REF!="Catastrófico"),CONCATENATE("R8C",#REF!),"")</f>
        <v>#REF!</v>
      </c>
      <c r="AJ33" s="44" t="e">
        <f>IF(AND(#REF!="Media",#REF!="Catastrófico"),CONCATENATE("R8C",#REF!),"")</f>
        <v>#REF!</v>
      </c>
      <c r="AK33" s="44" t="e">
        <f>IF(AND(#REF!="Media",#REF!="Catastrófico"),CONCATENATE("R8C",#REF!),"")</f>
        <v>#REF!</v>
      </c>
      <c r="AL33" s="44" t="e">
        <f>IF(AND(#REF!="Media",#REF!="Catastrófico"),CONCATENATE("R8C",#REF!),"")</f>
        <v>#REF!</v>
      </c>
      <c r="AM33" s="45" t="e">
        <f>IF(AND(#REF!="Media",#REF!="Catastrófico"),CONCATENATE("R8C",#REF!),"")</f>
        <v>#REF!</v>
      </c>
      <c r="AN33" s="71"/>
      <c r="AO33" s="631"/>
      <c r="AP33" s="632"/>
      <c r="AQ33" s="632"/>
      <c r="AR33" s="632"/>
      <c r="AS33" s="632"/>
      <c r="AT33" s="633"/>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c r="A34" s="71"/>
      <c r="B34" s="503"/>
      <c r="C34" s="503"/>
      <c r="D34" s="504"/>
      <c r="E34" s="602"/>
      <c r="F34" s="601"/>
      <c r="G34" s="601"/>
      <c r="H34" s="601"/>
      <c r="I34" s="617"/>
      <c r="J34" s="55" t="e">
        <f>IF(AND(#REF!="Media",#REF!="Leve"),CONCATENATE("R9C",#REF!),"")</f>
        <v>#REF!</v>
      </c>
      <c r="K34" s="56" t="e">
        <f>IF(AND(#REF!="Media",#REF!="Leve"),CONCATENATE("R9C",#REF!),"")</f>
        <v>#REF!</v>
      </c>
      <c r="L34" s="56" t="e">
        <f>IF(AND(#REF!="Media",#REF!="Leve"),CONCATENATE("R9C",#REF!),"")</f>
        <v>#REF!</v>
      </c>
      <c r="M34" s="56" t="e">
        <f>IF(AND(#REF!="Media",#REF!="Leve"),CONCATENATE("R9C",#REF!),"")</f>
        <v>#REF!</v>
      </c>
      <c r="N34" s="56" t="e">
        <f>IF(AND(#REF!="Media",#REF!="Leve"),CONCATENATE("R9C",#REF!),"")</f>
        <v>#REF!</v>
      </c>
      <c r="O34" s="57" t="e">
        <f>IF(AND(#REF!="Media",#REF!="Leve"),CONCATENATE("R9C",#REF!),"")</f>
        <v>#REF!</v>
      </c>
      <c r="P34" s="55" t="e">
        <f>IF(AND(#REF!="Media",#REF!="Menor"),CONCATENATE("R9C",#REF!),"")</f>
        <v>#REF!</v>
      </c>
      <c r="Q34" s="56" t="e">
        <f>IF(AND(#REF!="Media",#REF!="Menor"),CONCATENATE("R9C",#REF!),"")</f>
        <v>#REF!</v>
      </c>
      <c r="R34" s="56" t="e">
        <f>IF(AND(#REF!="Media",#REF!="Menor"),CONCATENATE("R9C",#REF!),"")</f>
        <v>#REF!</v>
      </c>
      <c r="S34" s="56" t="e">
        <f>IF(AND(#REF!="Media",#REF!="Menor"),CONCATENATE("R9C",#REF!),"")</f>
        <v>#REF!</v>
      </c>
      <c r="T34" s="56" t="e">
        <f>IF(AND(#REF!="Media",#REF!="Menor"),CONCATENATE("R9C",#REF!),"")</f>
        <v>#REF!</v>
      </c>
      <c r="U34" s="57" t="e">
        <f>IF(AND(#REF!="Media",#REF!="Menor"),CONCATENATE("R9C",#REF!),"")</f>
        <v>#REF!</v>
      </c>
      <c r="V34" s="55" t="e">
        <f>IF(AND(#REF!="Media",#REF!="Moderado"),CONCATENATE("R9C",#REF!),"")</f>
        <v>#REF!</v>
      </c>
      <c r="W34" s="56" t="e">
        <f>IF(AND(#REF!="Media",#REF!="Moderado"),CONCATENATE("R9C",#REF!),"")</f>
        <v>#REF!</v>
      </c>
      <c r="X34" s="56" t="e">
        <f>IF(AND(#REF!="Media",#REF!="Moderado"),CONCATENATE("R9C",#REF!),"")</f>
        <v>#REF!</v>
      </c>
      <c r="Y34" s="56" t="e">
        <f>IF(AND(#REF!="Media",#REF!="Moderado"),CONCATENATE("R9C",#REF!),"")</f>
        <v>#REF!</v>
      </c>
      <c r="Z34" s="56" t="e">
        <f>IF(AND(#REF!="Media",#REF!="Moderado"),CONCATENATE("R9C",#REF!),"")</f>
        <v>#REF!</v>
      </c>
      <c r="AA34" s="57" t="e">
        <f>IF(AND(#REF!="Media",#REF!="Moderado"),CONCATENATE("R9C",#REF!),"")</f>
        <v>#REF!</v>
      </c>
      <c r="AB34" s="40" t="e">
        <f>IF(AND(#REF!="Media",#REF!="Mayor"),CONCATENATE("R9C",#REF!),"")</f>
        <v>#REF!</v>
      </c>
      <c r="AC34" s="41" t="e">
        <f>IF(AND(#REF!="Media",#REF!="Mayor"),CONCATENATE("R9C",#REF!),"")</f>
        <v>#REF!</v>
      </c>
      <c r="AD34" s="41" t="e">
        <f>IF(AND(#REF!="Media",#REF!="Mayor"),CONCATENATE("R9C",#REF!),"")</f>
        <v>#REF!</v>
      </c>
      <c r="AE34" s="41" t="e">
        <f>IF(AND(#REF!="Media",#REF!="Mayor"),CONCATENATE("R9C",#REF!),"")</f>
        <v>#REF!</v>
      </c>
      <c r="AF34" s="41" t="e">
        <f>IF(AND(#REF!="Media",#REF!="Mayor"),CONCATENATE("R9C",#REF!),"")</f>
        <v>#REF!</v>
      </c>
      <c r="AG34" s="42" t="e">
        <f>IF(AND(#REF!="Media",#REF!="Mayor"),CONCATENATE("R9C",#REF!),"")</f>
        <v>#REF!</v>
      </c>
      <c r="AH34" s="43" t="e">
        <f>IF(AND(#REF!="Media",#REF!="Catastrófico"),CONCATENATE("R9C",#REF!),"")</f>
        <v>#REF!</v>
      </c>
      <c r="AI34" s="44" t="e">
        <f>IF(AND(#REF!="Media",#REF!="Catastrófico"),CONCATENATE("R9C",#REF!),"")</f>
        <v>#REF!</v>
      </c>
      <c r="AJ34" s="44" t="e">
        <f>IF(AND(#REF!="Media",#REF!="Catastrófico"),CONCATENATE("R9C",#REF!),"")</f>
        <v>#REF!</v>
      </c>
      <c r="AK34" s="44" t="e">
        <f>IF(AND(#REF!="Media",#REF!="Catastrófico"),CONCATENATE("R9C",#REF!),"")</f>
        <v>#REF!</v>
      </c>
      <c r="AL34" s="44" t="e">
        <f>IF(AND(#REF!="Media",#REF!="Catastrófico"),CONCATENATE("R9C",#REF!),"")</f>
        <v>#REF!</v>
      </c>
      <c r="AM34" s="45" t="e">
        <f>IF(AND(#REF!="Media",#REF!="Catastrófico"),CONCATENATE("R9C",#REF!),"")</f>
        <v>#REF!</v>
      </c>
      <c r="AN34" s="71"/>
      <c r="AO34" s="631"/>
      <c r="AP34" s="632"/>
      <c r="AQ34" s="632"/>
      <c r="AR34" s="632"/>
      <c r="AS34" s="632"/>
      <c r="AT34" s="633"/>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c r="A35" s="71"/>
      <c r="B35" s="503"/>
      <c r="C35" s="503"/>
      <c r="D35" s="504"/>
      <c r="E35" s="603"/>
      <c r="F35" s="604"/>
      <c r="G35" s="604"/>
      <c r="H35" s="604"/>
      <c r="I35" s="618"/>
      <c r="J35" s="55" t="e">
        <f>IF(AND(#REF!="Media",#REF!="Leve"),CONCATENATE("R10C",#REF!),"")</f>
        <v>#REF!</v>
      </c>
      <c r="K35" s="56" t="e">
        <f>IF(AND(#REF!="Media",#REF!="Leve"),CONCATENATE("R10C",#REF!),"")</f>
        <v>#REF!</v>
      </c>
      <c r="L35" s="56" t="e">
        <f>IF(AND(#REF!="Media",#REF!="Leve"),CONCATENATE("R10C",#REF!),"")</f>
        <v>#REF!</v>
      </c>
      <c r="M35" s="56" t="e">
        <f>IF(AND(#REF!="Media",#REF!="Leve"),CONCATENATE("R10C",#REF!),"")</f>
        <v>#REF!</v>
      </c>
      <c r="N35" s="56" t="e">
        <f>IF(AND(#REF!="Media",#REF!="Leve"),CONCATENATE("R10C",#REF!),"")</f>
        <v>#REF!</v>
      </c>
      <c r="O35" s="57" t="e">
        <f>IF(AND(#REF!="Media",#REF!="Leve"),CONCATENATE("R10C",#REF!),"")</f>
        <v>#REF!</v>
      </c>
      <c r="P35" s="55" t="e">
        <f>IF(AND(#REF!="Media",#REF!="Menor"),CONCATENATE("R10C",#REF!),"")</f>
        <v>#REF!</v>
      </c>
      <c r="Q35" s="56" t="e">
        <f>IF(AND(#REF!="Media",#REF!="Menor"),CONCATENATE("R10C",#REF!),"")</f>
        <v>#REF!</v>
      </c>
      <c r="R35" s="56" t="e">
        <f>IF(AND(#REF!="Media",#REF!="Menor"),CONCATENATE("R10C",#REF!),"")</f>
        <v>#REF!</v>
      </c>
      <c r="S35" s="56" t="e">
        <f>IF(AND(#REF!="Media",#REF!="Menor"),CONCATENATE("R10C",#REF!),"")</f>
        <v>#REF!</v>
      </c>
      <c r="T35" s="56" t="e">
        <f>IF(AND(#REF!="Media",#REF!="Menor"),CONCATENATE("R10C",#REF!),"")</f>
        <v>#REF!</v>
      </c>
      <c r="U35" s="57" t="e">
        <f>IF(AND(#REF!="Media",#REF!="Menor"),CONCATENATE("R10C",#REF!),"")</f>
        <v>#REF!</v>
      </c>
      <c r="V35" s="55" t="e">
        <f>IF(AND(#REF!="Media",#REF!="Moderado"),CONCATENATE("R10C",#REF!),"")</f>
        <v>#REF!</v>
      </c>
      <c r="W35" s="56" t="e">
        <f>IF(AND(#REF!="Media",#REF!="Moderado"),CONCATENATE("R10C",#REF!),"")</f>
        <v>#REF!</v>
      </c>
      <c r="X35" s="56" t="e">
        <f>IF(AND(#REF!="Media",#REF!="Moderado"),CONCATENATE("R10C",#REF!),"")</f>
        <v>#REF!</v>
      </c>
      <c r="Y35" s="56" t="e">
        <f>IF(AND(#REF!="Media",#REF!="Moderado"),CONCATENATE("R10C",#REF!),"")</f>
        <v>#REF!</v>
      </c>
      <c r="Z35" s="56" t="e">
        <f>IF(AND(#REF!="Media",#REF!="Moderado"),CONCATENATE("R10C",#REF!),"")</f>
        <v>#REF!</v>
      </c>
      <c r="AA35" s="57" t="e">
        <f>IF(AND(#REF!="Media",#REF!="Moderado"),CONCATENATE("R10C",#REF!),"")</f>
        <v>#REF!</v>
      </c>
      <c r="AB35" s="46" t="e">
        <f>IF(AND(#REF!="Media",#REF!="Mayor"),CONCATENATE("R10C",#REF!),"")</f>
        <v>#REF!</v>
      </c>
      <c r="AC35" s="47" t="e">
        <f>IF(AND(#REF!="Media",#REF!="Mayor"),CONCATENATE("R10C",#REF!),"")</f>
        <v>#REF!</v>
      </c>
      <c r="AD35" s="47" t="e">
        <f>IF(AND(#REF!="Media",#REF!="Mayor"),CONCATENATE("R10C",#REF!),"")</f>
        <v>#REF!</v>
      </c>
      <c r="AE35" s="47" t="e">
        <f>IF(AND(#REF!="Media",#REF!="Mayor"),CONCATENATE("R10C",#REF!),"")</f>
        <v>#REF!</v>
      </c>
      <c r="AF35" s="47" t="e">
        <f>IF(AND(#REF!="Media",#REF!="Mayor"),CONCATENATE("R10C",#REF!),"")</f>
        <v>#REF!</v>
      </c>
      <c r="AG35" s="48" t="e">
        <f>IF(AND(#REF!="Media",#REF!="Mayor"),CONCATENATE("R10C",#REF!),"")</f>
        <v>#REF!</v>
      </c>
      <c r="AH35" s="49" t="e">
        <f>IF(AND(#REF!="Media",#REF!="Catastrófico"),CONCATENATE("R10C",#REF!),"")</f>
        <v>#REF!</v>
      </c>
      <c r="AI35" s="50" t="e">
        <f>IF(AND(#REF!="Media",#REF!="Catastrófico"),CONCATENATE("R10C",#REF!),"")</f>
        <v>#REF!</v>
      </c>
      <c r="AJ35" s="50" t="e">
        <f>IF(AND(#REF!="Media",#REF!="Catastrófico"),CONCATENATE("R10C",#REF!),"")</f>
        <v>#REF!</v>
      </c>
      <c r="AK35" s="50" t="e">
        <f>IF(AND(#REF!="Media",#REF!="Catastrófico"),CONCATENATE("R10C",#REF!),"")</f>
        <v>#REF!</v>
      </c>
      <c r="AL35" s="50" t="e">
        <f>IF(AND(#REF!="Media",#REF!="Catastrófico"),CONCATENATE("R10C",#REF!),"")</f>
        <v>#REF!</v>
      </c>
      <c r="AM35" s="51" t="e">
        <f>IF(AND(#REF!="Media",#REF!="Catastrófico"),CONCATENATE("R10C",#REF!),"")</f>
        <v>#REF!</v>
      </c>
      <c r="AN35" s="71"/>
      <c r="AO35" s="634"/>
      <c r="AP35" s="635"/>
      <c r="AQ35" s="635"/>
      <c r="AR35" s="635"/>
      <c r="AS35" s="635"/>
      <c r="AT35" s="636"/>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c r="A36" s="71"/>
      <c r="B36" s="503"/>
      <c r="C36" s="503"/>
      <c r="D36" s="504"/>
      <c r="E36" s="598" t="s">
        <v>218</v>
      </c>
      <c r="F36" s="599"/>
      <c r="G36" s="599"/>
      <c r="H36" s="599"/>
      <c r="I36" s="599"/>
      <c r="J36" s="61" t="e">
        <f>IF(AND(#REF!="Baja",#REF!="Leve"),CONCATENATE("R1C",#REF!),"")</f>
        <v>#REF!</v>
      </c>
      <c r="K36" s="62" t="e">
        <f>IF(AND(#REF!="Baja",#REF!="Leve"),CONCATENATE("R1C",#REF!),"")</f>
        <v>#REF!</v>
      </c>
      <c r="L36" s="62" t="e">
        <f>IF(AND(#REF!="Baja",#REF!="Leve"),CONCATENATE("R1C",#REF!),"")</f>
        <v>#REF!</v>
      </c>
      <c r="M36" s="62" t="e">
        <f>IF(AND(#REF!="Baja",#REF!="Leve"),CONCATENATE("R1C",#REF!),"")</f>
        <v>#REF!</v>
      </c>
      <c r="N36" s="62" t="e">
        <f>IF(AND(#REF!="Baja",#REF!="Leve"),CONCATENATE("R1C",#REF!),"")</f>
        <v>#REF!</v>
      </c>
      <c r="O36" s="63" t="e">
        <f>IF(AND(#REF!="Baja",#REF!="Leve"),CONCATENATE("R1C",#REF!),"")</f>
        <v>#REF!</v>
      </c>
      <c r="P36" s="52" t="e">
        <f>IF(AND(#REF!="Baja",#REF!="Menor"),CONCATENATE("R1C",#REF!),"")</f>
        <v>#REF!</v>
      </c>
      <c r="Q36" s="53" t="e">
        <f>IF(AND(#REF!="Baja",#REF!="Menor"),CONCATENATE("R1C",#REF!),"")</f>
        <v>#REF!</v>
      </c>
      <c r="R36" s="53" t="e">
        <f>IF(AND(#REF!="Baja",#REF!="Menor"),CONCATENATE("R1C",#REF!),"")</f>
        <v>#REF!</v>
      </c>
      <c r="S36" s="53" t="e">
        <f>IF(AND(#REF!="Baja",#REF!="Menor"),CONCATENATE("R1C",#REF!),"")</f>
        <v>#REF!</v>
      </c>
      <c r="T36" s="53" t="e">
        <f>IF(AND(#REF!="Baja",#REF!="Menor"),CONCATENATE("R1C",#REF!),"")</f>
        <v>#REF!</v>
      </c>
      <c r="U36" s="54" t="e">
        <f>IF(AND(#REF!="Baja",#REF!="Menor"),CONCATENATE("R1C",#REF!),"")</f>
        <v>#REF!</v>
      </c>
      <c r="V36" s="52" t="e">
        <f>IF(AND(#REF!="Baja",#REF!="Moderado"),CONCATENATE("R1C",#REF!),"")</f>
        <v>#REF!</v>
      </c>
      <c r="W36" s="53" t="e">
        <f>IF(AND(#REF!="Baja",#REF!="Moderado"),CONCATENATE("R1C",#REF!),"")</f>
        <v>#REF!</v>
      </c>
      <c r="X36" s="53" t="e">
        <f>IF(AND(#REF!="Baja",#REF!="Moderado"),CONCATENATE("R1C",#REF!),"")</f>
        <v>#REF!</v>
      </c>
      <c r="Y36" s="53" t="e">
        <f>IF(AND(#REF!="Baja",#REF!="Moderado"),CONCATENATE("R1C",#REF!),"")</f>
        <v>#REF!</v>
      </c>
      <c r="Z36" s="53" t="e">
        <f>IF(AND(#REF!="Baja",#REF!="Moderado"),CONCATENATE("R1C",#REF!),"")</f>
        <v>#REF!</v>
      </c>
      <c r="AA36" s="54" t="e">
        <f>IF(AND(#REF!="Baja",#REF!="Moderado"),CONCATENATE("R1C",#REF!),"")</f>
        <v>#REF!</v>
      </c>
      <c r="AB36" s="34" t="e">
        <f>IF(AND(#REF!="Baja",#REF!="Mayor"),CONCATENATE("R1C",#REF!),"")</f>
        <v>#REF!</v>
      </c>
      <c r="AC36" s="35" t="e">
        <f>IF(AND(#REF!="Baja",#REF!="Mayor"),CONCATENATE("R1C",#REF!),"")</f>
        <v>#REF!</v>
      </c>
      <c r="AD36" s="35" t="e">
        <f>IF(AND(#REF!="Baja",#REF!="Mayor"),CONCATENATE("R1C",#REF!),"")</f>
        <v>#REF!</v>
      </c>
      <c r="AE36" s="35" t="e">
        <f>IF(AND(#REF!="Baja",#REF!="Mayor"),CONCATENATE("R1C",#REF!),"")</f>
        <v>#REF!</v>
      </c>
      <c r="AF36" s="35" t="e">
        <f>IF(AND(#REF!="Baja",#REF!="Mayor"),CONCATENATE("R1C",#REF!),"")</f>
        <v>#REF!</v>
      </c>
      <c r="AG36" s="36" t="e">
        <f>IF(AND(#REF!="Baja",#REF!="Mayor"),CONCATENATE("R1C",#REF!),"")</f>
        <v>#REF!</v>
      </c>
      <c r="AH36" s="37" t="e">
        <f>IF(AND(#REF!="Baja",#REF!="Catastrófico"),CONCATENATE("R1C",#REF!),"")</f>
        <v>#REF!</v>
      </c>
      <c r="AI36" s="38" t="e">
        <f>IF(AND(#REF!="Baja",#REF!="Catastrófico"),CONCATENATE("R1C",#REF!),"")</f>
        <v>#REF!</v>
      </c>
      <c r="AJ36" s="38" t="e">
        <f>IF(AND(#REF!="Baja",#REF!="Catastrófico"),CONCATENATE("R1C",#REF!),"")</f>
        <v>#REF!</v>
      </c>
      <c r="AK36" s="38" t="e">
        <f>IF(AND(#REF!="Baja",#REF!="Catastrófico"),CONCATENATE("R1C",#REF!),"")</f>
        <v>#REF!</v>
      </c>
      <c r="AL36" s="38" t="e">
        <f>IF(AND(#REF!="Baja",#REF!="Catastrófico"),CONCATENATE("R1C",#REF!),"")</f>
        <v>#REF!</v>
      </c>
      <c r="AM36" s="39" t="e">
        <f>IF(AND(#REF!="Baja",#REF!="Catastrófico"),CONCATENATE("R1C",#REF!),"")</f>
        <v>#REF!</v>
      </c>
      <c r="AN36" s="71"/>
      <c r="AO36" s="619" t="s">
        <v>219</v>
      </c>
      <c r="AP36" s="620"/>
      <c r="AQ36" s="620"/>
      <c r="AR36" s="620"/>
      <c r="AS36" s="620"/>
      <c r="AT36" s="62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c r="A37" s="71"/>
      <c r="B37" s="503"/>
      <c r="C37" s="503"/>
      <c r="D37" s="504"/>
      <c r="E37" s="600"/>
      <c r="F37" s="601"/>
      <c r="G37" s="601"/>
      <c r="H37" s="601"/>
      <c r="I37" s="601"/>
      <c r="J37" s="64" t="e">
        <f>IF(AND(#REF!="Baja",#REF!="Leve"),CONCATENATE("R2C",#REF!),"")</f>
        <v>#REF!</v>
      </c>
      <c r="K37" s="65" t="e">
        <f>IF(AND(#REF!="Baja",#REF!="Leve"),CONCATENATE("R2C",#REF!),"")</f>
        <v>#REF!</v>
      </c>
      <c r="L37" s="65" t="e">
        <f>IF(AND(#REF!="Baja",#REF!="Leve"),CONCATENATE("R2C",#REF!),"")</f>
        <v>#REF!</v>
      </c>
      <c r="M37" s="65" t="e">
        <f>IF(AND(#REF!="Baja",#REF!="Leve"),CONCATENATE("R2C",#REF!),"")</f>
        <v>#REF!</v>
      </c>
      <c r="N37" s="65" t="e">
        <f>IF(AND(#REF!="Baja",#REF!="Leve"),CONCATENATE("R2C",#REF!),"")</f>
        <v>#REF!</v>
      </c>
      <c r="O37" s="66" t="e">
        <f>IF(AND(#REF!="Baja",#REF!="Leve"),CONCATENATE("R2C",#REF!),"")</f>
        <v>#REF!</v>
      </c>
      <c r="P37" s="55" t="e">
        <f>IF(AND(#REF!="Baja",#REF!="Menor"),CONCATENATE("R2C",#REF!),"")</f>
        <v>#REF!</v>
      </c>
      <c r="Q37" s="56" t="e">
        <f>IF(AND(#REF!="Baja",#REF!="Menor"),CONCATENATE("R2C",#REF!),"")</f>
        <v>#REF!</v>
      </c>
      <c r="R37" s="56" t="e">
        <f>IF(AND(#REF!="Baja",#REF!="Menor"),CONCATENATE("R2C",#REF!),"")</f>
        <v>#REF!</v>
      </c>
      <c r="S37" s="56" t="e">
        <f>IF(AND(#REF!="Baja",#REF!="Menor"),CONCATENATE("R2C",#REF!),"")</f>
        <v>#REF!</v>
      </c>
      <c r="T37" s="56" t="e">
        <f>IF(AND(#REF!="Baja",#REF!="Menor"),CONCATENATE("R2C",#REF!),"")</f>
        <v>#REF!</v>
      </c>
      <c r="U37" s="57" t="e">
        <f>IF(AND(#REF!="Baja",#REF!="Menor"),CONCATENATE("R2C",#REF!),"")</f>
        <v>#REF!</v>
      </c>
      <c r="V37" s="55" t="e">
        <f>IF(AND(#REF!="Baja",#REF!="Moderado"),CONCATENATE("R2C",#REF!),"")</f>
        <v>#REF!</v>
      </c>
      <c r="W37" s="56" t="e">
        <f>IF(AND(#REF!="Baja",#REF!="Moderado"),CONCATENATE("R2C",#REF!),"")</f>
        <v>#REF!</v>
      </c>
      <c r="X37" s="56" t="e">
        <f>IF(AND(#REF!="Baja",#REF!="Moderado"),CONCATENATE("R2C",#REF!),"")</f>
        <v>#REF!</v>
      </c>
      <c r="Y37" s="56" t="e">
        <f>IF(AND(#REF!="Baja",#REF!="Moderado"),CONCATENATE("R2C",#REF!),"")</f>
        <v>#REF!</v>
      </c>
      <c r="Z37" s="56" t="e">
        <f>IF(AND(#REF!="Baja",#REF!="Moderado"),CONCATENATE("R2C",#REF!),"")</f>
        <v>#REF!</v>
      </c>
      <c r="AA37" s="57" t="e">
        <f>IF(AND(#REF!="Baja",#REF!="Moderado"),CONCATENATE("R2C",#REF!),"")</f>
        <v>#REF!</v>
      </c>
      <c r="AB37" s="40" t="e">
        <f>IF(AND(#REF!="Baja",#REF!="Mayor"),CONCATENATE("R2C",#REF!),"")</f>
        <v>#REF!</v>
      </c>
      <c r="AC37" s="41" t="e">
        <f>IF(AND(#REF!="Baja",#REF!="Mayor"),CONCATENATE("R2C",#REF!),"")</f>
        <v>#REF!</v>
      </c>
      <c r="AD37" s="41" t="e">
        <f>IF(AND(#REF!="Baja",#REF!="Mayor"),CONCATENATE("R2C",#REF!),"")</f>
        <v>#REF!</v>
      </c>
      <c r="AE37" s="41" t="e">
        <f>IF(AND(#REF!="Baja",#REF!="Mayor"),CONCATENATE("R2C",#REF!),"")</f>
        <v>#REF!</v>
      </c>
      <c r="AF37" s="41" t="e">
        <f>IF(AND(#REF!="Baja",#REF!="Mayor"),CONCATENATE("R2C",#REF!),"")</f>
        <v>#REF!</v>
      </c>
      <c r="AG37" s="42" t="e">
        <f>IF(AND(#REF!="Baja",#REF!="Mayor"),CONCATENATE("R2C",#REF!),"")</f>
        <v>#REF!</v>
      </c>
      <c r="AH37" s="43" t="e">
        <f>IF(AND(#REF!="Baja",#REF!="Catastrófico"),CONCATENATE("R2C",#REF!),"")</f>
        <v>#REF!</v>
      </c>
      <c r="AI37" s="44" t="e">
        <f>IF(AND(#REF!="Baja",#REF!="Catastrófico"),CONCATENATE("R2C",#REF!),"")</f>
        <v>#REF!</v>
      </c>
      <c r="AJ37" s="44" t="e">
        <f>IF(AND(#REF!="Baja",#REF!="Catastrófico"),CONCATENATE("R2C",#REF!),"")</f>
        <v>#REF!</v>
      </c>
      <c r="AK37" s="44" t="e">
        <f>IF(AND(#REF!="Baja",#REF!="Catastrófico"),CONCATENATE("R2C",#REF!),"")</f>
        <v>#REF!</v>
      </c>
      <c r="AL37" s="44" t="e">
        <f>IF(AND(#REF!="Baja",#REF!="Catastrófico"),CONCATENATE("R2C",#REF!),"")</f>
        <v>#REF!</v>
      </c>
      <c r="AM37" s="45" t="e">
        <f>IF(AND(#REF!="Baja",#REF!="Catastrófico"),CONCATENATE("R2C",#REF!),"")</f>
        <v>#REF!</v>
      </c>
      <c r="AN37" s="71"/>
      <c r="AO37" s="622"/>
      <c r="AP37" s="623"/>
      <c r="AQ37" s="623"/>
      <c r="AR37" s="623"/>
      <c r="AS37" s="623"/>
      <c r="AT37" s="624"/>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c r="A38" s="71"/>
      <c r="B38" s="503"/>
      <c r="C38" s="503"/>
      <c r="D38" s="504"/>
      <c r="E38" s="602"/>
      <c r="F38" s="601"/>
      <c r="G38" s="601"/>
      <c r="H38" s="601"/>
      <c r="I38" s="601"/>
      <c r="J38" s="64" t="e">
        <f>IF(AND(#REF!="Baja",#REF!="Leve"),CONCATENATE("R3C",#REF!),"")</f>
        <v>#REF!</v>
      </c>
      <c r="K38" s="65" t="e">
        <f>IF(AND(#REF!="Baja",#REF!="Leve"),CONCATENATE("R3C",#REF!),"")</f>
        <v>#REF!</v>
      </c>
      <c r="L38" s="65" t="e">
        <f>IF(AND(#REF!="Baja",#REF!="Leve"),CONCATENATE("R3C",#REF!),"")</f>
        <v>#REF!</v>
      </c>
      <c r="M38" s="65" t="e">
        <f>IF(AND(#REF!="Baja",#REF!="Leve"),CONCATENATE("R3C",#REF!),"")</f>
        <v>#REF!</v>
      </c>
      <c r="N38" s="65" t="e">
        <f>IF(AND(#REF!="Baja",#REF!="Leve"),CONCATENATE("R3C",#REF!),"")</f>
        <v>#REF!</v>
      </c>
      <c r="O38" s="66" t="e">
        <f>IF(AND(#REF!="Baja",#REF!="Leve"),CONCATENATE("R3C",#REF!),"")</f>
        <v>#REF!</v>
      </c>
      <c r="P38" s="55" t="e">
        <f>IF(AND(#REF!="Baja",#REF!="Menor"),CONCATENATE("R3C",#REF!),"")</f>
        <v>#REF!</v>
      </c>
      <c r="Q38" s="56" t="e">
        <f>IF(AND(#REF!="Baja",#REF!="Menor"),CONCATENATE("R3C",#REF!),"")</f>
        <v>#REF!</v>
      </c>
      <c r="R38" s="56" t="e">
        <f>IF(AND(#REF!="Baja",#REF!="Menor"),CONCATENATE("R3C",#REF!),"")</f>
        <v>#REF!</v>
      </c>
      <c r="S38" s="56" t="e">
        <f>IF(AND(#REF!="Baja",#REF!="Menor"),CONCATENATE("R3C",#REF!),"")</f>
        <v>#REF!</v>
      </c>
      <c r="T38" s="56" t="e">
        <f>IF(AND(#REF!="Baja",#REF!="Menor"),CONCATENATE("R3C",#REF!),"")</f>
        <v>#REF!</v>
      </c>
      <c r="U38" s="57" t="e">
        <f>IF(AND(#REF!="Baja",#REF!="Menor"),CONCATENATE("R3C",#REF!),"")</f>
        <v>#REF!</v>
      </c>
      <c r="V38" s="55" t="e">
        <f>IF(AND(#REF!="Baja",#REF!="Moderado"),CONCATENATE("R3C",#REF!),"")</f>
        <v>#REF!</v>
      </c>
      <c r="W38" s="56" t="e">
        <f>IF(AND(#REF!="Baja",#REF!="Moderado"),CONCATENATE("R3C",#REF!),"")</f>
        <v>#REF!</v>
      </c>
      <c r="X38" s="56" t="e">
        <f>IF(AND(#REF!="Baja",#REF!="Moderado"),CONCATENATE("R3C",#REF!),"")</f>
        <v>#REF!</v>
      </c>
      <c r="Y38" s="56" t="e">
        <f>IF(AND(#REF!="Baja",#REF!="Moderado"),CONCATENATE("R3C",#REF!),"")</f>
        <v>#REF!</v>
      </c>
      <c r="Z38" s="56" t="e">
        <f>IF(AND(#REF!="Baja",#REF!="Moderado"),CONCATENATE("R3C",#REF!),"")</f>
        <v>#REF!</v>
      </c>
      <c r="AA38" s="57" t="e">
        <f>IF(AND(#REF!="Baja",#REF!="Moderado"),CONCATENATE("R3C",#REF!),"")</f>
        <v>#REF!</v>
      </c>
      <c r="AB38" s="40" t="e">
        <f>IF(AND(#REF!="Baja",#REF!="Mayor"),CONCATENATE("R3C",#REF!),"")</f>
        <v>#REF!</v>
      </c>
      <c r="AC38" s="41" t="e">
        <f>IF(AND(#REF!="Baja",#REF!="Mayor"),CONCATENATE("R3C",#REF!),"")</f>
        <v>#REF!</v>
      </c>
      <c r="AD38" s="41" t="e">
        <f>IF(AND(#REF!="Baja",#REF!="Mayor"),CONCATENATE("R3C",#REF!),"")</f>
        <v>#REF!</v>
      </c>
      <c r="AE38" s="41" t="e">
        <f>IF(AND(#REF!="Baja",#REF!="Mayor"),CONCATENATE("R3C",#REF!),"")</f>
        <v>#REF!</v>
      </c>
      <c r="AF38" s="41" t="e">
        <f>IF(AND(#REF!="Baja",#REF!="Mayor"),CONCATENATE("R3C",#REF!),"")</f>
        <v>#REF!</v>
      </c>
      <c r="AG38" s="42" t="e">
        <f>IF(AND(#REF!="Baja",#REF!="Mayor"),CONCATENATE("R3C",#REF!),"")</f>
        <v>#REF!</v>
      </c>
      <c r="AH38" s="43" t="e">
        <f>IF(AND(#REF!="Baja",#REF!="Catastrófico"),CONCATENATE("R3C",#REF!),"")</f>
        <v>#REF!</v>
      </c>
      <c r="AI38" s="44" t="e">
        <f>IF(AND(#REF!="Baja",#REF!="Catastrófico"),CONCATENATE("R3C",#REF!),"")</f>
        <v>#REF!</v>
      </c>
      <c r="AJ38" s="44" t="e">
        <f>IF(AND(#REF!="Baja",#REF!="Catastrófico"),CONCATENATE("R3C",#REF!),"")</f>
        <v>#REF!</v>
      </c>
      <c r="AK38" s="44" t="e">
        <f>IF(AND(#REF!="Baja",#REF!="Catastrófico"),CONCATENATE("R3C",#REF!),"")</f>
        <v>#REF!</v>
      </c>
      <c r="AL38" s="44" t="e">
        <f>IF(AND(#REF!="Baja",#REF!="Catastrófico"),CONCATENATE("R3C",#REF!),"")</f>
        <v>#REF!</v>
      </c>
      <c r="AM38" s="45" t="e">
        <f>IF(AND(#REF!="Baja",#REF!="Catastrófico"),CONCATENATE("R3C",#REF!),"")</f>
        <v>#REF!</v>
      </c>
      <c r="AN38" s="71"/>
      <c r="AO38" s="622"/>
      <c r="AP38" s="623"/>
      <c r="AQ38" s="623"/>
      <c r="AR38" s="623"/>
      <c r="AS38" s="623"/>
      <c r="AT38" s="624"/>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c r="A39" s="71"/>
      <c r="B39" s="503"/>
      <c r="C39" s="503"/>
      <c r="D39" s="504"/>
      <c r="E39" s="602"/>
      <c r="F39" s="601"/>
      <c r="G39" s="601"/>
      <c r="H39" s="601"/>
      <c r="I39" s="601"/>
      <c r="J39" s="64" t="e">
        <f>IF(AND(#REF!="Baja",#REF!="Leve"),CONCATENATE("R4C",#REF!),"")</f>
        <v>#REF!</v>
      </c>
      <c r="K39" s="65" t="e">
        <f>IF(AND(#REF!="Baja",#REF!="Leve"),CONCATENATE("R4C",#REF!),"")</f>
        <v>#REF!</v>
      </c>
      <c r="L39" s="65" t="e">
        <f>IF(AND(#REF!="Baja",#REF!="Leve"),CONCATENATE("R4C",#REF!),"")</f>
        <v>#REF!</v>
      </c>
      <c r="M39" s="65" t="e">
        <f>IF(AND(#REF!="Baja",#REF!="Leve"),CONCATENATE("R4C",#REF!),"")</f>
        <v>#REF!</v>
      </c>
      <c r="N39" s="65" t="e">
        <f>IF(AND(#REF!="Baja",#REF!="Leve"),CONCATENATE("R4C",#REF!),"")</f>
        <v>#REF!</v>
      </c>
      <c r="O39" s="66" t="e">
        <f>IF(AND(#REF!="Baja",#REF!="Leve"),CONCATENATE("R4C",#REF!),"")</f>
        <v>#REF!</v>
      </c>
      <c r="P39" s="55" t="e">
        <f>IF(AND(#REF!="Baja",#REF!="Menor"),CONCATENATE("R4C",#REF!),"")</f>
        <v>#REF!</v>
      </c>
      <c r="Q39" s="56" t="e">
        <f>IF(AND(#REF!="Baja",#REF!="Menor"),CONCATENATE("R4C",#REF!),"")</f>
        <v>#REF!</v>
      </c>
      <c r="R39" s="56" t="e">
        <f>IF(AND(#REF!="Baja",#REF!="Menor"),CONCATENATE("R4C",#REF!),"")</f>
        <v>#REF!</v>
      </c>
      <c r="S39" s="56" t="e">
        <f>IF(AND(#REF!="Baja",#REF!="Menor"),CONCATENATE("R4C",#REF!),"")</f>
        <v>#REF!</v>
      </c>
      <c r="T39" s="56" t="e">
        <f>IF(AND(#REF!="Baja",#REF!="Menor"),CONCATENATE("R4C",#REF!),"")</f>
        <v>#REF!</v>
      </c>
      <c r="U39" s="57" t="e">
        <f>IF(AND(#REF!="Baja",#REF!="Menor"),CONCATENATE("R4C",#REF!),"")</f>
        <v>#REF!</v>
      </c>
      <c r="V39" s="55" t="e">
        <f>IF(AND(#REF!="Baja",#REF!="Moderado"),CONCATENATE("R4C",#REF!),"")</f>
        <v>#REF!</v>
      </c>
      <c r="W39" s="56" t="e">
        <f>IF(AND(#REF!="Baja",#REF!="Moderado"),CONCATENATE("R4C",#REF!),"")</f>
        <v>#REF!</v>
      </c>
      <c r="X39" s="56" t="e">
        <f>IF(AND(#REF!="Baja",#REF!="Moderado"),CONCATENATE("R4C",#REF!),"")</f>
        <v>#REF!</v>
      </c>
      <c r="Y39" s="56" t="e">
        <f>IF(AND(#REF!="Baja",#REF!="Moderado"),CONCATENATE("R4C",#REF!),"")</f>
        <v>#REF!</v>
      </c>
      <c r="Z39" s="56" t="e">
        <f>IF(AND(#REF!="Baja",#REF!="Moderado"),CONCATENATE("R4C",#REF!),"")</f>
        <v>#REF!</v>
      </c>
      <c r="AA39" s="57" t="e">
        <f>IF(AND(#REF!="Baja",#REF!="Moderado"),CONCATENATE("R4C",#REF!),"")</f>
        <v>#REF!</v>
      </c>
      <c r="AB39" s="40" t="e">
        <f>IF(AND(#REF!="Baja",#REF!="Mayor"),CONCATENATE("R4C",#REF!),"")</f>
        <v>#REF!</v>
      </c>
      <c r="AC39" s="41" t="e">
        <f>IF(AND(#REF!="Baja",#REF!="Mayor"),CONCATENATE("R4C",#REF!),"")</f>
        <v>#REF!</v>
      </c>
      <c r="AD39" s="41" t="e">
        <f>IF(AND(#REF!="Baja",#REF!="Mayor"),CONCATENATE("R4C",#REF!),"")</f>
        <v>#REF!</v>
      </c>
      <c r="AE39" s="41" t="e">
        <f>IF(AND(#REF!="Baja",#REF!="Mayor"),CONCATENATE("R4C",#REF!),"")</f>
        <v>#REF!</v>
      </c>
      <c r="AF39" s="41" t="e">
        <f>IF(AND(#REF!="Baja",#REF!="Mayor"),CONCATENATE("R4C",#REF!),"")</f>
        <v>#REF!</v>
      </c>
      <c r="AG39" s="42" t="e">
        <f>IF(AND(#REF!="Baja",#REF!="Mayor"),CONCATENATE("R4C",#REF!),"")</f>
        <v>#REF!</v>
      </c>
      <c r="AH39" s="43" t="e">
        <f>IF(AND(#REF!="Baja",#REF!="Catastrófico"),CONCATENATE("R4C",#REF!),"")</f>
        <v>#REF!</v>
      </c>
      <c r="AI39" s="44" t="e">
        <f>IF(AND(#REF!="Baja",#REF!="Catastrófico"),CONCATENATE("R4C",#REF!),"")</f>
        <v>#REF!</v>
      </c>
      <c r="AJ39" s="44" t="e">
        <f>IF(AND(#REF!="Baja",#REF!="Catastrófico"),CONCATENATE("R4C",#REF!),"")</f>
        <v>#REF!</v>
      </c>
      <c r="AK39" s="44" t="e">
        <f>IF(AND(#REF!="Baja",#REF!="Catastrófico"),CONCATENATE("R4C",#REF!),"")</f>
        <v>#REF!</v>
      </c>
      <c r="AL39" s="44" t="e">
        <f>IF(AND(#REF!="Baja",#REF!="Catastrófico"),CONCATENATE("R4C",#REF!),"")</f>
        <v>#REF!</v>
      </c>
      <c r="AM39" s="45" t="e">
        <f>IF(AND(#REF!="Baja",#REF!="Catastrófico"),CONCATENATE("R4C",#REF!),"")</f>
        <v>#REF!</v>
      </c>
      <c r="AN39" s="71"/>
      <c r="AO39" s="622"/>
      <c r="AP39" s="623"/>
      <c r="AQ39" s="623"/>
      <c r="AR39" s="623"/>
      <c r="AS39" s="623"/>
      <c r="AT39" s="624"/>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c r="A40" s="71"/>
      <c r="B40" s="503"/>
      <c r="C40" s="503"/>
      <c r="D40" s="504"/>
      <c r="E40" s="602"/>
      <c r="F40" s="601"/>
      <c r="G40" s="601"/>
      <c r="H40" s="601"/>
      <c r="I40" s="601"/>
      <c r="J40" s="64" t="e">
        <f>IF(AND(#REF!="Baja",#REF!="Leve"),CONCATENATE("R5C",#REF!),"")</f>
        <v>#REF!</v>
      </c>
      <c r="K40" s="65" t="e">
        <f>IF(AND(#REF!="Baja",#REF!="Leve"),CONCATENATE("R5C",#REF!),"")</f>
        <v>#REF!</v>
      </c>
      <c r="L40" s="65" t="e">
        <f>IF(AND(#REF!="Baja",#REF!="Leve"),CONCATENATE("R5C",#REF!),"")</f>
        <v>#REF!</v>
      </c>
      <c r="M40" s="65" t="e">
        <f>IF(AND(#REF!="Baja",#REF!="Leve"),CONCATENATE("R5C",#REF!),"")</f>
        <v>#REF!</v>
      </c>
      <c r="N40" s="65" t="e">
        <f>IF(AND(#REF!="Baja",#REF!="Leve"),CONCATENATE("R5C",#REF!),"")</f>
        <v>#REF!</v>
      </c>
      <c r="O40" s="66" t="e">
        <f>IF(AND(#REF!="Baja",#REF!="Leve"),CONCATENATE("R5C",#REF!),"")</f>
        <v>#REF!</v>
      </c>
      <c r="P40" s="55" t="e">
        <f>IF(AND(#REF!="Baja",#REF!="Menor"),CONCATENATE("R5C",#REF!),"")</f>
        <v>#REF!</v>
      </c>
      <c r="Q40" s="56" t="e">
        <f>IF(AND(#REF!="Baja",#REF!="Menor"),CONCATENATE("R5C",#REF!),"")</f>
        <v>#REF!</v>
      </c>
      <c r="R40" s="56" t="e">
        <f>IF(AND(#REF!="Baja",#REF!="Menor"),CONCATENATE("R5C",#REF!),"")</f>
        <v>#REF!</v>
      </c>
      <c r="S40" s="56" t="e">
        <f>IF(AND(#REF!="Baja",#REF!="Menor"),CONCATENATE("R5C",#REF!),"")</f>
        <v>#REF!</v>
      </c>
      <c r="T40" s="56" t="e">
        <f>IF(AND(#REF!="Baja",#REF!="Menor"),CONCATENATE("R5C",#REF!),"")</f>
        <v>#REF!</v>
      </c>
      <c r="U40" s="57" t="e">
        <f>IF(AND(#REF!="Baja",#REF!="Menor"),CONCATENATE("R5C",#REF!),"")</f>
        <v>#REF!</v>
      </c>
      <c r="V40" s="55" t="e">
        <f>IF(AND(#REF!="Baja",#REF!="Moderado"),CONCATENATE("R5C",#REF!),"")</f>
        <v>#REF!</v>
      </c>
      <c r="W40" s="56" t="e">
        <f>IF(AND(#REF!="Baja",#REF!="Moderado"),CONCATENATE("R5C",#REF!),"")</f>
        <v>#REF!</v>
      </c>
      <c r="X40" s="56" t="e">
        <f>IF(AND(#REF!="Baja",#REF!="Moderado"),CONCATENATE("R5C",#REF!),"")</f>
        <v>#REF!</v>
      </c>
      <c r="Y40" s="56" t="e">
        <f>IF(AND(#REF!="Baja",#REF!="Moderado"),CONCATENATE("R5C",#REF!),"")</f>
        <v>#REF!</v>
      </c>
      <c r="Z40" s="56" t="e">
        <f>IF(AND(#REF!="Baja",#REF!="Moderado"),CONCATENATE("R5C",#REF!),"")</f>
        <v>#REF!</v>
      </c>
      <c r="AA40" s="57" t="e">
        <f>IF(AND(#REF!="Baja",#REF!="Moderado"),CONCATENATE("R5C",#REF!),"")</f>
        <v>#REF!</v>
      </c>
      <c r="AB40" s="40" t="e">
        <f>IF(AND(#REF!="Baja",#REF!="Mayor"),CONCATENATE("R5C",#REF!),"")</f>
        <v>#REF!</v>
      </c>
      <c r="AC40" s="41" t="e">
        <f>IF(AND(#REF!="Baja",#REF!="Mayor"),CONCATENATE("R5C",#REF!),"")</f>
        <v>#REF!</v>
      </c>
      <c r="AD40" s="41" t="e">
        <f>IF(AND(#REF!="Baja",#REF!="Mayor"),CONCATENATE("R5C",#REF!),"")</f>
        <v>#REF!</v>
      </c>
      <c r="AE40" s="41" t="e">
        <f>IF(AND(#REF!="Baja",#REF!="Mayor"),CONCATENATE("R5C",#REF!),"")</f>
        <v>#REF!</v>
      </c>
      <c r="AF40" s="41" t="e">
        <f>IF(AND(#REF!="Baja",#REF!="Mayor"),CONCATENATE("R5C",#REF!),"")</f>
        <v>#REF!</v>
      </c>
      <c r="AG40" s="42" t="e">
        <f>IF(AND(#REF!="Baja",#REF!="Mayor"),CONCATENATE("R5C",#REF!),"")</f>
        <v>#REF!</v>
      </c>
      <c r="AH40" s="43" t="e">
        <f>IF(AND(#REF!="Baja",#REF!="Catastrófico"),CONCATENATE("R5C",#REF!),"")</f>
        <v>#REF!</v>
      </c>
      <c r="AI40" s="44" t="e">
        <f>IF(AND(#REF!="Baja",#REF!="Catastrófico"),CONCATENATE("R5C",#REF!),"")</f>
        <v>#REF!</v>
      </c>
      <c r="AJ40" s="44" t="e">
        <f>IF(AND(#REF!="Baja",#REF!="Catastrófico"),CONCATENATE("R5C",#REF!),"")</f>
        <v>#REF!</v>
      </c>
      <c r="AK40" s="44" t="e">
        <f>IF(AND(#REF!="Baja",#REF!="Catastrófico"),CONCATENATE("R5C",#REF!),"")</f>
        <v>#REF!</v>
      </c>
      <c r="AL40" s="44" t="e">
        <f>IF(AND(#REF!="Baja",#REF!="Catastrófico"),CONCATENATE("R5C",#REF!),"")</f>
        <v>#REF!</v>
      </c>
      <c r="AM40" s="45" t="e">
        <f>IF(AND(#REF!="Baja",#REF!="Catastrófico"),CONCATENATE("R5C",#REF!),"")</f>
        <v>#REF!</v>
      </c>
      <c r="AN40" s="71"/>
      <c r="AO40" s="622"/>
      <c r="AP40" s="623"/>
      <c r="AQ40" s="623"/>
      <c r="AR40" s="623"/>
      <c r="AS40" s="623"/>
      <c r="AT40" s="624"/>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c r="A41" s="71"/>
      <c r="B41" s="503"/>
      <c r="C41" s="503"/>
      <c r="D41" s="504"/>
      <c r="E41" s="602"/>
      <c r="F41" s="601"/>
      <c r="G41" s="601"/>
      <c r="H41" s="601"/>
      <c r="I41" s="601"/>
      <c r="J41" s="64" t="e">
        <f>IF(AND(#REF!="Baja",#REF!="Leve"),CONCATENATE("R6C",#REF!),"")</f>
        <v>#REF!</v>
      </c>
      <c r="K41" s="65" t="e">
        <f>IF(AND(#REF!="Baja",#REF!="Leve"),CONCATENATE("R6C",#REF!),"")</f>
        <v>#REF!</v>
      </c>
      <c r="L41" s="65" t="e">
        <f>IF(AND(#REF!="Baja",#REF!="Leve"),CONCATENATE("R6C",#REF!),"")</f>
        <v>#REF!</v>
      </c>
      <c r="M41" s="65" t="e">
        <f>IF(AND(#REF!="Baja",#REF!="Leve"),CONCATENATE("R6C",#REF!),"")</f>
        <v>#REF!</v>
      </c>
      <c r="N41" s="65" t="e">
        <f>IF(AND(#REF!="Baja",#REF!="Leve"),CONCATENATE("R6C",#REF!),"")</f>
        <v>#REF!</v>
      </c>
      <c r="O41" s="66" t="e">
        <f>IF(AND(#REF!="Baja",#REF!="Leve"),CONCATENATE("R6C",#REF!),"")</f>
        <v>#REF!</v>
      </c>
      <c r="P41" s="55" t="e">
        <f>IF(AND(#REF!="Baja",#REF!="Menor"),CONCATENATE("R6C",#REF!),"")</f>
        <v>#REF!</v>
      </c>
      <c r="Q41" s="56" t="e">
        <f>IF(AND(#REF!="Baja",#REF!="Menor"),CONCATENATE("R6C",#REF!),"")</f>
        <v>#REF!</v>
      </c>
      <c r="R41" s="56" t="e">
        <f>IF(AND(#REF!="Baja",#REF!="Menor"),CONCATENATE("R6C",#REF!),"")</f>
        <v>#REF!</v>
      </c>
      <c r="S41" s="56" t="e">
        <f>IF(AND(#REF!="Baja",#REF!="Menor"),CONCATENATE("R6C",#REF!),"")</f>
        <v>#REF!</v>
      </c>
      <c r="T41" s="56" t="e">
        <f>IF(AND(#REF!="Baja",#REF!="Menor"),CONCATENATE("R6C",#REF!),"")</f>
        <v>#REF!</v>
      </c>
      <c r="U41" s="57" t="e">
        <f>IF(AND(#REF!="Baja",#REF!="Menor"),CONCATENATE("R6C",#REF!),"")</f>
        <v>#REF!</v>
      </c>
      <c r="V41" s="55" t="e">
        <f>IF(AND(#REF!="Baja",#REF!="Moderado"),CONCATENATE("R6C",#REF!),"")</f>
        <v>#REF!</v>
      </c>
      <c r="W41" s="56" t="e">
        <f>IF(AND(#REF!="Baja",#REF!="Moderado"),CONCATENATE("R6C",#REF!),"")</f>
        <v>#REF!</v>
      </c>
      <c r="X41" s="56" t="e">
        <f>IF(AND(#REF!="Baja",#REF!="Moderado"),CONCATENATE("R6C",#REF!),"")</f>
        <v>#REF!</v>
      </c>
      <c r="Y41" s="56" t="e">
        <f>IF(AND(#REF!="Baja",#REF!="Moderado"),CONCATENATE("R6C",#REF!),"")</f>
        <v>#REF!</v>
      </c>
      <c r="Z41" s="56" t="e">
        <f>IF(AND(#REF!="Baja",#REF!="Moderado"),CONCATENATE("R6C",#REF!),"")</f>
        <v>#REF!</v>
      </c>
      <c r="AA41" s="57" t="e">
        <f>IF(AND(#REF!="Baja",#REF!="Moderado"),CONCATENATE("R6C",#REF!),"")</f>
        <v>#REF!</v>
      </c>
      <c r="AB41" s="40" t="e">
        <f>IF(AND(#REF!="Baja",#REF!="Mayor"),CONCATENATE("R6C",#REF!),"")</f>
        <v>#REF!</v>
      </c>
      <c r="AC41" s="41" t="e">
        <f>IF(AND(#REF!="Baja",#REF!="Mayor"),CONCATENATE("R6C",#REF!),"")</f>
        <v>#REF!</v>
      </c>
      <c r="AD41" s="41" t="e">
        <f>IF(AND(#REF!="Baja",#REF!="Mayor"),CONCATENATE("R6C",#REF!),"")</f>
        <v>#REF!</v>
      </c>
      <c r="AE41" s="41" t="e">
        <f>IF(AND(#REF!="Baja",#REF!="Mayor"),CONCATENATE("R6C",#REF!),"")</f>
        <v>#REF!</v>
      </c>
      <c r="AF41" s="41" t="e">
        <f>IF(AND(#REF!="Baja",#REF!="Mayor"),CONCATENATE("R6C",#REF!),"")</f>
        <v>#REF!</v>
      </c>
      <c r="AG41" s="42" t="e">
        <f>IF(AND(#REF!="Baja",#REF!="Mayor"),CONCATENATE("R6C",#REF!),"")</f>
        <v>#REF!</v>
      </c>
      <c r="AH41" s="43" t="e">
        <f>IF(AND(#REF!="Baja",#REF!="Catastrófico"),CONCATENATE("R6C",#REF!),"")</f>
        <v>#REF!</v>
      </c>
      <c r="AI41" s="44" t="e">
        <f>IF(AND(#REF!="Baja",#REF!="Catastrófico"),CONCATENATE("R6C",#REF!),"")</f>
        <v>#REF!</v>
      </c>
      <c r="AJ41" s="44" t="e">
        <f>IF(AND(#REF!="Baja",#REF!="Catastrófico"),CONCATENATE("R6C",#REF!),"")</f>
        <v>#REF!</v>
      </c>
      <c r="AK41" s="44" t="e">
        <f>IF(AND(#REF!="Baja",#REF!="Catastrófico"),CONCATENATE("R6C",#REF!),"")</f>
        <v>#REF!</v>
      </c>
      <c r="AL41" s="44" t="e">
        <f>IF(AND(#REF!="Baja",#REF!="Catastrófico"),CONCATENATE("R6C",#REF!),"")</f>
        <v>#REF!</v>
      </c>
      <c r="AM41" s="45" t="e">
        <f>IF(AND(#REF!="Baja",#REF!="Catastrófico"),CONCATENATE("R6C",#REF!),"")</f>
        <v>#REF!</v>
      </c>
      <c r="AN41" s="71"/>
      <c r="AO41" s="622"/>
      <c r="AP41" s="623"/>
      <c r="AQ41" s="623"/>
      <c r="AR41" s="623"/>
      <c r="AS41" s="623"/>
      <c r="AT41" s="624"/>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c r="A42" s="71"/>
      <c r="B42" s="503"/>
      <c r="C42" s="503"/>
      <c r="D42" s="504"/>
      <c r="E42" s="602"/>
      <c r="F42" s="601"/>
      <c r="G42" s="601"/>
      <c r="H42" s="601"/>
      <c r="I42" s="601"/>
      <c r="J42" s="64" t="e">
        <f>IF(AND(#REF!="Baja",#REF!="Leve"),CONCATENATE("R7C",#REF!),"")</f>
        <v>#REF!</v>
      </c>
      <c r="K42" s="65" t="e">
        <f>IF(AND(#REF!="Baja",#REF!="Leve"),CONCATENATE("R7C",#REF!),"")</f>
        <v>#REF!</v>
      </c>
      <c r="L42" s="65" t="e">
        <f>IF(AND(#REF!="Baja",#REF!="Leve"),CONCATENATE("R7C",#REF!),"")</f>
        <v>#REF!</v>
      </c>
      <c r="M42" s="65" t="e">
        <f>IF(AND(#REF!="Baja",#REF!="Leve"),CONCATENATE("R7C",#REF!),"")</f>
        <v>#REF!</v>
      </c>
      <c r="N42" s="65" t="e">
        <f>IF(AND(#REF!="Baja",#REF!="Leve"),CONCATENATE("R7C",#REF!),"")</f>
        <v>#REF!</v>
      </c>
      <c r="O42" s="66" t="e">
        <f>IF(AND(#REF!="Baja",#REF!="Leve"),CONCATENATE("R7C",#REF!),"")</f>
        <v>#REF!</v>
      </c>
      <c r="P42" s="55" t="e">
        <f>IF(AND(#REF!="Baja",#REF!="Menor"),CONCATENATE("R7C",#REF!),"")</f>
        <v>#REF!</v>
      </c>
      <c r="Q42" s="56" t="e">
        <f>IF(AND(#REF!="Baja",#REF!="Menor"),CONCATENATE("R7C",#REF!),"")</f>
        <v>#REF!</v>
      </c>
      <c r="R42" s="56" t="e">
        <f>IF(AND(#REF!="Baja",#REF!="Menor"),CONCATENATE("R7C",#REF!),"")</f>
        <v>#REF!</v>
      </c>
      <c r="S42" s="56" t="e">
        <f>IF(AND(#REF!="Baja",#REF!="Menor"),CONCATENATE("R7C",#REF!),"")</f>
        <v>#REF!</v>
      </c>
      <c r="T42" s="56" t="e">
        <f>IF(AND(#REF!="Baja",#REF!="Menor"),CONCATENATE("R7C",#REF!),"")</f>
        <v>#REF!</v>
      </c>
      <c r="U42" s="57" t="e">
        <f>IF(AND(#REF!="Baja",#REF!="Menor"),CONCATENATE("R7C",#REF!),"")</f>
        <v>#REF!</v>
      </c>
      <c r="V42" s="55" t="e">
        <f>IF(AND(#REF!="Baja",#REF!="Moderado"),CONCATENATE("R7C",#REF!),"")</f>
        <v>#REF!</v>
      </c>
      <c r="W42" s="56" t="e">
        <f>IF(AND(#REF!="Baja",#REF!="Moderado"),CONCATENATE("R7C",#REF!),"")</f>
        <v>#REF!</v>
      </c>
      <c r="X42" s="56" t="e">
        <f>IF(AND(#REF!="Baja",#REF!="Moderado"),CONCATENATE("R7C",#REF!),"")</f>
        <v>#REF!</v>
      </c>
      <c r="Y42" s="56" t="e">
        <f>IF(AND(#REF!="Baja",#REF!="Moderado"),CONCATENATE("R7C",#REF!),"")</f>
        <v>#REF!</v>
      </c>
      <c r="Z42" s="56" t="e">
        <f>IF(AND(#REF!="Baja",#REF!="Moderado"),CONCATENATE("R7C",#REF!),"")</f>
        <v>#REF!</v>
      </c>
      <c r="AA42" s="57" t="e">
        <f>IF(AND(#REF!="Baja",#REF!="Moderado"),CONCATENATE("R7C",#REF!),"")</f>
        <v>#REF!</v>
      </c>
      <c r="AB42" s="40" t="e">
        <f>IF(AND(#REF!="Baja",#REF!="Mayor"),CONCATENATE("R7C",#REF!),"")</f>
        <v>#REF!</v>
      </c>
      <c r="AC42" s="41" t="e">
        <f>IF(AND(#REF!="Baja",#REF!="Mayor"),CONCATENATE("R7C",#REF!),"")</f>
        <v>#REF!</v>
      </c>
      <c r="AD42" s="41" t="e">
        <f>IF(AND(#REF!="Baja",#REF!="Mayor"),CONCATENATE("R7C",#REF!),"")</f>
        <v>#REF!</v>
      </c>
      <c r="AE42" s="41" t="e">
        <f>IF(AND(#REF!="Baja",#REF!="Mayor"),CONCATENATE("R7C",#REF!),"")</f>
        <v>#REF!</v>
      </c>
      <c r="AF42" s="41" t="e">
        <f>IF(AND(#REF!="Baja",#REF!="Mayor"),CONCATENATE("R7C",#REF!),"")</f>
        <v>#REF!</v>
      </c>
      <c r="AG42" s="42" t="e">
        <f>IF(AND(#REF!="Baja",#REF!="Mayor"),CONCATENATE("R7C",#REF!),"")</f>
        <v>#REF!</v>
      </c>
      <c r="AH42" s="43" t="e">
        <f>IF(AND(#REF!="Baja",#REF!="Catastrófico"),CONCATENATE("R7C",#REF!),"")</f>
        <v>#REF!</v>
      </c>
      <c r="AI42" s="44" t="e">
        <f>IF(AND(#REF!="Baja",#REF!="Catastrófico"),CONCATENATE("R7C",#REF!),"")</f>
        <v>#REF!</v>
      </c>
      <c r="AJ42" s="44" t="e">
        <f>IF(AND(#REF!="Baja",#REF!="Catastrófico"),CONCATENATE("R7C",#REF!),"")</f>
        <v>#REF!</v>
      </c>
      <c r="AK42" s="44" t="e">
        <f>IF(AND(#REF!="Baja",#REF!="Catastrófico"),CONCATENATE("R7C",#REF!),"")</f>
        <v>#REF!</v>
      </c>
      <c r="AL42" s="44" t="e">
        <f>IF(AND(#REF!="Baja",#REF!="Catastrófico"),CONCATENATE("R7C",#REF!),"")</f>
        <v>#REF!</v>
      </c>
      <c r="AM42" s="45" t="e">
        <f>IF(AND(#REF!="Baja",#REF!="Catastrófico"),CONCATENATE("R7C",#REF!),"")</f>
        <v>#REF!</v>
      </c>
      <c r="AN42" s="71"/>
      <c r="AO42" s="622"/>
      <c r="AP42" s="623"/>
      <c r="AQ42" s="623"/>
      <c r="AR42" s="623"/>
      <c r="AS42" s="623"/>
      <c r="AT42" s="624"/>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c r="A43" s="71"/>
      <c r="B43" s="503"/>
      <c r="C43" s="503"/>
      <c r="D43" s="504"/>
      <c r="E43" s="602"/>
      <c r="F43" s="601"/>
      <c r="G43" s="601"/>
      <c r="H43" s="601"/>
      <c r="I43" s="601"/>
      <c r="J43" s="64" t="e">
        <f>IF(AND(#REF!="Baja",#REF!="Leve"),CONCATENATE("R8C",#REF!),"")</f>
        <v>#REF!</v>
      </c>
      <c r="K43" s="65" t="e">
        <f>IF(AND(#REF!="Baja",#REF!="Leve"),CONCATENATE("R8C",#REF!),"")</f>
        <v>#REF!</v>
      </c>
      <c r="L43" s="65" t="e">
        <f>IF(AND(#REF!="Baja",#REF!="Leve"),CONCATENATE("R8C",#REF!),"")</f>
        <v>#REF!</v>
      </c>
      <c r="M43" s="65" t="e">
        <f>IF(AND(#REF!="Baja",#REF!="Leve"),CONCATENATE("R8C",#REF!),"")</f>
        <v>#REF!</v>
      </c>
      <c r="N43" s="65" t="e">
        <f>IF(AND(#REF!="Baja",#REF!="Leve"),CONCATENATE("R8C",#REF!),"")</f>
        <v>#REF!</v>
      </c>
      <c r="O43" s="66" t="e">
        <f>IF(AND(#REF!="Baja",#REF!="Leve"),CONCATENATE("R8C",#REF!),"")</f>
        <v>#REF!</v>
      </c>
      <c r="P43" s="55" t="e">
        <f>IF(AND(#REF!="Baja",#REF!="Menor"),CONCATENATE("R8C",#REF!),"")</f>
        <v>#REF!</v>
      </c>
      <c r="Q43" s="56" t="e">
        <f>IF(AND(#REF!="Baja",#REF!="Menor"),CONCATENATE("R8C",#REF!),"")</f>
        <v>#REF!</v>
      </c>
      <c r="R43" s="56" t="e">
        <f>IF(AND(#REF!="Baja",#REF!="Menor"),CONCATENATE("R8C",#REF!),"")</f>
        <v>#REF!</v>
      </c>
      <c r="S43" s="56" t="e">
        <f>IF(AND(#REF!="Baja",#REF!="Menor"),CONCATENATE("R8C",#REF!),"")</f>
        <v>#REF!</v>
      </c>
      <c r="T43" s="56" t="e">
        <f>IF(AND(#REF!="Baja",#REF!="Menor"),CONCATENATE("R8C",#REF!),"")</f>
        <v>#REF!</v>
      </c>
      <c r="U43" s="57" t="e">
        <f>IF(AND(#REF!="Baja",#REF!="Menor"),CONCATENATE("R8C",#REF!),"")</f>
        <v>#REF!</v>
      </c>
      <c r="V43" s="55" t="e">
        <f>IF(AND(#REF!="Baja",#REF!="Moderado"),CONCATENATE("R8C",#REF!),"")</f>
        <v>#REF!</v>
      </c>
      <c r="W43" s="56" t="e">
        <f>IF(AND(#REF!="Baja",#REF!="Moderado"),CONCATENATE("R8C",#REF!),"")</f>
        <v>#REF!</v>
      </c>
      <c r="X43" s="56" t="e">
        <f>IF(AND(#REF!="Baja",#REF!="Moderado"),CONCATENATE("R8C",#REF!),"")</f>
        <v>#REF!</v>
      </c>
      <c r="Y43" s="56" t="e">
        <f>IF(AND(#REF!="Baja",#REF!="Moderado"),CONCATENATE("R8C",#REF!),"")</f>
        <v>#REF!</v>
      </c>
      <c r="Z43" s="56" t="e">
        <f>IF(AND(#REF!="Baja",#REF!="Moderado"),CONCATENATE("R8C",#REF!),"")</f>
        <v>#REF!</v>
      </c>
      <c r="AA43" s="57" t="e">
        <f>IF(AND(#REF!="Baja",#REF!="Moderado"),CONCATENATE("R8C",#REF!),"")</f>
        <v>#REF!</v>
      </c>
      <c r="AB43" s="40" t="e">
        <f>IF(AND(#REF!="Baja",#REF!="Mayor"),CONCATENATE("R8C",#REF!),"")</f>
        <v>#REF!</v>
      </c>
      <c r="AC43" s="41" t="e">
        <f>IF(AND(#REF!="Baja",#REF!="Mayor"),CONCATENATE("R8C",#REF!),"")</f>
        <v>#REF!</v>
      </c>
      <c r="AD43" s="41" t="e">
        <f>IF(AND(#REF!="Baja",#REF!="Mayor"),CONCATENATE("R8C",#REF!),"")</f>
        <v>#REF!</v>
      </c>
      <c r="AE43" s="41" t="e">
        <f>IF(AND(#REF!="Baja",#REF!="Mayor"),CONCATENATE("R8C",#REF!),"")</f>
        <v>#REF!</v>
      </c>
      <c r="AF43" s="41" t="e">
        <f>IF(AND(#REF!="Baja",#REF!="Mayor"),CONCATENATE("R8C",#REF!),"")</f>
        <v>#REF!</v>
      </c>
      <c r="AG43" s="42" t="e">
        <f>IF(AND(#REF!="Baja",#REF!="Mayor"),CONCATENATE("R8C",#REF!),"")</f>
        <v>#REF!</v>
      </c>
      <c r="AH43" s="43" t="e">
        <f>IF(AND(#REF!="Baja",#REF!="Catastrófico"),CONCATENATE("R8C",#REF!),"")</f>
        <v>#REF!</v>
      </c>
      <c r="AI43" s="44" t="e">
        <f>IF(AND(#REF!="Baja",#REF!="Catastrófico"),CONCATENATE("R8C",#REF!),"")</f>
        <v>#REF!</v>
      </c>
      <c r="AJ43" s="44" t="e">
        <f>IF(AND(#REF!="Baja",#REF!="Catastrófico"),CONCATENATE("R8C",#REF!),"")</f>
        <v>#REF!</v>
      </c>
      <c r="AK43" s="44" t="e">
        <f>IF(AND(#REF!="Baja",#REF!="Catastrófico"),CONCATENATE("R8C",#REF!),"")</f>
        <v>#REF!</v>
      </c>
      <c r="AL43" s="44" t="e">
        <f>IF(AND(#REF!="Baja",#REF!="Catastrófico"),CONCATENATE("R8C",#REF!),"")</f>
        <v>#REF!</v>
      </c>
      <c r="AM43" s="45" t="e">
        <f>IF(AND(#REF!="Baja",#REF!="Catastrófico"),CONCATENATE("R8C",#REF!),"")</f>
        <v>#REF!</v>
      </c>
      <c r="AN43" s="71"/>
      <c r="AO43" s="622"/>
      <c r="AP43" s="623"/>
      <c r="AQ43" s="623"/>
      <c r="AR43" s="623"/>
      <c r="AS43" s="623"/>
      <c r="AT43" s="624"/>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c r="A44" s="71"/>
      <c r="B44" s="503"/>
      <c r="C44" s="503"/>
      <c r="D44" s="504"/>
      <c r="E44" s="602"/>
      <c r="F44" s="601"/>
      <c r="G44" s="601"/>
      <c r="H44" s="601"/>
      <c r="I44" s="601"/>
      <c r="J44" s="64" t="e">
        <f>IF(AND(#REF!="Baja",#REF!="Leve"),CONCATENATE("R9C",#REF!),"")</f>
        <v>#REF!</v>
      </c>
      <c r="K44" s="65" t="e">
        <f>IF(AND(#REF!="Baja",#REF!="Leve"),CONCATENATE("R9C",#REF!),"")</f>
        <v>#REF!</v>
      </c>
      <c r="L44" s="65" t="e">
        <f>IF(AND(#REF!="Baja",#REF!="Leve"),CONCATENATE("R9C",#REF!),"")</f>
        <v>#REF!</v>
      </c>
      <c r="M44" s="65" t="e">
        <f>IF(AND(#REF!="Baja",#REF!="Leve"),CONCATENATE("R9C",#REF!),"")</f>
        <v>#REF!</v>
      </c>
      <c r="N44" s="65" t="e">
        <f>IF(AND(#REF!="Baja",#REF!="Leve"),CONCATENATE("R9C",#REF!),"")</f>
        <v>#REF!</v>
      </c>
      <c r="O44" s="66" t="e">
        <f>IF(AND(#REF!="Baja",#REF!="Leve"),CONCATENATE("R9C",#REF!),"")</f>
        <v>#REF!</v>
      </c>
      <c r="P44" s="55" t="e">
        <f>IF(AND(#REF!="Baja",#REF!="Menor"),CONCATENATE("R9C",#REF!),"")</f>
        <v>#REF!</v>
      </c>
      <c r="Q44" s="56" t="e">
        <f>IF(AND(#REF!="Baja",#REF!="Menor"),CONCATENATE("R9C",#REF!),"")</f>
        <v>#REF!</v>
      </c>
      <c r="R44" s="56" t="e">
        <f>IF(AND(#REF!="Baja",#REF!="Menor"),CONCATENATE("R9C",#REF!),"")</f>
        <v>#REF!</v>
      </c>
      <c r="S44" s="56" t="e">
        <f>IF(AND(#REF!="Baja",#REF!="Menor"),CONCATENATE("R9C",#REF!),"")</f>
        <v>#REF!</v>
      </c>
      <c r="T44" s="56" t="e">
        <f>IF(AND(#REF!="Baja",#REF!="Menor"),CONCATENATE("R9C",#REF!),"")</f>
        <v>#REF!</v>
      </c>
      <c r="U44" s="57" t="e">
        <f>IF(AND(#REF!="Baja",#REF!="Menor"),CONCATENATE("R9C",#REF!),"")</f>
        <v>#REF!</v>
      </c>
      <c r="V44" s="55" t="e">
        <f>IF(AND(#REF!="Baja",#REF!="Moderado"),CONCATENATE("R9C",#REF!),"")</f>
        <v>#REF!</v>
      </c>
      <c r="W44" s="56" t="e">
        <f>IF(AND(#REF!="Baja",#REF!="Moderado"),CONCATENATE("R9C",#REF!),"")</f>
        <v>#REF!</v>
      </c>
      <c r="X44" s="56" t="e">
        <f>IF(AND(#REF!="Baja",#REF!="Moderado"),CONCATENATE("R9C",#REF!),"")</f>
        <v>#REF!</v>
      </c>
      <c r="Y44" s="56" t="e">
        <f>IF(AND(#REF!="Baja",#REF!="Moderado"),CONCATENATE("R9C",#REF!),"")</f>
        <v>#REF!</v>
      </c>
      <c r="Z44" s="56" t="e">
        <f>IF(AND(#REF!="Baja",#REF!="Moderado"),CONCATENATE("R9C",#REF!),"")</f>
        <v>#REF!</v>
      </c>
      <c r="AA44" s="57" t="e">
        <f>IF(AND(#REF!="Baja",#REF!="Moderado"),CONCATENATE("R9C",#REF!),"")</f>
        <v>#REF!</v>
      </c>
      <c r="AB44" s="40" t="e">
        <f>IF(AND(#REF!="Baja",#REF!="Mayor"),CONCATENATE("R9C",#REF!),"")</f>
        <v>#REF!</v>
      </c>
      <c r="AC44" s="41" t="e">
        <f>IF(AND(#REF!="Baja",#REF!="Mayor"),CONCATENATE("R9C",#REF!),"")</f>
        <v>#REF!</v>
      </c>
      <c r="AD44" s="41" t="e">
        <f>IF(AND(#REF!="Baja",#REF!="Mayor"),CONCATENATE("R9C",#REF!),"")</f>
        <v>#REF!</v>
      </c>
      <c r="AE44" s="41" t="e">
        <f>IF(AND(#REF!="Baja",#REF!="Mayor"),CONCATENATE("R9C",#REF!),"")</f>
        <v>#REF!</v>
      </c>
      <c r="AF44" s="41" t="e">
        <f>IF(AND(#REF!="Baja",#REF!="Mayor"),CONCATENATE("R9C",#REF!),"")</f>
        <v>#REF!</v>
      </c>
      <c r="AG44" s="42" t="e">
        <f>IF(AND(#REF!="Baja",#REF!="Mayor"),CONCATENATE("R9C",#REF!),"")</f>
        <v>#REF!</v>
      </c>
      <c r="AH44" s="43" t="e">
        <f>IF(AND(#REF!="Baja",#REF!="Catastrófico"),CONCATENATE("R9C",#REF!),"")</f>
        <v>#REF!</v>
      </c>
      <c r="AI44" s="44" t="e">
        <f>IF(AND(#REF!="Baja",#REF!="Catastrófico"),CONCATENATE("R9C",#REF!),"")</f>
        <v>#REF!</v>
      </c>
      <c r="AJ44" s="44" t="e">
        <f>IF(AND(#REF!="Baja",#REF!="Catastrófico"),CONCATENATE("R9C",#REF!),"")</f>
        <v>#REF!</v>
      </c>
      <c r="AK44" s="44" t="e">
        <f>IF(AND(#REF!="Baja",#REF!="Catastrófico"),CONCATENATE("R9C",#REF!),"")</f>
        <v>#REF!</v>
      </c>
      <c r="AL44" s="44" t="e">
        <f>IF(AND(#REF!="Baja",#REF!="Catastrófico"),CONCATENATE("R9C",#REF!),"")</f>
        <v>#REF!</v>
      </c>
      <c r="AM44" s="45" t="e">
        <f>IF(AND(#REF!="Baja",#REF!="Catastrófico"),CONCATENATE("R9C",#REF!),"")</f>
        <v>#REF!</v>
      </c>
      <c r="AN44" s="71"/>
      <c r="AO44" s="622"/>
      <c r="AP44" s="623"/>
      <c r="AQ44" s="623"/>
      <c r="AR44" s="623"/>
      <c r="AS44" s="623"/>
      <c r="AT44" s="624"/>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c r="A45" s="71"/>
      <c r="B45" s="503"/>
      <c r="C45" s="503"/>
      <c r="D45" s="504"/>
      <c r="E45" s="603"/>
      <c r="F45" s="604"/>
      <c r="G45" s="604"/>
      <c r="H45" s="604"/>
      <c r="I45" s="604"/>
      <c r="J45" s="67" t="e">
        <f>IF(AND(#REF!="Baja",#REF!="Leve"),CONCATENATE("R10C",#REF!),"")</f>
        <v>#REF!</v>
      </c>
      <c r="K45" s="68" t="e">
        <f>IF(AND(#REF!="Baja",#REF!="Leve"),CONCATENATE("R10C",#REF!),"")</f>
        <v>#REF!</v>
      </c>
      <c r="L45" s="68" t="e">
        <f>IF(AND(#REF!="Baja",#REF!="Leve"),CONCATENATE("R10C",#REF!),"")</f>
        <v>#REF!</v>
      </c>
      <c r="M45" s="68" t="e">
        <f>IF(AND(#REF!="Baja",#REF!="Leve"),CONCATENATE("R10C",#REF!),"")</f>
        <v>#REF!</v>
      </c>
      <c r="N45" s="68" t="e">
        <f>IF(AND(#REF!="Baja",#REF!="Leve"),CONCATENATE("R10C",#REF!),"")</f>
        <v>#REF!</v>
      </c>
      <c r="O45" s="69" t="e">
        <f>IF(AND(#REF!="Baja",#REF!="Leve"),CONCATENATE("R10C",#REF!),"")</f>
        <v>#REF!</v>
      </c>
      <c r="P45" s="55" t="e">
        <f>IF(AND(#REF!="Baja",#REF!="Menor"),CONCATENATE("R10C",#REF!),"")</f>
        <v>#REF!</v>
      </c>
      <c r="Q45" s="56" t="e">
        <f>IF(AND(#REF!="Baja",#REF!="Menor"),CONCATENATE("R10C",#REF!),"")</f>
        <v>#REF!</v>
      </c>
      <c r="R45" s="56" t="e">
        <f>IF(AND(#REF!="Baja",#REF!="Menor"),CONCATENATE("R10C",#REF!),"")</f>
        <v>#REF!</v>
      </c>
      <c r="S45" s="56" t="e">
        <f>IF(AND(#REF!="Baja",#REF!="Menor"),CONCATENATE("R10C",#REF!),"")</f>
        <v>#REF!</v>
      </c>
      <c r="T45" s="56" t="e">
        <f>IF(AND(#REF!="Baja",#REF!="Menor"),CONCATENATE("R10C",#REF!),"")</f>
        <v>#REF!</v>
      </c>
      <c r="U45" s="57" t="e">
        <f>IF(AND(#REF!="Baja",#REF!="Menor"),CONCATENATE("R10C",#REF!),"")</f>
        <v>#REF!</v>
      </c>
      <c r="V45" s="58" t="e">
        <f>IF(AND(#REF!="Baja",#REF!="Moderado"),CONCATENATE("R10C",#REF!),"")</f>
        <v>#REF!</v>
      </c>
      <c r="W45" s="59" t="e">
        <f>IF(AND(#REF!="Baja",#REF!="Moderado"),CONCATENATE("R10C",#REF!),"")</f>
        <v>#REF!</v>
      </c>
      <c r="X45" s="59" t="e">
        <f>IF(AND(#REF!="Baja",#REF!="Moderado"),CONCATENATE("R10C",#REF!),"")</f>
        <v>#REF!</v>
      </c>
      <c r="Y45" s="59" t="e">
        <f>IF(AND(#REF!="Baja",#REF!="Moderado"),CONCATENATE("R10C",#REF!),"")</f>
        <v>#REF!</v>
      </c>
      <c r="Z45" s="59" t="e">
        <f>IF(AND(#REF!="Baja",#REF!="Moderado"),CONCATENATE("R10C",#REF!),"")</f>
        <v>#REF!</v>
      </c>
      <c r="AA45" s="60" t="e">
        <f>IF(AND(#REF!="Baja",#REF!="Moderado"),CONCATENATE("R10C",#REF!),"")</f>
        <v>#REF!</v>
      </c>
      <c r="AB45" s="46" t="e">
        <f>IF(AND(#REF!="Baja",#REF!="Mayor"),CONCATENATE("R10C",#REF!),"")</f>
        <v>#REF!</v>
      </c>
      <c r="AC45" s="47" t="e">
        <f>IF(AND(#REF!="Baja",#REF!="Mayor"),CONCATENATE("R10C",#REF!),"")</f>
        <v>#REF!</v>
      </c>
      <c r="AD45" s="47" t="e">
        <f>IF(AND(#REF!="Baja",#REF!="Mayor"),CONCATENATE("R10C",#REF!),"")</f>
        <v>#REF!</v>
      </c>
      <c r="AE45" s="47" t="e">
        <f>IF(AND(#REF!="Baja",#REF!="Mayor"),CONCATENATE("R10C",#REF!),"")</f>
        <v>#REF!</v>
      </c>
      <c r="AF45" s="47" t="e">
        <f>IF(AND(#REF!="Baja",#REF!="Mayor"),CONCATENATE("R10C",#REF!),"")</f>
        <v>#REF!</v>
      </c>
      <c r="AG45" s="48" t="e">
        <f>IF(AND(#REF!="Baja",#REF!="Mayor"),CONCATENATE("R10C",#REF!),"")</f>
        <v>#REF!</v>
      </c>
      <c r="AH45" s="49" t="e">
        <f>IF(AND(#REF!="Baja",#REF!="Catastrófico"),CONCATENATE("R10C",#REF!),"")</f>
        <v>#REF!</v>
      </c>
      <c r="AI45" s="50" t="e">
        <f>IF(AND(#REF!="Baja",#REF!="Catastrófico"),CONCATENATE("R10C",#REF!),"")</f>
        <v>#REF!</v>
      </c>
      <c r="AJ45" s="50" t="e">
        <f>IF(AND(#REF!="Baja",#REF!="Catastrófico"),CONCATENATE("R10C",#REF!),"")</f>
        <v>#REF!</v>
      </c>
      <c r="AK45" s="50" t="e">
        <f>IF(AND(#REF!="Baja",#REF!="Catastrófico"),CONCATENATE("R10C",#REF!),"")</f>
        <v>#REF!</v>
      </c>
      <c r="AL45" s="50" t="e">
        <f>IF(AND(#REF!="Baja",#REF!="Catastrófico"),CONCATENATE("R10C",#REF!),"")</f>
        <v>#REF!</v>
      </c>
      <c r="AM45" s="51" t="e">
        <f>IF(AND(#REF!="Baja",#REF!="Catastrófico"),CONCATENATE("R10C",#REF!),"")</f>
        <v>#REF!</v>
      </c>
      <c r="AN45" s="71"/>
      <c r="AO45" s="625"/>
      <c r="AP45" s="626"/>
      <c r="AQ45" s="626"/>
      <c r="AR45" s="626"/>
      <c r="AS45" s="626"/>
      <c r="AT45" s="627"/>
    </row>
    <row r="46" spans="1:80" ht="46.5" customHeight="1">
      <c r="A46" s="71"/>
      <c r="B46" s="503"/>
      <c r="C46" s="503"/>
      <c r="D46" s="504"/>
      <c r="E46" s="598" t="s">
        <v>220</v>
      </c>
      <c r="F46" s="599"/>
      <c r="G46" s="599"/>
      <c r="H46" s="599"/>
      <c r="I46" s="616"/>
      <c r="J46" s="61" t="e">
        <f>IF(AND(#REF!="Muy Baja",#REF!="Leve"),CONCATENATE("R1C",#REF!),"")</f>
        <v>#REF!</v>
      </c>
      <c r="K46" s="62" t="e">
        <f>IF(AND(#REF!="Muy Baja",#REF!="Leve"),CONCATENATE("R1C",#REF!),"")</f>
        <v>#REF!</v>
      </c>
      <c r="L46" s="62" t="e">
        <f>IF(AND(#REF!="Muy Baja",#REF!="Leve"),CONCATENATE("R1C",#REF!),"")</f>
        <v>#REF!</v>
      </c>
      <c r="M46" s="62" t="e">
        <f>IF(AND(#REF!="Muy Baja",#REF!="Leve"),CONCATENATE("R1C",#REF!),"")</f>
        <v>#REF!</v>
      </c>
      <c r="N46" s="62" t="e">
        <f>IF(AND(#REF!="Muy Baja",#REF!="Leve"),CONCATENATE("R1C",#REF!),"")</f>
        <v>#REF!</v>
      </c>
      <c r="O46" s="63" t="e">
        <f>IF(AND(#REF!="Muy Baja",#REF!="Leve"),CONCATENATE("R1C",#REF!),"")</f>
        <v>#REF!</v>
      </c>
      <c r="P46" s="61" t="e">
        <f>IF(AND(#REF!="Muy Baja",#REF!="Menor"),CONCATENATE("R1C",#REF!),"")</f>
        <v>#REF!</v>
      </c>
      <c r="Q46" s="62" t="e">
        <f>IF(AND(#REF!="Muy Baja",#REF!="Menor"),CONCATENATE("R1C",#REF!),"")</f>
        <v>#REF!</v>
      </c>
      <c r="R46" s="62" t="e">
        <f>IF(AND(#REF!="Muy Baja",#REF!="Menor"),CONCATENATE("R1C",#REF!),"")</f>
        <v>#REF!</v>
      </c>
      <c r="S46" s="62" t="e">
        <f>IF(AND(#REF!="Muy Baja",#REF!="Menor"),CONCATENATE("R1C",#REF!),"")</f>
        <v>#REF!</v>
      </c>
      <c r="T46" s="62" t="e">
        <f>IF(AND(#REF!="Muy Baja",#REF!="Menor"),CONCATENATE("R1C",#REF!),"")</f>
        <v>#REF!</v>
      </c>
      <c r="U46" s="63" t="e">
        <f>IF(AND(#REF!="Muy Baja",#REF!="Menor"),CONCATENATE("R1C",#REF!),"")</f>
        <v>#REF!</v>
      </c>
      <c r="V46" s="52" t="e">
        <f>IF(AND(#REF!="Muy Baja",#REF!="Moderado"),CONCATENATE("R1C",#REF!),"")</f>
        <v>#REF!</v>
      </c>
      <c r="W46" s="70" t="e">
        <f>IF(AND(#REF!="Muy Baja",#REF!="Moderado"),CONCATENATE("R1C",#REF!),"")</f>
        <v>#REF!</v>
      </c>
      <c r="X46" s="53" t="e">
        <f>IF(AND(#REF!="Muy Baja",#REF!="Moderado"),CONCATENATE("R1C",#REF!),"")</f>
        <v>#REF!</v>
      </c>
      <c r="Y46" s="53" t="e">
        <f>IF(AND(#REF!="Muy Baja",#REF!="Moderado"),CONCATENATE("R1C",#REF!),"")</f>
        <v>#REF!</v>
      </c>
      <c r="Z46" s="53" t="e">
        <f>IF(AND(#REF!="Muy Baja",#REF!="Moderado"),CONCATENATE("R1C",#REF!),"")</f>
        <v>#REF!</v>
      </c>
      <c r="AA46" s="54" t="e">
        <f>IF(AND(#REF!="Muy Baja",#REF!="Moderado"),CONCATENATE("R1C",#REF!),"")</f>
        <v>#REF!</v>
      </c>
      <c r="AB46" s="34" t="e">
        <f>IF(AND(#REF!="Muy Baja",#REF!="Mayor"),CONCATENATE("R1C",#REF!),"")</f>
        <v>#REF!</v>
      </c>
      <c r="AC46" s="35" t="e">
        <f>IF(AND(#REF!="Muy Baja",#REF!="Mayor"),CONCATENATE("R1C",#REF!),"")</f>
        <v>#REF!</v>
      </c>
      <c r="AD46" s="35" t="e">
        <f>IF(AND(#REF!="Muy Baja",#REF!="Mayor"),CONCATENATE("R1C",#REF!),"")</f>
        <v>#REF!</v>
      </c>
      <c r="AE46" s="35" t="e">
        <f>IF(AND(#REF!="Muy Baja",#REF!="Mayor"),CONCATENATE("R1C",#REF!),"")</f>
        <v>#REF!</v>
      </c>
      <c r="AF46" s="35" t="e">
        <f>IF(AND(#REF!="Muy Baja",#REF!="Mayor"),CONCATENATE("R1C",#REF!),"")</f>
        <v>#REF!</v>
      </c>
      <c r="AG46" s="36" t="e">
        <f>IF(AND(#REF!="Muy Baja",#REF!="Mayor"),CONCATENATE("R1C",#REF!),"")</f>
        <v>#REF!</v>
      </c>
      <c r="AH46" s="37" t="e">
        <f>IF(AND(#REF!="Muy Baja",#REF!="Catastrófico"),CONCATENATE("R1C",#REF!),"")</f>
        <v>#REF!</v>
      </c>
      <c r="AI46" s="38" t="e">
        <f>IF(AND(#REF!="Muy Baja",#REF!="Catastrófico"),CONCATENATE("R1C",#REF!),"")</f>
        <v>#REF!</v>
      </c>
      <c r="AJ46" s="38" t="e">
        <f>IF(AND(#REF!="Muy Baja",#REF!="Catastrófico"),CONCATENATE("R1C",#REF!),"")</f>
        <v>#REF!</v>
      </c>
      <c r="AK46" s="38" t="e">
        <f>IF(AND(#REF!="Muy Baja",#REF!="Catastrófico"),CONCATENATE("R1C",#REF!),"")</f>
        <v>#REF!</v>
      </c>
      <c r="AL46" s="38" t="e">
        <f>IF(AND(#REF!="Muy Baja",#REF!="Catastrófico"),CONCATENATE("R1C",#REF!),"")</f>
        <v>#REF!</v>
      </c>
      <c r="AM46" s="39" t="e">
        <f>IF(AND(#REF!="Muy Baja",#REF!="Catastrófico"),CONCATENATE("R1C",#REF!),"")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c r="A47" s="71"/>
      <c r="B47" s="503"/>
      <c r="C47" s="503"/>
      <c r="D47" s="504"/>
      <c r="E47" s="600"/>
      <c r="F47" s="601"/>
      <c r="G47" s="601"/>
      <c r="H47" s="601"/>
      <c r="I47" s="617"/>
      <c r="J47" s="64" t="e">
        <f>IF(AND(#REF!="Muy Baja",#REF!="Leve"),CONCATENATE("R2C",#REF!),"")</f>
        <v>#REF!</v>
      </c>
      <c r="K47" s="65" t="e">
        <f>IF(AND(#REF!="Muy Baja",#REF!="Leve"),CONCATENATE("R2C",#REF!),"")</f>
        <v>#REF!</v>
      </c>
      <c r="L47" s="65" t="e">
        <f>IF(AND(#REF!="Muy Baja",#REF!="Leve"),CONCATENATE("R2C",#REF!),"")</f>
        <v>#REF!</v>
      </c>
      <c r="M47" s="65" t="e">
        <f>IF(AND(#REF!="Muy Baja",#REF!="Leve"),CONCATENATE("R2C",#REF!),"")</f>
        <v>#REF!</v>
      </c>
      <c r="N47" s="65" t="e">
        <f>IF(AND(#REF!="Muy Baja",#REF!="Leve"),CONCATENATE("R2C",#REF!),"")</f>
        <v>#REF!</v>
      </c>
      <c r="O47" s="66" t="e">
        <f>IF(AND(#REF!="Muy Baja",#REF!="Leve"),CONCATENATE("R2C",#REF!),"")</f>
        <v>#REF!</v>
      </c>
      <c r="P47" s="64" t="e">
        <f>IF(AND(#REF!="Muy Baja",#REF!="Menor"),CONCATENATE("R2C",#REF!),"")</f>
        <v>#REF!</v>
      </c>
      <c r="Q47" s="65" t="e">
        <f>IF(AND(#REF!="Muy Baja",#REF!="Menor"),CONCATENATE("R2C",#REF!),"")</f>
        <v>#REF!</v>
      </c>
      <c r="R47" s="65" t="e">
        <f>IF(AND(#REF!="Muy Baja",#REF!="Menor"),CONCATENATE("R2C",#REF!),"")</f>
        <v>#REF!</v>
      </c>
      <c r="S47" s="65" t="e">
        <f>IF(AND(#REF!="Muy Baja",#REF!="Menor"),CONCATENATE("R2C",#REF!),"")</f>
        <v>#REF!</v>
      </c>
      <c r="T47" s="65" t="e">
        <f>IF(AND(#REF!="Muy Baja",#REF!="Menor"),CONCATENATE("R2C",#REF!),"")</f>
        <v>#REF!</v>
      </c>
      <c r="U47" s="66" t="e">
        <f>IF(AND(#REF!="Muy Baja",#REF!="Menor"),CONCATENATE("R2C",#REF!),"")</f>
        <v>#REF!</v>
      </c>
      <c r="V47" s="55" t="e">
        <f>IF(AND(#REF!="Muy Baja",#REF!="Moderado"),CONCATENATE("R2C",#REF!),"")</f>
        <v>#REF!</v>
      </c>
      <c r="W47" s="56" t="e">
        <f>IF(AND(#REF!="Muy Baja",#REF!="Moderado"),CONCATENATE("R2C",#REF!),"")</f>
        <v>#REF!</v>
      </c>
      <c r="X47" s="56" t="e">
        <f>IF(AND(#REF!="Muy Baja",#REF!="Moderado"),CONCATENATE("R2C",#REF!),"")</f>
        <v>#REF!</v>
      </c>
      <c r="Y47" s="56" t="e">
        <f>IF(AND(#REF!="Muy Baja",#REF!="Moderado"),CONCATENATE("R2C",#REF!),"")</f>
        <v>#REF!</v>
      </c>
      <c r="Z47" s="56" t="e">
        <f>IF(AND(#REF!="Muy Baja",#REF!="Moderado"),CONCATENATE("R2C",#REF!),"")</f>
        <v>#REF!</v>
      </c>
      <c r="AA47" s="57" t="e">
        <f>IF(AND(#REF!="Muy Baja",#REF!="Moderado"),CONCATENATE("R2C",#REF!),"")</f>
        <v>#REF!</v>
      </c>
      <c r="AB47" s="40" t="e">
        <f>IF(AND(#REF!="Muy Baja",#REF!="Mayor"),CONCATENATE("R2C",#REF!),"")</f>
        <v>#REF!</v>
      </c>
      <c r="AC47" s="41" t="e">
        <f>IF(AND(#REF!="Muy Baja",#REF!="Mayor"),CONCATENATE("R2C",#REF!),"")</f>
        <v>#REF!</v>
      </c>
      <c r="AD47" s="41" t="e">
        <f>IF(AND(#REF!="Muy Baja",#REF!="Mayor"),CONCATENATE("R2C",#REF!),"")</f>
        <v>#REF!</v>
      </c>
      <c r="AE47" s="41" t="e">
        <f>IF(AND(#REF!="Muy Baja",#REF!="Mayor"),CONCATENATE("R2C",#REF!),"")</f>
        <v>#REF!</v>
      </c>
      <c r="AF47" s="41" t="e">
        <f>IF(AND(#REF!="Muy Baja",#REF!="Mayor"),CONCATENATE("R2C",#REF!),"")</f>
        <v>#REF!</v>
      </c>
      <c r="AG47" s="42" t="e">
        <f>IF(AND(#REF!="Muy Baja",#REF!="Mayor"),CONCATENATE("R2C",#REF!),"")</f>
        <v>#REF!</v>
      </c>
      <c r="AH47" s="43" t="e">
        <f>IF(AND(#REF!="Muy Baja",#REF!="Catastrófico"),CONCATENATE("R2C",#REF!),"")</f>
        <v>#REF!</v>
      </c>
      <c r="AI47" s="44" t="e">
        <f>IF(AND(#REF!="Muy Baja",#REF!="Catastrófico"),CONCATENATE("R2C",#REF!),"")</f>
        <v>#REF!</v>
      </c>
      <c r="AJ47" s="44" t="e">
        <f>IF(AND(#REF!="Muy Baja",#REF!="Catastrófico"),CONCATENATE("R2C",#REF!),"")</f>
        <v>#REF!</v>
      </c>
      <c r="AK47" s="44" t="e">
        <f>IF(AND(#REF!="Muy Baja",#REF!="Catastrófico"),CONCATENATE("R2C",#REF!),"")</f>
        <v>#REF!</v>
      </c>
      <c r="AL47" s="44" t="e">
        <f>IF(AND(#REF!="Muy Baja",#REF!="Catastrófico"),CONCATENATE("R2C",#REF!),"")</f>
        <v>#REF!</v>
      </c>
      <c r="AM47" s="45" t="e">
        <f>IF(AND(#REF!="Muy Baja",#REF!="Catastrófico"),CONCATENATE("R2C",#REF!),"")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c r="A48" s="71"/>
      <c r="B48" s="503"/>
      <c r="C48" s="503"/>
      <c r="D48" s="504"/>
      <c r="E48" s="600"/>
      <c r="F48" s="601"/>
      <c r="G48" s="601"/>
      <c r="H48" s="601"/>
      <c r="I48" s="617"/>
      <c r="J48" s="64" t="e">
        <f>IF(AND(#REF!="Muy Baja",#REF!="Leve"),CONCATENATE("R3C",#REF!),"")</f>
        <v>#REF!</v>
      </c>
      <c r="K48" s="65" t="e">
        <f>IF(AND(#REF!="Muy Baja",#REF!="Leve"),CONCATENATE("R3C",#REF!),"")</f>
        <v>#REF!</v>
      </c>
      <c r="L48" s="65" t="e">
        <f>IF(AND(#REF!="Muy Baja",#REF!="Leve"),CONCATENATE("R3C",#REF!),"")</f>
        <v>#REF!</v>
      </c>
      <c r="M48" s="65" t="e">
        <f>IF(AND(#REF!="Muy Baja",#REF!="Leve"),CONCATENATE("R3C",#REF!),"")</f>
        <v>#REF!</v>
      </c>
      <c r="N48" s="65" t="e">
        <f>IF(AND(#REF!="Muy Baja",#REF!="Leve"),CONCATENATE("R3C",#REF!),"")</f>
        <v>#REF!</v>
      </c>
      <c r="O48" s="66" t="e">
        <f>IF(AND(#REF!="Muy Baja",#REF!="Leve"),CONCATENATE("R3C",#REF!),"")</f>
        <v>#REF!</v>
      </c>
      <c r="P48" s="64" t="e">
        <f>IF(AND(#REF!="Muy Baja",#REF!="Menor"),CONCATENATE("R3C",#REF!),"")</f>
        <v>#REF!</v>
      </c>
      <c r="Q48" s="65" t="e">
        <f>IF(AND(#REF!="Muy Baja",#REF!="Menor"),CONCATENATE("R3C",#REF!),"")</f>
        <v>#REF!</v>
      </c>
      <c r="R48" s="65" t="e">
        <f>IF(AND(#REF!="Muy Baja",#REF!="Menor"),CONCATENATE("R3C",#REF!),"")</f>
        <v>#REF!</v>
      </c>
      <c r="S48" s="65" t="e">
        <f>IF(AND(#REF!="Muy Baja",#REF!="Menor"),CONCATENATE("R3C",#REF!),"")</f>
        <v>#REF!</v>
      </c>
      <c r="T48" s="65" t="e">
        <f>IF(AND(#REF!="Muy Baja",#REF!="Menor"),CONCATENATE("R3C",#REF!),"")</f>
        <v>#REF!</v>
      </c>
      <c r="U48" s="66" t="e">
        <f>IF(AND(#REF!="Muy Baja",#REF!="Menor"),CONCATENATE("R3C",#REF!),"")</f>
        <v>#REF!</v>
      </c>
      <c r="V48" s="55" t="e">
        <f>IF(AND(#REF!="Muy Baja",#REF!="Moderado"),CONCATENATE("R3C",#REF!),"")</f>
        <v>#REF!</v>
      </c>
      <c r="W48" s="56" t="e">
        <f>IF(AND(#REF!="Muy Baja",#REF!="Moderado"),CONCATENATE("R3C",#REF!),"")</f>
        <v>#REF!</v>
      </c>
      <c r="X48" s="56" t="e">
        <f>IF(AND(#REF!="Muy Baja",#REF!="Moderado"),CONCATENATE("R3C",#REF!),"")</f>
        <v>#REF!</v>
      </c>
      <c r="Y48" s="56" t="e">
        <f>IF(AND(#REF!="Muy Baja",#REF!="Moderado"),CONCATENATE("R3C",#REF!),"")</f>
        <v>#REF!</v>
      </c>
      <c r="Z48" s="56" t="e">
        <f>IF(AND(#REF!="Muy Baja",#REF!="Moderado"),CONCATENATE("R3C",#REF!),"")</f>
        <v>#REF!</v>
      </c>
      <c r="AA48" s="57" t="e">
        <f>IF(AND(#REF!="Muy Baja",#REF!="Moderado"),CONCATENATE("R3C",#REF!),"")</f>
        <v>#REF!</v>
      </c>
      <c r="AB48" s="40" t="e">
        <f>IF(AND(#REF!="Muy Baja",#REF!="Mayor"),CONCATENATE("R3C",#REF!),"")</f>
        <v>#REF!</v>
      </c>
      <c r="AC48" s="41" t="e">
        <f>IF(AND(#REF!="Muy Baja",#REF!="Mayor"),CONCATENATE("R3C",#REF!),"")</f>
        <v>#REF!</v>
      </c>
      <c r="AD48" s="41" t="e">
        <f>IF(AND(#REF!="Muy Baja",#REF!="Mayor"),CONCATENATE("R3C",#REF!),"")</f>
        <v>#REF!</v>
      </c>
      <c r="AE48" s="41" t="e">
        <f>IF(AND(#REF!="Muy Baja",#REF!="Mayor"),CONCATENATE("R3C",#REF!),"")</f>
        <v>#REF!</v>
      </c>
      <c r="AF48" s="41" t="e">
        <f>IF(AND(#REF!="Muy Baja",#REF!="Mayor"),CONCATENATE("R3C",#REF!),"")</f>
        <v>#REF!</v>
      </c>
      <c r="AG48" s="42" t="e">
        <f>IF(AND(#REF!="Muy Baja",#REF!="Mayor"),CONCATENATE("R3C",#REF!),"")</f>
        <v>#REF!</v>
      </c>
      <c r="AH48" s="43" t="e">
        <f>IF(AND(#REF!="Muy Baja",#REF!="Catastrófico"),CONCATENATE("R3C",#REF!),"")</f>
        <v>#REF!</v>
      </c>
      <c r="AI48" s="44" t="e">
        <f>IF(AND(#REF!="Muy Baja",#REF!="Catastrófico"),CONCATENATE("R3C",#REF!),"")</f>
        <v>#REF!</v>
      </c>
      <c r="AJ48" s="44" t="e">
        <f>IF(AND(#REF!="Muy Baja",#REF!="Catastrófico"),CONCATENATE("R3C",#REF!),"")</f>
        <v>#REF!</v>
      </c>
      <c r="AK48" s="44" t="e">
        <f>IF(AND(#REF!="Muy Baja",#REF!="Catastrófico"),CONCATENATE("R3C",#REF!),"")</f>
        <v>#REF!</v>
      </c>
      <c r="AL48" s="44" t="e">
        <f>IF(AND(#REF!="Muy Baja",#REF!="Catastrófico"),CONCATENATE("R3C",#REF!),"")</f>
        <v>#REF!</v>
      </c>
      <c r="AM48" s="45" t="e">
        <f>IF(AND(#REF!="Muy Baja",#REF!="Catastrófico"),CONCATENATE("R3C",#REF!),"")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c r="A49" s="71"/>
      <c r="B49" s="503"/>
      <c r="C49" s="503"/>
      <c r="D49" s="504"/>
      <c r="E49" s="602"/>
      <c r="F49" s="601"/>
      <c r="G49" s="601"/>
      <c r="H49" s="601"/>
      <c r="I49" s="617"/>
      <c r="J49" s="64" t="e">
        <f>IF(AND(#REF!="Muy Baja",#REF!="Leve"),CONCATENATE("R4C",#REF!),"")</f>
        <v>#REF!</v>
      </c>
      <c r="K49" s="65" t="e">
        <f>IF(AND(#REF!="Muy Baja",#REF!="Leve"),CONCATENATE("R4C",#REF!),"")</f>
        <v>#REF!</v>
      </c>
      <c r="L49" s="65" t="e">
        <f>IF(AND(#REF!="Muy Baja",#REF!="Leve"),CONCATENATE("R4C",#REF!),"")</f>
        <v>#REF!</v>
      </c>
      <c r="M49" s="65" t="e">
        <f>IF(AND(#REF!="Muy Baja",#REF!="Leve"),CONCATENATE("R4C",#REF!),"")</f>
        <v>#REF!</v>
      </c>
      <c r="N49" s="65" t="e">
        <f>IF(AND(#REF!="Muy Baja",#REF!="Leve"),CONCATENATE("R4C",#REF!),"")</f>
        <v>#REF!</v>
      </c>
      <c r="O49" s="66" t="e">
        <f>IF(AND(#REF!="Muy Baja",#REF!="Leve"),CONCATENATE("R4C",#REF!),"")</f>
        <v>#REF!</v>
      </c>
      <c r="P49" s="64" t="e">
        <f>IF(AND(#REF!="Muy Baja",#REF!="Menor"),CONCATENATE("R4C",#REF!),"")</f>
        <v>#REF!</v>
      </c>
      <c r="Q49" s="65" t="e">
        <f>IF(AND(#REF!="Muy Baja",#REF!="Menor"),CONCATENATE("R4C",#REF!),"")</f>
        <v>#REF!</v>
      </c>
      <c r="R49" s="65" t="e">
        <f>IF(AND(#REF!="Muy Baja",#REF!="Menor"),CONCATENATE("R4C",#REF!),"")</f>
        <v>#REF!</v>
      </c>
      <c r="S49" s="65" t="e">
        <f>IF(AND(#REF!="Muy Baja",#REF!="Menor"),CONCATENATE("R4C",#REF!),"")</f>
        <v>#REF!</v>
      </c>
      <c r="T49" s="65" t="e">
        <f>IF(AND(#REF!="Muy Baja",#REF!="Menor"),CONCATENATE("R4C",#REF!),"")</f>
        <v>#REF!</v>
      </c>
      <c r="U49" s="66" t="e">
        <f>IF(AND(#REF!="Muy Baja",#REF!="Menor"),CONCATENATE("R4C",#REF!),"")</f>
        <v>#REF!</v>
      </c>
      <c r="V49" s="55" t="e">
        <f>IF(AND(#REF!="Muy Baja",#REF!="Moderado"),CONCATENATE("R4C",#REF!),"")</f>
        <v>#REF!</v>
      </c>
      <c r="W49" s="56" t="e">
        <f>IF(AND(#REF!="Muy Baja",#REF!="Moderado"),CONCATENATE("R4C",#REF!),"")</f>
        <v>#REF!</v>
      </c>
      <c r="X49" s="56" t="e">
        <f>IF(AND(#REF!="Muy Baja",#REF!="Moderado"),CONCATENATE("R4C",#REF!),"")</f>
        <v>#REF!</v>
      </c>
      <c r="Y49" s="56" t="e">
        <f>IF(AND(#REF!="Muy Baja",#REF!="Moderado"),CONCATENATE("R4C",#REF!),"")</f>
        <v>#REF!</v>
      </c>
      <c r="Z49" s="56" t="e">
        <f>IF(AND(#REF!="Muy Baja",#REF!="Moderado"),CONCATENATE("R4C",#REF!),"")</f>
        <v>#REF!</v>
      </c>
      <c r="AA49" s="57" t="e">
        <f>IF(AND(#REF!="Muy Baja",#REF!="Moderado"),CONCATENATE("R4C",#REF!),"")</f>
        <v>#REF!</v>
      </c>
      <c r="AB49" s="40" t="e">
        <f>IF(AND(#REF!="Muy Baja",#REF!="Mayor"),CONCATENATE("R4C",#REF!),"")</f>
        <v>#REF!</v>
      </c>
      <c r="AC49" s="41" t="e">
        <f>IF(AND(#REF!="Muy Baja",#REF!="Mayor"),CONCATENATE("R4C",#REF!),"")</f>
        <v>#REF!</v>
      </c>
      <c r="AD49" s="41" t="e">
        <f>IF(AND(#REF!="Muy Baja",#REF!="Mayor"),CONCATENATE("R4C",#REF!),"")</f>
        <v>#REF!</v>
      </c>
      <c r="AE49" s="41" t="e">
        <f>IF(AND(#REF!="Muy Baja",#REF!="Mayor"),CONCATENATE("R4C",#REF!),"")</f>
        <v>#REF!</v>
      </c>
      <c r="AF49" s="41" t="e">
        <f>IF(AND(#REF!="Muy Baja",#REF!="Mayor"),CONCATENATE("R4C",#REF!),"")</f>
        <v>#REF!</v>
      </c>
      <c r="AG49" s="42" t="e">
        <f>IF(AND(#REF!="Muy Baja",#REF!="Mayor"),CONCATENATE("R4C",#REF!),"")</f>
        <v>#REF!</v>
      </c>
      <c r="AH49" s="43" t="e">
        <f>IF(AND(#REF!="Muy Baja",#REF!="Catastrófico"),CONCATENATE("R4C",#REF!),"")</f>
        <v>#REF!</v>
      </c>
      <c r="AI49" s="44" t="e">
        <f>IF(AND(#REF!="Muy Baja",#REF!="Catastrófico"),CONCATENATE("R4C",#REF!),"")</f>
        <v>#REF!</v>
      </c>
      <c r="AJ49" s="44" t="e">
        <f>IF(AND(#REF!="Muy Baja",#REF!="Catastrófico"),CONCATENATE("R4C",#REF!),"")</f>
        <v>#REF!</v>
      </c>
      <c r="AK49" s="44" t="e">
        <f>IF(AND(#REF!="Muy Baja",#REF!="Catastrófico"),CONCATENATE("R4C",#REF!),"")</f>
        <v>#REF!</v>
      </c>
      <c r="AL49" s="44" t="e">
        <f>IF(AND(#REF!="Muy Baja",#REF!="Catastrófico"),CONCATENATE("R4C",#REF!),"")</f>
        <v>#REF!</v>
      </c>
      <c r="AM49" s="45" t="e">
        <f>IF(AND(#REF!="Muy Baja",#REF!="Catastrófico"),CONCATENATE("R4C",#REF!),"")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c r="A50" s="71"/>
      <c r="B50" s="503"/>
      <c r="C50" s="503"/>
      <c r="D50" s="504"/>
      <c r="E50" s="602"/>
      <c r="F50" s="601"/>
      <c r="G50" s="601"/>
      <c r="H50" s="601"/>
      <c r="I50" s="617"/>
      <c r="J50" s="64" t="e">
        <f>IF(AND(#REF!="Muy Baja",#REF!="Leve"),CONCATENATE("R5C",#REF!),"")</f>
        <v>#REF!</v>
      </c>
      <c r="K50" s="65" t="e">
        <f>IF(AND(#REF!="Muy Baja",#REF!="Leve"),CONCATENATE("R5C",#REF!),"")</f>
        <v>#REF!</v>
      </c>
      <c r="L50" s="65" t="e">
        <f>IF(AND(#REF!="Muy Baja",#REF!="Leve"),CONCATENATE("R5C",#REF!),"")</f>
        <v>#REF!</v>
      </c>
      <c r="M50" s="65" t="e">
        <f>IF(AND(#REF!="Muy Baja",#REF!="Leve"),CONCATENATE("R5C",#REF!),"")</f>
        <v>#REF!</v>
      </c>
      <c r="N50" s="65" t="e">
        <f>IF(AND(#REF!="Muy Baja",#REF!="Leve"),CONCATENATE("R5C",#REF!),"")</f>
        <v>#REF!</v>
      </c>
      <c r="O50" s="66" t="e">
        <f>IF(AND(#REF!="Muy Baja",#REF!="Leve"),CONCATENATE("R5C",#REF!),"")</f>
        <v>#REF!</v>
      </c>
      <c r="P50" s="64" t="e">
        <f>IF(AND(#REF!="Muy Baja",#REF!="Menor"),CONCATENATE("R5C",#REF!),"")</f>
        <v>#REF!</v>
      </c>
      <c r="Q50" s="65" t="e">
        <f>IF(AND(#REF!="Muy Baja",#REF!="Menor"),CONCATENATE("R5C",#REF!),"")</f>
        <v>#REF!</v>
      </c>
      <c r="R50" s="65" t="e">
        <f>IF(AND(#REF!="Muy Baja",#REF!="Menor"),CONCATENATE("R5C",#REF!),"")</f>
        <v>#REF!</v>
      </c>
      <c r="S50" s="65" t="e">
        <f>IF(AND(#REF!="Muy Baja",#REF!="Menor"),CONCATENATE("R5C",#REF!),"")</f>
        <v>#REF!</v>
      </c>
      <c r="T50" s="65" t="e">
        <f>IF(AND(#REF!="Muy Baja",#REF!="Menor"),CONCATENATE("R5C",#REF!),"")</f>
        <v>#REF!</v>
      </c>
      <c r="U50" s="66" t="e">
        <f>IF(AND(#REF!="Muy Baja",#REF!="Menor"),CONCATENATE("R5C",#REF!),"")</f>
        <v>#REF!</v>
      </c>
      <c r="V50" s="55" t="e">
        <f>IF(AND(#REF!="Muy Baja",#REF!="Moderado"),CONCATENATE("R5C",#REF!),"")</f>
        <v>#REF!</v>
      </c>
      <c r="W50" s="56" t="e">
        <f>IF(AND(#REF!="Muy Baja",#REF!="Moderado"),CONCATENATE("R5C",#REF!),"")</f>
        <v>#REF!</v>
      </c>
      <c r="X50" s="56" t="e">
        <f>IF(AND(#REF!="Muy Baja",#REF!="Moderado"),CONCATENATE("R5C",#REF!),"")</f>
        <v>#REF!</v>
      </c>
      <c r="Y50" s="56" t="e">
        <f>IF(AND(#REF!="Muy Baja",#REF!="Moderado"),CONCATENATE("R5C",#REF!),"")</f>
        <v>#REF!</v>
      </c>
      <c r="Z50" s="56" t="e">
        <f>IF(AND(#REF!="Muy Baja",#REF!="Moderado"),CONCATENATE("R5C",#REF!),"")</f>
        <v>#REF!</v>
      </c>
      <c r="AA50" s="57" t="e">
        <f>IF(AND(#REF!="Muy Baja",#REF!="Moderado"),CONCATENATE("R5C",#REF!),"")</f>
        <v>#REF!</v>
      </c>
      <c r="AB50" s="40" t="e">
        <f>IF(AND(#REF!="Muy Baja",#REF!="Mayor"),CONCATENATE("R5C",#REF!),"")</f>
        <v>#REF!</v>
      </c>
      <c r="AC50" s="41" t="e">
        <f>IF(AND(#REF!="Muy Baja",#REF!="Mayor"),CONCATENATE("R5C",#REF!),"")</f>
        <v>#REF!</v>
      </c>
      <c r="AD50" s="41" t="e">
        <f>IF(AND(#REF!="Muy Baja",#REF!="Mayor"),CONCATENATE("R5C",#REF!),"")</f>
        <v>#REF!</v>
      </c>
      <c r="AE50" s="41" t="e">
        <f>IF(AND(#REF!="Muy Baja",#REF!="Mayor"),CONCATENATE("R5C",#REF!),"")</f>
        <v>#REF!</v>
      </c>
      <c r="AF50" s="41" t="e">
        <f>IF(AND(#REF!="Muy Baja",#REF!="Mayor"),CONCATENATE("R5C",#REF!),"")</f>
        <v>#REF!</v>
      </c>
      <c r="AG50" s="42" t="e">
        <f>IF(AND(#REF!="Muy Baja",#REF!="Mayor"),CONCATENATE("R5C",#REF!),"")</f>
        <v>#REF!</v>
      </c>
      <c r="AH50" s="43" t="e">
        <f>IF(AND(#REF!="Muy Baja",#REF!="Catastrófico"),CONCATENATE("R5C",#REF!),"")</f>
        <v>#REF!</v>
      </c>
      <c r="AI50" s="44" t="e">
        <f>IF(AND(#REF!="Muy Baja",#REF!="Catastrófico"),CONCATENATE("R5C",#REF!),"")</f>
        <v>#REF!</v>
      </c>
      <c r="AJ50" s="44" t="e">
        <f>IF(AND(#REF!="Muy Baja",#REF!="Catastrófico"),CONCATENATE("R5C",#REF!),"")</f>
        <v>#REF!</v>
      </c>
      <c r="AK50" s="44" t="e">
        <f>IF(AND(#REF!="Muy Baja",#REF!="Catastrófico"),CONCATENATE("R5C",#REF!),"")</f>
        <v>#REF!</v>
      </c>
      <c r="AL50" s="44" t="e">
        <f>IF(AND(#REF!="Muy Baja",#REF!="Catastrófico"),CONCATENATE("R5C",#REF!),"")</f>
        <v>#REF!</v>
      </c>
      <c r="AM50" s="45" t="e">
        <f>IF(AND(#REF!="Muy Baja",#REF!="Catastrófico"),CONCATENATE("R5C",#REF!),"")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c r="A51" s="71"/>
      <c r="B51" s="503"/>
      <c r="C51" s="503"/>
      <c r="D51" s="504"/>
      <c r="E51" s="602"/>
      <c r="F51" s="601"/>
      <c r="G51" s="601"/>
      <c r="H51" s="601"/>
      <c r="I51" s="617"/>
      <c r="J51" s="64" t="e">
        <f>IF(AND(#REF!="Muy Baja",#REF!="Leve"),CONCATENATE("R6C",#REF!),"")</f>
        <v>#REF!</v>
      </c>
      <c r="K51" s="65" t="e">
        <f>IF(AND(#REF!="Muy Baja",#REF!="Leve"),CONCATENATE("R6C",#REF!),"")</f>
        <v>#REF!</v>
      </c>
      <c r="L51" s="65" t="e">
        <f>IF(AND(#REF!="Muy Baja",#REF!="Leve"),CONCATENATE("R6C",#REF!),"")</f>
        <v>#REF!</v>
      </c>
      <c r="M51" s="65" t="e">
        <f>IF(AND(#REF!="Muy Baja",#REF!="Leve"),CONCATENATE("R6C",#REF!),"")</f>
        <v>#REF!</v>
      </c>
      <c r="N51" s="65" t="e">
        <f>IF(AND(#REF!="Muy Baja",#REF!="Leve"),CONCATENATE("R6C",#REF!),"")</f>
        <v>#REF!</v>
      </c>
      <c r="O51" s="66" t="e">
        <f>IF(AND(#REF!="Muy Baja",#REF!="Leve"),CONCATENATE("R6C",#REF!),"")</f>
        <v>#REF!</v>
      </c>
      <c r="P51" s="64" t="e">
        <f>IF(AND(#REF!="Muy Baja",#REF!="Menor"),CONCATENATE("R6C",#REF!),"")</f>
        <v>#REF!</v>
      </c>
      <c r="Q51" s="65" t="e">
        <f>IF(AND(#REF!="Muy Baja",#REF!="Menor"),CONCATENATE("R6C",#REF!),"")</f>
        <v>#REF!</v>
      </c>
      <c r="R51" s="65" t="e">
        <f>IF(AND(#REF!="Muy Baja",#REF!="Menor"),CONCATENATE("R6C",#REF!),"")</f>
        <v>#REF!</v>
      </c>
      <c r="S51" s="65" t="e">
        <f>IF(AND(#REF!="Muy Baja",#REF!="Menor"),CONCATENATE("R6C",#REF!),"")</f>
        <v>#REF!</v>
      </c>
      <c r="T51" s="65" t="e">
        <f>IF(AND(#REF!="Muy Baja",#REF!="Menor"),CONCATENATE("R6C",#REF!),"")</f>
        <v>#REF!</v>
      </c>
      <c r="U51" s="66" t="e">
        <f>IF(AND(#REF!="Muy Baja",#REF!="Menor"),CONCATENATE("R6C",#REF!),"")</f>
        <v>#REF!</v>
      </c>
      <c r="V51" s="55" t="e">
        <f>IF(AND(#REF!="Muy Baja",#REF!="Moderado"),CONCATENATE("R6C",#REF!),"")</f>
        <v>#REF!</v>
      </c>
      <c r="W51" s="56" t="e">
        <f>IF(AND(#REF!="Muy Baja",#REF!="Moderado"),CONCATENATE("R6C",#REF!),"")</f>
        <v>#REF!</v>
      </c>
      <c r="X51" s="56" t="e">
        <f>IF(AND(#REF!="Muy Baja",#REF!="Moderado"),CONCATENATE("R6C",#REF!),"")</f>
        <v>#REF!</v>
      </c>
      <c r="Y51" s="56" t="e">
        <f>IF(AND(#REF!="Muy Baja",#REF!="Moderado"),CONCATENATE("R6C",#REF!),"")</f>
        <v>#REF!</v>
      </c>
      <c r="Z51" s="56" t="e">
        <f>IF(AND(#REF!="Muy Baja",#REF!="Moderado"),CONCATENATE("R6C",#REF!),"")</f>
        <v>#REF!</v>
      </c>
      <c r="AA51" s="57" t="e">
        <f>IF(AND(#REF!="Muy Baja",#REF!="Moderado"),CONCATENATE("R6C",#REF!),"")</f>
        <v>#REF!</v>
      </c>
      <c r="AB51" s="40" t="e">
        <f>IF(AND(#REF!="Muy Baja",#REF!="Mayor"),CONCATENATE("R6C",#REF!),"")</f>
        <v>#REF!</v>
      </c>
      <c r="AC51" s="41" t="e">
        <f>IF(AND(#REF!="Muy Baja",#REF!="Mayor"),CONCATENATE("R6C",#REF!),"")</f>
        <v>#REF!</v>
      </c>
      <c r="AD51" s="41" t="e">
        <f>IF(AND(#REF!="Muy Baja",#REF!="Mayor"),CONCATENATE("R6C",#REF!),"")</f>
        <v>#REF!</v>
      </c>
      <c r="AE51" s="41" t="e">
        <f>IF(AND(#REF!="Muy Baja",#REF!="Mayor"),CONCATENATE("R6C",#REF!),"")</f>
        <v>#REF!</v>
      </c>
      <c r="AF51" s="41" t="e">
        <f>IF(AND(#REF!="Muy Baja",#REF!="Mayor"),CONCATENATE("R6C",#REF!),"")</f>
        <v>#REF!</v>
      </c>
      <c r="AG51" s="42" t="e">
        <f>IF(AND(#REF!="Muy Baja",#REF!="Mayor"),CONCATENATE("R6C",#REF!),"")</f>
        <v>#REF!</v>
      </c>
      <c r="AH51" s="43" t="e">
        <f>IF(AND(#REF!="Muy Baja",#REF!="Catastrófico"),CONCATENATE("R6C",#REF!),"")</f>
        <v>#REF!</v>
      </c>
      <c r="AI51" s="44" t="e">
        <f>IF(AND(#REF!="Muy Baja",#REF!="Catastrófico"),CONCATENATE("R6C",#REF!),"")</f>
        <v>#REF!</v>
      </c>
      <c r="AJ51" s="44" t="e">
        <f>IF(AND(#REF!="Muy Baja",#REF!="Catastrófico"),CONCATENATE("R6C",#REF!),"")</f>
        <v>#REF!</v>
      </c>
      <c r="AK51" s="44" t="e">
        <f>IF(AND(#REF!="Muy Baja",#REF!="Catastrófico"),CONCATENATE("R6C",#REF!),"")</f>
        <v>#REF!</v>
      </c>
      <c r="AL51" s="44" t="e">
        <f>IF(AND(#REF!="Muy Baja",#REF!="Catastrófico"),CONCATENATE("R6C",#REF!),"")</f>
        <v>#REF!</v>
      </c>
      <c r="AM51" s="45" t="e">
        <f>IF(AND(#REF!="Muy Baja",#REF!="Catastrófico"),CONCATENATE("R6C",#REF!),"")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c r="A52" s="71"/>
      <c r="B52" s="503"/>
      <c r="C52" s="503"/>
      <c r="D52" s="504"/>
      <c r="E52" s="602"/>
      <c r="F52" s="601"/>
      <c r="G52" s="601"/>
      <c r="H52" s="601"/>
      <c r="I52" s="617"/>
      <c r="J52" s="64" t="e">
        <f>IF(AND(#REF!="Muy Baja",#REF!="Leve"),CONCATENATE("R7C",#REF!),"")</f>
        <v>#REF!</v>
      </c>
      <c r="K52" s="65" t="e">
        <f>IF(AND(#REF!="Muy Baja",#REF!="Leve"),CONCATENATE("R7C",#REF!),"")</f>
        <v>#REF!</v>
      </c>
      <c r="L52" s="65" t="e">
        <f>IF(AND(#REF!="Muy Baja",#REF!="Leve"),CONCATENATE("R7C",#REF!),"")</f>
        <v>#REF!</v>
      </c>
      <c r="M52" s="65" t="e">
        <f>IF(AND(#REF!="Muy Baja",#REF!="Leve"),CONCATENATE("R7C",#REF!),"")</f>
        <v>#REF!</v>
      </c>
      <c r="N52" s="65" t="e">
        <f>IF(AND(#REF!="Muy Baja",#REF!="Leve"),CONCATENATE("R7C",#REF!),"")</f>
        <v>#REF!</v>
      </c>
      <c r="O52" s="66" t="e">
        <f>IF(AND(#REF!="Muy Baja",#REF!="Leve"),CONCATENATE("R7C",#REF!),"")</f>
        <v>#REF!</v>
      </c>
      <c r="P52" s="64" t="e">
        <f>IF(AND(#REF!="Muy Baja",#REF!="Menor"),CONCATENATE("R7C",#REF!),"")</f>
        <v>#REF!</v>
      </c>
      <c r="Q52" s="65" t="e">
        <f>IF(AND(#REF!="Muy Baja",#REF!="Menor"),CONCATENATE("R7C",#REF!),"")</f>
        <v>#REF!</v>
      </c>
      <c r="R52" s="65" t="e">
        <f>IF(AND(#REF!="Muy Baja",#REF!="Menor"),CONCATENATE("R7C",#REF!),"")</f>
        <v>#REF!</v>
      </c>
      <c r="S52" s="65" t="e">
        <f>IF(AND(#REF!="Muy Baja",#REF!="Menor"),CONCATENATE("R7C",#REF!),"")</f>
        <v>#REF!</v>
      </c>
      <c r="T52" s="65" t="e">
        <f>IF(AND(#REF!="Muy Baja",#REF!="Menor"),CONCATENATE("R7C",#REF!),"")</f>
        <v>#REF!</v>
      </c>
      <c r="U52" s="66" t="e">
        <f>IF(AND(#REF!="Muy Baja",#REF!="Menor"),CONCATENATE("R7C",#REF!),"")</f>
        <v>#REF!</v>
      </c>
      <c r="V52" s="55" t="e">
        <f>IF(AND(#REF!="Muy Baja",#REF!="Moderado"),CONCATENATE("R7C",#REF!),"")</f>
        <v>#REF!</v>
      </c>
      <c r="W52" s="56" t="e">
        <f>IF(AND(#REF!="Muy Baja",#REF!="Moderado"),CONCATENATE("R7C",#REF!),"")</f>
        <v>#REF!</v>
      </c>
      <c r="X52" s="56" t="e">
        <f>IF(AND(#REF!="Muy Baja",#REF!="Moderado"),CONCATENATE("R7C",#REF!),"")</f>
        <v>#REF!</v>
      </c>
      <c r="Y52" s="56" t="e">
        <f>IF(AND(#REF!="Muy Baja",#REF!="Moderado"),CONCATENATE("R7C",#REF!),"")</f>
        <v>#REF!</v>
      </c>
      <c r="Z52" s="56" t="e">
        <f>IF(AND(#REF!="Muy Baja",#REF!="Moderado"),CONCATENATE("R7C",#REF!),"")</f>
        <v>#REF!</v>
      </c>
      <c r="AA52" s="57" t="e">
        <f>IF(AND(#REF!="Muy Baja",#REF!="Moderado"),CONCATENATE("R7C",#REF!),"")</f>
        <v>#REF!</v>
      </c>
      <c r="AB52" s="40" t="e">
        <f>IF(AND(#REF!="Muy Baja",#REF!="Mayor"),CONCATENATE("R7C",#REF!),"")</f>
        <v>#REF!</v>
      </c>
      <c r="AC52" s="41" t="e">
        <f>IF(AND(#REF!="Muy Baja",#REF!="Mayor"),CONCATENATE("R7C",#REF!),"")</f>
        <v>#REF!</v>
      </c>
      <c r="AD52" s="41" t="e">
        <f>IF(AND(#REF!="Muy Baja",#REF!="Mayor"),CONCATENATE("R7C",#REF!),"")</f>
        <v>#REF!</v>
      </c>
      <c r="AE52" s="41" t="e">
        <f>IF(AND(#REF!="Muy Baja",#REF!="Mayor"),CONCATENATE("R7C",#REF!),"")</f>
        <v>#REF!</v>
      </c>
      <c r="AF52" s="41" t="e">
        <f>IF(AND(#REF!="Muy Baja",#REF!="Mayor"),CONCATENATE("R7C",#REF!),"")</f>
        <v>#REF!</v>
      </c>
      <c r="AG52" s="42" t="e">
        <f>IF(AND(#REF!="Muy Baja",#REF!="Mayor"),CONCATENATE("R7C",#REF!),"")</f>
        <v>#REF!</v>
      </c>
      <c r="AH52" s="43" t="e">
        <f>IF(AND(#REF!="Muy Baja",#REF!="Catastrófico"),CONCATENATE("R7C",#REF!),"")</f>
        <v>#REF!</v>
      </c>
      <c r="AI52" s="44" t="e">
        <f>IF(AND(#REF!="Muy Baja",#REF!="Catastrófico"),CONCATENATE("R7C",#REF!),"")</f>
        <v>#REF!</v>
      </c>
      <c r="AJ52" s="44" t="e">
        <f>IF(AND(#REF!="Muy Baja",#REF!="Catastrófico"),CONCATENATE("R7C",#REF!),"")</f>
        <v>#REF!</v>
      </c>
      <c r="AK52" s="44" t="e">
        <f>IF(AND(#REF!="Muy Baja",#REF!="Catastrófico"),CONCATENATE("R7C",#REF!),"")</f>
        <v>#REF!</v>
      </c>
      <c r="AL52" s="44" t="e">
        <f>IF(AND(#REF!="Muy Baja",#REF!="Catastrófico"),CONCATENATE("R7C",#REF!),"")</f>
        <v>#REF!</v>
      </c>
      <c r="AM52" s="45" t="e">
        <f>IF(AND(#REF!="Muy Baja",#REF!="Catastrófico"),CONCATENATE("R7C",#REF!),"")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503"/>
      <c r="C53" s="503"/>
      <c r="D53" s="504"/>
      <c r="E53" s="602"/>
      <c r="F53" s="601"/>
      <c r="G53" s="601"/>
      <c r="H53" s="601"/>
      <c r="I53" s="617"/>
      <c r="J53" s="64" t="e">
        <f>IF(AND(#REF!="Muy Baja",#REF!="Leve"),CONCATENATE("R8C",#REF!),"")</f>
        <v>#REF!</v>
      </c>
      <c r="K53" s="65" t="e">
        <f>IF(AND(#REF!="Muy Baja",#REF!="Leve"),CONCATENATE("R8C",#REF!),"")</f>
        <v>#REF!</v>
      </c>
      <c r="L53" s="65" t="e">
        <f>IF(AND(#REF!="Muy Baja",#REF!="Leve"),CONCATENATE("R8C",#REF!),"")</f>
        <v>#REF!</v>
      </c>
      <c r="M53" s="65" t="e">
        <f>IF(AND(#REF!="Muy Baja",#REF!="Leve"),CONCATENATE("R8C",#REF!),"")</f>
        <v>#REF!</v>
      </c>
      <c r="N53" s="65" t="e">
        <f>IF(AND(#REF!="Muy Baja",#REF!="Leve"),CONCATENATE("R8C",#REF!),"")</f>
        <v>#REF!</v>
      </c>
      <c r="O53" s="66" t="e">
        <f>IF(AND(#REF!="Muy Baja",#REF!="Leve"),CONCATENATE("R8C",#REF!),"")</f>
        <v>#REF!</v>
      </c>
      <c r="P53" s="64" t="e">
        <f>IF(AND(#REF!="Muy Baja",#REF!="Menor"),CONCATENATE("R8C",#REF!),"")</f>
        <v>#REF!</v>
      </c>
      <c r="Q53" s="65" t="e">
        <f>IF(AND(#REF!="Muy Baja",#REF!="Menor"),CONCATENATE("R8C",#REF!),"")</f>
        <v>#REF!</v>
      </c>
      <c r="R53" s="65" t="e">
        <f>IF(AND(#REF!="Muy Baja",#REF!="Menor"),CONCATENATE("R8C",#REF!),"")</f>
        <v>#REF!</v>
      </c>
      <c r="S53" s="65" t="e">
        <f>IF(AND(#REF!="Muy Baja",#REF!="Menor"),CONCATENATE("R8C",#REF!),"")</f>
        <v>#REF!</v>
      </c>
      <c r="T53" s="65" t="e">
        <f>IF(AND(#REF!="Muy Baja",#REF!="Menor"),CONCATENATE("R8C",#REF!),"")</f>
        <v>#REF!</v>
      </c>
      <c r="U53" s="66" t="e">
        <f>IF(AND(#REF!="Muy Baja",#REF!="Menor"),CONCATENATE("R8C",#REF!),"")</f>
        <v>#REF!</v>
      </c>
      <c r="V53" s="55" t="e">
        <f>IF(AND(#REF!="Muy Baja",#REF!="Moderado"),CONCATENATE("R8C",#REF!),"")</f>
        <v>#REF!</v>
      </c>
      <c r="W53" s="56" t="e">
        <f>IF(AND(#REF!="Muy Baja",#REF!="Moderado"),CONCATENATE("R8C",#REF!),"")</f>
        <v>#REF!</v>
      </c>
      <c r="X53" s="56" t="e">
        <f>IF(AND(#REF!="Muy Baja",#REF!="Moderado"),CONCATENATE("R8C",#REF!),"")</f>
        <v>#REF!</v>
      </c>
      <c r="Y53" s="56" t="e">
        <f>IF(AND(#REF!="Muy Baja",#REF!="Moderado"),CONCATENATE("R8C",#REF!),"")</f>
        <v>#REF!</v>
      </c>
      <c r="Z53" s="56" t="e">
        <f>IF(AND(#REF!="Muy Baja",#REF!="Moderado"),CONCATENATE("R8C",#REF!),"")</f>
        <v>#REF!</v>
      </c>
      <c r="AA53" s="57" t="e">
        <f>IF(AND(#REF!="Muy Baja",#REF!="Moderado"),CONCATENATE("R8C",#REF!),"")</f>
        <v>#REF!</v>
      </c>
      <c r="AB53" s="40" t="e">
        <f>IF(AND(#REF!="Muy Baja",#REF!="Mayor"),CONCATENATE("R8C",#REF!),"")</f>
        <v>#REF!</v>
      </c>
      <c r="AC53" s="41" t="e">
        <f>IF(AND(#REF!="Muy Baja",#REF!="Mayor"),CONCATENATE("R8C",#REF!),"")</f>
        <v>#REF!</v>
      </c>
      <c r="AD53" s="41" t="e">
        <f>IF(AND(#REF!="Muy Baja",#REF!="Mayor"),CONCATENATE("R8C",#REF!),"")</f>
        <v>#REF!</v>
      </c>
      <c r="AE53" s="41" t="e">
        <f>IF(AND(#REF!="Muy Baja",#REF!="Mayor"),CONCATENATE("R8C",#REF!),"")</f>
        <v>#REF!</v>
      </c>
      <c r="AF53" s="41" t="e">
        <f>IF(AND(#REF!="Muy Baja",#REF!="Mayor"),CONCATENATE("R8C",#REF!),"")</f>
        <v>#REF!</v>
      </c>
      <c r="AG53" s="42" t="e">
        <f>IF(AND(#REF!="Muy Baja",#REF!="Mayor"),CONCATENATE("R8C",#REF!),"")</f>
        <v>#REF!</v>
      </c>
      <c r="AH53" s="43" t="e">
        <f>IF(AND(#REF!="Muy Baja",#REF!="Catastrófico"),CONCATENATE("R8C",#REF!),"")</f>
        <v>#REF!</v>
      </c>
      <c r="AI53" s="44" t="e">
        <f>IF(AND(#REF!="Muy Baja",#REF!="Catastrófico"),CONCATENATE("R8C",#REF!),"")</f>
        <v>#REF!</v>
      </c>
      <c r="AJ53" s="44" t="e">
        <f>IF(AND(#REF!="Muy Baja",#REF!="Catastrófico"),CONCATENATE("R8C",#REF!),"")</f>
        <v>#REF!</v>
      </c>
      <c r="AK53" s="44" t="e">
        <f>IF(AND(#REF!="Muy Baja",#REF!="Catastrófico"),CONCATENATE("R8C",#REF!),"")</f>
        <v>#REF!</v>
      </c>
      <c r="AL53" s="44" t="e">
        <f>IF(AND(#REF!="Muy Baja",#REF!="Catastrófico"),CONCATENATE("R8C",#REF!),"")</f>
        <v>#REF!</v>
      </c>
      <c r="AM53" s="45" t="e">
        <f>IF(AND(#REF!="Muy Baja",#REF!="Catastrófico"),CONCATENATE("R8C",#REF!),"")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503"/>
      <c r="C54" s="503"/>
      <c r="D54" s="504"/>
      <c r="E54" s="602"/>
      <c r="F54" s="601"/>
      <c r="G54" s="601"/>
      <c r="H54" s="601"/>
      <c r="I54" s="617"/>
      <c r="J54" s="64" t="e">
        <f>IF(AND(#REF!="Muy Baja",#REF!="Leve"),CONCATENATE("R9C",#REF!),"")</f>
        <v>#REF!</v>
      </c>
      <c r="K54" s="65" t="e">
        <f>IF(AND(#REF!="Muy Baja",#REF!="Leve"),CONCATENATE("R9C",#REF!),"")</f>
        <v>#REF!</v>
      </c>
      <c r="L54" s="65" t="e">
        <f>IF(AND(#REF!="Muy Baja",#REF!="Leve"),CONCATENATE("R9C",#REF!),"")</f>
        <v>#REF!</v>
      </c>
      <c r="M54" s="65" t="e">
        <f>IF(AND(#REF!="Muy Baja",#REF!="Leve"),CONCATENATE("R9C",#REF!),"")</f>
        <v>#REF!</v>
      </c>
      <c r="N54" s="65" t="e">
        <f>IF(AND(#REF!="Muy Baja",#REF!="Leve"),CONCATENATE("R9C",#REF!),"")</f>
        <v>#REF!</v>
      </c>
      <c r="O54" s="66" t="e">
        <f>IF(AND(#REF!="Muy Baja",#REF!="Leve"),CONCATENATE("R9C",#REF!),"")</f>
        <v>#REF!</v>
      </c>
      <c r="P54" s="64" t="e">
        <f>IF(AND(#REF!="Muy Baja",#REF!="Menor"),CONCATENATE("R9C",#REF!),"")</f>
        <v>#REF!</v>
      </c>
      <c r="Q54" s="65" t="e">
        <f>IF(AND(#REF!="Muy Baja",#REF!="Menor"),CONCATENATE("R9C",#REF!),"")</f>
        <v>#REF!</v>
      </c>
      <c r="R54" s="65" t="e">
        <f>IF(AND(#REF!="Muy Baja",#REF!="Menor"),CONCATENATE("R9C",#REF!),"")</f>
        <v>#REF!</v>
      </c>
      <c r="S54" s="65" t="e">
        <f>IF(AND(#REF!="Muy Baja",#REF!="Menor"),CONCATENATE("R9C",#REF!),"")</f>
        <v>#REF!</v>
      </c>
      <c r="T54" s="65" t="e">
        <f>IF(AND(#REF!="Muy Baja",#REF!="Menor"),CONCATENATE("R9C",#REF!),"")</f>
        <v>#REF!</v>
      </c>
      <c r="U54" s="66" t="e">
        <f>IF(AND(#REF!="Muy Baja",#REF!="Menor"),CONCATENATE("R9C",#REF!),"")</f>
        <v>#REF!</v>
      </c>
      <c r="V54" s="55" t="e">
        <f>IF(AND(#REF!="Muy Baja",#REF!="Moderado"),CONCATENATE("R9C",#REF!),"")</f>
        <v>#REF!</v>
      </c>
      <c r="W54" s="56" t="e">
        <f>IF(AND(#REF!="Muy Baja",#REF!="Moderado"),CONCATENATE("R9C",#REF!),"")</f>
        <v>#REF!</v>
      </c>
      <c r="X54" s="56" t="e">
        <f>IF(AND(#REF!="Muy Baja",#REF!="Moderado"),CONCATENATE("R9C",#REF!),"")</f>
        <v>#REF!</v>
      </c>
      <c r="Y54" s="56" t="e">
        <f>IF(AND(#REF!="Muy Baja",#REF!="Moderado"),CONCATENATE("R9C",#REF!),"")</f>
        <v>#REF!</v>
      </c>
      <c r="Z54" s="56" t="e">
        <f>IF(AND(#REF!="Muy Baja",#REF!="Moderado"),CONCATENATE("R9C",#REF!),"")</f>
        <v>#REF!</v>
      </c>
      <c r="AA54" s="57" t="e">
        <f>IF(AND(#REF!="Muy Baja",#REF!="Moderado"),CONCATENATE("R9C",#REF!),"")</f>
        <v>#REF!</v>
      </c>
      <c r="AB54" s="40" t="e">
        <f>IF(AND(#REF!="Muy Baja",#REF!="Mayor"),CONCATENATE("R9C",#REF!),"")</f>
        <v>#REF!</v>
      </c>
      <c r="AC54" s="41" t="e">
        <f>IF(AND(#REF!="Muy Baja",#REF!="Mayor"),CONCATENATE("R9C",#REF!),"")</f>
        <v>#REF!</v>
      </c>
      <c r="AD54" s="41" t="e">
        <f>IF(AND(#REF!="Muy Baja",#REF!="Mayor"),CONCATENATE("R9C",#REF!),"")</f>
        <v>#REF!</v>
      </c>
      <c r="AE54" s="41" t="e">
        <f>IF(AND(#REF!="Muy Baja",#REF!="Mayor"),CONCATENATE("R9C",#REF!),"")</f>
        <v>#REF!</v>
      </c>
      <c r="AF54" s="41" t="e">
        <f>IF(AND(#REF!="Muy Baja",#REF!="Mayor"),CONCATENATE("R9C",#REF!),"")</f>
        <v>#REF!</v>
      </c>
      <c r="AG54" s="42" t="e">
        <f>IF(AND(#REF!="Muy Baja",#REF!="Mayor"),CONCATENATE("R9C",#REF!),"")</f>
        <v>#REF!</v>
      </c>
      <c r="AH54" s="43" t="e">
        <f>IF(AND(#REF!="Muy Baja",#REF!="Catastrófico"),CONCATENATE("R9C",#REF!),"")</f>
        <v>#REF!</v>
      </c>
      <c r="AI54" s="44" t="e">
        <f>IF(AND(#REF!="Muy Baja",#REF!="Catastrófico"),CONCATENATE("R9C",#REF!),"")</f>
        <v>#REF!</v>
      </c>
      <c r="AJ54" s="44" t="e">
        <f>IF(AND(#REF!="Muy Baja",#REF!="Catastrófico"),CONCATENATE("R9C",#REF!),"")</f>
        <v>#REF!</v>
      </c>
      <c r="AK54" s="44" t="e">
        <f>IF(AND(#REF!="Muy Baja",#REF!="Catastrófico"),CONCATENATE("R9C",#REF!),"")</f>
        <v>#REF!</v>
      </c>
      <c r="AL54" s="44" t="e">
        <f>IF(AND(#REF!="Muy Baja",#REF!="Catastrófico"),CONCATENATE("R9C",#REF!),"")</f>
        <v>#REF!</v>
      </c>
      <c r="AM54" s="45" t="e">
        <f>IF(AND(#REF!="Muy Baja",#REF!="Catastrófico"),CONCATENATE("R9C",#REF!),"")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c r="A55" s="71"/>
      <c r="B55" s="503"/>
      <c r="C55" s="503"/>
      <c r="D55" s="504"/>
      <c r="E55" s="603"/>
      <c r="F55" s="604"/>
      <c r="G55" s="604"/>
      <c r="H55" s="604"/>
      <c r="I55" s="618"/>
      <c r="J55" s="67" t="e">
        <f>IF(AND(#REF!="Muy Baja",#REF!="Leve"),CONCATENATE("R10C",#REF!),"")</f>
        <v>#REF!</v>
      </c>
      <c r="K55" s="68" t="e">
        <f>IF(AND(#REF!="Muy Baja",#REF!="Leve"),CONCATENATE("R10C",#REF!),"")</f>
        <v>#REF!</v>
      </c>
      <c r="L55" s="68" t="e">
        <f>IF(AND(#REF!="Muy Baja",#REF!="Leve"),CONCATENATE("R10C",#REF!),"")</f>
        <v>#REF!</v>
      </c>
      <c r="M55" s="68" t="e">
        <f>IF(AND(#REF!="Muy Baja",#REF!="Leve"),CONCATENATE("R10C",#REF!),"")</f>
        <v>#REF!</v>
      </c>
      <c r="N55" s="68" t="e">
        <f>IF(AND(#REF!="Muy Baja",#REF!="Leve"),CONCATENATE("R10C",#REF!),"")</f>
        <v>#REF!</v>
      </c>
      <c r="O55" s="69" t="e">
        <f>IF(AND(#REF!="Muy Baja",#REF!="Leve"),CONCATENATE("R10C",#REF!),"")</f>
        <v>#REF!</v>
      </c>
      <c r="P55" s="67" t="e">
        <f>IF(AND(#REF!="Muy Baja",#REF!="Menor"),CONCATENATE("R10C",#REF!),"")</f>
        <v>#REF!</v>
      </c>
      <c r="Q55" s="68" t="e">
        <f>IF(AND(#REF!="Muy Baja",#REF!="Menor"),CONCATENATE("R10C",#REF!),"")</f>
        <v>#REF!</v>
      </c>
      <c r="R55" s="68" t="e">
        <f>IF(AND(#REF!="Muy Baja",#REF!="Menor"),CONCATENATE("R10C",#REF!),"")</f>
        <v>#REF!</v>
      </c>
      <c r="S55" s="68" t="e">
        <f>IF(AND(#REF!="Muy Baja",#REF!="Menor"),CONCATENATE("R10C",#REF!),"")</f>
        <v>#REF!</v>
      </c>
      <c r="T55" s="68" t="e">
        <f>IF(AND(#REF!="Muy Baja",#REF!="Menor"),CONCATENATE("R10C",#REF!),"")</f>
        <v>#REF!</v>
      </c>
      <c r="U55" s="69" t="e">
        <f>IF(AND(#REF!="Muy Baja",#REF!="Menor"),CONCATENATE("R10C",#REF!),"")</f>
        <v>#REF!</v>
      </c>
      <c r="V55" s="58" t="e">
        <f>IF(AND(#REF!="Muy Baja",#REF!="Moderado"),CONCATENATE("R10C",#REF!),"")</f>
        <v>#REF!</v>
      </c>
      <c r="W55" s="59" t="e">
        <f>IF(AND(#REF!="Muy Baja",#REF!="Moderado"),CONCATENATE("R10C",#REF!),"")</f>
        <v>#REF!</v>
      </c>
      <c r="X55" s="59" t="e">
        <f>IF(AND(#REF!="Muy Baja",#REF!="Moderado"),CONCATENATE("R10C",#REF!),"")</f>
        <v>#REF!</v>
      </c>
      <c r="Y55" s="59" t="e">
        <f>IF(AND(#REF!="Muy Baja",#REF!="Moderado"),CONCATENATE("R10C",#REF!),"")</f>
        <v>#REF!</v>
      </c>
      <c r="Z55" s="59" t="e">
        <f>IF(AND(#REF!="Muy Baja",#REF!="Moderado"),CONCATENATE("R10C",#REF!),"")</f>
        <v>#REF!</v>
      </c>
      <c r="AA55" s="60" t="e">
        <f>IF(AND(#REF!="Muy Baja",#REF!="Moderado"),CONCATENATE("R10C",#REF!),"")</f>
        <v>#REF!</v>
      </c>
      <c r="AB55" s="46" t="e">
        <f>IF(AND(#REF!="Muy Baja",#REF!="Mayor"),CONCATENATE("R10C",#REF!),"")</f>
        <v>#REF!</v>
      </c>
      <c r="AC55" s="47" t="e">
        <f>IF(AND(#REF!="Muy Baja",#REF!="Mayor"),CONCATENATE("R10C",#REF!),"")</f>
        <v>#REF!</v>
      </c>
      <c r="AD55" s="47" t="e">
        <f>IF(AND(#REF!="Muy Baja",#REF!="Mayor"),CONCATENATE("R10C",#REF!),"")</f>
        <v>#REF!</v>
      </c>
      <c r="AE55" s="47" t="e">
        <f>IF(AND(#REF!="Muy Baja",#REF!="Mayor"),CONCATENATE("R10C",#REF!),"")</f>
        <v>#REF!</v>
      </c>
      <c r="AF55" s="47" t="e">
        <f>IF(AND(#REF!="Muy Baja",#REF!="Mayor"),CONCATENATE("R10C",#REF!),"")</f>
        <v>#REF!</v>
      </c>
      <c r="AG55" s="48" t="e">
        <f>IF(AND(#REF!="Muy Baja",#REF!="Mayor"),CONCATENATE("R10C",#REF!),"")</f>
        <v>#REF!</v>
      </c>
      <c r="AH55" s="49" t="e">
        <f>IF(AND(#REF!="Muy Baja",#REF!="Catastrófico"),CONCATENATE("R10C",#REF!),"")</f>
        <v>#REF!</v>
      </c>
      <c r="AI55" s="50" t="e">
        <f>IF(AND(#REF!="Muy Baja",#REF!="Catastrófico"),CONCATENATE("R10C",#REF!),"")</f>
        <v>#REF!</v>
      </c>
      <c r="AJ55" s="50" t="e">
        <f>IF(AND(#REF!="Muy Baja",#REF!="Catastrófico"),CONCATENATE("R10C",#REF!),"")</f>
        <v>#REF!</v>
      </c>
      <c r="AK55" s="50" t="e">
        <f>IF(AND(#REF!="Muy Baja",#REF!="Catastrófico"),CONCATENATE("R10C",#REF!),"")</f>
        <v>#REF!</v>
      </c>
      <c r="AL55" s="50" t="e">
        <f>IF(AND(#REF!="Muy Baja",#REF!="Catastrófico"),CONCATENATE("R10C",#REF!),"")</f>
        <v>#REF!</v>
      </c>
      <c r="AM55" s="51" t="e">
        <f>IF(AND(#REF!="Muy Baja",#REF!="Catastrófico"),CONCATENATE("R10C",#REF!),"")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598" t="s">
        <v>221</v>
      </c>
      <c r="K56" s="599"/>
      <c r="L56" s="599"/>
      <c r="M56" s="599"/>
      <c r="N56" s="599"/>
      <c r="O56" s="616"/>
      <c r="P56" s="598" t="s">
        <v>222</v>
      </c>
      <c r="Q56" s="599"/>
      <c r="R56" s="599"/>
      <c r="S56" s="599"/>
      <c r="T56" s="599"/>
      <c r="U56" s="616"/>
      <c r="V56" s="598" t="s">
        <v>223</v>
      </c>
      <c r="W56" s="599"/>
      <c r="X56" s="599"/>
      <c r="Y56" s="599"/>
      <c r="Z56" s="599"/>
      <c r="AA56" s="616"/>
      <c r="AB56" s="598" t="s">
        <v>224</v>
      </c>
      <c r="AC56" s="637"/>
      <c r="AD56" s="599"/>
      <c r="AE56" s="599"/>
      <c r="AF56" s="599"/>
      <c r="AG56" s="616"/>
      <c r="AH56" s="598" t="s">
        <v>225</v>
      </c>
      <c r="AI56" s="599"/>
      <c r="AJ56" s="599"/>
      <c r="AK56" s="599"/>
      <c r="AL56" s="599"/>
      <c r="AM56" s="616"/>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602"/>
      <c r="K57" s="601"/>
      <c r="L57" s="601"/>
      <c r="M57" s="601"/>
      <c r="N57" s="601"/>
      <c r="O57" s="617"/>
      <c r="P57" s="602"/>
      <c r="Q57" s="601"/>
      <c r="R57" s="601"/>
      <c r="S57" s="601"/>
      <c r="T57" s="601"/>
      <c r="U57" s="617"/>
      <c r="V57" s="602"/>
      <c r="W57" s="601"/>
      <c r="X57" s="601"/>
      <c r="Y57" s="601"/>
      <c r="Z57" s="601"/>
      <c r="AA57" s="617"/>
      <c r="AB57" s="602"/>
      <c r="AC57" s="601"/>
      <c r="AD57" s="601"/>
      <c r="AE57" s="601"/>
      <c r="AF57" s="601"/>
      <c r="AG57" s="617"/>
      <c r="AH57" s="602"/>
      <c r="AI57" s="601"/>
      <c r="AJ57" s="601"/>
      <c r="AK57" s="601"/>
      <c r="AL57" s="601"/>
      <c r="AM57" s="617"/>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602"/>
      <c r="K58" s="601"/>
      <c r="L58" s="601"/>
      <c r="M58" s="601"/>
      <c r="N58" s="601"/>
      <c r="O58" s="617"/>
      <c r="P58" s="602"/>
      <c r="Q58" s="601"/>
      <c r="R58" s="601"/>
      <c r="S58" s="601"/>
      <c r="T58" s="601"/>
      <c r="U58" s="617"/>
      <c r="V58" s="602"/>
      <c r="W58" s="601"/>
      <c r="X58" s="601"/>
      <c r="Y58" s="601"/>
      <c r="Z58" s="601"/>
      <c r="AA58" s="617"/>
      <c r="AB58" s="602"/>
      <c r="AC58" s="601"/>
      <c r="AD58" s="601"/>
      <c r="AE58" s="601"/>
      <c r="AF58" s="601"/>
      <c r="AG58" s="617"/>
      <c r="AH58" s="602"/>
      <c r="AI58" s="601"/>
      <c r="AJ58" s="601"/>
      <c r="AK58" s="601"/>
      <c r="AL58" s="601"/>
      <c r="AM58" s="617"/>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602"/>
      <c r="K59" s="601"/>
      <c r="L59" s="601"/>
      <c r="M59" s="601"/>
      <c r="N59" s="601"/>
      <c r="O59" s="617"/>
      <c r="P59" s="602"/>
      <c r="Q59" s="601"/>
      <c r="R59" s="601"/>
      <c r="S59" s="601"/>
      <c r="T59" s="601"/>
      <c r="U59" s="617"/>
      <c r="V59" s="602"/>
      <c r="W59" s="601"/>
      <c r="X59" s="601"/>
      <c r="Y59" s="601"/>
      <c r="Z59" s="601"/>
      <c r="AA59" s="617"/>
      <c r="AB59" s="602"/>
      <c r="AC59" s="601"/>
      <c r="AD59" s="601"/>
      <c r="AE59" s="601"/>
      <c r="AF59" s="601"/>
      <c r="AG59" s="617"/>
      <c r="AH59" s="602"/>
      <c r="AI59" s="601"/>
      <c r="AJ59" s="601"/>
      <c r="AK59" s="601"/>
      <c r="AL59" s="601"/>
      <c r="AM59" s="617"/>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602"/>
      <c r="K60" s="601"/>
      <c r="L60" s="601"/>
      <c r="M60" s="601"/>
      <c r="N60" s="601"/>
      <c r="O60" s="617"/>
      <c r="P60" s="602"/>
      <c r="Q60" s="601"/>
      <c r="R60" s="601"/>
      <c r="S60" s="601"/>
      <c r="T60" s="601"/>
      <c r="U60" s="617"/>
      <c r="V60" s="602"/>
      <c r="W60" s="601"/>
      <c r="X60" s="601"/>
      <c r="Y60" s="601"/>
      <c r="Z60" s="601"/>
      <c r="AA60" s="617"/>
      <c r="AB60" s="602"/>
      <c r="AC60" s="601"/>
      <c r="AD60" s="601"/>
      <c r="AE60" s="601"/>
      <c r="AF60" s="601"/>
      <c r="AG60" s="617"/>
      <c r="AH60" s="602"/>
      <c r="AI60" s="601"/>
      <c r="AJ60" s="601"/>
      <c r="AK60" s="601"/>
      <c r="AL60" s="601"/>
      <c r="AM60" s="617"/>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c r="A61" s="71"/>
      <c r="B61" s="71"/>
      <c r="C61" s="71"/>
      <c r="D61" s="71"/>
      <c r="E61" s="71"/>
      <c r="F61" s="71"/>
      <c r="G61" s="71"/>
      <c r="H61" s="71"/>
      <c r="I61" s="71"/>
      <c r="J61" s="603"/>
      <c r="K61" s="604"/>
      <c r="L61" s="604"/>
      <c r="M61" s="604"/>
      <c r="N61" s="604"/>
      <c r="O61" s="618"/>
      <c r="P61" s="603"/>
      <c r="Q61" s="604"/>
      <c r="R61" s="604"/>
      <c r="S61" s="604"/>
      <c r="T61" s="604"/>
      <c r="U61" s="618"/>
      <c r="V61" s="603"/>
      <c r="W61" s="604"/>
      <c r="X61" s="604"/>
      <c r="Y61" s="604"/>
      <c r="Z61" s="604"/>
      <c r="AA61" s="618"/>
      <c r="AB61" s="603"/>
      <c r="AC61" s="604"/>
      <c r="AD61" s="604"/>
      <c r="AE61" s="604"/>
      <c r="AF61" s="604"/>
      <c r="AG61" s="618"/>
      <c r="AH61" s="603"/>
      <c r="AI61" s="604"/>
      <c r="AJ61" s="604"/>
      <c r="AK61" s="604"/>
      <c r="AL61" s="604"/>
      <c r="AM61" s="618"/>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c r="A245" s="71"/>
    </row>
    <row r="246" spans="1:60">
      <c r="A246" s="71"/>
    </row>
    <row r="247" spans="1:60">
      <c r="A247" s="71"/>
    </row>
    <row r="248" spans="1:60">
      <c r="A248" s="71"/>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cols>
    <col min="2" max="2" width="24.140625" customWidth="1"/>
    <col min="3" max="3" width="70.140625" customWidth="1"/>
    <col min="4" max="4" width="29.85546875" customWidth="1"/>
  </cols>
  <sheetData>
    <row r="1" spans="1:37" ht="23.25">
      <c r="A1" s="71"/>
      <c r="B1" s="638" t="s">
        <v>227</v>
      </c>
      <c r="C1" s="638"/>
      <c r="D1" s="638"/>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c r="A3" s="71"/>
      <c r="B3" s="5"/>
      <c r="C3" s="6" t="s">
        <v>228</v>
      </c>
      <c r="D3" s="6" t="s">
        <v>121</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c r="A4" s="71"/>
      <c r="B4" s="7" t="s">
        <v>229</v>
      </c>
      <c r="C4" s="8" t="s">
        <v>230</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c r="A5" s="71"/>
      <c r="B5" s="10" t="s">
        <v>231</v>
      </c>
      <c r="C5" s="11" t="s">
        <v>232</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c r="A6" s="71"/>
      <c r="B6" s="13" t="s">
        <v>233</v>
      </c>
      <c r="C6" s="11" t="s">
        <v>234</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c r="A7" s="71"/>
      <c r="B7" s="14" t="s">
        <v>235</v>
      </c>
      <c r="C7" s="11" t="s">
        <v>236</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c r="A8" s="71"/>
      <c r="B8" s="15" t="s">
        <v>237</v>
      </c>
      <c r="C8" s="11" t="s">
        <v>238</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c r="A35" s="71"/>
    </row>
    <row r="36" spans="1:31">
      <c r="A36" s="71"/>
    </row>
    <row r="37" spans="1:31">
      <c r="A37" s="71"/>
    </row>
    <row r="38" spans="1:31">
      <c r="A38" s="71"/>
    </row>
    <row r="39" spans="1:31">
      <c r="A39" s="71"/>
    </row>
    <row r="40" spans="1:31">
      <c r="A40" s="71"/>
    </row>
    <row r="41" spans="1:31">
      <c r="A41" s="71"/>
    </row>
    <row r="42" spans="1:31">
      <c r="A42" s="71"/>
    </row>
    <row r="43" spans="1:31">
      <c r="A43" s="71"/>
    </row>
    <row r="44" spans="1:31">
      <c r="A44" s="71"/>
    </row>
    <row r="45" spans="1:31">
      <c r="A45" s="71"/>
    </row>
    <row r="46" spans="1:31">
      <c r="A46" s="71"/>
    </row>
    <row r="47" spans="1:31">
      <c r="A47" s="71"/>
    </row>
    <row r="48" spans="1:31">
      <c r="A48" s="71"/>
    </row>
    <row r="49" spans="1:1">
      <c r="A49" s="71"/>
    </row>
    <row r="50" spans="1:1">
      <c r="A50" s="71"/>
    </row>
    <row r="51" spans="1:1">
      <c r="A51" s="71"/>
    </row>
    <row r="52" spans="1:1">
      <c r="A52" s="71"/>
    </row>
    <row r="53" spans="1:1">
      <c r="A53" s="71"/>
    </row>
    <row r="54" spans="1:1">
      <c r="A54" s="71"/>
    </row>
    <row r="55" spans="1:1">
      <c r="A55" s="71"/>
    </row>
  </sheetData>
  <mergeCells count="1">
    <mergeCell ref="B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cols>
    <col min="2" max="2" width="40.42578125" customWidth="1"/>
    <col min="3" max="3" width="74.85546875" customWidth="1"/>
    <col min="4" max="4" width="135" bestFit="1" customWidth="1"/>
    <col min="5" max="5" width="144.7109375" bestFit="1" customWidth="1"/>
  </cols>
  <sheetData>
    <row r="1" spans="1:21" ht="33.75">
      <c r="A1" s="71"/>
      <c r="B1" s="639" t="s">
        <v>239</v>
      </c>
      <c r="C1" s="639"/>
      <c r="D1" s="639"/>
      <c r="E1" s="71"/>
      <c r="F1" s="71"/>
      <c r="G1" s="71"/>
      <c r="H1" s="71"/>
      <c r="I1" s="71"/>
      <c r="J1" s="71"/>
      <c r="K1" s="71"/>
      <c r="L1" s="71"/>
      <c r="M1" s="71"/>
      <c r="N1" s="71"/>
      <c r="O1" s="71"/>
      <c r="P1" s="71"/>
      <c r="Q1" s="71"/>
      <c r="R1" s="71"/>
      <c r="S1" s="71"/>
      <c r="T1" s="71"/>
      <c r="U1" s="71"/>
    </row>
    <row r="2" spans="1:21">
      <c r="A2" s="71"/>
      <c r="B2" s="71"/>
      <c r="C2" s="71"/>
      <c r="D2" s="71"/>
      <c r="E2" s="71"/>
      <c r="F2" s="71"/>
      <c r="G2" s="71"/>
      <c r="H2" s="71"/>
      <c r="I2" s="71"/>
      <c r="J2" s="71"/>
      <c r="K2" s="71"/>
      <c r="L2" s="71"/>
      <c r="M2" s="71"/>
      <c r="N2" s="71"/>
      <c r="O2" s="71"/>
      <c r="P2" s="71"/>
      <c r="Q2" s="71"/>
      <c r="R2" s="71"/>
      <c r="S2" s="71"/>
      <c r="T2" s="71"/>
      <c r="U2" s="71"/>
    </row>
    <row r="3" spans="1:21" ht="30">
      <c r="A3" s="71"/>
      <c r="B3" s="92"/>
      <c r="C3" s="24" t="s">
        <v>240</v>
      </c>
      <c r="D3" s="24" t="s">
        <v>241</v>
      </c>
      <c r="E3" s="71"/>
      <c r="F3" s="71"/>
      <c r="G3" s="71"/>
      <c r="H3" s="71"/>
      <c r="I3" s="71"/>
      <c r="J3" s="71"/>
      <c r="K3" s="71"/>
      <c r="L3" s="71"/>
      <c r="M3" s="71"/>
      <c r="N3" s="71"/>
      <c r="O3" s="71"/>
      <c r="P3" s="71"/>
      <c r="Q3" s="71"/>
      <c r="R3" s="71"/>
      <c r="S3" s="71"/>
      <c r="T3" s="71"/>
      <c r="U3" s="71"/>
    </row>
    <row r="4" spans="1:21" ht="33.75">
      <c r="A4" s="91" t="s">
        <v>242</v>
      </c>
      <c r="B4" s="27" t="s">
        <v>243</v>
      </c>
      <c r="C4" s="32" t="s">
        <v>244</v>
      </c>
      <c r="D4" s="25" t="s">
        <v>245</v>
      </c>
      <c r="E4" s="71"/>
      <c r="F4" s="71"/>
      <c r="G4" s="71"/>
      <c r="H4" s="71"/>
      <c r="I4" s="71"/>
      <c r="J4" s="71"/>
      <c r="K4" s="71"/>
      <c r="L4" s="71"/>
      <c r="M4" s="71"/>
      <c r="N4" s="71"/>
      <c r="O4" s="71"/>
      <c r="P4" s="71"/>
      <c r="Q4" s="71"/>
      <c r="R4" s="71"/>
      <c r="S4" s="71"/>
      <c r="T4" s="71"/>
      <c r="U4" s="71"/>
    </row>
    <row r="5" spans="1:21" ht="67.5">
      <c r="A5" s="91" t="s">
        <v>246</v>
      </c>
      <c r="B5" s="28" t="s">
        <v>247</v>
      </c>
      <c r="C5" s="33" t="s">
        <v>248</v>
      </c>
      <c r="D5" s="26" t="s">
        <v>249</v>
      </c>
      <c r="E5" s="71"/>
      <c r="F5" s="71"/>
      <c r="G5" s="71"/>
      <c r="H5" s="71"/>
      <c r="I5" s="71"/>
      <c r="J5" s="71"/>
      <c r="K5" s="71"/>
      <c r="L5" s="71"/>
      <c r="M5" s="71"/>
      <c r="N5" s="71"/>
      <c r="O5" s="71"/>
      <c r="P5" s="71"/>
      <c r="Q5" s="71"/>
      <c r="R5" s="71"/>
      <c r="S5" s="71"/>
      <c r="T5" s="71"/>
      <c r="U5" s="71"/>
    </row>
    <row r="6" spans="1:21" ht="67.5">
      <c r="A6" s="91" t="s">
        <v>217</v>
      </c>
      <c r="B6" s="29" t="s">
        <v>250</v>
      </c>
      <c r="C6" s="33" t="s">
        <v>251</v>
      </c>
      <c r="D6" s="26" t="s">
        <v>252</v>
      </c>
      <c r="E6" s="71"/>
      <c r="F6" s="71"/>
      <c r="G6" s="71"/>
      <c r="H6" s="71"/>
      <c r="I6" s="71"/>
      <c r="J6" s="71"/>
      <c r="K6" s="71"/>
      <c r="L6" s="71"/>
      <c r="M6" s="71"/>
      <c r="N6" s="71"/>
      <c r="O6" s="71"/>
      <c r="P6" s="71"/>
      <c r="Q6" s="71"/>
      <c r="R6" s="71"/>
      <c r="S6" s="71"/>
      <c r="T6" s="71"/>
      <c r="U6" s="71"/>
    </row>
    <row r="7" spans="1:21" ht="101.25">
      <c r="A7" s="91" t="s">
        <v>253</v>
      </c>
      <c r="B7" s="30" t="s">
        <v>254</v>
      </c>
      <c r="C7" s="33" t="s">
        <v>255</v>
      </c>
      <c r="D7" s="26" t="s">
        <v>256</v>
      </c>
      <c r="E7" s="71"/>
      <c r="F7" s="71"/>
      <c r="G7" s="71"/>
      <c r="H7" s="71"/>
      <c r="I7" s="71"/>
      <c r="J7" s="71"/>
      <c r="K7" s="71"/>
      <c r="L7" s="71"/>
      <c r="M7" s="71"/>
      <c r="N7" s="71"/>
      <c r="O7" s="71"/>
      <c r="P7" s="71"/>
      <c r="Q7" s="71"/>
      <c r="R7" s="71"/>
      <c r="S7" s="71"/>
      <c r="T7" s="71"/>
      <c r="U7" s="71"/>
    </row>
    <row r="8" spans="1:21" ht="67.5">
      <c r="A8" s="91" t="s">
        <v>257</v>
      </c>
      <c r="B8" s="31" t="s">
        <v>258</v>
      </c>
      <c r="C8" s="33" t="s">
        <v>259</v>
      </c>
      <c r="D8" s="26" t="s">
        <v>260</v>
      </c>
      <c r="E8" s="71"/>
      <c r="F8" s="71"/>
      <c r="G8" s="71"/>
      <c r="H8" s="71"/>
      <c r="I8" s="71"/>
      <c r="J8" s="71"/>
      <c r="K8" s="71"/>
      <c r="L8" s="71"/>
      <c r="M8" s="71"/>
      <c r="N8" s="71"/>
      <c r="O8" s="71"/>
      <c r="P8" s="71"/>
      <c r="Q8" s="71"/>
      <c r="R8" s="71"/>
      <c r="S8" s="71"/>
      <c r="T8" s="71"/>
      <c r="U8" s="71"/>
    </row>
    <row r="9" spans="1:21" ht="20.25">
      <c r="A9" s="91"/>
      <c r="B9" s="91"/>
      <c r="C9" s="93"/>
      <c r="D9" s="93"/>
      <c r="E9" s="71"/>
      <c r="F9" s="71"/>
      <c r="G9" s="71"/>
      <c r="H9" s="71"/>
      <c r="I9" s="71"/>
      <c r="J9" s="71"/>
      <c r="K9" s="71"/>
      <c r="L9" s="71"/>
      <c r="M9" s="71"/>
      <c r="N9" s="71"/>
      <c r="O9" s="71"/>
      <c r="P9" s="71"/>
      <c r="Q9" s="71"/>
      <c r="R9" s="71"/>
      <c r="S9" s="71"/>
      <c r="T9" s="71"/>
      <c r="U9" s="71"/>
    </row>
    <row r="10" spans="1:21" ht="16.5">
      <c r="A10" s="91"/>
      <c r="B10" s="94"/>
      <c r="C10" s="94"/>
      <c r="D10" s="94"/>
      <c r="E10" s="71"/>
      <c r="F10" s="71"/>
      <c r="G10" s="71"/>
      <c r="H10" s="71"/>
      <c r="I10" s="71"/>
      <c r="J10" s="71"/>
      <c r="K10" s="71"/>
      <c r="L10" s="71"/>
      <c r="M10" s="71"/>
      <c r="N10" s="71"/>
      <c r="O10" s="71"/>
      <c r="P10" s="71"/>
      <c r="Q10" s="71"/>
      <c r="R10" s="71"/>
      <c r="S10" s="71"/>
      <c r="T10" s="71"/>
      <c r="U10" s="71"/>
    </row>
    <row r="11" spans="1:21">
      <c r="A11" s="91"/>
      <c r="B11" s="91" t="s">
        <v>261</v>
      </c>
      <c r="C11" s="91" t="s">
        <v>262</v>
      </c>
      <c r="D11" s="91" t="s">
        <v>263</v>
      </c>
      <c r="E11" s="71"/>
      <c r="F11" s="71"/>
      <c r="G11" s="71"/>
      <c r="H11" s="71"/>
      <c r="I11" s="71"/>
      <c r="J11" s="71"/>
      <c r="K11" s="71"/>
      <c r="L11" s="71"/>
      <c r="M11" s="71"/>
      <c r="N11" s="71"/>
      <c r="O11" s="71"/>
      <c r="P11" s="71"/>
      <c r="Q11" s="71"/>
      <c r="R11" s="71"/>
      <c r="S11" s="71"/>
      <c r="T11" s="71"/>
      <c r="U11" s="71"/>
    </row>
    <row r="12" spans="1:21">
      <c r="A12" s="91"/>
      <c r="B12" s="91" t="s">
        <v>264</v>
      </c>
      <c r="C12" s="91" t="s">
        <v>265</v>
      </c>
      <c r="D12" s="91" t="s">
        <v>266</v>
      </c>
      <c r="E12" s="71"/>
      <c r="F12" s="71"/>
      <c r="G12" s="71"/>
      <c r="H12" s="71"/>
      <c r="I12" s="71"/>
      <c r="J12" s="71"/>
      <c r="K12" s="71"/>
      <c r="L12" s="71"/>
      <c r="M12" s="71"/>
      <c r="N12" s="71"/>
      <c r="O12" s="71"/>
      <c r="P12" s="71"/>
      <c r="Q12" s="71"/>
      <c r="R12" s="71"/>
      <c r="S12" s="71"/>
      <c r="T12" s="71"/>
      <c r="U12" s="71"/>
    </row>
    <row r="13" spans="1:21">
      <c r="A13" s="91"/>
      <c r="B13" s="91"/>
      <c r="C13" s="91" t="s">
        <v>267</v>
      </c>
      <c r="D13" s="91" t="s">
        <v>106</v>
      </c>
      <c r="E13" s="71"/>
      <c r="F13" s="71"/>
      <c r="G13" s="71"/>
      <c r="H13" s="71"/>
      <c r="I13" s="71"/>
      <c r="J13" s="71"/>
      <c r="K13" s="71"/>
      <c r="L13" s="71"/>
      <c r="M13" s="71"/>
      <c r="N13" s="71"/>
      <c r="O13" s="71"/>
      <c r="P13" s="71"/>
      <c r="Q13" s="71"/>
      <c r="R13" s="71"/>
      <c r="S13" s="71"/>
      <c r="T13" s="71"/>
      <c r="U13" s="71"/>
    </row>
    <row r="14" spans="1:21">
      <c r="A14" s="91"/>
      <c r="B14" s="91"/>
      <c r="C14" s="91" t="s">
        <v>268</v>
      </c>
      <c r="D14" s="91" t="s">
        <v>269</v>
      </c>
      <c r="E14" s="71"/>
      <c r="F14" s="71"/>
      <c r="G14" s="71"/>
      <c r="H14" s="71"/>
      <c r="I14" s="71"/>
      <c r="J14" s="71"/>
      <c r="K14" s="71"/>
      <c r="L14" s="71"/>
      <c r="M14" s="71"/>
      <c r="N14" s="71"/>
      <c r="O14" s="71"/>
      <c r="P14" s="71"/>
      <c r="Q14" s="71"/>
      <c r="R14" s="71"/>
      <c r="S14" s="71"/>
      <c r="T14" s="71"/>
      <c r="U14" s="71"/>
    </row>
    <row r="15" spans="1:21">
      <c r="A15" s="91"/>
      <c r="B15" s="91"/>
      <c r="C15" s="91" t="s">
        <v>270</v>
      </c>
      <c r="D15" s="91" t="s">
        <v>271</v>
      </c>
      <c r="E15" s="71"/>
      <c r="F15" s="71"/>
      <c r="G15" s="71"/>
      <c r="H15" s="71"/>
      <c r="I15" s="71"/>
      <c r="J15" s="71"/>
      <c r="K15" s="71"/>
      <c r="L15" s="71"/>
      <c r="M15" s="71"/>
      <c r="N15" s="71"/>
      <c r="O15" s="71"/>
      <c r="P15" s="71"/>
      <c r="Q15" s="71"/>
      <c r="R15" s="71"/>
      <c r="S15" s="71"/>
      <c r="T15" s="71"/>
      <c r="U15" s="71"/>
    </row>
    <row r="16" spans="1:21">
      <c r="A16" s="91"/>
      <c r="B16" s="91"/>
      <c r="C16" s="91"/>
      <c r="D16" s="91"/>
      <c r="E16" s="71"/>
      <c r="F16" s="71"/>
      <c r="G16" s="71"/>
      <c r="H16" s="71"/>
      <c r="I16" s="71"/>
      <c r="J16" s="71"/>
      <c r="K16" s="71"/>
      <c r="L16" s="71"/>
      <c r="M16" s="71"/>
      <c r="N16" s="71"/>
      <c r="O16" s="71"/>
    </row>
    <row r="17" spans="1:15">
      <c r="A17" s="91"/>
      <c r="B17" s="91"/>
      <c r="C17" s="91"/>
      <c r="D17" s="91"/>
      <c r="E17" s="71"/>
      <c r="F17" s="71"/>
      <c r="G17" s="71"/>
      <c r="H17" s="71"/>
      <c r="I17" s="71"/>
      <c r="J17" s="71"/>
      <c r="K17" s="71"/>
      <c r="L17" s="71"/>
      <c r="M17" s="71"/>
      <c r="N17" s="71"/>
      <c r="O17" s="71"/>
    </row>
    <row r="18" spans="1:15">
      <c r="A18" s="91"/>
      <c r="B18" s="95"/>
      <c r="C18" s="95"/>
      <c r="D18" s="95"/>
      <c r="E18" s="71"/>
      <c r="F18" s="71"/>
      <c r="G18" s="71"/>
      <c r="H18" s="71"/>
      <c r="I18" s="71"/>
      <c r="J18" s="71"/>
      <c r="K18" s="71"/>
      <c r="L18" s="71"/>
      <c r="M18" s="71"/>
      <c r="N18" s="71"/>
      <c r="O18" s="71"/>
    </row>
    <row r="19" spans="1:15">
      <c r="A19" s="91"/>
      <c r="B19" s="95"/>
      <c r="C19" s="95"/>
      <c r="D19" s="95"/>
      <c r="E19" s="71"/>
      <c r="F19" s="71"/>
      <c r="G19" s="71"/>
      <c r="H19" s="71"/>
      <c r="I19" s="71"/>
      <c r="J19" s="71"/>
      <c r="K19" s="71"/>
      <c r="L19" s="71"/>
      <c r="M19" s="71"/>
      <c r="N19" s="71"/>
      <c r="O19" s="71"/>
    </row>
    <row r="20" spans="1:15">
      <c r="A20" s="91"/>
      <c r="B20" s="95"/>
      <c r="C20" s="95"/>
      <c r="D20" s="95"/>
      <c r="E20" s="71"/>
      <c r="F20" s="71"/>
      <c r="G20" s="71"/>
      <c r="H20" s="71"/>
      <c r="I20" s="71"/>
      <c r="J20" s="71"/>
      <c r="K20" s="71"/>
      <c r="L20" s="71"/>
      <c r="M20" s="71"/>
      <c r="N20" s="71"/>
      <c r="O20" s="71"/>
    </row>
    <row r="21" spans="1:15">
      <c r="A21" s="91"/>
      <c r="B21" s="95"/>
      <c r="C21" s="95"/>
      <c r="D21" s="95"/>
      <c r="E21" s="71"/>
      <c r="F21" s="71"/>
      <c r="G21" s="71"/>
      <c r="H21" s="71"/>
      <c r="I21" s="71"/>
      <c r="J21" s="71"/>
      <c r="K21" s="71"/>
      <c r="L21" s="71"/>
      <c r="M21" s="71"/>
      <c r="N21" s="71"/>
      <c r="O21" s="71"/>
    </row>
    <row r="22" spans="1:15" ht="20.25">
      <c r="A22" s="91"/>
      <c r="B22" s="91"/>
      <c r="C22" s="93"/>
      <c r="D22" s="93"/>
      <c r="E22" s="71"/>
      <c r="F22" s="71"/>
      <c r="G22" s="71"/>
      <c r="H22" s="71"/>
      <c r="I22" s="71"/>
      <c r="J22" s="71"/>
      <c r="K22" s="71"/>
      <c r="L22" s="71"/>
      <c r="M22" s="71"/>
      <c r="N22" s="71"/>
      <c r="O22" s="71"/>
    </row>
    <row r="23" spans="1:15" ht="20.25">
      <c r="A23" s="91"/>
      <c r="B23" s="91"/>
      <c r="C23" s="93"/>
      <c r="D23" s="93"/>
      <c r="E23" s="71"/>
      <c r="F23" s="71"/>
      <c r="G23" s="71"/>
      <c r="H23" s="71"/>
      <c r="I23" s="71"/>
      <c r="J23" s="71"/>
      <c r="K23" s="71"/>
      <c r="L23" s="71"/>
      <c r="M23" s="71"/>
      <c r="N23" s="71"/>
      <c r="O23" s="71"/>
    </row>
    <row r="24" spans="1:15" ht="20.25">
      <c r="A24" s="91"/>
      <c r="B24" s="91"/>
      <c r="C24" s="93"/>
      <c r="D24" s="93"/>
      <c r="E24" s="71"/>
      <c r="F24" s="71"/>
      <c r="G24" s="71"/>
      <c r="H24" s="71"/>
      <c r="I24" s="71"/>
      <c r="J24" s="71"/>
      <c r="K24" s="71"/>
      <c r="L24" s="71"/>
      <c r="M24" s="71"/>
      <c r="N24" s="71"/>
      <c r="O24" s="71"/>
    </row>
    <row r="25" spans="1:15" ht="20.25">
      <c r="A25" s="91"/>
      <c r="B25" s="91"/>
      <c r="C25" s="93"/>
      <c r="D25" s="93"/>
      <c r="E25" s="71"/>
      <c r="F25" s="71"/>
      <c r="G25" s="71"/>
      <c r="H25" s="71"/>
      <c r="I25" s="71"/>
      <c r="J25" s="71"/>
      <c r="K25" s="71"/>
      <c r="L25" s="71"/>
      <c r="M25" s="71"/>
      <c r="N25" s="71"/>
      <c r="O25" s="71"/>
    </row>
    <row r="26" spans="1:15" ht="20.25">
      <c r="A26" s="91"/>
      <c r="B26" s="91"/>
      <c r="C26" s="93"/>
      <c r="D26" s="93"/>
      <c r="E26" s="71"/>
      <c r="F26" s="71"/>
      <c r="G26" s="71"/>
      <c r="H26" s="71"/>
      <c r="I26" s="71"/>
      <c r="J26" s="71"/>
      <c r="K26" s="71"/>
      <c r="L26" s="71"/>
      <c r="M26" s="71"/>
      <c r="N26" s="71"/>
      <c r="O26" s="71"/>
    </row>
    <row r="27" spans="1:15" ht="20.25">
      <c r="A27" s="91"/>
      <c r="B27" s="91"/>
      <c r="C27" s="93"/>
      <c r="D27" s="93"/>
      <c r="E27" s="71"/>
      <c r="F27" s="71"/>
      <c r="G27" s="71"/>
      <c r="H27" s="71"/>
      <c r="I27" s="71"/>
      <c r="J27" s="71"/>
      <c r="K27" s="71"/>
      <c r="L27" s="71"/>
      <c r="M27" s="71"/>
      <c r="N27" s="71"/>
      <c r="O27" s="71"/>
    </row>
    <row r="28" spans="1:15" ht="20.25">
      <c r="A28" s="91"/>
      <c r="B28" s="91"/>
      <c r="C28" s="93"/>
      <c r="D28" s="93"/>
      <c r="E28" s="71"/>
      <c r="F28" s="71"/>
      <c r="G28" s="71"/>
      <c r="H28" s="71"/>
      <c r="I28" s="71"/>
      <c r="J28" s="71"/>
      <c r="K28" s="71"/>
      <c r="L28" s="71"/>
      <c r="M28" s="71"/>
      <c r="N28" s="71"/>
      <c r="O28" s="71"/>
    </row>
    <row r="29" spans="1:15" ht="20.25">
      <c r="A29" s="91"/>
      <c r="B29" s="91"/>
      <c r="C29" s="93"/>
      <c r="D29" s="93"/>
      <c r="E29" s="71"/>
      <c r="F29" s="71"/>
      <c r="G29" s="71"/>
      <c r="H29" s="71"/>
      <c r="I29" s="71"/>
      <c r="J29" s="71"/>
      <c r="K29" s="71"/>
      <c r="L29" s="71"/>
      <c r="M29" s="71"/>
      <c r="N29" s="71"/>
      <c r="O29" s="71"/>
    </row>
    <row r="30" spans="1:15" ht="20.25">
      <c r="A30" s="91"/>
      <c r="B30" s="91"/>
      <c r="C30" s="93"/>
      <c r="D30" s="93"/>
      <c r="E30" s="71"/>
      <c r="F30" s="71"/>
      <c r="G30" s="71"/>
      <c r="H30" s="71"/>
      <c r="I30" s="71"/>
      <c r="J30" s="71"/>
      <c r="K30" s="71"/>
      <c r="L30" s="71"/>
      <c r="M30" s="71"/>
      <c r="N30" s="71"/>
      <c r="O30" s="71"/>
    </row>
    <row r="31" spans="1:15" ht="20.25">
      <c r="A31" s="91"/>
      <c r="B31" s="91"/>
      <c r="C31" s="93"/>
      <c r="D31" s="93"/>
      <c r="E31" s="71"/>
      <c r="F31" s="71"/>
      <c r="G31" s="71"/>
      <c r="H31" s="71"/>
      <c r="I31" s="71"/>
      <c r="J31" s="71"/>
      <c r="K31" s="71"/>
      <c r="L31" s="71"/>
      <c r="M31" s="71"/>
      <c r="N31" s="71"/>
      <c r="O31" s="71"/>
    </row>
    <row r="32" spans="1:15" ht="20.25">
      <c r="A32" s="91"/>
      <c r="B32" s="91"/>
      <c r="C32" s="93"/>
      <c r="D32" s="93"/>
      <c r="E32" s="71"/>
      <c r="F32" s="71"/>
      <c r="G32" s="71"/>
      <c r="H32" s="71"/>
      <c r="I32" s="71"/>
      <c r="J32" s="71"/>
      <c r="K32" s="71"/>
      <c r="L32" s="71"/>
      <c r="M32" s="71"/>
      <c r="N32" s="71"/>
      <c r="O32" s="71"/>
    </row>
    <row r="33" spans="1:15" ht="20.25">
      <c r="A33" s="91"/>
      <c r="B33" s="91"/>
      <c r="C33" s="93"/>
      <c r="D33" s="93"/>
      <c r="E33" s="71"/>
      <c r="F33" s="71"/>
      <c r="G33" s="71"/>
      <c r="H33" s="71"/>
      <c r="I33" s="71"/>
      <c r="J33" s="71"/>
      <c r="K33" s="71"/>
      <c r="L33" s="71"/>
      <c r="M33" s="71"/>
      <c r="N33" s="71"/>
      <c r="O33" s="71"/>
    </row>
    <row r="34" spans="1:15" ht="20.25">
      <c r="A34" s="91"/>
      <c r="B34" s="91"/>
      <c r="C34" s="93"/>
      <c r="D34" s="93"/>
      <c r="E34" s="71"/>
      <c r="F34" s="71"/>
      <c r="G34" s="71"/>
      <c r="H34" s="71"/>
      <c r="I34" s="71"/>
      <c r="J34" s="71"/>
      <c r="K34" s="71"/>
      <c r="L34" s="71"/>
      <c r="M34" s="71"/>
      <c r="N34" s="71"/>
      <c r="O34" s="71"/>
    </row>
    <row r="35" spans="1:15" ht="20.25">
      <c r="A35" s="91"/>
      <c r="B35" s="91"/>
      <c r="C35" s="93"/>
      <c r="D35" s="93"/>
      <c r="E35" s="71"/>
      <c r="F35" s="71"/>
      <c r="G35" s="71"/>
      <c r="H35" s="71"/>
      <c r="I35" s="71"/>
      <c r="J35" s="71"/>
      <c r="K35" s="71"/>
      <c r="L35" s="71"/>
      <c r="M35" s="71"/>
      <c r="N35" s="71"/>
      <c r="O35" s="71"/>
    </row>
    <row r="36" spans="1:15" ht="20.25">
      <c r="A36" s="91"/>
      <c r="B36" s="91"/>
      <c r="C36" s="93"/>
      <c r="D36" s="93"/>
      <c r="E36" s="71"/>
      <c r="F36" s="71"/>
      <c r="G36" s="71"/>
      <c r="H36" s="71"/>
      <c r="I36" s="71"/>
      <c r="J36" s="71"/>
      <c r="K36" s="71"/>
      <c r="L36" s="71"/>
      <c r="M36" s="71"/>
      <c r="N36" s="71"/>
      <c r="O36" s="71"/>
    </row>
    <row r="37" spans="1:15" ht="20.25">
      <c r="A37" s="91"/>
      <c r="B37" s="91"/>
      <c r="C37" s="93"/>
      <c r="D37" s="93"/>
      <c r="E37" s="71"/>
      <c r="F37" s="71"/>
      <c r="G37" s="71"/>
      <c r="H37" s="71"/>
      <c r="I37" s="71"/>
      <c r="J37" s="71"/>
      <c r="K37" s="71"/>
      <c r="L37" s="71"/>
      <c r="M37" s="71"/>
      <c r="N37" s="71"/>
      <c r="O37" s="71"/>
    </row>
    <row r="38" spans="1:15" ht="20.25">
      <c r="A38" s="91"/>
      <c r="B38" s="91"/>
      <c r="C38" s="93"/>
      <c r="D38" s="93"/>
      <c r="E38" s="71"/>
      <c r="F38" s="71"/>
      <c r="G38" s="71"/>
      <c r="H38" s="71"/>
      <c r="I38" s="71"/>
      <c r="J38" s="71"/>
      <c r="K38" s="71"/>
      <c r="L38" s="71"/>
      <c r="M38" s="71"/>
      <c r="N38" s="71"/>
      <c r="O38" s="71"/>
    </row>
    <row r="39" spans="1:15" ht="20.25">
      <c r="A39" s="91"/>
      <c r="B39" s="91"/>
      <c r="C39" s="93"/>
      <c r="D39" s="93"/>
      <c r="E39" s="71"/>
      <c r="F39" s="71"/>
      <c r="G39" s="71"/>
      <c r="H39" s="71"/>
      <c r="I39" s="71"/>
      <c r="J39" s="71"/>
      <c r="K39" s="71"/>
      <c r="L39" s="71"/>
      <c r="M39" s="71"/>
      <c r="N39" s="71"/>
      <c r="O39" s="71"/>
    </row>
    <row r="40" spans="1:15" ht="20.25">
      <c r="A40" s="91"/>
      <c r="B40" s="91"/>
      <c r="C40" s="93"/>
      <c r="D40" s="93"/>
      <c r="E40" s="71"/>
      <c r="F40" s="71"/>
      <c r="G40" s="71"/>
      <c r="H40" s="71"/>
      <c r="I40" s="71"/>
      <c r="J40" s="71"/>
      <c r="K40" s="71"/>
      <c r="L40" s="71"/>
      <c r="M40" s="71"/>
      <c r="N40" s="71"/>
      <c r="O40" s="71"/>
    </row>
    <row r="41" spans="1:15" ht="20.25">
      <c r="A41" s="91"/>
      <c r="B41" s="91"/>
      <c r="C41" s="93"/>
      <c r="D41" s="93"/>
      <c r="E41" s="71"/>
      <c r="F41" s="71"/>
      <c r="G41" s="71"/>
      <c r="H41" s="71"/>
      <c r="I41" s="71"/>
      <c r="J41" s="71"/>
      <c r="K41" s="71"/>
      <c r="L41" s="71"/>
      <c r="M41" s="71"/>
      <c r="N41" s="71"/>
      <c r="O41" s="71"/>
    </row>
    <row r="42" spans="1:15" ht="20.25">
      <c r="A42" s="91"/>
      <c r="B42" s="91"/>
      <c r="C42" s="93"/>
      <c r="D42" s="93"/>
      <c r="E42" s="71"/>
      <c r="F42" s="71"/>
      <c r="G42" s="71"/>
      <c r="H42" s="71"/>
      <c r="I42" s="71"/>
      <c r="J42" s="71"/>
      <c r="K42" s="71"/>
      <c r="L42" s="71"/>
      <c r="M42" s="71"/>
      <c r="N42" s="71"/>
      <c r="O42" s="71"/>
    </row>
    <row r="43" spans="1:15" ht="20.25">
      <c r="A43" s="91"/>
      <c r="B43" s="91"/>
      <c r="C43" s="93"/>
      <c r="D43" s="93"/>
      <c r="E43" s="71"/>
      <c r="F43" s="71"/>
      <c r="G43" s="71"/>
      <c r="H43" s="71"/>
      <c r="I43" s="71"/>
      <c r="J43" s="71"/>
      <c r="K43" s="71"/>
      <c r="L43" s="71"/>
      <c r="M43" s="71"/>
      <c r="N43" s="71"/>
      <c r="O43" s="71"/>
    </row>
    <row r="44" spans="1:15" ht="20.25">
      <c r="A44" s="91"/>
      <c r="B44" s="91"/>
      <c r="C44" s="93"/>
      <c r="D44" s="93"/>
      <c r="E44" s="71"/>
      <c r="F44" s="71"/>
      <c r="G44" s="71"/>
      <c r="H44" s="71"/>
      <c r="I44" s="71"/>
      <c r="J44" s="71"/>
      <c r="K44" s="71"/>
      <c r="L44" s="71"/>
      <c r="M44" s="71"/>
      <c r="N44" s="71"/>
      <c r="O44" s="71"/>
    </row>
    <row r="45" spans="1:15" ht="20.25">
      <c r="A45" s="91"/>
      <c r="B45" s="91"/>
      <c r="C45" s="93"/>
      <c r="D45" s="93"/>
      <c r="E45" s="71"/>
      <c r="F45" s="71"/>
      <c r="G45" s="71"/>
      <c r="H45" s="71"/>
      <c r="I45" s="71"/>
      <c r="J45" s="71"/>
      <c r="K45" s="71"/>
      <c r="L45" s="71"/>
      <c r="M45" s="71"/>
      <c r="N45" s="71"/>
      <c r="O45" s="71"/>
    </row>
    <row r="46" spans="1:15" ht="20.25">
      <c r="A46" s="91"/>
      <c r="B46" s="91"/>
      <c r="C46" s="93"/>
      <c r="D46" s="93"/>
      <c r="E46" s="71"/>
      <c r="F46" s="71"/>
      <c r="G46" s="71"/>
      <c r="H46" s="71"/>
      <c r="I46" s="71"/>
      <c r="J46" s="71"/>
      <c r="K46" s="71"/>
      <c r="L46" s="71"/>
      <c r="M46" s="71"/>
      <c r="N46" s="71"/>
      <c r="O46" s="71"/>
    </row>
    <row r="47" spans="1:15" ht="20.25">
      <c r="A47" s="91"/>
      <c r="B47" s="91"/>
      <c r="C47" s="93"/>
      <c r="D47" s="93"/>
      <c r="E47" s="71"/>
      <c r="F47" s="71"/>
      <c r="G47" s="71"/>
      <c r="H47" s="71"/>
      <c r="I47" s="71"/>
      <c r="J47" s="71"/>
      <c r="K47" s="71"/>
      <c r="L47" s="71"/>
      <c r="M47" s="71"/>
      <c r="N47" s="71"/>
      <c r="O47" s="71"/>
    </row>
    <row r="48" spans="1:15" ht="20.25">
      <c r="A48" s="91"/>
      <c r="B48" s="91"/>
      <c r="C48" s="93"/>
      <c r="D48" s="93"/>
      <c r="E48" s="71"/>
      <c r="F48" s="71"/>
      <c r="G48" s="71"/>
      <c r="H48" s="71"/>
      <c r="I48" s="71"/>
      <c r="J48" s="71"/>
      <c r="K48" s="71"/>
      <c r="L48" s="71"/>
      <c r="M48" s="71"/>
      <c r="N48" s="71"/>
      <c r="O48" s="71"/>
    </row>
    <row r="49" spans="1:15" ht="20.25">
      <c r="A49" s="91"/>
      <c r="B49" s="91"/>
      <c r="C49" s="93"/>
      <c r="D49" s="93"/>
      <c r="E49" s="71"/>
      <c r="F49" s="71"/>
      <c r="G49" s="71"/>
      <c r="H49" s="71"/>
      <c r="I49" s="71"/>
      <c r="J49" s="71"/>
      <c r="K49" s="71"/>
      <c r="L49" s="71"/>
      <c r="M49" s="71"/>
      <c r="N49" s="71"/>
      <c r="O49" s="71"/>
    </row>
    <row r="50" spans="1:15" ht="20.25">
      <c r="A50" s="91"/>
      <c r="B50" s="91"/>
      <c r="C50" s="93"/>
      <c r="D50" s="93"/>
      <c r="E50" s="71"/>
      <c r="F50" s="71"/>
      <c r="G50" s="71"/>
      <c r="H50" s="71"/>
      <c r="I50" s="71"/>
      <c r="J50" s="71"/>
      <c r="K50" s="71"/>
      <c r="L50" s="71"/>
      <c r="M50" s="71"/>
      <c r="N50" s="71"/>
      <c r="O50" s="71"/>
    </row>
    <row r="51" spans="1:15" ht="20.25">
      <c r="A51" s="91"/>
      <c r="B51" s="91"/>
      <c r="C51" s="93"/>
      <c r="D51" s="93"/>
      <c r="E51" s="71"/>
      <c r="F51" s="71"/>
      <c r="G51" s="71"/>
      <c r="H51" s="71"/>
      <c r="I51" s="71"/>
      <c r="J51" s="71"/>
      <c r="K51" s="71"/>
      <c r="L51" s="71"/>
      <c r="M51" s="71"/>
      <c r="N51" s="71"/>
      <c r="O51" s="71"/>
    </row>
    <row r="52" spans="1:15" ht="20.25">
      <c r="A52" s="91"/>
      <c r="B52" s="17"/>
      <c r="C52" s="22"/>
      <c r="D52" s="22"/>
    </row>
    <row r="53" spans="1:15" ht="20.25">
      <c r="A53" s="91"/>
      <c r="B53" s="17"/>
      <c r="C53" s="22"/>
      <c r="D53" s="22"/>
    </row>
    <row r="54" spans="1:15" ht="20.25">
      <c r="A54" s="91"/>
      <c r="B54" s="17"/>
      <c r="C54" s="22"/>
      <c r="D54" s="22"/>
    </row>
    <row r="55" spans="1:15" ht="20.25">
      <c r="A55" s="91"/>
      <c r="B55" s="17"/>
      <c r="C55" s="22"/>
      <c r="D55" s="22"/>
    </row>
    <row r="56" spans="1:15" ht="20.25">
      <c r="A56" s="91"/>
      <c r="B56" s="17"/>
      <c r="C56" s="22"/>
      <c r="D56" s="22"/>
    </row>
    <row r="57" spans="1:15" ht="20.25">
      <c r="A57" s="91"/>
      <c r="B57" s="17"/>
      <c r="C57" s="22"/>
      <c r="D57" s="22"/>
    </row>
    <row r="58" spans="1:15" ht="20.25">
      <c r="A58" s="91"/>
      <c r="B58" s="17"/>
      <c r="C58" s="22"/>
      <c r="D58" s="22"/>
    </row>
    <row r="59" spans="1:15" ht="20.25">
      <c r="A59" s="91"/>
      <c r="B59" s="17"/>
      <c r="C59" s="22"/>
      <c r="D59" s="22"/>
    </row>
    <row r="60" spans="1:15" ht="20.25">
      <c r="A60" s="91"/>
      <c r="B60" s="17"/>
      <c r="C60" s="22"/>
      <c r="D60" s="22"/>
    </row>
    <row r="61" spans="1:15" ht="20.25">
      <c r="A61" s="91"/>
      <c r="B61" s="17"/>
      <c r="C61" s="22"/>
      <c r="D61" s="22"/>
    </row>
    <row r="62" spans="1:15" ht="20.25">
      <c r="A62" s="91"/>
      <c r="B62" s="17"/>
      <c r="C62" s="22"/>
      <c r="D62" s="22"/>
    </row>
    <row r="63" spans="1:15" ht="20.25">
      <c r="A63" s="91"/>
      <c r="B63" s="17"/>
      <c r="C63" s="22"/>
      <c r="D63" s="22"/>
    </row>
    <row r="64" spans="1:15" ht="20.25">
      <c r="A64" s="91"/>
      <c r="B64" s="17"/>
      <c r="C64" s="22"/>
      <c r="D64" s="22"/>
    </row>
    <row r="65" spans="1:4" ht="20.25">
      <c r="A65" s="91"/>
      <c r="B65" s="17"/>
      <c r="C65" s="22"/>
      <c r="D65" s="22"/>
    </row>
    <row r="66" spans="1:4" ht="20.25">
      <c r="A66" s="91"/>
      <c r="B66" s="17"/>
      <c r="C66" s="22"/>
      <c r="D66" s="22"/>
    </row>
    <row r="67" spans="1:4" ht="20.25">
      <c r="A67" s="91"/>
      <c r="B67" s="17"/>
      <c r="C67" s="22"/>
      <c r="D67" s="22"/>
    </row>
    <row r="68" spans="1:4" ht="20.25">
      <c r="A68" s="91"/>
      <c r="B68" s="17"/>
      <c r="C68" s="22"/>
      <c r="D68" s="22"/>
    </row>
    <row r="69" spans="1:4" ht="20.25">
      <c r="A69" s="91"/>
      <c r="B69" s="17"/>
      <c r="C69" s="22"/>
      <c r="D69" s="22"/>
    </row>
    <row r="70" spans="1:4" ht="20.25">
      <c r="A70" s="91"/>
      <c r="B70" s="17"/>
      <c r="C70" s="22"/>
      <c r="D70" s="22"/>
    </row>
    <row r="71" spans="1:4" ht="20.25">
      <c r="A71" s="91"/>
      <c r="B71" s="17"/>
      <c r="C71" s="22"/>
      <c r="D71" s="22"/>
    </row>
    <row r="72" spans="1:4" ht="20.25">
      <c r="A72" s="91"/>
      <c r="B72" s="17"/>
      <c r="C72" s="22"/>
      <c r="D72" s="22"/>
    </row>
    <row r="73" spans="1:4" ht="20.25">
      <c r="A73" s="91"/>
      <c r="B73" s="17"/>
      <c r="C73" s="22"/>
      <c r="D73" s="22"/>
    </row>
    <row r="74" spans="1:4" ht="20.25">
      <c r="A74" s="91"/>
      <c r="B74" s="17"/>
      <c r="C74" s="22"/>
      <c r="D74" s="22"/>
    </row>
    <row r="75" spans="1:4" ht="20.25">
      <c r="A75" s="91"/>
      <c r="B75" s="17"/>
      <c r="C75" s="22"/>
      <c r="D75" s="22"/>
    </row>
    <row r="76" spans="1:4" ht="20.25">
      <c r="A76" s="91"/>
      <c r="B76" s="17"/>
      <c r="C76" s="22"/>
      <c r="D76" s="22"/>
    </row>
    <row r="77" spans="1:4" ht="20.25">
      <c r="A77" s="91"/>
      <c r="B77" s="17"/>
      <c r="C77" s="22"/>
      <c r="D77" s="22"/>
    </row>
    <row r="78" spans="1:4" ht="20.25">
      <c r="A78" s="91"/>
      <c r="B78" s="17"/>
      <c r="C78" s="22"/>
      <c r="D78" s="22"/>
    </row>
    <row r="79" spans="1:4" ht="20.25">
      <c r="A79" s="91"/>
      <c r="B79" s="17"/>
      <c r="C79" s="22"/>
      <c r="D79" s="22"/>
    </row>
    <row r="80" spans="1:4" ht="20.25">
      <c r="A80" s="91"/>
      <c r="B80" s="17"/>
      <c r="C80" s="22"/>
      <c r="D80" s="22"/>
    </row>
    <row r="81" spans="1:4" ht="20.25">
      <c r="A81" s="91"/>
      <c r="B81" s="17"/>
      <c r="C81" s="22"/>
      <c r="D81" s="22"/>
    </row>
    <row r="82" spans="1:4" ht="20.25">
      <c r="A82" s="91"/>
      <c r="B82" s="17"/>
      <c r="C82" s="22"/>
      <c r="D82" s="22"/>
    </row>
    <row r="83" spans="1:4" ht="20.25">
      <c r="A83" s="91"/>
      <c r="B83" s="17"/>
      <c r="C83" s="22"/>
      <c r="D83" s="22"/>
    </row>
    <row r="84" spans="1:4" ht="20.25">
      <c r="A84" s="91"/>
      <c r="B84" s="17"/>
      <c r="C84" s="22"/>
      <c r="D84" s="22"/>
    </row>
    <row r="85" spans="1:4" ht="20.25">
      <c r="A85" s="91"/>
      <c r="B85" s="17"/>
      <c r="C85" s="22"/>
      <c r="D85" s="22"/>
    </row>
    <row r="86" spans="1:4" ht="20.25">
      <c r="A86" s="91"/>
      <c r="B86" s="17"/>
      <c r="C86" s="22"/>
      <c r="D86" s="22"/>
    </row>
    <row r="87" spans="1:4" ht="20.25">
      <c r="A87" s="91"/>
      <c r="B87" s="17"/>
      <c r="C87" s="22"/>
      <c r="D87" s="22"/>
    </row>
    <row r="88" spans="1:4" ht="20.25">
      <c r="A88" s="91"/>
      <c r="B88" s="17"/>
      <c r="C88" s="22"/>
      <c r="D88" s="22"/>
    </row>
    <row r="89" spans="1:4" ht="20.25">
      <c r="A89" s="91"/>
      <c r="B89" s="17"/>
      <c r="C89" s="22"/>
      <c r="D89" s="22"/>
    </row>
    <row r="90" spans="1:4" ht="20.25">
      <c r="A90" s="91"/>
      <c r="B90" s="17"/>
      <c r="C90" s="22"/>
      <c r="D90" s="22"/>
    </row>
    <row r="91" spans="1:4" ht="20.25">
      <c r="A91" s="91"/>
      <c r="B91" s="17"/>
      <c r="C91" s="22"/>
      <c r="D91" s="22"/>
    </row>
    <row r="92" spans="1:4" ht="20.25">
      <c r="A92" s="91"/>
      <c r="B92" s="17"/>
      <c r="C92" s="22"/>
      <c r="D92" s="22"/>
    </row>
    <row r="93" spans="1:4" ht="20.25">
      <c r="A93" s="91"/>
      <c r="B93" s="17"/>
      <c r="C93" s="22"/>
      <c r="D93" s="22"/>
    </row>
    <row r="94" spans="1:4" ht="20.25">
      <c r="A94" s="91"/>
      <c r="B94" s="17"/>
      <c r="C94" s="22"/>
      <c r="D94" s="22"/>
    </row>
    <row r="95" spans="1:4" ht="20.25">
      <c r="A95" s="91"/>
      <c r="B95" s="17"/>
      <c r="C95" s="22"/>
      <c r="D95" s="22"/>
    </row>
    <row r="96" spans="1:4" ht="20.25">
      <c r="A96" s="91"/>
      <c r="B96" s="17"/>
      <c r="C96" s="22"/>
      <c r="D96" s="22"/>
    </row>
    <row r="97" spans="1:4" ht="20.25">
      <c r="A97" s="91"/>
      <c r="B97" s="17"/>
      <c r="C97" s="22"/>
      <c r="D97" s="22"/>
    </row>
    <row r="98" spans="1:4" ht="20.25">
      <c r="A98" s="91"/>
      <c r="B98" s="17"/>
      <c r="C98" s="22"/>
      <c r="D98" s="22"/>
    </row>
    <row r="99" spans="1:4" ht="20.25">
      <c r="A99" s="91"/>
      <c r="B99" s="17"/>
      <c r="C99" s="22"/>
      <c r="D99" s="22"/>
    </row>
    <row r="100" spans="1:4" ht="20.25">
      <c r="A100" s="91"/>
      <c r="B100" s="17"/>
      <c r="C100" s="22"/>
      <c r="D100" s="22"/>
    </row>
    <row r="101" spans="1:4" ht="20.25">
      <c r="A101" s="91"/>
      <c r="B101" s="17"/>
      <c r="C101" s="22"/>
      <c r="D101" s="22"/>
    </row>
    <row r="102" spans="1:4" ht="20.25">
      <c r="A102" s="91"/>
      <c r="B102" s="17"/>
      <c r="C102" s="22"/>
      <c r="D102" s="22"/>
    </row>
    <row r="103" spans="1:4" ht="20.25">
      <c r="A103" s="91"/>
      <c r="B103" s="17"/>
      <c r="C103" s="22"/>
      <c r="D103" s="22"/>
    </row>
    <row r="104" spans="1:4" ht="20.25">
      <c r="A104" s="91"/>
      <c r="B104" s="17"/>
      <c r="C104" s="22"/>
      <c r="D104" s="22"/>
    </row>
    <row r="105" spans="1:4" ht="20.25">
      <c r="A105" s="91"/>
      <c r="B105" s="17"/>
      <c r="C105" s="22"/>
      <c r="D105" s="22"/>
    </row>
    <row r="106" spans="1:4" ht="20.25">
      <c r="A106" s="91"/>
      <c r="B106" s="17"/>
      <c r="C106" s="22"/>
      <c r="D106" s="22"/>
    </row>
    <row r="107" spans="1:4" ht="20.25">
      <c r="A107" s="91"/>
      <c r="B107" s="17"/>
      <c r="C107" s="22"/>
      <c r="D107" s="22"/>
    </row>
    <row r="108" spans="1:4" ht="20.25">
      <c r="A108" s="91"/>
      <c r="B108" s="17"/>
      <c r="C108" s="22"/>
      <c r="D108" s="22"/>
    </row>
    <row r="109" spans="1:4" ht="20.25">
      <c r="A109" s="91"/>
      <c r="B109" s="17"/>
      <c r="C109" s="22"/>
      <c r="D109" s="22"/>
    </row>
    <row r="110" spans="1:4" ht="20.25">
      <c r="A110" s="91"/>
      <c r="B110" s="17"/>
      <c r="C110" s="22"/>
      <c r="D110" s="22"/>
    </row>
    <row r="111" spans="1:4" ht="20.25">
      <c r="A111" s="91"/>
      <c r="B111" s="17"/>
      <c r="C111" s="22"/>
      <c r="D111" s="22"/>
    </row>
    <row r="112" spans="1:4" ht="20.25">
      <c r="A112" s="91"/>
      <c r="B112" s="17"/>
      <c r="C112" s="22"/>
      <c r="D112" s="22"/>
    </row>
    <row r="113" spans="1:4" ht="20.25">
      <c r="A113" s="91"/>
      <c r="B113" s="17"/>
      <c r="C113" s="22"/>
      <c r="D113" s="22"/>
    </row>
    <row r="114" spans="1:4" ht="20.25">
      <c r="A114" s="91"/>
      <c r="B114" s="17"/>
      <c r="C114" s="22"/>
      <c r="D114" s="22"/>
    </row>
    <row r="115" spans="1:4" ht="20.25">
      <c r="A115" s="91"/>
      <c r="B115" s="17"/>
      <c r="C115" s="22"/>
      <c r="D115" s="22"/>
    </row>
    <row r="116" spans="1:4" ht="20.25">
      <c r="A116" s="91"/>
      <c r="B116" s="17"/>
      <c r="C116" s="22"/>
      <c r="D116" s="22"/>
    </row>
    <row r="117" spans="1:4" ht="20.25">
      <c r="A117" s="91"/>
      <c r="B117" s="17"/>
      <c r="C117" s="22"/>
      <c r="D117" s="22"/>
    </row>
    <row r="118" spans="1:4" ht="20.25">
      <c r="A118" s="91"/>
      <c r="B118" s="17"/>
      <c r="C118" s="22"/>
      <c r="D118" s="22"/>
    </row>
    <row r="119" spans="1:4" ht="20.25">
      <c r="A119" s="91"/>
      <c r="B119" s="17"/>
      <c r="C119" s="22"/>
      <c r="D119" s="22"/>
    </row>
    <row r="120" spans="1:4" ht="20.25">
      <c r="A120" s="91"/>
      <c r="B120" s="17"/>
      <c r="C120" s="22"/>
      <c r="D120" s="22"/>
    </row>
    <row r="121" spans="1:4" ht="20.25">
      <c r="A121" s="91"/>
      <c r="B121" s="17"/>
      <c r="C121" s="22"/>
      <c r="D121" s="22"/>
    </row>
    <row r="122" spans="1:4" ht="20.25">
      <c r="A122" s="91"/>
      <c r="B122" s="17"/>
      <c r="C122" s="22"/>
      <c r="D122" s="22"/>
    </row>
    <row r="123" spans="1:4" ht="20.25">
      <c r="A123" s="91"/>
      <c r="B123" s="17"/>
      <c r="C123" s="22"/>
      <c r="D123" s="22"/>
    </row>
    <row r="124" spans="1:4" ht="20.25">
      <c r="A124" s="91"/>
      <c r="B124" s="17"/>
      <c r="C124" s="22"/>
      <c r="D124" s="22"/>
    </row>
    <row r="125" spans="1:4" ht="20.25">
      <c r="A125" s="91"/>
      <c r="B125" s="17"/>
      <c r="C125" s="22"/>
      <c r="D125" s="22"/>
    </row>
    <row r="126" spans="1:4" ht="20.25">
      <c r="A126" s="91"/>
      <c r="B126" s="17"/>
      <c r="C126" s="22"/>
      <c r="D126" s="22"/>
    </row>
    <row r="127" spans="1:4" ht="20.25">
      <c r="A127" s="91"/>
      <c r="B127" s="17"/>
      <c r="C127" s="22"/>
      <c r="D127" s="22"/>
    </row>
    <row r="128" spans="1:4" ht="20.25">
      <c r="A128" s="91"/>
      <c r="B128" s="17"/>
      <c r="C128" s="22"/>
      <c r="D128" s="22"/>
    </row>
    <row r="129" spans="1:4" ht="20.25">
      <c r="A129" s="91"/>
      <c r="B129" s="17"/>
      <c r="C129" s="22"/>
      <c r="D129" s="22"/>
    </row>
    <row r="130" spans="1:4" ht="20.25">
      <c r="A130" s="91"/>
      <c r="B130" s="17"/>
      <c r="C130" s="22"/>
      <c r="D130" s="22"/>
    </row>
    <row r="131" spans="1:4" ht="20.25">
      <c r="A131" s="91"/>
      <c r="B131" s="17"/>
      <c r="C131" s="22"/>
      <c r="D131" s="22"/>
    </row>
    <row r="132" spans="1:4" ht="20.25">
      <c r="A132" s="91"/>
      <c r="B132" s="17"/>
      <c r="C132" s="22"/>
      <c r="D132" s="22"/>
    </row>
    <row r="133" spans="1:4" ht="20.25">
      <c r="A133" s="91"/>
      <c r="B133" s="17"/>
      <c r="C133" s="22"/>
      <c r="D133" s="22"/>
    </row>
    <row r="134" spans="1:4" ht="20.25">
      <c r="A134" s="91"/>
      <c r="B134" s="17"/>
      <c r="C134" s="22"/>
      <c r="D134" s="22"/>
    </row>
    <row r="135" spans="1:4" ht="20.25">
      <c r="A135" s="91"/>
      <c r="B135" s="17"/>
      <c r="C135" s="22"/>
      <c r="D135" s="22"/>
    </row>
    <row r="136" spans="1:4" ht="20.25">
      <c r="A136" s="91"/>
      <c r="B136" s="17"/>
      <c r="C136" s="22"/>
      <c r="D136" s="22"/>
    </row>
    <row r="137" spans="1:4" ht="20.25">
      <c r="A137" s="91"/>
      <c r="B137" s="17"/>
      <c r="C137" s="22"/>
      <c r="D137" s="22"/>
    </row>
    <row r="138" spans="1:4" ht="20.25">
      <c r="A138" s="91"/>
      <c r="B138" s="17"/>
      <c r="C138" s="22"/>
      <c r="D138" s="22"/>
    </row>
    <row r="139" spans="1:4" ht="20.25">
      <c r="A139" s="91"/>
      <c r="B139" s="17"/>
      <c r="C139" s="22"/>
      <c r="D139" s="22"/>
    </row>
    <row r="140" spans="1:4" ht="20.25">
      <c r="A140" s="91"/>
      <c r="B140" s="17"/>
      <c r="C140" s="22"/>
      <c r="D140" s="22"/>
    </row>
    <row r="141" spans="1:4" ht="20.25">
      <c r="A141" s="91"/>
      <c r="B141" s="17"/>
      <c r="C141" s="22"/>
      <c r="D141" s="22"/>
    </row>
    <row r="142" spans="1:4" ht="20.25">
      <c r="A142" s="91"/>
      <c r="B142" s="17"/>
      <c r="C142" s="22"/>
      <c r="D142" s="22"/>
    </row>
    <row r="143" spans="1:4" ht="20.25">
      <c r="A143" s="91"/>
      <c r="B143" s="17"/>
      <c r="C143" s="22"/>
      <c r="D143" s="22"/>
    </row>
    <row r="144" spans="1:4" ht="20.25">
      <c r="A144" s="91"/>
      <c r="B144" s="17"/>
      <c r="C144" s="22"/>
      <c r="D144" s="22"/>
    </row>
    <row r="145" spans="1:4" ht="20.25">
      <c r="A145" s="91"/>
      <c r="B145" s="17"/>
      <c r="C145" s="22"/>
      <c r="D145" s="22"/>
    </row>
    <row r="146" spans="1:4" ht="20.25">
      <c r="A146" s="91"/>
      <c r="B146" s="17"/>
      <c r="C146" s="22"/>
      <c r="D146" s="22"/>
    </row>
    <row r="147" spans="1:4" ht="20.25">
      <c r="A147" s="91"/>
      <c r="B147" s="17"/>
      <c r="C147" s="22"/>
      <c r="D147" s="22"/>
    </row>
    <row r="148" spans="1:4" ht="20.25">
      <c r="A148" s="91"/>
      <c r="B148" s="17"/>
      <c r="C148" s="22"/>
      <c r="D148" s="22"/>
    </row>
    <row r="149" spans="1:4" ht="20.25">
      <c r="A149" s="91"/>
      <c r="B149" s="17"/>
      <c r="C149" s="22"/>
      <c r="D149" s="22"/>
    </row>
    <row r="150" spans="1:4" ht="20.25">
      <c r="A150" s="91"/>
      <c r="B150" s="17"/>
      <c r="C150" s="22"/>
      <c r="D150" s="22"/>
    </row>
    <row r="151" spans="1:4" ht="20.25">
      <c r="A151" s="91"/>
      <c r="B151" s="17"/>
      <c r="C151" s="22"/>
      <c r="D151" s="22"/>
    </row>
    <row r="152" spans="1:4" ht="20.25">
      <c r="A152" s="91"/>
      <c r="B152" s="17"/>
      <c r="C152" s="22"/>
      <c r="D152" s="22"/>
    </row>
    <row r="153" spans="1:4" ht="20.25">
      <c r="A153" s="91"/>
      <c r="B153" s="17"/>
      <c r="C153" s="22"/>
      <c r="D153" s="22"/>
    </row>
    <row r="154" spans="1:4" ht="20.25">
      <c r="A154" s="91"/>
      <c r="B154" s="17"/>
      <c r="C154" s="22"/>
      <c r="D154" s="22"/>
    </row>
    <row r="155" spans="1:4" ht="20.25">
      <c r="A155" s="91"/>
      <c r="B155" s="17"/>
      <c r="C155" s="22"/>
      <c r="D155" s="22"/>
    </row>
    <row r="156" spans="1:4" ht="20.25">
      <c r="A156" s="91"/>
      <c r="B156" s="17"/>
      <c r="C156" s="22"/>
      <c r="D156" s="22"/>
    </row>
    <row r="157" spans="1:4" ht="20.25">
      <c r="A157" s="91"/>
      <c r="B157" s="17"/>
      <c r="C157" s="22"/>
      <c r="D157" s="22"/>
    </row>
    <row r="158" spans="1:4" ht="20.25">
      <c r="A158" s="91"/>
      <c r="B158" s="17"/>
      <c r="C158" s="22"/>
      <c r="D158" s="22"/>
    </row>
    <row r="159" spans="1:4" ht="20.25">
      <c r="A159" s="91"/>
      <c r="B159" s="17"/>
      <c r="C159" s="22"/>
      <c r="D159" s="22"/>
    </row>
    <row r="160" spans="1:4" ht="20.25">
      <c r="A160" s="91"/>
      <c r="B160" s="17"/>
      <c r="C160" s="22"/>
      <c r="D160" s="22"/>
    </row>
    <row r="161" spans="1:4" ht="20.25">
      <c r="A161" s="91"/>
      <c r="B161" s="17"/>
      <c r="C161" s="22"/>
      <c r="D161" s="22"/>
    </row>
    <row r="162" spans="1:4" ht="20.25">
      <c r="A162" s="91"/>
      <c r="B162" s="17"/>
      <c r="C162" s="22"/>
      <c r="D162" s="22"/>
    </row>
    <row r="163" spans="1:4" ht="20.25">
      <c r="A163" s="91"/>
      <c r="B163" s="17"/>
      <c r="C163" s="22"/>
      <c r="D163" s="22"/>
    </row>
    <row r="164" spans="1:4" ht="20.25">
      <c r="A164" s="91"/>
      <c r="B164" s="17"/>
      <c r="C164" s="22"/>
      <c r="D164" s="22"/>
    </row>
    <row r="165" spans="1:4" ht="20.25">
      <c r="A165" s="91"/>
      <c r="B165" s="17"/>
      <c r="C165" s="22"/>
      <c r="D165" s="22"/>
    </row>
    <row r="166" spans="1:4" ht="20.25">
      <c r="A166" s="91"/>
      <c r="B166" s="17"/>
      <c r="C166" s="22"/>
      <c r="D166" s="22"/>
    </row>
    <row r="167" spans="1:4" ht="20.25">
      <c r="A167" s="91"/>
      <c r="B167" s="17"/>
      <c r="C167" s="22"/>
      <c r="D167" s="22"/>
    </row>
    <row r="168" spans="1:4" ht="20.25">
      <c r="A168" s="91"/>
      <c r="B168" s="17"/>
      <c r="C168" s="22"/>
      <c r="D168" s="22"/>
    </row>
    <row r="169" spans="1:4" ht="20.25">
      <c r="A169" s="91"/>
      <c r="B169" s="17"/>
      <c r="C169" s="22"/>
      <c r="D169" s="22"/>
    </row>
    <row r="170" spans="1:4" ht="20.25">
      <c r="A170" s="91"/>
      <c r="B170" s="17"/>
      <c r="C170" s="22"/>
      <c r="D170" s="22"/>
    </row>
    <row r="171" spans="1:4" ht="20.25">
      <c r="A171" s="91"/>
      <c r="B171" s="17"/>
      <c r="C171" s="22"/>
      <c r="D171" s="22"/>
    </row>
    <row r="172" spans="1:4" ht="20.25">
      <c r="A172" s="91"/>
      <c r="B172" s="17"/>
      <c r="C172" s="22"/>
      <c r="D172" s="22"/>
    </row>
    <row r="173" spans="1:4" ht="20.25">
      <c r="A173" s="91"/>
      <c r="B173" s="17"/>
      <c r="C173" s="22"/>
      <c r="D173" s="22"/>
    </row>
    <row r="174" spans="1:4" ht="20.25">
      <c r="A174" s="91"/>
      <c r="B174" s="17"/>
      <c r="C174" s="22"/>
      <c r="D174" s="22"/>
    </row>
    <row r="175" spans="1:4" ht="20.25">
      <c r="A175" s="91"/>
      <c r="B175" s="17"/>
      <c r="C175" s="22"/>
      <c r="D175" s="22"/>
    </row>
    <row r="176" spans="1:4" ht="20.25">
      <c r="A176" s="91"/>
      <c r="B176" s="17"/>
      <c r="C176" s="22"/>
      <c r="D176" s="22"/>
    </row>
    <row r="177" spans="1:4" ht="20.25">
      <c r="A177" s="91"/>
      <c r="B177" s="17"/>
      <c r="C177" s="22"/>
      <c r="D177" s="22"/>
    </row>
    <row r="178" spans="1:4" ht="20.25">
      <c r="A178" s="91"/>
      <c r="B178" s="17"/>
      <c r="C178" s="22"/>
      <c r="D178" s="22"/>
    </row>
    <row r="179" spans="1:4" ht="20.25">
      <c r="A179" s="91"/>
      <c r="B179" s="17"/>
      <c r="C179" s="22"/>
      <c r="D179" s="22"/>
    </row>
    <row r="180" spans="1:4" ht="20.25">
      <c r="A180" s="91"/>
      <c r="B180" s="17"/>
      <c r="C180" s="22"/>
      <c r="D180" s="22"/>
    </row>
    <row r="181" spans="1:4" ht="20.25">
      <c r="A181" s="91"/>
      <c r="B181" s="17"/>
      <c r="C181" s="22"/>
      <c r="D181" s="22"/>
    </row>
    <row r="182" spans="1:4" ht="20.25">
      <c r="A182" s="91"/>
      <c r="B182" s="17"/>
      <c r="C182" s="22"/>
      <c r="D182" s="22"/>
    </row>
    <row r="183" spans="1:4" ht="20.25">
      <c r="A183" s="91"/>
      <c r="B183" s="17"/>
      <c r="C183" s="22"/>
      <c r="D183" s="22"/>
    </row>
    <row r="184" spans="1:4" ht="20.25">
      <c r="A184" s="91"/>
      <c r="B184" s="17"/>
      <c r="C184" s="22"/>
      <c r="D184" s="22"/>
    </row>
    <row r="185" spans="1:4" ht="20.25">
      <c r="A185" s="91"/>
      <c r="B185" s="17"/>
      <c r="C185" s="22"/>
      <c r="D185" s="22"/>
    </row>
    <row r="186" spans="1:4" ht="20.25">
      <c r="A186" s="91"/>
      <c r="B186" s="17"/>
      <c r="C186" s="22"/>
      <c r="D186" s="22"/>
    </row>
    <row r="187" spans="1:4" ht="20.25">
      <c r="A187" s="91"/>
      <c r="B187" s="17"/>
      <c r="C187" s="22"/>
      <c r="D187" s="22"/>
    </row>
    <row r="188" spans="1:4" ht="20.25">
      <c r="A188" s="91"/>
      <c r="B188" s="17"/>
      <c r="C188" s="22"/>
      <c r="D188" s="22"/>
    </row>
    <row r="189" spans="1:4" ht="20.25">
      <c r="A189" s="91"/>
      <c r="B189" s="17"/>
      <c r="C189" s="22"/>
      <c r="D189" s="22"/>
    </row>
    <row r="190" spans="1:4" ht="20.25">
      <c r="A190" s="91"/>
      <c r="B190" s="17"/>
      <c r="C190" s="22"/>
      <c r="D190" s="22"/>
    </row>
    <row r="191" spans="1:4" ht="20.25">
      <c r="A191" s="91"/>
      <c r="B191" s="17"/>
      <c r="C191" s="22"/>
      <c r="D191" s="22"/>
    </row>
    <row r="192" spans="1:4" ht="20.25">
      <c r="A192" s="91"/>
      <c r="B192" s="17"/>
      <c r="C192" s="22"/>
      <c r="D192" s="22"/>
    </row>
    <row r="193" spans="1:4" ht="20.25">
      <c r="A193" s="91"/>
      <c r="B193" s="17"/>
      <c r="C193" s="22"/>
      <c r="D193" s="22"/>
    </row>
    <row r="194" spans="1:4" ht="20.25">
      <c r="A194" s="91"/>
      <c r="B194" s="17"/>
      <c r="C194" s="22"/>
      <c r="D194" s="22"/>
    </row>
    <row r="195" spans="1:4" ht="20.25">
      <c r="A195" s="91"/>
      <c r="B195" s="17"/>
      <c r="C195" s="22"/>
      <c r="D195" s="22"/>
    </row>
    <row r="196" spans="1:4" ht="20.25">
      <c r="A196" s="91"/>
      <c r="B196" s="17"/>
      <c r="C196" s="22"/>
      <c r="D196" s="22"/>
    </row>
    <row r="197" spans="1:4" ht="20.25">
      <c r="A197" s="91"/>
      <c r="B197" s="17"/>
      <c r="C197" s="22"/>
      <c r="D197" s="22"/>
    </row>
    <row r="198" spans="1:4" ht="20.25">
      <c r="A198" s="91"/>
      <c r="B198" s="17"/>
      <c r="C198" s="22"/>
      <c r="D198" s="22"/>
    </row>
    <row r="199" spans="1:4" ht="20.25">
      <c r="A199" s="91"/>
      <c r="B199" s="17"/>
      <c r="C199" s="22"/>
      <c r="D199" s="22"/>
    </row>
    <row r="200" spans="1:4" ht="20.25">
      <c r="A200" s="91"/>
      <c r="B200" s="17"/>
      <c r="C200" s="22"/>
      <c r="D200" s="22"/>
    </row>
    <row r="201" spans="1:4" ht="20.25">
      <c r="A201" s="91"/>
      <c r="B201" s="17"/>
      <c r="C201" s="22"/>
      <c r="D201" s="22"/>
    </row>
    <row r="202" spans="1:4" ht="20.25">
      <c r="A202" s="91"/>
      <c r="B202" s="17"/>
      <c r="C202" s="22"/>
      <c r="D202" s="22"/>
    </row>
    <row r="203" spans="1:4" ht="20.25">
      <c r="A203" s="91"/>
      <c r="B203" s="17"/>
      <c r="C203" s="22"/>
      <c r="D203" s="22"/>
    </row>
    <row r="204" spans="1:4" ht="20.25">
      <c r="A204" s="91"/>
      <c r="B204" s="17"/>
      <c r="C204" s="22"/>
      <c r="D204" s="22"/>
    </row>
    <row r="205" spans="1:4" ht="20.25">
      <c r="A205" s="91"/>
      <c r="B205" s="17"/>
      <c r="C205" s="22"/>
      <c r="D205" s="22"/>
    </row>
    <row r="206" spans="1:4" ht="20.25">
      <c r="A206" s="91"/>
      <c r="B206" s="17"/>
      <c r="C206" s="22"/>
      <c r="D206" s="22"/>
    </row>
    <row r="207" spans="1:4" ht="20.25">
      <c r="A207" s="91"/>
      <c r="B207" s="17"/>
      <c r="C207" s="22"/>
      <c r="D207" s="22"/>
    </row>
    <row r="208" spans="1:4">
      <c r="A208" s="71"/>
      <c r="B208" s="17"/>
      <c r="C208" s="17"/>
      <c r="D208" s="17"/>
    </row>
    <row r="209" spans="1:8" ht="20.25">
      <c r="A209" s="71"/>
      <c r="B209" s="18" t="s">
        <v>272</v>
      </c>
      <c r="C209" s="18" t="s">
        <v>273</v>
      </c>
      <c r="D209" s="21" t="s">
        <v>272</v>
      </c>
      <c r="E209" s="21" t="s">
        <v>273</v>
      </c>
    </row>
    <row r="210" spans="1:8" ht="21">
      <c r="A210" s="71"/>
      <c r="B210" s="19" t="s">
        <v>274</v>
      </c>
      <c r="C210" s="19" t="s">
        <v>275</v>
      </c>
      <c r="D210" t="s">
        <v>274</v>
      </c>
      <c r="F210" t="str">
        <f>IF(NOT(ISBLANK(D210)),D210,IF(NOT(ISBLANK(E210)),"     "&amp;E210,FALSE))</f>
        <v>Afectación Económica o presupuestal</v>
      </c>
      <c r="G210" t="s">
        <v>274</v>
      </c>
      <c r="H210" t="str">
        <f>IF(NOT(ISERROR(MATCH(G210,_xlfn.ANCHORARRAY(B221),0))),F223&amp;"Por favor no seleccionar los criterios de impacto",G210)</f>
        <v>❌Por favor no seleccionar los criterios de impacto</v>
      </c>
    </row>
    <row r="211" spans="1:8" ht="21">
      <c r="A211" s="71"/>
      <c r="B211" s="19" t="s">
        <v>274</v>
      </c>
      <c r="C211" s="19" t="s">
        <v>248</v>
      </c>
      <c r="E211" t="s">
        <v>275</v>
      </c>
      <c r="F211" t="str">
        <f t="shared" ref="F211:F221" si="0">IF(NOT(ISBLANK(D211)),D211,IF(NOT(ISBLANK(E211)),"     "&amp;E211,FALSE))</f>
        <v xml:space="preserve">     Afectación menor a 10 SMLMV .</v>
      </c>
    </row>
    <row r="212" spans="1:8" ht="21">
      <c r="A212" s="71"/>
      <c r="B212" s="19" t="s">
        <v>274</v>
      </c>
      <c r="C212" s="19" t="s">
        <v>251</v>
      </c>
      <c r="E212" t="s">
        <v>248</v>
      </c>
      <c r="F212" t="str">
        <f t="shared" si="0"/>
        <v xml:space="preserve">     Entre 10 y 50 SMLMV </v>
      </c>
    </row>
    <row r="213" spans="1:8" ht="21">
      <c r="A213" s="71"/>
      <c r="B213" s="19" t="s">
        <v>274</v>
      </c>
      <c r="C213" s="19" t="s">
        <v>255</v>
      </c>
      <c r="E213" t="s">
        <v>251</v>
      </c>
      <c r="F213" t="str">
        <f t="shared" si="0"/>
        <v xml:space="preserve">     Entre 50 y 100 SMLMV </v>
      </c>
    </row>
    <row r="214" spans="1:8" ht="21">
      <c r="A214" s="71"/>
      <c r="B214" s="19" t="s">
        <v>274</v>
      </c>
      <c r="C214" s="19" t="s">
        <v>259</v>
      </c>
      <c r="E214" t="s">
        <v>255</v>
      </c>
      <c r="F214" t="str">
        <f t="shared" si="0"/>
        <v xml:space="preserve">     Entre 100 y 500 SMLMV </v>
      </c>
    </row>
    <row r="215" spans="1:8" ht="21">
      <c r="A215" s="71"/>
      <c r="B215" s="19" t="s">
        <v>241</v>
      </c>
      <c r="C215" s="19" t="s">
        <v>245</v>
      </c>
      <c r="E215" t="s">
        <v>259</v>
      </c>
      <c r="F215" t="str">
        <f t="shared" si="0"/>
        <v xml:space="preserve">     Mayor a 500 SMLMV </v>
      </c>
    </row>
    <row r="216" spans="1:8" ht="21">
      <c r="A216" s="71"/>
      <c r="B216" s="19" t="s">
        <v>241</v>
      </c>
      <c r="C216" s="19" t="s">
        <v>249</v>
      </c>
      <c r="D216" t="s">
        <v>241</v>
      </c>
      <c r="F216" t="str">
        <f t="shared" si="0"/>
        <v>Pérdida Reputacional</v>
      </c>
    </row>
    <row r="217" spans="1:8" ht="21">
      <c r="A217" s="71"/>
      <c r="B217" s="19" t="s">
        <v>241</v>
      </c>
      <c r="C217" s="19" t="s">
        <v>252</v>
      </c>
      <c r="E217" t="s">
        <v>245</v>
      </c>
      <c r="F217" t="str">
        <f t="shared" si="0"/>
        <v xml:space="preserve">     El riesgo afecta la imagen de alguna área de la organización</v>
      </c>
    </row>
    <row r="218" spans="1:8" ht="21">
      <c r="A218" s="71"/>
      <c r="B218" s="19" t="s">
        <v>241</v>
      </c>
      <c r="C218" s="19" t="s">
        <v>256</v>
      </c>
      <c r="E218" t="s">
        <v>249</v>
      </c>
      <c r="F218" t="str">
        <f t="shared" si="0"/>
        <v xml:space="preserve">     El riesgo afecta la imagen de la entidad internamente, de conocimiento general, nivel interno, de junta dircetiva y accionistas y/o de provedores</v>
      </c>
    </row>
    <row r="219" spans="1:8" ht="21">
      <c r="A219" s="71"/>
      <c r="B219" s="19" t="s">
        <v>241</v>
      </c>
      <c r="C219" s="19" t="s">
        <v>260</v>
      </c>
      <c r="E219" t="s">
        <v>252</v>
      </c>
      <c r="F219" t="str">
        <f t="shared" si="0"/>
        <v xml:space="preserve">     El riesgo afecta la imagen de la entidad con algunos usuarios de relevancia frente al logro de los objetivos</v>
      </c>
    </row>
    <row r="220" spans="1:8">
      <c r="A220" s="71"/>
      <c r="B220" s="20"/>
      <c r="C220" s="20"/>
      <c r="E220" t="s">
        <v>276</v>
      </c>
      <c r="F220" t="str">
        <f t="shared" si="0"/>
        <v xml:space="preserve">     El riesgo afecta la imagen de la entidad con efecto publicitario sostenido a nivel de sector administrativo, nivel departamental o municipal</v>
      </c>
    </row>
    <row r="221" spans="1:8">
      <c r="A221" s="71"/>
      <c r="B221" s="20" t="str" cm="1">
        <f t="array" ref="B221:B223">_xlfn.UNIQUE(Tabla1[[#All],[Criterios]])</f>
        <v>Criterios</v>
      </c>
      <c r="C221" s="20"/>
      <c r="E221" t="s">
        <v>260</v>
      </c>
      <c r="F221" t="str">
        <f t="shared" si="0"/>
        <v xml:space="preserve">     El riesgo afecta la imagen de la entidad a nivel nacional, con efecto publicitarios sostenible a nivel país</v>
      </c>
    </row>
    <row r="222" spans="1:8">
      <c r="A222" s="71"/>
      <c r="B222" s="20" t="str">
        <v>Afectación Económica o presupuestal</v>
      </c>
      <c r="C222" s="20"/>
    </row>
    <row r="223" spans="1:8">
      <c r="B223" s="20" t="str">
        <v>Pérdida Reputacional</v>
      </c>
      <c r="C223" s="20"/>
      <c r="F223" s="23" t="s">
        <v>277</v>
      </c>
    </row>
    <row r="224" spans="1:8">
      <c r="B224" s="16"/>
      <c r="C224" s="16"/>
      <c r="F224" s="23" t="s">
        <v>278</v>
      </c>
    </row>
    <row r="225" spans="2:4">
      <c r="B225" s="16"/>
      <c r="C225" s="16"/>
    </row>
    <row r="226" spans="2:4">
      <c r="B226" s="16"/>
      <c r="C226" s="16"/>
    </row>
    <row r="227" spans="2:4">
      <c r="B227" s="16"/>
      <c r="C227" s="16"/>
      <c r="D227" s="16"/>
    </row>
    <row r="228" spans="2:4">
      <c r="B228" s="16"/>
      <c r="C228" s="16"/>
      <c r="D228" s="16"/>
    </row>
    <row r="229" spans="2:4">
      <c r="B229" s="16"/>
      <c r="C229" s="16"/>
      <c r="D229" s="16"/>
    </row>
    <row r="230" spans="2:4">
      <c r="B230" s="16"/>
      <c r="C230" s="16"/>
      <c r="D230" s="16"/>
    </row>
    <row r="231" spans="2:4">
      <c r="B231" s="16"/>
      <c r="C231" s="16"/>
      <c r="D231" s="16"/>
    </row>
    <row r="232" spans="2:4">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cols>
    <col min="1" max="2" width="14.28515625" style="76"/>
    <col min="3" max="3" width="17" style="76" customWidth="1"/>
    <col min="4" max="4" width="14.28515625" style="76"/>
    <col min="5" max="5" width="46" style="76" customWidth="1"/>
    <col min="6" max="16384" width="14.28515625" style="76"/>
  </cols>
  <sheetData>
    <row r="1" spans="2:6" ht="24" customHeight="1" thickBot="1">
      <c r="B1" s="640" t="s">
        <v>279</v>
      </c>
      <c r="C1" s="641"/>
      <c r="D1" s="641"/>
      <c r="E1" s="641"/>
      <c r="F1" s="642"/>
    </row>
    <row r="2" spans="2:6" ht="16.5" thickBot="1">
      <c r="B2" s="77"/>
      <c r="C2" s="77"/>
      <c r="D2" s="77"/>
      <c r="E2" s="77"/>
      <c r="F2" s="77"/>
    </row>
    <row r="3" spans="2:6" ht="16.5" thickBot="1">
      <c r="B3" s="644" t="s">
        <v>280</v>
      </c>
      <c r="C3" s="645"/>
      <c r="D3" s="645"/>
      <c r="E3" s="89" t="s">
        <v>281</v>
      </c>
      <c r="F3" s="90" t="s">
        <v>282</v>
      </c>
    </row>
    <row r="4" spans="2:6" ht="31.5">
      <c r="B4" s="646" t="s">
        <v>283</v>
      </c>
      <c r="C4" s="648" t="s">
        <v>60</v>
      </c>
      <c r="D4" s="78" t="s">
        <v>108</v>
      </c>
      <c r="E4" s="79" t="s">
        <v>284</v>
      </c>
      <c r="F4" s="80">
        <v>0.25</v>
      </c>
    </row>
    <row r="5" spans="2:6" ht="47.25">
      <c r="B5" s="647"/>
      <c r="C5" s="649"/>
      <c r="D5" s="81" t="s">
        <v>285</v>
      </c>
      <c r="E5" s="82" t="s">
        <v>286</v>
      </c>
      <c r="F5" s="83">
        <v>0.15</v>
      </c>
    </row>
    <row r="6" spans="2:6" ht="47.25">
      <c r="B6" s="647"/>
      <c r="C6" s="649"/>
      <c r="D6" s="81" t="s">
        <v>287</v>
      </c>
      <c r="E6" s="82" t="s">
        <v>288</v>
      </c>
      <c r="F6" s="83">
        <v>0.1</v>
      </c>
    </row>
    <row r="7" spans="2:6" ht="63">
      <c r="B7" s="647"/>
      <c r="C7" s="649" t="s">
        <v>99</v>
      </c>
      <c r="D7" s="81" t="s">
        <v>289</v>
      </c>
      <c r="E7" s="82" t="s">
        <v>290</v>
      </c>
      <c r="F7" s="83">
        <v>0.25</v>
      </c>
    </row>
    <row r="8" spans="2:6" ht="31.5">
      <c r="B8" s="647"/>
      <c r="C8" s="649"/>
      <c r="D8" s="81" t="s">
        <v>109</v>
      </c>
      <c r="E8" s="82" t="s">
        <v>291</v>
      </c>
      <c r="F8" s="83">
        <v>0.15</v>
      </c>
    </row>
    <row r="9" spans="2:6" ht="47.25">
      <c r="B9" s="647" t="s">
        <v>292</v>
      </c>
      <c r="C9" s="649" t="s">
        <v>100</v>
      </c>
      <c r="D9" s="81" t="s">
        <v>110</v>
      </c>
      <c r="E9" s="82" t="s">
        <v>293</v>
      </c>
      <c r="F9" s="84" t="s">
        <v>294</v>
      </c>
    </row>
    <row r="10" spans="2:6" ht="63">
      <c r="B10" s="647"/>
      <c r="C10" s="649"/>
      <c r="D10" s="81" t="s">
        <v>295</v>
      </c>
      <c r="E10" s="82" t="s">
        <v>296</v>
      </c>
      <c r="F10" s="84" t="s">
        <v>294</v>
      </c>
    </row>
    <row r="11" spans="2:6" ht="47.25">
      <c r="B11" s="647"/>
      <c r="C11" s="649" t="s">
        <v>101</v>
      </c>
      <c r="D11" s="81" t="s">
        <v>111</v>
      </c>
      <c r="E11" s="82" t="s">
        <v>297</v>
      </c>
      <c r="F11" s="84" t="s">
        <v>294</v>
      </c>
    </row>
    <row r="12" spans="2:6" ht="47.25">
      <c r="B12" s="647"/>
      <c r="C12" s="649"/>
      <c r="D12" s="81" t="s">
        <v>298</v>
      </c>
      <c r="E12" s="82" t="s">
        <v>299</v>
      </c>
      <c r="F12" s="84" t="s">
        <v>294</v>
      </c>
    </row>
    <row r="13" spans="2:6" ht="31.5">
      <c r="B13" s="647"/>
      <c r="C13" s="649" t="s">
        <v>89</v>
      </c>
      <c r="D13" s="81" t="s">
        <v>300</v>
      </c>
      <c r="E13" s="82" t="s">
        <v>301</v>
      </c>
      <c r="F13" s="84" t="s">
        <v>294</v>
      </c>
    </row>
    <row r="14" spans="2:6" ht="32.25" thickBot="1">
      <c r="B14" s="650"/>
      <c r="C14" s="651"/>
      <c r="D14" s="85" t="s">
        <v>302</v>
      </c>
      <c r="E14" s="86" t="s">
        <v>303</v>
      </c>
      <c r="F14" s="87" t="s">
        <v>294</v>
      </c>
    </row>
    <row r="15" spans="2:6" ht="49.5" customHeight="1">
      <c r="B15" s="643" t="s">
        <v>304</v>
      </c>
      <c r="C15" s="643"/>
      <c r="D15" s="643"/>
      <c r="E15" s="643"/>
      <c r="F15" s="643"/>
    </row>
    <row r="16" spans="2:6" ht="27" customHeight="1">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cols>
    <col min="1" max="1" width="36.42578125" style="121" customWidth="1"/>
    <col min="2" max="2" width="155.5703125" style="121" customWidth="1"/>
    <col min="3" max="16384" width="11.42578125" style="121"/>
  </cols>
  <sheetData>
    <row r="1" spans="1:2" ht="17.25" thickBot="1">
      <c r="A1" s="119" t="s">
        <v>305</v>
      </c>
      <c r="B1" s="120" t="s">
        <v>306</v>
      </c>
    </row>
    <row r="2" spans="1:2" ht="41.25" customHeight="1">
      <c r="A2" s="122" t="s">
        <v>307</v>
      </c>
      <c r="B2" s="123" t="s">
        <v>308</v>
      </c>
    </row>
    <row r="3" spans="1:2">
      <c r="A3" s="124" t="s">
        <v>309</v>
      </c>
      <c r="B3" s="125" t="s">
        <v>310</v>
      </c>
    </row>
    <row r="4" spans="1:2">
      <c r="A4" s="124" t="s">
        <v>311</v>
      </c>
      <c r="B4" s="126" t="s">
        <v>312</v>
      </c>
    </row>
    <row r="5" spans="1:2" ht="31.5" customHeight="1">
      <c r="A5" s="124" t="s">
        <v>313</v>
      </c>
      <c r="B5" s="125" t="s">
        <v>314</v>
      </c>
    </row>
    <row r="6" spans="1:2" ht="25.5">
      <c r="A6" s="124" t="s">
        <v>315</v>
      </c>
      <c r="B6" s="125" t="s">
        <v>316</v>
      </c>
    </row>
    <row r="7" spans="1:2" ht="33.75" customHeight="1">
      <c r="A7" s="124" t="s">
        <v>317</v>
      </c>
      <c r="B7" s="125" t="s">
        <v>318</v>
      </c>
    </row>
    <row r="8" spans="1:2" ht="25.5">
      <c r="A8" s="124" t="s">
        <v>319</v>
      </c>
      <c r="B8" s="125" t="s">
        <v>320</v>
      </c>
    </row>
    <row r="9" spans="1:2" ht="17.25" thickBot="1">
      <c r="A9" s="127" t="s">
        <v>321</v>
      </c>
      <c r="B9" s="128" t="s">
        <v>322</v>
      </c>
    </row>
    <row r="10" spans="1:2" ht="17.25" thickBot="1"/>
    <row r="11" spans="1:2">
      <c r="A11" s="655" t="s">
        <v>323</v>
      </c>
      <c r="B11" s="656"/>
    </row>
    <row r="12" spans="1:2" ht="17.25" thickBot="1">
      <c r="A12" s="129" t="s">
        <v>324</v>
      </c>
      <c r="B12" s="130" t="s">
        <v>325</v>
      </c>
    </row>
    <row r="13" spans="1:2">
      <c r="A13" s="657" t="s">
        <v>326</v>
      </c>
      <c r="B13" s="131" t="s">
        <v>327</v>
      </c>
    </row>
    <row r="14" spans="1:2" ht="17.25" thickBot="1">
      <c r="A14" s="658"/>
      <c r="B14" s="132" t="s">
        <v>328</v>
      </c>
    </row>
    <row r="15" spans="1:2">
      <c r="A15" s="659" t="s">
        <v>329</v>
      </c>
      <c r="B15" s="131" t="s">
        <v>330</v>
      </c>
    </row>
    <row r="16" spans="1:2" ht="17.25" thickBot="1">
      <c r="A16" s="660"/>
      <c r="B16" s="132" t="s">
        <v>331</v>
      </c>
    </row>
    <row r="17" spans="1:2">
      <c r="A17" s="652" t="s">
        <v>332</v>
      </c>
      <c r="B17" s="131" t="s">
        <v>333</v>
      </c>
    </row>
    <row r="18" spans="1:2">
      <c r="A18" s="653"/>
      <c r="B18" s="133" t="s">
        <v>334</v>
      </c>
    </row>
    <row r="19" spans="1:2" ht="17.25" thickBot="1">
      <c r="A19" s="654"/>
      <c r="B19" s="132" t="s">
        <v>335</v>
      </c>
    </row>
    <row r="20" spans="1:2">
      <c r="A20" s="659" t="s">
        <v>336</v>
      </c>
      <c r="B20" s="131" t="s">
        <v>337</v>
      </c>
    </row>
    <row r="21" spans="1:2">
      <c r="A21" s="661"/>
      <c r="B21" s="133" t="s">
        <v>338</v>
      </c>
    </row>
    <row r="22" spans="1:2">
      <c r="A22" s="661"/>
      <c r="B22" s="133" t="s">
        <v>339</v>
      </c>
    </row>
    <row r="23" spans="1:2">
      <c r="A23" s="661"/>
      <c r="B23" s="133" t="s">
        <v>340</v>
      </c>
    </row>
    <row r="24" spans="1:2">
      <c r="A24" s="661"/>
      <c r="B24" s="133" t="s">
        <v>341</v>
      </c>
    </row>
    <row r="25" spans="1:2">
      <c r="A25" s="661"/>
      <c r="B25" s="133" t="s">
        <v>342</v>
      </c>
    </row>
    <row r="26" spans="1:2">
      <c r="A26" s="661"/>
      <c r="B26" s="133" t="s">
        <v>343</v>
      </c>
    </row>
    <row r="27" spans="1:2">
      <c r="A27" s="661"/>
      <c r="B27" s="133" t="s">
        <v>344</v>
      </c>
    </row>
    <row r="28" spans="1:2">
      <c r="A28" s="661"/>
      <c r="B28" s="133" t="s">
        <v>345</v>
      </c>
    </row>
    <row r="29" spans="1:2">
      <c r="A29" s="661"/>
      <c r="B29" s="133" t="s">
        <v>346</v>
      </c>
    </row>
    <row r="30" spans="1:2" ht="17.25" thickBot="1">
      <c r="A30" s="660"/>
      <c r="B30" s="132" t="s">
        <v>347</v>
      </c>
    </row>
    <row r="31" spans="1:2">
      <c r="A31" s="652" t="s">
        <v>348</v>
      </c>
      <c r="B31" s="131" t="s">
        <v>349</v>
      </c>
    </row>
    <row r="32" spans="1:2">
      <c r="A32" s="653"/>
      <c r="B32" s="133" t="s">
        <v>350</v>
      </c>
    </row>
    <row r="33" spans="1:2">
      <c r="A33" s="653"/>
      <c r="B33" s="133" t="s">
        <v>351</v>
      </c>
    </row>
    <row r="34" spans="1:2">
      <c r="A34" s="653"/>
      <c r="B34" s="133" t="s">
        <v>352</v>
      </c>
    </row>
    <row r="35" spans="1:2">
      <c r="A35" s="653"/>
      <c r="B35" s="133" t="s">
        <v>353</v>
      </c>
    </row>
    <row r="36" spans="1:2">
      <c r="A36" s="653"/>
      <c r="B36" s="133" t="s">
        <v>354</v>
      </c>
    </row>
    <row r="37" spans="1:2">
      <c r="A37" s="653"/>
      <c r="B37" s="133" t="s">
        <v>355</v>
      </c>
    </row>
    <row r="38" spans="1:2">
      <c r="A38" s="653"/>
      <c r="B38" s="133" t="s">
        <v>356</v>
      </c>
    </row>
    <row r="39" spans="1:2">
      <c r="A39" s="653"/>
      <c r="B39" s="133" t="s">
        <v>357</v>
      </c>
    </row>
    <row r="40" spans="1:2">
      <c r="A40" s="653"/>
      <c r="B40" s="133" t="s">
        <v>358</v>
      </c>
    </row>
    <row r="41" spans="1:2">
      <c r="A41" s="653"/>
      <c r="B41" s="133" t="s">
        <v>359</v>
      </c>
    </row>
    <row r="42" spans="1:2">
      <c r="A42" s="653"/>
      <c r="B42" s="133" t="s">
        <v>360</v>
      </c>
    </row>
    <row r="43" spans="1:2">
      <c r="A43" s="653"/>
      <c r="B43" s="133" t="s">
        <v>361</v>
      </c>
    </row>
    <row r="44" spans="1:2">
      <c r="A44" s="653"/>
      <c r="B44" s="133" t="s">
        <v>362</v>
      </c>
    </row>
    <row r="45" spans="1:2" ht="17.25" thickBot="1">
      <c r="A45" s="654"/>
      <c r="B45" s="132" t="s">
        <v>363</v>
      </c>
    </row>
    <row r="46" spans="1:2">
      <c r="A46" s="652" t="s">
        <v>364</v>
      </c>
      <c r="B46" s="131" t="s">
        <v>365</v>
      </c>
    </row>
    <row r="47" spans="1:2" ht="17.25" thickBot="1">
      <c r="A47" s="654"/>
      <c r="B47" s="132" t="s">
        <v>366</v>
      </c>
    </row>
    <row r="48" spans="1:2">
      <c r="A48" s="657" t="s">
        <v>367</v>
      </c>
      <c r="B48" s="134" t="s">
        <v>368</v>
      </c>
    </row>
    <row r="49" spans="1:2" ht="17.25" thickBot="1">
      <c r="A49" s="658"/>
      <c r="B49" s="135" t="s">
        <v>369</v>
      </c>
    </row>
    <row r="50" spans="1:2">
      <c r="A50" s="662" t="s">
        <v>370</v>
      </c>
      <c r="B50" s="134" t="s">
        <v>371</v>
      </c>
    </row>
    <row r="51" spans="1:2" ht="17.25" thickBot="1">
      <c r="A51" s="663"/>
      <c r="B51" s="135" t="s">
        <v>372</v>
      </c>
    </row>
    <row r="52" spans="1:2" ht="17.25" thickBot="1"/>
    <row r="53" spans="1:2">
      <c r="A53" s="655" t="s">
        <v>373</v>
      </c>
      <c r="B53" s="656"/>
    </row>
    <row r="54" spans="1:2" ht="17.25" thickBot="1">
      <c r="A54" s="129" t="s">
        <v>324</v>
      </c>
      <c r="B54" s="136" t="s">
        <v>374</v>
      </c>
    </row>
    <row r="55" spans="1:2">
      <c r="A55" s="659" t="s">
        <v>63</v>
      </c>
      <c r="B55" s="134" t="s">
        <v>375</v>
      </c>
    </row>
    <row r="56" spans="1:2">
      <c r="A56" s="661"/>
      <c r="B56" s="137" t="s">
        <v>376</v>
      </c>
    </row>
    <row r="57" spans="1:2">
      <c r="A57" s="661"/>
      <c r="B57" s="137" t="s">
        <v>377</v>
      </c>
    </row>
    <row r="58" spans="1:2">
      <c r="A58" s="661"/>
      <c r="B58" s="137" t="s">
        <v>378</v>
      </c>
    </row>
    <row r="59" spans="1:2">
      <c r="A59" s="661"/>
      <c r="B59" s="137" t="s">
        <v>379</v>
      </c>
    </row>
    <row r="60" spans="1:2">
      <c r="A60" s="661"/>
      <c r="B60" s="137" t="s">
        <v>380</v>
      </c>
    </row>
    <row r="61" spans="1:2">
      <c r="A61" s="661"/>
      <c r="B61" s="137" t="s">
        <v>381</v>
      </c>
    </row>
    <row r="62" spans="1:2">
      <c r="A62" s="661"/>
      <c r="B62" s="137" t="s">
        <v>382</v>
      </c>
    </row>
    <row r="63" spans="1:2">
      <c r="A63" s="661"/>
      <c r="B63" s="137" t="s">
        <v>383</v>
      </c>
    </row>
    <row r="64" spans="1:2">
      <c r="A64" s="661"/>
      <c r="B64" s="137" t="s">
        <v>384</v>
      </c>
    </row>
    <row r="65" spans="1:2">
      <c r="A65" s="661"/>
      <c r="B65" s="137" t="s">
        <v>385</v>
      </c>
    </row>
    <row r="66" spans="1:2">
      <c r="A66" s="661"/>
      <c r="B66" s="137" t="s">
        <v>386</v>
      </c>
    </row>
    <row r="67" spans="1:2">
      <c r="A67" s="661"/>
      <c r="B67" s="137" t="s">
        <v>387</v>
      </c>
    </row>
    <row r="68" spans="1:2" ht="17.25" thickBot="1">
      <c r="A68" s="660"/>
      <c r="B68" s="135" t="s">
        <v>388</v>
      </c>
    </row>
    <row r="69" spans="1:2">
      <c r="A69" s="659" t="s">
        <v>389</v>
      </c>
      <c r="B69" s="134" t="s">
        <v>390</v>
      </c>
    </row>
    <row r="70" spans="1:2">
      <c r="A70" s="661"/>
      <c r="B70" s="137" t="s">
        <v>391</v>
      </c>
    </row>
    <row r="71" spans="1:2">
      <c r="A71" s="661"/>
      <c r="B71" s="137" t="s">
        <v>392</v>
      </c>
    </row>
    <row r="72" spans="1:2">
      <c r="A72" s="661"/>
      <c r="B72" s="137" t="s">
        <v>393</v>
      </c>
    </row>
    <row r="73" spans="1:2">
      <c r="A73" s="661"/>
      <c r="B73" s="137" t="s">
        <v>394</v>
      </c>
    </row>
    <row r="74" spans="1:2">
      <c r="A74" s="661"/>
      <c r="B74" s="137" t="s">
        <v>395</v>
      </c>
    </row>
    <row r="75" spans="1:2">
      <c r="A75" s="661"/>
      <c r="B75" s="137" t="s">
        <v>396</v>
      </c>
    </row>
    <row r="76" spans="1:2">
      <c r="A76" s="661"/>
      <c r="B76" s="137" t="s">
        <v>397</v>
      </c>
    </row>
    <row r="77" spans="1:2">
      <c r="A77" s="661"/>
      <c r="B77" s="137" t="s">
        <v>398</v>
      </c>
    </row>
    <row r="78" spans="1:2">
      <c r="A78" s="661"/>
      <c r="B78" s="137" t="s">
        <v>399</v>
      </c>
    </row>
    <row r="79" spans="1:2">
      <c r="A79" s="661"/>
      <c r="B79" s="137" t="s">
        <v>400</v>
      </c>
    </row>
    <row r="80" spans="1:2">
      <c r="A80" s="661"/>
      <c r="B80" s="137" t="s">
        <v>401</v>
      </c>
    </row>
    <row r="81" spans="1:2">
      <c r="A81" s="661"/>
      <c r="B81" s="137" t="s">
        <v>402</v>
      </c>
    </row>
    <row r="82" spans="1:2">
      <c r="A82" s="661"/>
      <c r="B82" s="137" t="s">
        <v>403</v>
      </c>
    </row>
    <row r="83" spans="1:2">
      <c r="A83" s="661"/>
      <c r="B83" s="137" t="s">
        <v>404</v>
      </c>
    </row>
    <row r="84" spans="1:2" ht="17.25" thickBot="1">
      <c r="A84" s="660"/>
      <c r="B84" s="135" t="s">
        <v>405</v>
      </c>
    </row>
    <row r="85" spans="1:2">
      <c r="A85" s="659" t="s">
        <v>406</v>
      </c>
      <c r="B85" s="134" t="s">
        <v>407</v>
      </c>
    </row>
    <row r="86" spans="1:2">
      <c r="A86" s="661"/>
      <c r="B86" s="137" t="s">
        <v>408</v>
      </c>
    </row>
    <row r="87" spans="1:2">
      <c r="A87" s="661"/>
      <c r="B87" s="137" t="s">
        <v>409</v>
      </c>
    </row>
    <row r="88" spans="1:2">
      <c r="A88" s="661"/>
      <c r="B88" s="137" t="s">
        <v>410</v>
      </c>
    </row>
    <row r="89" spans="1:2">
      <c r="A89" s="661"/>
      <c r="B89" s="137" t="s">
        <v>411</v>
      </c>
    </row>
    <row r="90" spans="1:2" ht="16.5" customHeight="1">
      <c r="A90" s="661"/>
      <c r="B90" s="138" t="s">
        <v>412</v>
      </c>
    </row>
    <row r="91" spans="1:2" ht="17.25" thickBot="1">
      <c r="A91" s="660"/>
      <c r="B91" s="135" t="s">
        <v>413</v>
      </c>
    </row>
    <row r="92" spans="1:2">
      <c r="A92" s="659" t="s">
        <v>62</v>
      </c>
      <c r="B92" s="134" t="s">
        <v>414</v>
      </c>
    </row>
    <row r="93" spans="1:2" ht="15" customHeight="1">
      <c r="A93" s="661"/>
      <c r="B93" s="138" t="s">
        <v>415</v>
      </c>
    </row>
    <row r="94" spans="1:2" ht="16.5" customHeight="1">
      <c r="A94" s="661"/>
      <c r="B94" s="138" t="s">
        <v>416</v>
      </c>
    </row>
    <row r="95" spans="1:2">
      <c r="A95" s="661"/>
      <c r="B95" s="137" t="s">
        <v>417</v>
      </c>
    </row>
    <row r="96" spans="1:2">
      <c r="A96" s="661"/>
      <c r="B96" s="137" t="s">
        <v>418</v>
      </c>
    </row>
    <row r="97" spans="1:2" ht="17.25" thickBot="1">
      <c r="A97" s="660"/>
      <c r="B97" s="135" t="s">
        <v>419</v>
      </c>
    </row>
    <row r="98" spans="1:2">
      <c r="A98" s="659" t="s">
        <v>420</v>
      </c>
      <c r="B98" s="139" t="s">
        <v>421</v>
      </c>
    </row>
    <row r="99" spans="1:2">
      <c r="A99" s="661"/>
      <c r="B99" s="137" t="s">
        <v>422</v>
      </c>
    </row>
    <row r="100" spans="1:2">
      <c r="A100" s="661"/>
      <c r="B100" s="137" t="s">
        <v>423</v>
      </c>
    </row>
    <row r="101" spans="1:2">
      <c r="A101" s="661"/>
      <c r="B101" s="137" t="s">
        <v>424</v>
      </c>
    </row>
    <row r="102" spans="1:2">
      <c r="A102" s="661"/>
      <c r="B102" s="137" t="s">
        <v>425</v>
      </c>
    </row>
    <row r="103" spans="1:2" ht="17.25" thickBot="1">
      <c r="A103" s="660"/>
      <c r="B103" s="140" t="s">
        <v>426</v>
      </c>
    </row>
    <row r="104" spans="1:2">
      <c r="A104" s="659" t="s">
        <v>427</v>
      </c>
      <c r="B104" s="139" t="s">
        <v>428</v>
      </c>
    </row>
    <row r="105" spans="1:2">
      <c r="A105" s="661"/>
      <c r="B105" s="137" t="s">
        <v>429</v>
      </c>
    </row>
    <row r="106" spans="1:2">
      <c r="A106" s="661"/>
      <c r="B106" s="137" t="s">
        <v>430</v>
      </c>
    </row>
    <row r="107" spans="1:2">
      <c r="A107" s="661"/>
      <c r="B107" s="137" t="s">
        <v>431</v>
      </c>
    </row>
    <row r="108" spans="1:2">
      <c r="A108" s="661"/>
      <c r="B108" s="137" t="s">
        <v>432</v>
      </c>
    </row>
    <row r="109" spans="1:2" ht="17.25" thickBot="1">
      <c r="A109" s="660"/>
      <c r="B109" s="140" t="s">
        <v>433</v>
      </c>
    </row>
    <row r="110" spans="1:2" ht="17.25" thickBot="1">
      <c r="A110" s="141" t="s">
        <v>434</v>
      </c>
      <c r="B110" s="142" t="s">
        <v>435</v>
      </c>
    </row>
    <row r="111" spans="1:2" ht="15" customHeight="1"/>
    <row r="112" spans="1:2">
      <c r="A112" s="143" t="s">
        <v>436</v>
      </c>
    </row>
    <row r="113" spans="1:1">
      <c r="A113" s="144" t="s">
        <v>437</v>
      </c>
    </row>
    <row r="114" spans="1:1">
      <c r="A114" s="144" t="s">
        <v>438</v>
      </c>
    </row>
    <row r="115" spans="1:1">
      <c r="A115" s="144" t="s">
        <v>439</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sheetData>
    <row r="2" spans="2:5">
      <c r="B2" t="s">
        <v>440</v>
      </c>
      <c r="E2" t="s">
        <v>441</v>
      </c>
    </row>
    <row r="3" spans="2:5">
      <c r="B3" t="s">
        <v>442</v>
      </c>
      <c r="E3" t="s">
        <v>443</v>
      </c>
    </row>
    <row r="4" spans="2:5">
      <c r="B4" t="s">
        <v>444</v>
      </c>
      <c r="E4" t="s">
        <v>104</v>
      </c>
    </row>
    <row r="5" spans="2:5">
      <c r="B5" t="s">
        <v>113</v>
      </c>
    </row>
    <row r="8" spans="2:5">
      <c r="B8" t="s">
        <v>445</v>
      </c>
    </row>
    <row r="9" spans="2:5">
      <c r="B9" t="s">
        <v>446</v>
      </c>
    </row>
    <row r="10" spans="2:5">
      <c r="B10" t="s">
        <v>115</v>
      </c>
    </row>
    <row r="13" spans="2:5">
      <c r="B13" t="s">
        <v>447</v>
      </c>
    </row>
    <row r="14" spans="2:5">
      <c r="B14" t="s">
        <v>119</v>
      </c>
    </row>
    <row r="15" spans="2:5">
      <c r="B15" t="s">
        <v>448</v>
      </c>
    </row>
    <row r="16" spans="2:5">
      <c r="B16" t="s">
        <v>449</v>
      </c>
    </row>
    <row r="17" spans="2:2">
      <c r="B17" t="s">
        <v>105</v>
      </c>
    </row>
    <row r="20" spans="2:2">
      <c r="B20" t="s">
        <v>115</v>
      </c>
    </row>
    <row r="21" spans="2:2">
      <c r="B21" t="s">
        <v>450</v>
      </c>
    </row>
    <row r="22" spans="2:2">
      <c r="B22" t="s">
        <v>451</v>
      </c>
    </row>
    <row r="24" spans="2:2">
      <c r="B24" t="s">
        <v>452</v>
      </c>
    </row>
    <row r="25" spans="2:2">
      <c r="B25" t="s">
        <v>144</v>
      </c>
    </row>
    <row r="26" spans="2:2">
      <c r="B26" t="s">
        <v>453</v>
      </c>
    </row>
    <row r="27" spans="2:2">
      <c r="B27" t="s">
        <v>454</v>
      </c>
    </row>
    <row r="28" spans="2:2">
      <c r="B28" t="s">
        <v>107</v>
      </c>
    </row>
    <row r="29" spans="2:2">
      <c r="B29" t="s">
        <v>455</v>
      </c>
    </row>
  </sheetData>
  <sortState xmlns:xlrd2="http://schemas.microsoft.com/office/spreadsheetml/2017/richdata2" ref="B2:B5">
    <sortCondition ref="B2:B5"/>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cols>
    <col min="1" max="1" width="32.85546875" style="3" customWidth="1"/>
    <col min="2" max="16384" width="11.42578125" style="3"/>
  </cols>
  <sheetData>
    <row r="3" spans="1:1">
      <c r="A3" s="4" t="s">
        <v>108</v>
      </c>
    </row>
    <row r="4" spans="1:1">
      <c r="A4" s="4" t="s">
        <v>285</v>
      </c>
    </row>
    <row r="5" spans="1:1">
      <c r="A5" s="4" t="s">
        <v>287</v>
      </c>
    </row>
    <row r="6" spans="1:1">
      <c r="A6" s="4" t="s">
        <v>289</v>
      </c>
    </row>
    <row r="7" spans="1:1">
      <c r="A7" s="4" t="s">
        <v>109</v>
      </c>
    </row>
    <row r="8" spans="1:1">
      <c r="A8" s="4" t="s">
        <v>110</v>
      </c>
    </row>
    <row r="9" spans="1:1">
      <c r="A9" s="4" t="s">
        <v>295</v>
      </c>
    </row>
    <row r="10" spans="1:1">
      <c r="A10" s="4" t="s">
        <v>111</v>
      </c>
    </row>
    <row r="11" spans="1:1">
      <c r="A11" s="4" t="s">
        <v>298</v>
      </c>
    </row>
    <row r="12" spans="1:1">
      <c r="A12" s="4" t="s">
        <v>112</v>
      </c>
    </row>
    <row r="13" spans="1:1">
      <c r="A13" s="4" t="s">
        <v>456</v>
      </c>
    </row>
    <row r="14" spans="1:1">
      <c r="A14" s="4"/>
    </row>
    <row r="16" spans="1:1">
      <c r="A16" s="4" t="s">
        <v>148</v>
      </c>
    </row>
    <row r="17" spans="1:2">
      <c r="A17" s="4" t="s">
        <v>440</v>
      </c>
    </row>
    <row r="18" spans="1:2">
      <c r="A18" s="4" t="s">
        <v>442</v>
      </c>
    </row>
    <row r="20" spans="1:2">
      <c r="A20" s="4" t="s">
        <v>446</v>
      </c>
    </row>
    <row r="21" spans="1:2">
      <c r="A21" s="4" t="s">
        <v>115</v>
      </c>
    </row>
    <row r="23" spans="1:2">
      <c r="A23" s="3" t="s">
        <v>116</v>
      </c>
    </row>
    <row r="24" spans="1:2">
      <c r="A24" s="3" t="s">
        <v>457</v>
      </c>
    </row>
    <row r="26" spans="1:2">
      <c r="A26" s="111" t="s">
        <v>458</v>
      </c>
      <c r="B26" s="113" t="s">
        <v>459</v>
      </c>
    </row>
    <row r="27" spans="1:2">
      <c r="A27" s="111" t="s">
        <v>460</v>
      </c>
      <c r="B27" s="113" t="s">
        <v>461</v>
      </c>
    </row>
    <row r="28" spans="1:2" ht="25.5">
      <c r="A28" s="111" t="s">
        <v>462</v>
      </c>
      <c r="B28" s="113" t="s">
        <v>463</v>
      </c>
    </row>
    <row r="29" spans="1:2">
      <c r="A29" s="112" t="s">
        <v>464</v>
      </c>
      <c r="B29" s="113" t="s">
        <v>465</v>
      </c>
    </row>
    <row r="30" spans="1:2">
      <c r="A30" s="111" t="s">
        <v>466</v>
      </c>
      <c r="B30" s="113" t="s">
        <v>467</v>
      </c>
    </row>
    <row r="31" spans="1:2">
      <c r="A31" s="111" t="s">
        <v>468</v>
      </c>
      <c r="B31" s="113" t="s">
        <v>469</v>
      </c>
    </row>
    <row r="32" spans="1:2">
      <c r="A32" s="111" t="s">
        <v>470</v>
      </c>
      <c r="B32" s="113" t="s">
        <v>471</v>
      </c>
    </row>
    <row r="33" spans="1:4">
      <c r="A33" s="111" t="s">
        <v>472</v>
      </c>
      <c r="B33" s="113" t="s">
        <v>473</v>
      </c>
    </row>
    <row r="34" spans="1:4">
      <c r="A34" s="111" t="s">
        <v>474</v>
      </c>
      <c r="B34" s="113" t="s">
        <v>475</v>
      </c>
    </row>
    <row r="35" spans="1:4">
      <c r="A35" s="111" t="s">
        <v>476</v>
      </c>
      <c r="B35" s="113" t="s">
        <v>477</v>
      </c>
    </row>
    <row r="36" spans="1:4">
      <c r="A36" s="111" t="s">
        <v>478</v>
      </c>
      <c r="B36" s="113" t="s">
        <v>479</v>
      </c>
    </row>
    <row r="37" spans="1:4" ht="15.75" customHeight="1">
      <c r="A37" s="111" t="s">
        <v>480</v>
      </c>
      <c r="B37" s="113" t="s">
        <v>481</v>
      </c>
    </row>
    <row r="38" spans="1:4">
      <c r="A38" s="111" t="s">
        <v>61</v>
      </c>
      <c r="B38" s="113" t="s">
        <v>102</v>
      </c>
    </row>
    <row r="39" spans="1:4">
      <c r="A39" s="111" t="s">
        <v>482</v>
      </c>
      <c r="B39" s="113" t="s">
        <v>483</v>
      </c>
    </row>
    <row r="43" spans="1:4">
      <c r="A43" s="3">
        <v>1</v>
      </c>
    </row>
    <row r="44" spans="1:4">
      <c r="A44" s="3">
        <v>2</v>
      </c>
    </row>
    <row r="45" spans="1:4">
      <c r="A45" s="3">
        <v>3</v>
      </c>
      <c r="B45" s="3">
        <v>3</v>
      </c>
    </row>
    <row r="46" spans="1:4">
      <c r="A46" s="3">
        <v>4</v>
      </c>
      <c r="B46" s="3">
        <v>4</v>
      </c>
    </row>
    <row r="47" spans="1:4">
      <c r="A47" s="3">
        <v>5</v>
      </c>
      <c r="B47" s="3">
        <v>5</v>
      </c>
      <c r="C47" s="3">
        <f>25*4</f>
        <v>100</v>
      </c>
      <c r="D47" s="3">
        <f>5*4</f>
        <v>20</v>
      </c>
    </row>
    <row r="48" spans="1:4">
      <c r="C48" s="3">
        <f>12*4</f>
        <v>48</v>
      </c>
      <c r="D48" s="3">
        <f>4*4</f>
        <v>16</v>
      </c>
    </row>
    <row r="49" spans="1:4">
      <c r="C49" s="3">
        <f>6*4</f>
        <v>24</v>
      </c>
      <c r="D49" s="3">
        <f>3*4</f>
        <v>12</v>
      </c>
    </row>
    <row r="52" spans="1:4">
      <c r="A52" s="3">
        <v>0</v>
      </c>
      <c r="B52" s="3">
        <v>15</v>
      </c>
      <c r="C52" s="3">
        <v>0</v>
      </c>
    </row>
    <row r="53" spans="1:4">
      <c r="A53" s="3">
        <v>10</v>
      </c>
      <c r="B53" s="3">
        <v>0</v>
      </c>
      <c r="C53" s="3">
        <v>5</v>
      </c>
    </row>
    <row r="54" spans="1:4">
      <c r="A54" s="3">
        <v>15</v>
      </c>
      <c r="C54" s="3">
        <v>10</v>
      </c>
    </row>
    <row r="56" spans="1:4">
      <c r="A56" s="115" t="s">
        <v>146</v>
      </c>
    </row>
    <row r="57" spans="1:4">
      <c r="A57" s="115" t="s">
        <v>484</v>
      </c>
    </row>
    <row r="58" spans="1:4">
      <c r="A58" s="115" t="s">
        <v>485</v>
      </c>
    </row>
    <row r="60" spans="1:4">
      <c r="A60" s="3" t="s">
        <v>147</v>
      </c>
      <c r="B60" s="3" t="s">
        <v>147</v>
      </c>
    </row>
    <row r="61" spans="1:4">
      <c r="A61" s="3" t="s">
        <v>486</v>
      </c>
      <c r="B61" s="3" t="s">
        <v>487</v>
      </c>
    </row>
    <row r="62" spans="1:4">
      <c r="B62" s="3" t="s">
        <v>486</v>
      </c>
    </row>
    <row r="64" spans="1:4">
      <c r="A64" s="3" t="s">
        <v>148</v>
      </c>
    </row>
    <row r="65" spans="1:1">
      <c r="A65" s="3" t="s">
        <v>442</v>
      </c>
    </row>
    <row r="66" spans="1:1">
      <c r="A66" s="3" t="s">
        <v>488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5" ma:contentTypeDescription="Crear nuevo documento." ma:contentTypeScope="" ma:versionID="4202cf17608c8acf2764d83231c26d12">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cb03d86f3366715262a8b25d6559029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40ABA878-8A84-462F-8714-0BC363945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DDF53F-3D0C-49E4-8447-8BDCD6B0DECA}">
  <ds:schemaRefs>
    <ds:schemaRef ds:uri="http://schemas.microsoft.com/sharepoint/v3/contenttype/forms"/>
  </ds:schemaRefs>
</ds:datastoreItem>
</file>

<file path=customXml/itemProps3.xml><?xml version="1.0" encoding="utf-8"?>
<ds:datastoreItem xmlns:ds="http://schemas.openxmlformats.org/officeDocument/2006/customXml" ds:itemID="{AFD6C33A-7886-4286-9B83-FE671054FC17}">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Intructivo</vt:lpstr>
      <vt:lpstr>1 OAP</vt:lpstr>
      <vt:lpstr>2 Gestión del conocimiento</vt:lpstr>
      <vt:lpstr>3 SAL</vt:lpstr>
      <vt:lpstr>4 OCI</vt:lpstr>
      <vt:lpstr>5 Gestión documental</vt:lpstr>
      <vt:lpstr>6 Talento Humano</vt:lpstr>
      <vt:lpstr>7 Comunicaciones</vt:lpstr>
      <vt:lpstr>8 Financiera</vt:lpstr>
      <vt:lpstr>9 Apoyo logístico</vt:lpstr>
      <vt:lpstr>10 Servicio al ciudadano</vt:lpstr>
      <vt:lpstr>11 GIRS</vt:lpstr>
      <vt:lpstr>12 OTIC</vt:lpstr>
      <vt:lpstr>13 Funerarios</vt:lpstr>
      <vt:lpstr>14 Alumbrado público</vt:lpstr>
      <vt:lpstr>15 Gestión disciplinaria</vt:lpstr>
      <vt:lpstr>16 Participación ciudadana</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Ligia Marlen Velandia Leon</cp:lastModifiedBy>
  <cp:revision/>
  <dcterms:created xsi:type="dcterms:W3CDTF">2020-03-24T23:12:47Z</dcterms:created>
  <dcterms:modified xsi:type="dcterms:W3CDTF">2023-01-27T20:25:59Z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2022-10-22T01:55:03Z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0b4c3605-d1d1-4ef5-b6ab-a9190c7e6c94</vt:lpwstr>
  </property>
  <property fmtid="{D5CDD505-2E9C-101B-9397-08002B2CF9AE}" pid="10" name="MSIP_Label_5fac521f-e930-485b-97f4-efbe7db8e98f_ContentBits">
    <vt:lpwstr>0</vt:lpwstr>
  </property>
</Properties>
</file>